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codeName="ThisWorkbook" defaultThemeVersion="124226"/>
  <mc:AlternateContent xmlns:mc="http://schemas.openxmlformats.org/markup-compatibility/2006">
    <mc:Choice Requires="x15">
      <x15ac:absPath xmlns:x15ac="http://schemas.microsoft.com/office/spreadsheetml/2010/11/ac" url="G:\Regulatory\GridLiance\Formula Rate Filings\Projections 2022\GLHP\"/>
    </mc:Choice>
  </mc:AlternateContent>
  <xr:revisionPtr revIDLastSave="0" documentId="13_ncr:1_{218E91E7-A9A9-46D4-B35C-41DB177020DD}" xr6:coauthVersionLast="45" xr6:coauthVersionMax="45" xr10:uidLastSave="{00000000-0000-0000-0000-000000000000}"/>
  <bookViews>
    <workbookView xWindow="58740" yWindow="3600" windowWidth="22320" windowHeight="16290" tabRatio="855" firstSheet="13" activeTab="19" xr2:uid="{00000000-000D-0000-FFFF-FFFF00000000}"/>
  </bookViews>
  <sheets>
    <sheet name="Attachment H" sheetId="1" r:id="rId1"/>
    <sheet name="1-Project Rev Req" sheetId="2" r:id="rId2"/>
    <sheet name="2-Incentive ROE" sheetId="16" r:id="rId3"/>
    <sheet name="3-Project True-up" sheetId="21" r:id="rId4"/>
    <sheet name="4- Rate Base" sheetId="5" r:id="rId5"/>
    <sheet name="4a-ADIT Projection" sheetId="27" r:id="rId6"/>
    <sheet name="4b-ADIT Projection Proration" sheetId="28" r:id="rId7"/>
    <sheet name="4c- ADIT BOY" sheetId="29" r:id="rId8"/>
    <sheet name="4d- ADIT EOY" sheetId="30" r:id="rId9"/>
    <sheet name="4e-ADIT True-up" sheetId="31" r:id="rId10"/>
    <sheet name="4f-ADIT True-up Proration" sheetId="32" r:id="rId11"/>
    <sheet name="5-P3 Support" sheetId="6" r:id="rId12"/>
    <sheet name="6-True-Up Interest" sheetId="7" r:id="rId13"/>
    <sheet name="7 - PBOP" sheetId="17" r:id="rId14"/>
    <sheet name="8-Construction Loan" sheetId="22" r:id="rId15"/>
    <sheet name="9 - Const Loan True-up" sheetId="33" r:id="rId16"/>
    <sheet name="10-Dep Rates" sheetId="13" r:id="rId17"/>
    <sheet name="11-Wholesale Distribution" sheetId="24" r:id="rId18"/>
    <sheet name="11a-Wholesale Distribution " sheetId="25" r:id="rId19"/>
    <sheet name="12 Wholesale Dist True-Up" sheetId="26" r:id="rId20"/>
  </sheets>
  <externalReferences>
    <externalReference r:id="rId21"/>
    <externalReference r:id="rId22"/>
    <externalReference r:id="rId23"/>
    <externalReference r:id="rId24"/>
    <externalReference r:id="rId25"/>
    <externalReference r:id="rId26"/>
    <externalReference r:id="rId27"/>
    <externalReference r:id="rId28"/>
  </externalReferences>
  <definedNames>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__dat1111">[1]Sheet1!$G$2:$G$29</definedName>
    <definedName name="____dat1111">[1]Sheet1!$G$2:$G$29</definedName>
    <definedName name="___dat1111">[1]Sheet1!$G$2:$G$29</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123Graph_A" hidden="1">#REF!</definedName>
    <definedName name="__123Graph_B" hidden="1">#REF!</definedName>
    <definedName name="__123Graph_C" hidden="1">#REF!</definedName>
    <definedName name="__123Graph_E" hidden="1">#REF!</definedName>
    <definedName name="__123Graph_X" hidden="1">#REF!</definedName>
    <definedName name="__dat1111">[1]Sheet1!$G$2:$G$29</definedName>
    <definedName name="__FDS_HYPERLINK_TOGGLE_STATE__" hidden="1">"ON"</definedName>
    <definedName name="_101__123Graph_BCHART_2" hidden="1">#REF!</definedName>
    <definedName name="_104__123Graph_BCHART_20" hidden="1">#REF!</definedName>
    <definedName name="_107__123Graph_BCHART_3" hidden="1">#REF!</definedName>
    <definedName name="_110__123Graph_BCHART_6" hidden="1">#REF!</definedName>
    <definedName name="_113__123Graph_BCHART_7" hidden="1">#REF!</definedName>
    <definedName name="_116__123Graph_BCHART_8" hidden="1">#REF!</definedName>
    <definedName name="_119__123Graph_BCHART_9" hidden="1">#REF!</definedName>
    <definedName name="_122__123Graph_CCHART_1" hidden="1">#REF!</definedName>
    <definedName name="_125__123Graph_CCHART_11" hidden="1">#REF!</definedName>
    <definedName name="_128__123Graph_CCHART_12" hidden="1">#REF!</definedName>
    <definedName name="_131__123Graph_CCHART_2" hidden="1">#REF!</definedName>
    <definedName name="_134__123Graph_CCHART_20" hidden="1">#REF!</definedName>
    <definedName name="_137__123Graph_CCHART_7" hidden="1">#REF!</definedName>
    <definedName name="_140__123Graph_CCHART_8" hidden="1">#REF!</definedName>
    <definedName name="_143__123Graph_DCHART_1" hidden="1">#REF!</definedName>
    <definedName name="_146__123Graph_DCHART_12" hidden="1">#REF!</definedName>
    <definedName name="_149__123Graph_DCHART_2" hidden="1">#REF!</definedName>
    <definedName name="_152__123Graph_DCHART_8" hidden="1">#REF!</definedName>
    <definedName name="_155__123Graph_ECHART_12" hidden="1">#REF!</definedName>
    <definedName name="_158__123Graph_ECHART_2" hidden="1">#REF!</definedName>
    <definedName name="_161__123Graph_ECHART_8" hidden="1">#REF!</definedName>
    <definedName name="_164__123Graph_FCHART_1" hidden="1">#REF!</definedName>
    <definedName name="_167__123Graph_XCHART_10" hidden="1">#REF!</definedName>
    <definedName name="_17__123Graph_ACHART_1" hidden="1">#REF!</definedName>
    <definedName name="_170__123Graph_XCHART_11" hidden="1">#REF!</definedName>
    <definedName name="_173__123Graph_XCHART_12" hidden="1">#REF!</definedName>
    <definedName name="_176__123Graph_XCHART_13" hidden="1">#REF!</definedName>
    <definedName name="_179__123Graph_XCHART_14" hidden="1">#REF!</definedName>
    <definedName name="_182__123Graph_XCHART_15" hidden="1">#REF!</definedName>
    <definedName name="_185__123Graph_XCHART_16" hidden="1">#REF!</definedName>
    <definedName name="_188__123Graph_XCHART_18" hidden="1">#REF!</definedName>
    <definedName name="_191__123Graph_XCHART_2" hidden="1">#REF!</definedName>
    <definedName name="_194__123Graph_XCHART_20" hidden="1">#REF!</definedName>
    <definedName name="_197__123Graph_XCHART_3" hidden="1">#REF!</definedName>
    <definedName name="_1E_1">#N/A</definedName>
    <definedName name="_20__123Graph_ACHART_10" hidden="1">#REF!</definedName>
    <definedName name="_200__123Graph_XCHART_4" hidden="1">#REF!</definedName>
    <definedName name="_203__123Graph_XCHART_5" hidden="1">#REF!</definedName>
    <definedName name="_206__123Graph_XCHART_6" hidden="1">#REF!</definedName>
    <definedName name="_209__123Graph_XCHART_7" hidden="1">#REF!</definedName>
    <definedName name="_212__123Graph_XCHART_8" hidden="1">#REF!</definedName>
    <definedName name="_215__123Graph_XCHART_9" hidden="1">#REF!</definedName>
    <definedName name="_23__123Graph_ACHART_11" hidden="1">#REF!</definedName>
    <definedName name="_26__123Graph_ACHART_12" hidden="1">#REF!</definedName>
    <definedName name="_29__123Graph_ACHART_13" hidden="1">#REF!</definedName>
    <definedName name="_31_Dec_00">#REF!</definedName>
    <definedName name="_31_Jan_01">#REF!</definedName>
    <definedName name="_32__123Graph_ACHART_14" hidden="1">#REF!</definedName>
    <definedName name="_35__123Graph_ACHART_15" hidden="1">#REF!</definedName>
    <definedName name="_38__123Graph_ACHART_16" hidden="1">#REF!</definedName>
    <definedName name="_41__123Graph_ACHART_17" hidden="1">#REF!</definedName>
    <definedName name="_44__123Graph_ACHART_18" hidden="1">#REF!</definedName>
    <definedName name="_47__123Graph_ACHART_19" hidden="1">#REF!</definedName>
    <definedName name="_50__123Graph_ACHART_2" hidden="1">#REF!</definedName>
    <definedName name="_53__123Graph_ACHART_20" hidden="1">#REF!</definedName>
    <definedName name="_56__123Graph_ACHART_3" hidden="1">#REF!</definedName>
    <definedName name="_59__123Graph_ACHART_4" hidden="1">#REF!</definedName>
    <definedName name="_62__123Graph_ACHART_5" hidden="1">#REF!</definedName>
    <definedName name="_65__123Graph_ACHART_6" hidden="1">#REF!</definedName>
    <definedName name="_68__123Graph_ACHART_7" hidden="1">#REF!</definedName>
    <definedName name="_71__123Graph_ACHART_8" hidden="1">#REF!</definedName>
    <definedName name="_74__123Graph_ACHART_9" hidden="1">#REF!</definedName>
    <definedName name="_77__123Graph_BCHART_1" hidden="1">#REF!</definedName>
    <definedName name="_80__123Graph_BCHART_11" hidden="1">#REF!</definedName>
    <definedName name="_83__123Graph_BCHART_12" hidden="1">#REF!</definedName>
    <definedName name="_86__123Graph_BCHART_13" hidden="1">#REF!</definedName>
    <definedName name="_89__123Graph_BCHART_14" hidden="1">#REF!</definedName>
    <definedName name="_92__123Graph_BCHART_15" hidden="1">#REF!</definedName>
    <definedName name="_95__123Graph_BCHART_16" hidden="1">#REF!</definedName>
    <definedName name="_98__123Graph_BCHART_17" hidden="1">#REF!</definedName>
    <definedName name="_AMO_UniqueIdentifier" hidden="1">"'8403d099-e876-4d31-b913-cb2efff0232f'"</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dat1111">[1]Sheet1!$G$2:$G$29</definedName>
    <definedName name="_Fill" localSheetId="5" hidden="1">#REF!</definedName>
    <definedName name="_Fill" localSheetId="6" hidden="1">#REF!</definedName>
    <definedName name="_Fill" localSheetId="9" hidden="1">#REF!</definedName>
    <definedName name="_Fill" localSheetId="10" hidden="1">#REF!</definedName>
    <definedName name="_Fill" hidden="1">#REF!</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#REF!</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Regression_Int">1</definedName>
    <definedName name="_Regression_Out" hidden="1">#REF!</definedName>
    <definedName name="_Regression_X" hidden="1">#REF!</definedName>
    <definedName name="_Regression_Y" hidden="1">#REF!</definedName>
    <definedName name="_Sort" hidden="1">#REF!</definedName>
    <definedName name="_Table1_Out" hidden="1">#REF!</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wrn1" hidden="1">{#N/A,#N/A,FALSE,"MBR PCS";#N/A,#N/A,FALSE,"MBR CIG";#N/A,#N/A,FALSE,"MBR iDEN";#N/A,#N/A,FALSE,"MBR_FWT";#N/A,#N/A,FALSE,"MBR TOTAL"}</definedName>
    <definedName name="_xx" hidden="1">#REF!</definedName>
    <definedName name="a" hidden="1">{"MATALL",#N/A,FALSE,"Sheet4";"matclass",#N/A,FALSE,"Sheet4"}</definedName>
    <definedName name="aa" hidden="1">{#N/A,#N/A,FALSE,"Title Page";#N/A,#N/A,FALSE,"Conclusions";#N/A,#N/A,FALSE,"Assum.";#N/A,#N/A,FALSE,"Sun  DCF-WC-Dep";#N/A,#N/A,FALSE,"MarketValue";#N/A,#N/A,FALSE,"BalSheet";#N/A,#N/A,FALSE,"WACC";#N/A,#N/A,FALSE,"PC+ Info.";#N/A,#N/A,FALSE,"PC+Info_2"}</definedName>
    <definedName name="aaa" localSheetId="15" hidden="1">{#N/A,#N/A,FALSE,"O&amp;M by processes";#N/A,#N/A,FALSE,"Elec Act vs Bud";#N/A,#N/A,FALSE,"G&amp;A";#N/A,#N/A,FALSE,"BGS";#N/A,#N/A,FALSE,"Res Cost"}</definedName>
    <definedName name="aaa" hidden="1">{#N/A,#N/A,FALSE,"O&amp;M by processes";#N/A,#N/A,FALSE,"Elec Act vs Bud";#N/A,#N/A,FALSE,"G&amp;A";#N/A,#N/A,FALSE,"BGS";#N/A,#N/A,FALSE,"Res Cost"}</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aaaaaaaa" localSheetId="15" hidden="1">{#N/A,#N/A,FALSE,"O&amp;M by processes";#N/A,#N/A,FALSE,"Elec Act vs Bud";#N/A,#N/A,FALSE,"G&amp;A";#N/A,#N/A,FALSE,"BGS";#N/A,#N/A,FALSE,"Res Cost"}</definedName>
    <definedName name="aaaaaaaaaaaaaaa" hidden="1">{#N/A,#N/A,FALSE,"O&amp;M by processes";#N/A,#N/A,FALSE,"Elec Act vs Bud";#N/A,#N/A,FALSE,"G&amp;A";#N/A,#N/A,FALSE,"BGS";#N/A,#N/A,FALSE,"Res Cost"}</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c" hidden="1">{"Alles",#N/A,FALSE,"H A Ü"}</definedName>
    <definedName name="abcde" hidden="1">{#N/A,#N/A,FALSE,"Title Page";#N/A,#N/A,FALSE,"Conclusions";#N/A,#N/A,FALSE,"Assum.";#N/A,#N/A,FALSE,"Sun  DCF-WC-Dep";#N/A,#N/A,FALSE,"MarketValue";#N/A,#N/A,FALSE,"BalSheet";#N/A,#N/A,FALSE,"WACC";#N/A,#N/A,FALSE,"PC+ Info.";#N/A,#N/A,FALSE,"PC+Info_2"}</definedName>
    <definedName name="AC_255">'[1]AC 255'!$A$1:$M$32</definedName>
    <definedName name="Actual">[1]Assumptions!$E$52</definedName>
    <definedName name="ACwvu.earnings." hidden="1">#REF!</definedName>
    <definedName name="ACwvu.OP." hidden="1">#REF!</definedName>
    <definedName name="adas" hidden="1">{#N/A,#N/A,FALSE,"Balance SPS";#N/A,#N/A,FALSE,"P&amp;L_SPS"}</definedName>
    <definedName name="Addr1" hidden="1">#REF!</definedName>
    <definedName name="Addr2" hidden="1">#REF!</definedName>
    <definedName name="adjust" hidden="1">{#N/A,#N/A,FALSE,"Ratios - Classic";#N/A,#N/A,FALSE,"Share Proof - Classic";#N/A,#N/A,FALSE,"Per Share-Classic"}</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fd" hidden="1">{#N/A,#N/A,FALSE,"Balance SPS";#N/A,#N/A,FALSE,"P&amp;L_SPS"}</definedName>
    <definedName name="aksdhf" hidden="1">{"Alles",#N/A,FALSE,"H A Ü"}</definedName>
    <definedName name="Alignment" hidden="1">"a1"</definedName>
    <definedName name="AllASS">[1]ALL!$B$25</definedName>
    <definedName name="ALLCGI">[1]ALL!$D$25</definedName>
    <definedName name="ALLRD">[1]ALL!$C$25</definedName>
    <definedName name="ALLSKP">[1]ALL!$E$25</definedName>
    <definedName name="anscount" hidden="1">1</definedName>
    <definedName name="AppliedFor" hidden="1">#REF!</definedName>
    <definedName name="AppliedForDate" hidden="1">#REF!</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 hidden="1">{#N/A,#N/A,FALSE,"BACK UP CIG"}</definedName>
    <definedName name="AS2DocOpenMode" hidden="1">"AS2DocumentEdit"</definedName>
    <definedName name="AS2HasNoAutoHeaderFooter" hidden="1">" "</definedName>
    <definedName name="AS2NamedRange" hidden="1">3</definedName>
    <definedName name="AS2ReportLS" hidden="1">1</definedName>
    <definedName name="AS2SyncStepLS" hidden="1">0</definedName>
    <definedName name="AS2TaxWorkpaper" hidden="1">" "</definedName>
    <definedName name="AS2VersionLS" hidden="1">300</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hidden="1">{#N/A,#N/A,FALSE,"MBR PCS";#N/A,#N/A,FALSE,"MBR CIG";#N/A,#N/A,FALSE,"MBR iDEN";#N/A,#N/A,FALSE,"MBR_FWT";#N/A,#N/A,FALSE,"MBR TOTAL"}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hidden="1">{#N/A,#N/A,FALSE,"Headcount_PCS ";#N/A,#N/A,FALSE,"Headcount CIG";#N/A,#N/A,FALSE,"Headcount iDEN";#N/A,#N/A,FALSE,"JAG PLANT TREND"}</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fsd" hidden="1">{#N/A,#N/A,FALSE,"Aging Summary";#N/A,#N/A,FALSE,"Ratio Analysis";#N/A,#N/A,FALSE,"Test 120 Day Accts";#N/A,#N/A,FALSE,"Tickmarks"}</definedName>
    <definedName name="asdgasd" hidden="1">{#N/A,#N/A,FALSE,"BS_ESG ";#N/A,#N/A,FALSE,"P&amp;L_ESG"}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TXQAVersion" hidden="1">2</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ALANCE">'[1]MTHLY BAL.'!$A$6:$O$89</definedName>
    <definedName name="Balances">#REF!</definedName>
    <definedName name="Basis_Points">[1]Assumptions!$H$15</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5"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5"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5" hidden="1">{#N/A,#N/A,FALSE,"O&amp;M by processes";#N/A,#N/A,FALSE,"Elec Act vs Bud";#N/A,#N/A,FALSE,"G&amp;A";#N/A,#N/A,FALSE,"BGS";#N/A,#N/A,FALSE,"Res Cost"}</definedName>
    <definedName name="bbbbb" hidden="1">{#N/A,#N/A,FALSE,"O&amp;M by processes";#N/A,#N/A,FALSE,"Elec Act vs Bud";#N/A,#N/A,FALSE,"G&amp;A";#N/A,#N/A,FALSE,"BGS";#N/A,#N/A,FALSE,"Res Cost"}</definedName>
    <definedName name="bbbbbb" hidden="1">{#N/A,#N/A,FALSE,"Title Page";#N/A,#N/A,FALSE,"Conclusions";#N/A,#N/A,FALSE,"Assum.";#N/A,#N/A,FALSE,"Sun  DCF-WC-Dep";#N/A,#N/A,FALSE,"MarketValue";#N/A,#N/A,FALSE,"BalSheet";#N/A,#N/A,FALSE,"WACC";#N/A,#N/A,FALSE,"PC+ Info.";#N/A,#N/A,FALSE,"PC+Info_2"}</definedName>
    <definedName name="bbc" localSheetId="15"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_Del" hidden="1">15</definedName>
    <definedName name="BG_Ins" hidden="1">4</definedName>
    <definedName name="BG_Mod" hidden="1">6</definedName>
    <definedName name="BGS_Cost_Scenario">[1]Assumptions!$E$33</definedName>
    <definedName name="BGS_RFP">[1]Assumptions!$E$36</definedName>
    <definedName name="Blank" hidden="1">{"ARK_JURIS_FUEL",#N/A,FALSE,"Ark_Fuel&amp;Rev"}</definedName>
    <definedName name="BLE_Close_Date">[1]Assumptions!$E$28</definedName>
    <definedName name="BNE_MESSAGES_HIDDEN" hidden="1">#REF!</definedName>
    <definedName name="Bridge" hidden="1">{"'Highlights'!$A$1:$M$123"}</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an" localSheetId="15" hidden="1">{#N/A,#N/A,FALSE,"O&amp;M by processes";#N/A,#N/A,FALSE,"Elec Act vs Bud";#N/A,#N/A,FALSE,"G&amp;A";#N/A,#N/A,FALSE,"BGS";#N/A,#N/A,FALSE,"Res Cost"}</definedName>
    <definedName name="can" hidden="1">{#N/A,#N/A,FALSE,"O&amp;M by processes";#N/A,#N/A,FALSE,"Elec Act vs Bud";#N/A,#N/A,FALSE,"G&amp;A";#N/A,#N/A,FALSE,"BGS";#N/A,#N/A,FALSE,"Res Cost"}</definedName>
    <definedName name="cap_interest">'[1]Input Page'!$E$12</definedName>
    <definedName name="capitalized" hidden="1">{#N/A,#N/A,FALSE,"Title Page";#N/A,#N/A,FALSE,"Conclusions";#N/A,#N/A,FALSE,"Assum.";#N/A,#N/A,FALSE,"Sun  DCF-WC-Dep";#N/A,#N/A,FALSE,"MarketValue";#N/A,#N/A,FALSE,"BalSheet";#N/A,#N/A,FALSE,"WACC";#N/A,#N/A,FALSE,"PC+ Info.";#N/A,#N/A,FALSE,"PC+Info_2"}</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cc" localSheetId="15"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5" hidden="1">{#N/A,#N/A,FALSE,"O&amp;M by processes";#N/A,#N/A,FALSE,"Elec Act vs Bud";#N/A,#N/A,FALSE,"G&amp;A";#N/A,#N/A,FALSE,"BGS";#N/A,#N/A,FALSE,"Res Cost"}</definedName>
    <definedName name="cccc" hidden="1">{#N/A,#N/A,FALSE,"O&amp;M by processes";#N/A,#N/A,FALSE,"Elec Act vs Bud";#N/A,#N/A,FALSE,"G&amp;A";#N/A,#N/A,FALSE,"BGS";#N/A,#N/A,FALSE,"Res Cost"}</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P_Amortization">'[1]JFJ-4 CEP Rate'!$A$28:$F$78</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H_COS">#REF!</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IQWBGuid" hidden="1">"664e8547-71ec-4d5c-9f05-86b890428491"</definedName>
    <definedName name="ClientMatter" hidden="1">"b1"</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OGEN">'[1]October Tariff kwh'!$A$1:$H$83</definedName>
    <definedName name="Columns">#REF!</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pInc">[1]Inputs!$B$4</definedName>
    <definedName name="Consolid" localSheetId="15"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5" hidden="1">{#N/A,#N/A,FALSE,"O&amp;M by processes";#N/A,#N/A,FALSE,"Elec Act vs Bud";#N/A,#N/A,FALSE,"G&amp;A";#N/A,#N/A,FALSE,"BGS";#N/A,#N/A,FALSE,"Res Cost"}</definedName>
    <definedName name="Consolidated" hidden="1">{#N/A,#N/A,FALSE,"O&amp;M by processes";#N/A,#N/A,FALSE,"Elec Act vs Bud";#N/A,#N/A,FALSE,"G&amp;A";#N/A,#N/A,FALSE,"BGS";#N/A,#N/A,FALSE,"Res Cost"}</definedName>
    <definedName name="Contact" hidden="1">#REF!</definedName>
    <definedName name="cost" hidden="1">{#N/A,#N/A,FALSE,"By Month";#N/A,#N/A,FALSE,"Rev By Month";"Print1",#N/A,FALSE,"NA Parts Reporting";"Print2",#N/A,FALSE,"NA Parts Reporting";"Print3",#N/A,FALSE,"NA Parts Reporting"}</definedName>
    <definedName name="cost_of_good_sold">'[1]Input Page'!$E$7</definedName>
    <definedName name="cost2001">[1]Input!$M$23</definedName>
    <definedName name="CURR_PER">'[2]Control Report'!$C$3</definedName>
    <definedName name="Current_Month_End">'[3]Review Check'!$E$2</definedName>
    <definedName name="Current_Period_End">'[3]Review Check'!$C$2</definedName>
    <definedName name="Current_sum">#REF!</definedName>
    <definedName name="Current_Year_End">'[3]Review Check'!$C$3</definedName>
    <definedName name="CUT">[1]AFUDC_CCRF!$A$1:$N$303</definedName>
    <definedName name="CUTINS">[1]AFUDC_CCRF!$A$73:$N$160</definedName>
    <definedName name="da" localSheetId="15"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5"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ta_3">[4]Permanent!$A$9:$O$20</definedName>
    <definedName name="Date" hidden="1">"b1"</definedName>
    <definedName name="ddd" hidden="1">{"CUR",#N/A,FALSE,"Summary";"PE",#N/A,FALSE,"Accounting";"EXPE",#N/A,FALSE,"Accounting";"EXPAS",#N/A,FALSE,"Accounting";"EXPL",#N/A,FALSE,"Accounting"}</definedName>
    <definedName name="DefaultCopy">#REF!</definedName>
    <definedName name="DefaultPaste">#REF!</definedName>
    <definedName name="Deferral_Interest_Rate">[1]Assumptions!$H$14</definedName>
    <definedName name="Deferral_Recovery">'[1]JFJ-1 Deferral Recovery Rate'!$A$14:$F$64</definedName>
    <definedName name="DefTax">[1]Lists!$A$2:$A$4</definedName>
    <definedName name="delete" localSheetId="15" hidden="1">{#N/A,#N/A,FALSE,"CURRENT"}</definedName>
    <definedName name="delete" hidden="1">{#N/A,#N/A,FALSE,"CURRENT"}</definedName>
    <definedName name="detail">#REF!</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ME_BeforeCloseCompleted">"False"</definedName>
    <definedName name="DME_Dirty">"False"</definedName>
    <definedName name="DME_LocalFile">"True"</definedName>
    <definedName name="DocumentName" hidden="1">"b1"</definedName>
    <definedName name="DocumentNum" hidden="1">"a1"</definedName>
    <definedName name="dsfds" hidden="1">#REF!</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e" hidden="1">{"Kontenverteilung",#N/A,FALSE,"H A Ü"}</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5" hidden="1">{#N/A,#N/A,FALSE,"O&amp;M by processes";#N/A,#N/A,FALSE,"Elec Act vs Bud";#N/A,#N/A,FALSE,"G&amp;A";#N/A,#N/A,FALSE,"BGS";#N/A,#N/A,FALSE,"Res Cost"}</definedName>
    <definedName name="eeee" hidden="1">{#N/A,#N/A,FALSE,"O&amp;M by processes";#N/A,#N/A,FALSE,"Elec Act vs Bud";#N/A,#N/A,FALSE,"G&amp;A";#N/A,#N/A,FALSE,"BGS";#N/A,#N/A,FALSE,"Res Cost"}</definedName>
    <definedName name="ef" hidden="1">{#N/A,#N/A,FALSE,"Aging Summary";#N/A,#N/A,FALSE,"Ratio Analysis";#N/A,#N/A,FALSE,"Test 120 Day Accts";#N/A,#N/A,FALSE,"Tickmarks"}</definedName>
    <definedName name="EIN" hidden="1">#REF!</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OA">[1]Inputs!$B$3</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hidden="1">{"US RM Earnings Summary",#N/A,FALSE,"US R&amp;M";"US RM Realization Data",#N/A,FALSE,"US R&amp;M";"For RM Earnings Detail",#N/A,FALSE,"Foreign R&amp;M";"For RM Real and Vol Detail",#N/A,FALSE,"Foreign R&amp;M"}</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sAliasTable">"Default"</definedName>
    <definedName name="EssLatest">"Q1 FY99"</definedName>
    <definedName name="EssOptions">"2100000010120000_01000"</definedName>
    <definedName name="EST"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hidden="1">{"Fact Sheet",#N/A,FALSE,"Fact";"Earnings_Summary",#N/A,FALSE,"Earnings Model";"Balance Sheet",#N/A,FALSE,"Balance";"Change in Cash",#N/A,FALSE,"Cashflow";"normalengs",#N/A,FALSE,"NormalEngs";"NormalGrowth",#N/A,FALSE,"NormalGrowth"}</definedName>
    <definedName name="etyertyrty" hidden="1">{"US EP Earn and Prof Analysis",#N/A,FALSE,"USE&amp;P ";"US EP Price Vol Detail",#N/A,FALSE,"USE&amp;P "}</definedName>
    <definedName name="EV__LASTREFTIME__" hidden="1">39826.8319444444</definedName>
    <definedName name="ewrtwertewrt" hidden="1">{"Balance Sheet",#N/A,FALSE,"Balance";"Balance Sheet Details",#N/A,FALSE,"Balance";"Change in Cash",#N/A,FALSE,"Cashflow"}</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pense" hidden="1">{"'W.W. Summary'!$A$1:$K$37"}</definedName>
    <definedName name="faith" hidden="1">{#N/A,#N/A,FALSE,"Aging Summary";#N/A,#N/A,FALSE,"Ratio Analysis";#N/A,#N/A,FALSE,"Test 120 Day Accts";#N/A,#N/A,FALSE,"Tickmarks"}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d_inc_tax">'[1]Input Page'!$E$9</definedName>
    <definedName name="Federal_Rate">'[3]Summary of Tax Rates'!$C$9</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w" hidden="1">{#N/A,#N/A,FALSE,"Ratios-Marathon";#N/A,#N/A,FALSE,"Share Proof-Marathon";#N/A,#N/A,FALSE,"Per Share-Marathon"}</definedName>
    <definedName name="fhk" hidden="1">{#N/A,#N/A,FALSE,"P&amp;L";#N/A,#N/A,FALSE,"DL Worksheet";#N/A,#N/A,FALSE,"Ind. Cell";#N/A,#N/A,FALSE,"Capital";#N/A,#N/A,FALSE,"Tooling";#N/A,#N/A,FALSE,"LRP"}</definedName>
    <definedName name="final" hidden="1">{#N/A,#N/A,FALSE,"Outlook for Month ";#N/A,#N/A,FALSE,"Risk for Month ";#N/A,#N/A,FALSE,"Upside for Month"}</definedName>
    <definedName name="Ford.Verkf" hidden="1">{"Kontenverteilung",#N/A,FALSE,"H A Ü"}</definedName>
    <definedName name="ForderungenVerk" hidden="1">{"Alles",#N/A,FALSE,"H A Ü"}</definedName>
    <definedName name="ForeignProvince" hidden="1">#REF!</definedName>
    <definedName name="Form" hidden="1">#REF!</definedName>
    <definedName name="Fossil_BGS">[1]Assumptions!$E$58</definedName>
    <definedName name="Fossil_Secur_Date">[1]Assumptions!$E$22</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enLedger">[1]PEPCO!$A$9:$H$774</definedName>
    <definedName name="gg" hidden="1">{"Saldenliste",#N/A,FALSE,"H A Ü"}</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HP_B2Tax">#REF!</definedName>
    <definedName name="GHP_B2TAX_Forecast">#REF!</definedName>
    <definedName name="GHP_Combined_Rate">'[3]Summary of Tax Rates'!$C$11</definedName>
    <definedName name="GHP_ETR_Net_TEO">'[3]Summary of Tax Rates'!$C$14</definedName>
    <definedName name="GHP_FBOS">'[3]Summary of Tax Rates'!$C$21</definedName>
    <definedName name="GHP_Federal_FBOS">'[3]Summary of Tax Rates'!$C$12</definedName>
    <definedName name="GHP_Gross_Up">'[3]Summary of Tax Rates'!$C$19</definedName>
    <definedName name="GHP_PTBI">#REF!</definedName>
    <definedName name="GHP_SBOF">'[3]Summary of Tax Rates'!$C$22</definedName>
    <definedName name="GHP_State_Rate">'[3]Summary of Tax Rates'!$C$10</definedName>
    <definedName name="GHP_Trial_Balance">#REF!</definedName>
    <definedName name="ghr" hidden="1">{#N/A,#N/A,FALSE,"Ratios - Medallion Class A";#N/A,#N/A,FALSE,"Ratios - Medallion Class B";#N/A,#N/A,FALSE,"Share Proof - Medallion A";#N/A,#N/A,FALSE,"Share Proof - Medallion B";#N/A,#N/A,FALSE,"Per Share-Medallion A";#N/A,#N/A,FALSE,"Per Share-Medallion B"}</definedName>
    <definedName name="gita" localSheetId="15"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5" hidden="1">{#N/A,#N/A,FALSE,"O&amp;M by processes";#N/A,#N/A,FALSE,"Elec Act vs Bud";#N/A,#N/A,FALSE,"G&amp;A";#N/A,#N/A,FALSE,"BGS";#N/A,#N/A,FALSE,"Res Cost"}</definedName>
    <definedName name="gitah" hidden="1">{#N/A,#N/A,FALSE,"O&amp;M by processes";#N/A,#N/A,FALSE,"Elec Act vs Bud";#N/A,#N/A,FALSE,"G&amp;A";#N/A,#N/A,FALSE,"BGS";#N/A,#N/A,FALSE,"Res Cost"}</definedName>
    <definedName name="GLH_B2Tax">'[3]GLH Provision'!$C$21:$AB$75</definedName>
    <definedName name="GLH_B2Tax_Forecast">'[3]GLH Provision'!$C$358:$AB$412</definedName>
    <definedName name="GLH_Combined_Rate">'[3]Summary of Tax Rates'!$E$11</definedName>
    <definedName name="GLH_ETR_Net_TEO">'[3]Summary of Tax Rates'!$E$14</definedName>
    <definedName name="GLH_FBOS">'[3]Summary of Tax Rates'!$E$21</definedName>
    <definedName name="GLH_Federal_FBOS">'[3]Summary of Tax Rates'!$E$12</definedName>
    <definedName name="GLH_Gross_Up">'[3]Summary of Tax Rates'!$E$19</definedName>
    <definedName name="GLH_SBOF">'[3]Summary of Tax Rates'!$E$22</definedName>
    <definedName name="GLH_State_Rate">'[3]Summary of Tax Rates'!$E$10</definedName>
    <definedName name="GLW_B2Tax_Forecast">'[3]GLW Provision'!$C$358:$AB$412</definedName>
    <definedName name="GLW_Combined_Rate">'[3]Summary of Tax Rates'!$D$11</definedName>
    <definedName name="GLW_FBOS">'[3]Summary of Tax Rates'!$D$21</definedName>
    <definedName name="GLW_Federal_FBOS">'[3]Summary of Tax Rates'!$D$12</definedName>
    <definedName name="GLW_Gross_Up">'[3]Summary of Tax Rates'!$D$19</definedName>
    <definedName name="GLW_SBOF">'[3]Summary of Tax Rates'!$D$22</definedName>
    <definedName name="GLW_State_Rate">'[3]Summary of Tax Rates'!$D$10</definedName>
    <definedName name="gsdagas" hidden="1">{#N/A,#N/A,FALSE,"BS_CORPORATE"}</definedName>
    <definedName name="haha" hidden="1">{"OMPA_FAC",#N/A,FALSE,"OMPA FAC"}</definedName>
    <definedName name="hallo" hidden="1">{"Kontenverteilung",#N/A,FALSE,"H A Ü"}</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hidden="1">{"'W.W. Summary'!$A$1:$K$37"}</definedName>
    <definedName name="HTML_Control_1" hidden="1">{"'360068'!$A$1:$P$225"}</definedName>
    <definedName name="HTML_Control_2" hidden="1">{"'360068'!$A$1:$P$225"}</definedName>
    <definedName name="HTML_Control_3" hidden="1">{"'360068'!$A$1:$P$225"}</definedName>
    <definedName name="HTML_Control_4" hidden="1">{"'360068'!$A$1:$P$225"}</definedName>
    <definedName name="HTML_Control_454" hidden="1">{"'360068'!$A$1:$P$225"}</definedName>
    <definedName name="HTML_Control_5" hidden="1">{"'360068'!$A$1:$P$225"}</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hukh" hidden="1">{#N/A,#N/A,FALSE,"P&amp;L";#N/A,#N/A,FALSE,"DL Worksheet";#N/A,#N/A,FALSE,"Ind. Cell";#N/A,#N/A,FALSE,"Capital";#N/A,#N/A,FALSE,"Tooling";#N/A,#N/A,FALSE,"LRP"}</definedName>
    <definedName name="inflList" hidden="1">"10000000000000000000000000000000000000000000000000000000000000000000000000000000000000000000000000000000000000000000000000000000000000000000000000000000000000000000000000000000000000000000000000000000"</definedName>
    <definedName name="intang_afudc910">[1]criteria!$A$5:$B$6</definedName>
    <definedName name="Interco0604" hidden="1">{#N/A,#N/A,FALSE,"Aging Summary";#N/A,#N/A,FALSE,"Ratio Analysis";#N/A,#N/A,FALSE,"Test 120 Day Accts";#N/A,#N/A,FALSE,"Tickmarks"}</definedName>
    <definedName name="INTQ">'[1]IR COMP'!$B$39</definedName>
    <definedName name="INTY">'[1]IR COMP'!$C$39</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42691.5412615741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38961.402025463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RSCenter" hidden="1">#REF!</definedName>
    <definedName name="itc">#REF!</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jjks" hidden="1">{#N/A,#N/A,FALSE,"Total";#N/A,#N/A,FALSE,"ASNS";#N/A,#N/A,FALSE,"PNCNS";#N/A,#N/A,FALSE,"DSNS";#N/A,#N/A,FALSE,"TNS"}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hidden="1">{"Age 50; 100% - NPPC",#N/A,FALSE,"Age 50; 100%";"Age 50; 100% - PSC",#N/A,FALSE,"Age 50; 100%";"Age 50; 100% - Gain/Loss",#N/A,FALSE,"Age 50; 100%"}</definedName>
    <definedName name="ji" hidden="1">{"'Highlights'!$A$1:$M$123"}</definedName>
    <definedName name="K2_WBEVMODE" hidden="1">-1</definedName>
    <definedName name="Kasse" hidden="1">{"Kontenverteilung",#N/A,FALSE,"H A Ü"}</definedName>
    <definedName name="KeyCon_Close_Date">[1]Assumptions!$E$29</definedName>
    <definedName name="kjl" hidden="1">{#N/A,#N/A,FALSE,"TOTFINAL";#N/A,#N/A,FALSE,"FINPLAN";#N/A,#N/A,FALSE,"TOTMOTADJ";#N/A,#N/A,FALSE,"tieEQ";#N/A,#N/A,FALSE,"G";#N/A,#N/A,FALSE,"ELIMS";#N/A,#N/A,FALSE,"NEXTEL ADJ";#N/A,#N/A,FALSE,"MIMS";#N/A,#N/A,FALSE,"LMPS";#N/A,#N/A,FALSE,"CNSS";#N/A,#N/A,FALSE,"CSS";#N/A,#N/A,FALSE,"MCG";#N/A,#N/A,FALSE,"AECS";#N/A,#N/A,FALSE,"SPS";#N/A,#N/A,FALSE,"CORP"}</definedName>
    <definedName name="kk">#REF!</definedName>
    <definedName name="KPMGContact" hidden="1">#REF!</definedName>
    <definedName name="l">{#N/A,#N/A,FALSE,"Cover";#N/A,#N/A,FALSE,"Comments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abor">'[1]Labor ratio'!$A$2:$K$14</definedName>
    <definedName name="Library" hidden="1">"a1"</definedName>
    <definedName name="limcount" hidden="1">1</definedName>
    <definedName name="ListOffset" hidden="1">1</definedName>
    <definedName name="lk" hidden="1">{#N/A,#N/A,FALSE,"Summary";#N/A,#N/A,FALSE,"Adj to Option C";#N/A,#N/A,FALSE,"Dividend Analysis";#N/A,#N/A,FALSE,"Reserve Analysis";#N/A,#N/A,FALSE,"Depreciation";#N/A,#N/A,FALSE,"Other Tax Adj"}</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anageCo_B2Tax_Forecast">'[3]ManageCo Provision'!$C$237:$AN$285</definedName>
    <definedName name="ManageCo_FBOS">'[3]Summary of Tax Rates'!$F$21</definedName>
    <definedName name="ManageCo_Federal_FBOS">'[3]Summary of Tax Rates'!$F$12</definedName>
    <definedName name="ManageCo_Gross_Up">'[3]Summary of Tax Rates'!$F$19</definedName>
    <definedName name="ManageCo_SBOF">'[3]Summary of Tax Rates'!$F$22</definedName>
    <definedName name="ManageCo_State_Rate">'[3]Summary of Tax Rates'!$F$25</definedName>
    <definedName name="ManageCo_State_Rate_No_Bonus">'[3]Summary of Tax Rates'!$F$26</definedName>
    <definedName name="ManageCo_TEO">'[3]Summary of Tax Rates'!$F$17</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gmt">[5]Current!#REF!</definedName>
    <definedName name="million">1000000</definedName>
    <definedName name="MonitorCol">1</definedName>
    <definedName name="MonitorRow">1</definedName>
    <definedName name="month">[1]RPT80MAR!$A$1:$D$77</definedName>
    <definedName name="months">[4]Permanent!$A$24:$A$35</definedName>
    <definedName name="MTC_Amortization">'[1]JFJ-3 MTC Rate'!$A$32:$F$82</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ame1" hidden="1">#REF!</definedName>
    <definedName name="Name2" hidden="1">#REF!</definedName>
    <definedName name="new">#REF!</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on_cap_int">'[1]Input Page'!$E$11</definedName>
    <definedName name="NSP_COS">#REF!</definedName>
    <definedName name="Nuclear_Secur_Date">[1]Assumptions!$E$21</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BUSINESS_UNIT">"BUS_UNIT_TBL_FS"</definedName>
    <definedName name="NvsValTbl.DEPTID">"DEPT_TBL"</definedName>
    <definedName name="oct" hidden="1">{#N/A,#N/A,FALSE,"TOTFINAL";#N/A,#N/A,FALSE,"FINPLAN";#N/A,#N/A,FALSE,"TOTMOTADJ";#N/A,#N/A,FALSE,"tieEQ";#N/A,#N/A,FALSE,"G";#N/A,#N/A,FALSE,"ELIMS";#N/A,#N/A,FALSE,"NEXTEL ADJ";#N/A,#N/A,FALSE,"MIMS";#N/A,#N/A,FALSE,"LMPS";#N/A,#N/A,FALSE,"CNSS";#N/A,#N/A,FALSE,"CSS";#N/A,#N/A,FALSE,"MCG";#N/A,#N/A,FALSE,"AECS";#N/A,#N/A,FALSE,"SPS";#N/A,#N/A,FALSE,"CORP"}</definedName>
    <definedName name="oiupiu" hidden="1">{"US Chemical Summary",#N/A,FALSE,"USChem";"Foreign Chemical Summary",#N/A,FALSE,"ForChem"}</definedName>
    <definedName name="oiutyut" hidden="1">{"US EP DCF Valuation",#N/A,FALSE,"USE&amp;P ";"Can EP DCF Valuation",#N/A,FALSE,"Can E&amp;P";"Eur EP DCF Valuation",#N/A,FALSE,"Eur E&amp;P";"ASPAC EP DCF Valuation",#N/A,FALSE,"Asia-Pac E&amp;P";"NonCon EP DCF Valuation",#N/A,FALSE,"Non-Con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ne">1</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yutfc" hidden="1">{"Earnings",#N/A,FALSE,"Earnings";"BalanceSheet",#N/A,FALSE,"BalanceSheet";"ChangeinCash",#N/A,FALSE,"CashFlow";"IR Production Sum",#N/A,FALSE,"E&amp;P Summary";"IR EPCost Sum",#N/A,FALSE,"E&amp;P Summary"}</definedName>
    <definedName name="PCount" hidden="1">#REF!</definedName>
    <definedName name="pctHW">[1]Input!$M$24</definedName>
    <definedName name="pctSWExp">[1]Input!$M$26</definedName>
    <definedName name="pctTraining">[1]Input!$M$25</definedName>
    <definedName name="pioupoiu" hidden="1">{"Earnings_Summary",#N/A,FALSE,"Earnings Model";"Earnings EP Detail",#N/A,FALSE,"Earnings Model";"Earnings RM Detail",#N/A,FALSE,"Earnings Model"}</definedName>
    <definedName name="pipiupiou" hidden="1">{"Earnings",#N/A,FALSE,"Earnings";"BalanceSheet",#N/A,FALSE,"BalanceSheet";"Change in Cash",#N/A,FALSE,"CashFlow";"normalengs",#N/A,FALSE,"NormalEngs";"upstream normal per Bbl",#N/A,FALSE,"NormEngUp";"CAPEXsum",#N/A,FALSE,"CAPEX Sum"}</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o" hidden="1">{#N/A,#N/A,FALSE,"Summary";#N/A,#N/A,FALSE,"Adj to Option C";#N/A,#N/A,FALSE,"Dividend Analysis";#N/A,#N/A,FALSE,"Reserve Analysis";#N/A,#N/A,FALSE,"Depreciation";#N/A,#N/A,FALSE,"Other Tax Adj"}</definedName>
    <definedName name="poiji" hidden="1">{"Balance Sheet",#N/A,FALSE,"Balance";"Balance Sheet Details",#N/A,FALSE,"Balance"}</definedName>
    <definedName name="post_fossil">[1]Assumptions!$E$59</definedName>
    <definedName name="PPA">[1]Assumptions!$E$38</definedName>
    <definedName name="PreTaxDebt">'[1]MTC Return'!$F$18</definedName>
    <definedName name="_xlnm.Print_Area" localSheetId="16">'10-Dep Rates'!$A$1:$C$40</definedName>
    <definedName name="_xlnm.Print_Area" localSheetId="18">'11a-Wholesale Distribution '!$A$1:$O$210</definedName>
    <definedName name="_xlnm.Print_Area" localSheetId="17">'11-Wholesale Distribution'!$A$1:$M$99</definedName>
    <definedName name="_xlnm.Print_Area" localSheetId="19">'12 Wholesale Dist True-Up'!$A$1:$K$61</definedName>
    <definedName name="_xlnm.Print_Area" localSheetId="1">'1-Project Rev Req'!$A$1:$S$108</definedName>
    <definedName name="_xlnm.Print_Area" localSheetId="2">'2-Incentive ROE'!$A$1:$K$49</definedName>
    <definedName name="_xlnm.Print_Area" localSheetId="4">'4- Rate Base'!$A$1:$J$72</definedName>
    <definedName name="_xlnm.Print_Area" localSheetId="5">'4a-ADIT Projection'!$A$1:$J$36</definedName>
    <definedName name="_xlnm.Print_Area" localSheetId="6">'4b-ADIT Projection Proration'!$A$1:$L$61</definedName>
    <definedName name="_xlnm.Print_Area" localSheetId="7">'4c- ADIT BOY'!$A$1:$H$84</definedName>
    <definedName name="_xlnm.Print_Area" localSheetId="8">'4d- ADIT EOY'!$A$1:$H$84</definedName>
    <definedName name="_xlnm.Print_Area" localSheetId="9">'4e-ADIT True-up'!$A$1:$J$35</definedName>
    <definedName name="_xlnm.Print_Area" localSheetId="10">'4f-ADIT True-up Proration'!$A$1:$AF$61</definedName>
    <definedName name="_xlnm.Print_Area" localSheetId="11">'5-P3 Support'!$A$1:$M$92</definedName>
    <definedName name="_xlnm.Print_Area" localSheetId="12">'6-True-Up Interest'!$A$1:$Q$55</definedName>
    <definedName name="_xlnm.Print_Area" localSheetId="13">'7 - PBOP'!$A$1:$I$21</definedName>
    <definedName name="_xlnm.Print_Area" localSheetId="14">'8-Construction Loan'!$A$1:$J$104</definedName>
    <definedName name="_xlnm.Print_Area" localSheetId="0">'Attachment H'!$A$1:$K$280</definedName>
    <definedName name="_xlnm.Print_Titles" localSheetId="5">'4a-ADIT Projection'!$5:$6</definedName>
    <definedName name="_xlnm.Print_Titles" localSheetId="6">'4b-ADIT Projection Proration'!$6:$7</definedName>
    <definedName name="_xlnm.Print_Titles" localSheetId="9">'4e-ADIT True-up'!$5:$6</definedName>
    <definedName name="_xlnm.Print_Titles" localSheetId="10">'4f-ADIT True-up Proration'!$6:$7</definedName>
    <definedName name="Print_Titles_MI">'[1]DACTIVE$'!$A$1:$IV$4,'[1]DACTIVE$'!$A$1:$A$65536</definedName>
    <definedName name="Print1">#REF!</definedName>
    <definedName name="Print3">#REF!</definedName>
    <definedName name="Print4">#REF!</definedName>
    <definedName name="Print5">#REF!</definedName>
    <definedName name="PrintareaDec">'[1]kWh-Mcf'!$E$97,'[1]kWh-Mcf'!$A$81:$E$118,'[1]kWh-Mcf'!$AM$86:$AO$118</definedName>
    <definedName name="Prior_Year_End">'[3]Review Check'!$C$1</definedName>
    <definedName name="ProjIDList">#REF!</definedName>
    <definedName name="Provision" hidden="1">#REF!</definedName>
    <definedName name="PSCo_COS">#REF!</definedName>
    <definedName name="q" hidden="1">{"MATALL",#N/A,FALSE,"Sheet4";"matclass",#N/A,FALSE,"Sheet4"}</definedName>
    <definedName name="q_1" hidden="1">{#N/A,#N/A,FALSE,"BS_ESG ";#N/A,#N/A,FALSE,"P&amp;L_ESG"}</definedName>
    <definedName name="q_2" hidden="1">{#N/A,#N/A,FALSE,"BS_ESG ";#N/A,#N/A,FALSE,"P&amp;L_ESG"}</definedName>
    <definedName name="q_3" hidden="1">{#N/A,#N/A,FALSE,"BS_ESG ";#N/A,#N/A,FALSE,"P&amp;L_ESG"}</definedName>
    <definedName name="q_4" hidden="1">{#N/A,#N/A,FALSE,"BS_ESG ";#N/A,#N/A,FALSE,"P&amp;L_ESG"}</definedName>
    <definedName name="q_5" hidden="1">{#N/A,#N/A,FALSE,"BS_ESG ";#N/A,#N/A,FALSE,"P&amp;L_ESG"}</definedName>
    <definedName name="q_MTEP06_App_AB_Facility">#REF!</definedName>
    <definedName name="q_MTEP06_App_AB_Projects">#REF!</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q" hidden="1">{#N/A,#N/A,FALSE,"BS_ESG ";#N/A,#N/A,FALSE,"P&amp;L_ESG"}</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uery">'[1]Boston Edison'!$A$1:$M$3434</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ad" hidden="1">{#N/A,#N/A,FALSE,"Hastax"}</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portGroup" hidden="1">0</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v" hidden="1">{#N/A,#N/A,FALSE,"Ratios - Classic";#N/A,#N/A,FALSE,"Share Proof - Classic";#N/A,#N/A,FALSE,"Per Share-Classic"}</definedName>
    <definedName name="revreq">#REF!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gfgrt" hidden="1">{"a",#N/A,FALSE,"Fact Sheet";"a",#N/A,FALSE,"DCFEVA";"a",#N/A,FALSE,"Statements";"a",#N/A,FALSE,"Quarterly";"a",#N/A,FALSE,"Q Grid";"a",#N/A,FALSE,"Stockval";"a",#N/A,FALSE,"DDM"}</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unding" hidden="1">[6]PshipInfo!$C$24</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rr" localSheetId="15" hidden="1">{#N/A,#N/A,FALSE,"O&amp;M by processes";#N/A,#N/A,FALSE,"Elec Act vs Bud";#N/A,#N/A,FALSE,"G&amp;A";#N/A,#N/A,FALSE,"BGS";#N/A,#N/A,FALSE,"Res Cost"}</definedName>
    <definedName name="rrrr" hidden="1">{#N/A,#N/A,FALSE,"O&amp;M by processes";#N/A,#N/A,FALSE,"Elec Act vs Bud";#N/A,#N/A,FALSE,"G&amp;A";#N/A,#N/A,FALSE,"BGS";#N/A,#N/A,FALSE,"Res Cost"}</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wvu.Earnings." hidden="1">#REF!</definedName>
    <definedName name="Rwvu.Qtr._.Earnings._.Model." hidden="1">#REF!</definedName>
    <definedName name="Rwvu.Table." hidden="1">#REF!,#REF!,#REF!,#REF!,#REF!</definedName>
    <definedName name="s" hidden="1">#REF!</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ales2" hidden="1">{"'Highlights'!$A$1:$M$123"}</definedName>
    <definedName name="sam" hidden="1">{#N/A,#N/A,FALSE,"Ratios - Classic";#N/A,#N/A,FALSE,"Share Proof - Classic";#N/A,#N/A,FALSE,"Per Share-Classic"}</definedName>
    <definedName name="SAPBEXrevision" hidden="1">1</definedName>
    <definedName name="SAPBEXsysID" hidden="1">"BWP"</definedName>
    <definedName name="SAPBEXwbID" hidden="1">"3KKFFT2OE3M09AA9DMJ9WPQ2U"</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encount" hidden="1">1</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hidden="1">{0,0,0,0;0,0,0,0;0,0,0,0;0,0,0,0;0,0,0,0;0,0,0,0;0,0,2,0;2,3,3,0;FALSE,FALSE,FALSE,FALSE;TRUE,FALSE,TRUE,TRUE;FALSE,FALSE,TRUE,TRUE;FALSE,0,2.78134444564786E-308,4.45015196281921E-308;7.78776275135711E-308,1.33504516457612E-307,2.22507555776164E-307,3.56012157274209E-307}</definedName>
    <definedName name="sfgsfgsdfg" hidden="1">{#N/A,#N/A,FALSE,"Aging Summary";#N/A,#N/A,FALSE,"Ratio Analysis";#N/A,#N/A,FALSE,"Test 120 Day Accts";#N/A,#N/A,FALSE,"Tickmarks"}</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va" localSheetId="15"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4" hidden="1">'8-Construction Loan'!$D$50</definedName>
    <definedName name="solver_adj" hidden="1">#REF!</definedName>
    <definedName name="solver_cvg" localSheetId="14" hidden="1">0.0001</definedName>
    <definedName name="solver_drv" localSheetId="14" hidden="1">1</definedName>
    <definedName name="solver_drv" hidden="1">1</definedName>
    <definedName name="solver_eng" localSheetId="14" hidden="1">1</definedName>
    <definedName name="solver_est" localSheetId="14" hidden="1">1</definedName>
    <definedName name="solver_est" hidden="1">1</definedName>
    <definedName name="solver_itr" localSheetId="14" hidden="1">2147483647</definedName>
    <definedName name="solver_itr" hidden="1">100</definedName>
    <definedName name="solver_lhs1" hidden="1">#REF!</definedName>
    <definedName name="solver_lhs2" hidden="1">#REF!</definedName>
    <definedName name="solver_lin" hidden="1">0</definedName>
    <definedName name="solver_mip" localSheetId="14" hidden="1">2147483647</definedName>
    <definedName name="solver_mni" localSheetId="14" hidden="1">30</definedName>
    <definedName name="solver_mrt" localSheetId="14" hidden="1">0.075</definedName>
    <definedName name="solver_msl" localSheetId="14" hidden="1">2</definedName>
    <definedName name="solver_neg" localSheetId="14" hidden="1">1</definedName>
    <definedName name="solver_nod" localSheetId="14" hidden="1">2147483647</definedName>
    <definedName name="solver_num" localSheetId="14" hidden="1">0</definedName>
    <definedName name="solver_num" hidden="1">2</definedName>
    <definedName name="solver_nwt" localSheetId="14" hidden="1">1</definedName>
    <definedName name="solver_nwt" hidden="1">1</definedName>
    <definedName name="solver_opt" localSheetId="14" hidden="1">'8-Construction Loan'!$F$12</definedName>
    <definedName name="solver_opt" hidden="1">#REF!</definedName>
    <definedName name="solver_pre" localSheetId="14" hidden="1">0.000001</definedName>
    <definedName name="solver_pre" hidden="1">0.000001</definedName>
    <definedName name="solver_rbv" localSheetId="14" hidden="1">1</definedName>
    <definedName name="solver_rel1" hidden="1">1</definedName>
    <definedName name="solver_rel2" hidden="1">3</definedName>
    <definedName name="solver_rhs1" hidden="1">50</definedName>
    <definedName name="solver_rhs2" hidden="1">0</definedName>
    <definedName name="solver_rlx" localSheetId="14" hidden="1">2</definedName>
    <definedName name="solver_rsd" localSheetId="14" hidden="1">0</definedName>
    <definedName name="solver_scl" localSheetId="14" hidden="1">1</definedName>
    <definedName name="solver_scl" hidden="1">0</definedName>
    <definedName name="solver_sho" localSheetId="14" hidden="1">2</definedName>
    <definedName name="solver_sho" hidden="1">0</definedName>
    <definedName name="solver_ssz" localSheetId="14" hidden="1">100</definedName>
    <definedName name="solver_tim" localSheetId="14" hidden="1">2147483647</definedName>
    <definedName name="solver_tim" hidden="1">100</definedName>
    <definedName name="solver_tmp" hidden="1">0</definedName>
    <definedName name="solver_tol" localSheetId="14" hidden="1">0.01</definedName>
    <definedName name="solver_tol" hidden="1">0.05</definedName>
    <definedName name="solver_typ" localSheetId="14" hidden="1">3</definedName>
    <definedName name="solver_typ" hidden="1">3</definedName>
    <definedName name="solver_val" localSheetId="14" hidden="1">200000000</definedName>
    <definedName name="solver_val" hidden="1">10.9</definedName>
    <definedName name="solver_ver" localSheetId="14" hidden="1">3</definedName>
    <definedName name="SPS_COS">#REF!</definedName>
    <definedName name="SPWS_WBID">"6770D16C-B453-4883-9736-E9CCF832AEC8"</definedName>
    <definedName name="SSDD" hidden="1">#REF!</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e">'[1]State List'!$A$2:$A$53</definedName>
    <definedName name="statsrevised" localSheetId="15" hidden="1">{#N/A,#N/A,FALSE,"O&amp;M by processes";#N/A,#N/A,FALSE,"Elec Act vs Bud";#N/A,#N/A,FALSE,"G&amp;A";#N/A,#N/A,FALSE,"BGS";#N/A,#N/A,FALSE,"Res Cost"}</definedName>
    <definedName name="statsrevised" hidden="1">{#N/A,#N/A,FALSE,"O&amp;M by processes";#N/A,#N/A,FALSE,"Elec Act vs Bud";#N/A,#N/A,FALSE,"G&amp;A";#N/A,#N/A,FALSE,"BGS";#N/A,#N/A,FALSE,"Res Cost"}</definedName>
    <definedName name="stck" hidden="1">{"Saldenliste",#N/A,FALSE,"H A Ü"}</definedName>
    <definedName name="STILL1040">'[1]Addt''l 1040 Exclusions'!$A$5:$U$44</definedName>
    <definedName name="stuff" hidden="1">#REF!</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pport" localSheetId="15"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5"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Swvu.earnings." hidden="1">#REF!</definedName>
    <definedName name="Swvu.OP." hidden="1">#REF!</definedName>
    <definedName name="TableName">"Dummy"</definedName>
    <definedName name="Tacx_Factor">[1]Assumptions!$E$52</definedName>
    <definedName name="take" hidden="1">{#N/A,#N/A,FALSE,"Input Data Sheet";#N/A,#N/A,FALSE,"Turnover";#N/A,#N/A,FALSE,"NSAR";#N/A,#N/A,FALSE,"Ratios-HUB";#N/A,#N/A,FALSE,"Capital Roll - Hub"}</definedName>
    <definedName name="tax_base_on_inc">'[1]Input Page'!$E$10</definedName>
    <definedName name="tax_basis">'[1]Input Page'!$E$13</definedName>
    <definedName name="taxcalc">#REF!</definedName>
    <definedName name="TaxTV">10%</definedName>
    <definedName name="TaxXL">5%</definedName>
    <definedName name="teagdz" hidden="1">{"Factsheet",#N/A,FALSE,"Fact";"Earnings",#N/A,FALSE,"Earnings";"BalanceSheet",#N/A,FALSE,"BalanceSheet";"Change in Cash",#N/A,FALSE,"CashFlow"}</definedName>
    <definedName name="Tel" hidden="1">#REF!</definedName>
    <definedName name="TEO">'[7]GLH Provision'!$E$2</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RefCopyRangeCount" hidden="1">4</definedName>
    <definedName name="thousand">1000</definedName>
    <definedName name="Time" hidden="1">"b1"</definedName>
    <definedName name="toma" localSheetId="15"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5"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5"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5"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5"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5"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5"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ota_Deferred">#REF!</definedName>
    <definedName name="treeList" hidden="1">"10000000000000000000000000000000000000000000000000000000000000000000000000000000000000000000000000000000000000000000000000000000000000000000000000000000000000000000000000000000000000000000000000000000"</definedName>
    <definedName name="tryertyrty" hidden="1">{#N/A,#N/A,FALSE,"Income Statement";#N/A,#N/A,FALSE,"Quarter IS";#N/A,#N/A,FALSE,"US E&amp;P";#N/A,#N/A,FALSE,"International E&amp;P";#N/A,#N/A,FALSE,"Chemicals"}</definedName>
    <definedName name="tt" hidden="1">{"Kontenverteilung",#N/A,FALSE,"H A Ü"}</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pist" hidden="1">"b1"</definedName>
    <definedName name="UDFCount" hidden="1">#REF!</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nf.Leist" hidden="1">{"Alles",#N/A,FALSE,"H A Ü"}</definedName>
    <definedName name="Unfert.Leist" hidden="1">{"Saldenliste",#N/A,FALSE,"H A Ü"}</definedName>
    <definedName name="uwe" hidden="1">{"Alles",#N/A,FALSE,"H A Ü"}</definedName>
    <definedName name="uwu" hidden="1">{#N/A,#N/A,FALSE,"QTR Total";#N/A,#N/A,FALSE,"QTR ASNS";#N/A,#N/A,FALSE,"QTR PNCNS";#N/A,#N/A,FALSE,"QTR DSNS";#N/A,#N/A,FALSE,"QTR TNS"}</definedName>
    <definedName name="v" hidden="1">{#N/A,#N/A,FALSE,"TOTFINAL";#N/A,#N/A,FALSE,"FINPLAN";#N/A,#N/A,FALSE,"TOTMOTADJ";#N/A,#N/A,FALSE,"tieEQ";#N/A,#N/A,FALSE,"G";#N/A,#N/A,FALSE,"ELIMS";#N/A,#N/A,FALSE,"NEXTEL ADJ";#N/A,#N/A,FALSE,"MIMS";#N/A,#N/A,FALSE,"LMPS";#N/A,#N/A,FALSE,"CNSS";#N/A,#N/A,FALSE,"CSS";#N/A,#N/A,FALSE,"MCG";#N/A,#N/A,FALSE,"AECS";#N/A,#N/A,FALSE,"SPS";#N/A,#N/A,FALSE,"CORP"}</definedName>
    <definedName name="valDate">[1]Inputs!$B$1</definedName>
    <definedName name="Values_Entered">IF(Loan_Amount*Interest_Rate*Loan_Years*Loan_Start&gt;0,1,0)</definedName>
    <definedName name="Version" hidden="1">"a1"</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 hidden="1">{"MATALL",#N/A,FALSE,"Sheet4";"matclass",#N/A,FALSE,"Sheet4"}</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RR" hidden="1">#REF!</definedName>
    <definedName name="WCCGCR2">[1]Rates!$B$96:$C$190</definedName>
    <definedName name="we" hidden="1">{#N/A,#N/A,FALSE,"1997 WW (Short)";#N/A,#N/A,FALSE,"1997 RF Mfg";#N/A,#N/A,FALSE,"Ancillary-CSM";#N/A,#N/A,FALSE,"1997 Service"}</definedName>
    <definedName name="weeks">'[2]Receivables Week'!$I$3:$K$30</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hidden="1">{"Factsheet",#N/A,FALSE,"Fact";"Earnings",#N/A,FALSE,"Earnings";"BalanceSheet",#N/A,FALSE,"BalanceSheet";"Change in Cash",#N/A,FALSE,"CashFlow";"Q Rating",#N/A,FALSE,"Q-Rating";"Dupont",#N/A,FALSE,"Dupont"}</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h" localSheetId="15"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5" hidden="1">{#N/A,#N/A,FALSE,"O&amp;M by processes";#N/A,#N/A,FALSE,"Elec Act vs Bud";#N/A,#N/A,FALSE,"G&amp;A";#N/A,#N/A,FALSE,"BGS";#N/A,#N/A,FALSE,"Res Cost"}</definedName>
    <definedName name="what" hidden="1">{#N/A,#N/A,FALSE,"O&amp;M by processes";#N/A,#N/A,FALSE,"Elec Act vs Bud";#N/A,#N/A,FALSE,"G&amp;A";#N/A,#N/A,FALSE,"BGS";#N/A,#N/A,FALSE,"Res Cost"}</definedName>
    <definedName name="what2" hidden="1">{"Age 50; 100% - NPPC",#N/A,FALSE,"Age 50; 100%";"Age 50; 100% - PSC",#N/A,FALSE,"Age 50; 100%";"Age 50; 100% - Gain/Loss",#N/A,FALSE,"Age 50; 100%"}</definedName>
    <definedName name="what3" hidden="1">{"Age 50; 50% - NPPC",#N/A,FALSE,"Age 50; 50%";"Age 50; 50% - PSC",#N/A,FALSE,"Age 50; 50%";"Age 50; 50% - Gain/Loss",#N/A,FALSE,"Age 50; 50%"}</definedName>
    <definedName name="Whatwhat" localSheetId="15"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5"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5"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5"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5" hidden="1">{#N/A,#N/A,FALSE,"O&amp;M by processes";#N/A,#N/A,FALSE,"Elec Act vs Bud";#N/A,#N/A,FALSE,"G&amp;A";#N/A,#N/A,FALSE,"BGS";#N/A,#N/A,FALSE,"Res Cost"}</definedName>
    <definedName name="why" hidden="1">{#N/A,#N/A,FALSE,"O&amp;M by processes";#N/A,#N/A,FALSE,"Elec Act vs Bud";#N/A,#N/A,FALSE,"G&amp;A";#N/A,#N/A,FALSE,"BGS";#N/A,#N/A,FALSE,"Res Cost"}</definedName>
    <definedName name="WinZipCell" hidden="1">#REF!</definedName>
    <definedName name="WO_Description">'[1]WO Info'!$A$1:$F$17972</definedName>
    <definedName name="WORKCAPa" hidden="1">{"WCCWCLL",#N/A,FALSE,"Sheet3";"PP",#N/A,FALSE,"Sheet3";"MAT1",#N/A,FALSE,"Sheet3";"MAT2",#N/A,FALSE,"Sheet3"}</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j" hidden="1">{#N/A,#N/A,FALSE,"Aging Summary";#N/A,#N/A,FALSE,"Ratio Analysis";#N/A,#N/A,FALSE,"Test 120 Day Accts";#N/A,#N/A,FALSE,"Tickmarks"}</definedName>
    <definedName name="wrn" localSheetId="15"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hidden="1">{#N/A,#N/A,FALSE,"BS_CORPORATE"}</definedName>
    <definedName name="wrn.03_Corporate._1" hidden="1">{#N/A,#N/A,FALSE,"BS_CORPORATE"}</definedName>
    <definedName name="wrn.03_Corporate._2" hidden="1">{#N/A,#N/A,FALSE,"BS_CORPORATE"}</definedName>
    <definedName name="wrn.03_Corporate._3" hidden="1">{#N/A,#N/A,FALSE,"BS_CORPORATE"}</definedName>
    <definedName name="wrn.03_Corporate._4" hidden="1">{#N/A,#N/A,FALSE,"BS_CORPORATE"}</definedName>
    <definedName name="wrn.03_Corporate._5" hidden="1">{#N/A,#N/A,FALSE,"BS_CORPORATE"}</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hidden="1">{#N/A,#N/A,FALSE,"BS_ESG ";#N/A,#N/A,FALSE,"P&amp;L_ESG"}</definedName>
    <definedName name="wrn.04_ESG._1" hidden="1">{#N/A,#N/A,FALSE,"BS_ESG ";#N/A,#N/A,FALSE,"P&amp;L_ESG"}</definedName>
    <definedName name="wrn.04_ESG._2" hidden="1">{#N/A,#N/A,FALSE,"BS_ESG ";#N/A,#N/A,FALSE,"P&amp;L_ESG"}</definedName>
    <definedName name="wrn.04_ESG._3" hidden="1">{#N/A,#N/A,FALSE,"BS_ESG ";#N/A,#N/A,FALSE,"P&amp;L_ESG"}</definedName>
    <definedName name="wrn.04_ESG._4" hidden="1">{#N/A,#N/A,FALSE,"BS_ESG ";#N/A,#N/A,FALSE,"P&amp;L_ESG"}</definedName>
    <definedName name="wrn.04_ESG._5" hidden="1">{#N/A,#N/A,FALSE,"BS_ESG ";#N/A,#N/A,FALSE,"P&amp;L_ESG"}</definedName>
    <definedName name="wrn.05_SPS." hidden="1">{#N/A,#N/A,FALSE,"Balance SPS";#N/A,#N/A,FALSE,"P&amp;L_SPS"}</definedName>
    <definedName name="wrn.05_SPS._1" hidden="1">{#N/A,#N/A,FALSE,"Balance SPS";#N/A,#N/A,FALSE,"P&amp;L_SPS"}</definedName>
    <definedName name="wrn.05_SPS._2" hidden="1">{#N/A,#N/A,FALSE,"Balance SPS";#N/A,#N/A,FALSE,"P&amp;L_SPS"}</definedName>
    <definedName name="wrn.05_SPS._3" hidden="1">{#N/A,#N/A,FALSE,"Balance SPS";#N/A,#N/A,FALSE,"P&amp;L_SPS"}</definedName>
    <definedName name="wrn.05_SPS._4" hidden="1">{#N/A,#N/A,FALSE,"Balance SPS";#N/A,#N/A,FALSE,"P&amp;L_SPS"}</definedName>
    <definedName name="wrn.05_SPS._5" hidden="1">{#N/A,#N/A,FALSE,"Balance SPS";#N/A,#N/A,FALSE,"P&amp;L_SPS"}</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995._.Federal._.Tax._.Installments." hidden="1">{#N/A,#N/A,TRUE,"TAX CALC";#N/A,#N/A,TRUE,"TI SUMMARY";#N/A,#N/A,TRUE,"AMT";#N/A,#N/A,TRUE,"ETR REVIEW"}</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2006._.Rate._.Case." hidden="1">{"DAB-1, Sch 21, Pg 1",#N/A,FALSE,"ELEC ENERGY";"DAB-1, Sch 21, Pg 2",#N/A,FALSE,"RTPDenverWater";"DAB-1, Sch 21, Pg 3",#N/A,FALSE,"INCREMENTAL - WHOLESALE"}</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Total._.Back._.Up."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722." localSheetId="15" hidden="1">{#N/A,#N/A,FALSE,"CURRENT"}</definedName>
    <definedName name="wrn.722." hidden="1">{#N/A,#N/A,FALSE,"CURRENT"}</definedName>
    <definedName name="wrn.Accounting._.May." hidden="1">{#N/A,#N/A,TRUE,"Sum(2)";#N/A,#N/A,TRUE,"bs";#N/A,#N/A,TRUE,"pnl";#N/A,#N/A,TRUE,"BY DEPT 9605";#N/A,#N/A,TRUE,"BY S/A 9605"}</definedName>
    <definedName name="wrn.Aging._.and._.Trend._.Analysis." hidden="1">{#N/A,#N/A,FALSE,"Aging Summary";#N/A,#N/A,FALSE,"Ratio Analysis";#N/A,#N/A,FALSE,"Test 120 Day Accts";#N/A,#N/A,FALSE,"Tickmarks"}</definedName>
    <definedName name="wrn.AGT." localSheetId="15" hidden="1">{"AGT",#N/A,FALSE,"Revenue"}</definedName>
    <definedName name="wrn.AGT." hidden="1">{"AGT",#N/A,FALSE,"Revenue"}</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Sheets." hidden="1">{#N/A,#N/A,TRUE,"Blank";#N/A,#N/A,TRUE,"Report - Portrait";#N/A,#N/A,TRUE,"Report - Landscape";#N/A,#N/A,TRUE,"FAS87 Results"}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es." hidden="1">{"Alles",#N/A,FALSE,"H A Ü"}</definedName>
    <definedName name="wrn.ancg." hidden="1">{"summary",#N/A,FALSE,"summary";"liabsumm",#N/A,FALSE,"liabsumm";"gl",#N/A,FALSE,"gl";"gl2",#N/A,FALSE,"gl2";"exp",#N/A,FALSE,"exp";"ancg_amort",#N/A,FALSE,"ancg_amort";"recon",#N/A,FALSE,"recon"}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August._.1._.2003._.Rate._.Change." localSheetId="15"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hidden="1">{#N/A,#N/A,FALSE,"BACK UP CORPORATE"}</definedName>
    <definedName name="wrn.Backup._.Corporate._1" hidden="1">{#N/A,#N/A,FALSE,"BACK UP CORPORATE"}</definedName>
    <definedName name="wrn.Backup._.Corporate._2" hidden="1">{#N/A,#N/A,FALSE,"BACK UP CORPORATE"}</definedName>
    <definedName name="wrn.Backup._.Corporate._3" hidden="1">{#N/A,#N/A,FALSE,"BACK UP CORPORATE"}</definedName>
    <definedName name="wrn.Backup._.Corporate._4" hidden="1">{#N/A,#N/A,FALSE,"BACK UP CORPORATE"}</definedName>
    <definedName name="wrn.Backup._.Corporate._5" hidden="1">{#N/A,#N/A,FALSE,"BACK UP CORPORATE"}</definedName>
    <definedName name="wrn.Balance._.Sheet._.with._.details." hidden="1">{"Balance Sheet",#N/A,FALSE,"Balance";"Balance Sheet Details",#N/A,FALSE,"Balance"}</definedName>
    <definedName name="wrn.Basic." localSheetId="15" hidden="1">{#N/A,#N/A,FALSE,"O&amp;M by processes";#N/A,#N/A,FALSE,"Elec Act vs Bud";#N/A,#N/A,FALSE,"G&amp;A";#N/A,#N/A,FALSE,"BGS";#N/A,#N/A,FALSE,"Res Cost"}</definedName>
    <definedName name="wrn.Basic." hidden="1">{#N/A,#N/A,FALSE,"O&amp;M by processes";#N/A,#N/A,FALSE,"Elec Act vs Bud";#N/A,#N/A,FALSE,"G&amp;A";#N/A,#N/A,FALSE,"BGS";#N/A,#N/A,FALSE,"Res Cost"}</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hidden="1">{#N/A,#N/A,FALSE,"Total";#N/A,#N/A,FALSE,"ASNS";#N/A,#N/A,FALSE,"PNCNS";#N/A,#N/A,FALSE,"DSNS";#N/A,#N/A,FALSE,"TNS"}</definedName>
    <definedName name="wrn.calcs." hidden="1">{"calcs1",#N/A,FALSE,"Calcs";"calcs2",#N/A,FALSE,"Calcs"}</definedName>
    <definedName name="wrn.CBd750" hidden="1">{"CBd750-IP(FAS87)",#N/A,FALSE,"CBd750";"CBd750-Dyn(FAS87)",#N/A,FALSE,"CBd750";"CBd750-IP(G/L)",#N/A,FALSE,"CBd750";"CBd750-Dyn(G/L)",#N/A,FALSE,"CBd750";"CBd750-Both(Amort)",#N/A,FALSE,"CBd750"}</definedName>
    <definedName name="wrn.ChartSet." localSheetId="15"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hidden="1">{"US Chemical Summary",#N/A,FALSE,"USChem";"Foreign Chemical Summary",#N/A,FALSE,"ForChem"}</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hidden="1">{#N/A,#N/A,FALSE,"BACK UP CIG"}</definedName>
    <definedName name="wrn.CIG._.Back._.up._.Files._1" hidden="1">{#N/A,#N/A,FALSE,"BACK UP CIG"}</definedName>
    <definedName name="wrn.CIG._.Back._.up._.Files._2" hidden="1">{#N/A,#N/A,FALSE,"BACK UP CIG"}</definedName>
    <definedName name="wrn.CIG._.Back._.up._.Files._3" hidden="1">{#N/A,#N/A,FALSE,"BACK UP CIG"}</definedName>
    <definedName name="wrn.CIG._.Back._.up._.Files._4" hidden="1">{#N/A,#N/A,FALSE,"BACK UP CIG"}</definedName>
    <definedName name="wrn.CIG._.Back._.up._.Files._5" hidden="1">{#N/A,#N/A,FALSE,"BACK UP CIG"}</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hidden="1">{#N/A,#N/A,FALSE,"4-up charts p.1";#N/A,#N/A,FALSE,"4-up charts p.2";#N/A,#N/A,FALSE," rate of ? qtr";#N/A,#N/A,FALSE,"Detail Rel rate of ? ";#N/A,#N/A,FALSE,"Inventory"}</definedName>
    <definedName name="wrn.ClientReport." hidden="1">{"Summary",#N/A,FALSE,"Summary";"Liabsumm",#N/A,FALSE,"Liabsumm";"Assets",#N/A,FALSE,"Assets";"GL",#N/A,FALSE,"GL";"GL2",#N/A,FALSE,"GL2";"amort",#N/A,FALSE,"amort";"Recon",#N/A,FALSE,"Recon";"FAS1321",#N/A,FALSE,"FAS1321";"FAS1322",#N/A,FALSE,"FAS1322"}</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NOCO._.FAC." hidden="1">{"CONOCO_FAC",#N/A,FALSE,"Conoco FAC"}</definedName>
    <definedName name="wrn.Cover_financials." hidden="1">{"Factsheet",#N/A,FALSE,"Fact";"Earnings",#N/A,FALSE,"Earnings";"BalanceSheet",#N/A,FALSE,"BalanceSheet";"Change in Cash",#N/A,FALSE,"CashFlow"}</definedName>
    <definedName name="wrn.cwip." hidden="1">{"CWIP2",#N/A,FALSE,"CWIP";"CWIP3",#N/A,FALSE,"CWIP"}</definedName>
    <definedName name="wrn.cwipa" hidden="1">{"CWIP2",#N/A,FALSE,"CWIP";"CWIP3",#N/A,FALSE,"CWIP"}</definedName>
    <definedName name="wrn.Data._.dump." localSheetId="15" hidden="1">{"Input Data",#N/A,FALSE,"Input";"Income and Cash Flow",#N/A,FALSE,"Calculations"}</definedName>
    <definedName name="wrn.Data._.dump." hidden="1">{"Input Data",#N/A,FALSE,"Input";"Income and Cash Flow",#N/A,FALSE,"Calculations"}</definedName>
    <definedName name="wrn.Deferral._.Forecast." localSheetId="15"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_.Model._.with._.Detail." hidden="1">{"Earnings_Summary",#N/A,FALSE,"Earnings Model";"Earnings EP Detail",#N/A,FALSE,"Earnings Model";"Earnings RM Detail",#N/A,FALSE,"Earnings Model"}</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hidden="1">{"pna_disc_p1",#N/A,FALSE,"pna_disc_p1";"apbo_plan",#N/A,FALSE,"apbo_plan";"anc_disc_p1",#N/A,FALSE,"anc_disc_p1";"anc_disc_p2",#N/A,FALSE,"anc_disc_p2";"pna_disc_p2",#N/A,FALSE,"pna_disc_p2"}</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stimated._.Tax._.Annualized._.Method." hidden="1">{#N/A,#N/A,FALSE,"Summary";#N/A,#N/A,FALSE,"Adj to Option C";#N/A,#N/A,FALSE,"Dividend Analysis";#N/A,#N/A,FALSE,"Reserve Analysis";#N/A,#N/A,FALSE,"Depreciation";#N/A,#N/A,FALSE,"Other Tax Adj"}</definedName>
    <definedName name="wrn.ET._.Schedules." hidden="1">{"ET Schedule 7",#N/A,FALSE,"Plant Adjustments";"ET Schedule 9",#N/A,FALSE,"SterlingStip";"ET Schedule 10",#N/A,FALSE,"Plant Adjustments";"ET Schedule 13",#N/A,FALSE,"Plant Adjustments";"ET Schedule 16",#N/A,FALSE,"DeferredTaxes"}</definedName>
    <definedName name="wrn.FAC._.SUMMARY." hidden="1">{"FAC_SUMMARY",#N/A,FALSE,"Summaries"}</definedName>
    <definedName name="wrn.Falcons._.Divisions." hidden="1">{#N/A,#N/A,TRUE,"Fiber_Optic_Cable_Input ";#N/A,#N/A,TRUE,"Specialty_Fiber_Devices_Input";#N/A,#N/A,TRUE,"Optical_Fiber_Apparatus_Input"}</definedName>
    <definedName name="wrn.Falcons._.Standalone." hidden="1">{#N/A,#N/A,TRUE,"Falcons_Standalone";#N/A,#N/A,TRUE,"Target_Input";#N/A,#N/A,TRUE,"Target_Calendarized"}</definedName>
    <definedName name="wrn.FAS132." hidden="1">{"Disc_part1",#N/A,FALSE,"FAS132";"Disc_part2",#N/A,FALSE,"FAS132"}</definedName>
    <definedName name="wrn.Fas132.2" hidden="1">{"Disc_part1",#N/A,FALSE,"FAS132";"Disc_part2",#N/A,FALSE,"FAS132"}</definedName>
    <definedName name="wrn.FERC._.FAC._.CALC." hidden="1">{"FERC_FAC",#N/A,FALSE,"FERC_Fuel&amp;Rev"}</definedName>
    <definedName name="wrn.FERC._.WEATHER._.and._.JURIS._.FUEL." hidden="1">{"FERC_WEATHER_AND_FUEL",#N/A,FALSE,"FERC_Fuel&amp;Rev"}</definedName>
    <definedName name="wrn.Filing." localSheetId="15"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hidden="1">{"PPPI FAS87",#N/A,FALSE,"PPPI";"GroupA",#N/A,FALSE,"GroupA";"GroupB",#N/A,FALSE,"GroupB";"GainLoss",#N/A,FALSE,"GainLoss1"}</definedName>
    <definedName name="wrn.FinalCopies." hidden="1">{"FinalAll-Dyn",#N/A,TRUE,"Total";"FinalPens-Dyn",#N/A,TRUE,"Pensions";"FinalOPEB-Dyn",#N/A,TRUE,"OPEB";"FinalAllRound-Dyn",#N/A,TRUE,"Total";"FinalAll-IP",#N/A,TRUE,"Total";"FinalPens-IP",#N/A,TRUE,"Pensions";"FinalAllRound-IP",#N/A,TRUE,"Total"}</definedName>
    <definedName name="wrn.Financials." hidden="1">{"Earnings",#N/A,FALSE,"Earnings";"BalanceSheet",#N/A,FALSE,"BalanceSheet";"Change in Cash",#N/A,FALSE,"CashFlow";"normalengs",#N/A,FALSE,"NormalEngs";"upstream normal per Bbl",#N/A,FALSE,"NormEngUp";"CAPEXsum",#N/A,FALSE,"CAPEX Sum"}</definedName>
    <definedName name="wrn.FOC._.Detail." hidden="1">{#N/A,#N/A,TRUE,"FOC_Product_Assumptions"}</definedName>
    <definedName name="wrn.For._.filling._.out._.assessments." localSheetId="15" hidden="1">{"Print Empty Template",#N/A,FALSE,"Input"}</definedName>
    <definedName name="wrn.For._.filling._.out._.assessments." hidden="1">{"Print Empty Template",#N/A,FALSE,"Input"}</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hidden="1">{"Earnings",#N/A,FALSE,"Earnings";"BalanceSheet",#N/A,FALSE,"BalanceSheet";"ChangeinCash",#N/A,FALSE,"CashFlow";"IR Production Sum",#N/A,FALSE,"E&amp;P Summary";"IR EPCost Sum",#N/A,FALSE,"E&amp;P Summary"}</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hidden="1">{"Factsheet",#N/A,FALSE,"Fact";"Earnings",#N/A,FALSE,"Earnings";"BalanceSheet",#N/A,FALSE,"BalanceSheet";"Change in Cash",#N/A,FALSE,"CashFlow";"Q Rating",#N/A,FALSE,"Q-Rating";"Dupont",#N/A,FALSE,"Dupont"}</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Report." hidden="1">{"Assumptions",#N/A,FALSE,"Sheet1";"Main Report",#N/A,FALSE,"Sheet1";"Results",#N/A,FALSE,"Sheet1";"Advances",#N/A,FALSE,"Sheet1"}</definedName>
    <definedName name="wrn.go." hidden="1">{"wp_h4.2",#N/A,FALSE,"WP_H4.2";"wp_h4.3",#N/A,FALSE,"WP_H4.3"}</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ASTAX." hidden="1">{#N/A,#N/A,FALSE,"Hastax"}</definedName>
    <definedName name="wrn.Headcount."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5"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hidden="1">{#N/A,#N/A,FALSE,"BACK UP Balance FDM";#N/A,#N/A,FALSE,"BACK UP ASP nsad"}</definedName>
    <definedName name="wrn.iDEN._.Back._.up._.Files._1" hidden="1">{#N/A,#N/A,FALSE,"BACK UP Balance FDM";#N/A,#N/A,FALSE,"BACK UP ASP nsad"}</definedName>
    <definedName name="wrn.iDEN._.Back._.up._.Files._2" hidden="1">{#N/A,#N/A,FALSE,"BACK UP Balance FDM";#N/A,#N/A,FALSE,"BACK UP ASP nsad"}</definedName>
    <definedName name="wrn.iDEN._.Back._.up._.Files._3" hidden="1">{#N/A,#N/A,FALSE,"BACK UP Balance FDM";#N/A,#N/A,FALSE,"BACK UP ASP nsad"}</definedName>
    <definedName name="wrn.iDEN._.Back._.up._.Files._4" hidden="1">{#N/A,#N/A,FALSE,"BACK UP Balance FDM";#N/A,#N/A,FALSE,"BACK UP ASP nsad"}</definedName>
    <definedName name="wrn.iDEN._.Back._.up._.Files._5" hidden="1">{#N/A,#N/A,FALSE,"BACK UP Balance FDM";#N/A,#N/A,FALSE,"BACK UP ASP nsad"}</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pages." hidden="1">{"Input1",#N/A,FALSE,"Input";"Input2",#N/A,FALSE,"Input";"Input3",#N/A,FALSE,"Input"}</definedName>
    <definedName name="wrn.IPO._.Valuation." hidden="1">{"assumptions",#N/A,FALSE,"Scenario 1";"valuation",#N/A,FALSE,"Scenario 1"}</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Jeff._.Standalone." hidden="1">{#N/A,#N/A,TRUE,"Acquirer_Cases_Input";#N/A,#N/A,TRUE,"Acquirer_Input";#N/A,#N/A,TRUE,"Acquirer"}</definedName>
    <definedName name="wrn.Kontenverteilung." hidden="1">{"Kontenverteilung",#N/A,FALSE,"H A Ü"}</definedName>
    <definedName name="wrn.LBO._.Summary." hidden="1">{"LBO Summary",#N/A,FALSE,"Summary"}</definedName>
    <definedName name="wrn.Long._.Report." hidden="1">{#N/A,#N/A,TRUE,"Cover";#N/A,#N/A,TRUE,"Header (ld)";#N/A,#N/A,TRUE,"T&amp;O By Region";#N/A,#N/A,TRUE,"Region Charts ";#N/A,#N/A,TRUE,"T&amp;O London";#N/A,#N/A,TRUE,"AD Report";#N/A,#N/A,TRUE,"Var by OU"}</definedName>
    <definedName name="wrn.matdtl." hidden="1">{"MATALL",#N/A,FALSE,"Sheet4";"matclass",#N/A,FALSE,"Sheet4"}</definedName>
    <definedName name="wrn.matdtla" hidden="1">{"MATALL",#N/A,FALSE,"Sheet4";"matclass",#N/A,FALSE,"Sheet4"}</definedName>
    <definedName name="wrn.MBRS." hidden="1">{#N/A,#N/A,FALSE,"MBR PCS";#N/A,#N/A,FALSE,"MBR CIG";#N/A,#N/A,FALSE,"MBR iDEN";#N/A,#N/A,FALSE,"MBR_FWT";#N/A,#N/A,FALSE,"MBR TOTAL"}</definedName>
    <definedName name="wrn.MBRS._1" hidden="1">{#N/A,#N/A,FALSE,"MBR PCS";#N/A,#N/A,FALSE,"MBR CIG";#N/A,#N/A,FALSE,"MBR iDEN";#N/A,#N/A,FALSE,"MBR_FWT";#N/A,#N/A,FALSE,"MBR TOTAL"}</definedName>
    <definedName name="wrn.MBRS._2" hidden="1">{#N/A,#N/A,FALSE,"MBR PCS";#N/A,#N/A,FALSE,"MBR CIG";#N/A,#N/A,FALSE,"MBR iDEN";#N/A,#N/A,FALSE,"MBR_FWT";#N/A,#N/A,FALSE,"MBR TOTAL"}</definedName>
    <definedName name="wrn.MBRS._3" hidden="1">{#N/A,#N/A,FALSE,"MBR PCS";#N/A,#N/A,FALSE,"MBR CIG";#N/A,#N/A,FALSE,"MBR iDEN";#N/A,#N/A,FALSE,"MBR_FWT";#N/A,#N/A,FALSE,"MBR TOTAL"}</definedName>
    <definedName name="wrn.MBRS._4" hidden="1">{#N/A,#N/A,FALSE,"MBR PCS";#N/A,#N/A,FALSE,"MBR CIG";#N/A,#N/A,FALSE,"MBR iDEN";#N/A,#N/A,FALSE,"MBR_FWT";#N/A,#N/A,FALSE,"MBR TOTAL"}</definedName>
    <definedName name="wrn.MBRS._5" hidden="1">{#N/A,#N/A,FALSE,"MBR PCS";#N/A,#N/A,FALSE,"MBR CIG";#N/A,#N/A,FALSE,"MBR iDEN";#N/A,#N/A,FALSE,"MBR_FWT";#N/A,#N/A,FALSE,"MBR TOTAL"}</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new." hidden="1">{"Balance Sheet",#N/A,FALSE,"Balance";"Balance Sheet Details",#N/A,FALSE,"Balance";"Change in Cash",#N/A,FALSE,"Cashflow"}</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PA._.FAC." hidden="1">{"OMPA_FAC",#N/A,FALSE,"OMPA FAC"}</definedName>
    <definedName name="wrn.OTHER._.DATA." hidden="1">{"OTHER_DATA",#N/A,FALSE,"Ok_Fuel&amp;Rev"}</definedName>
    <definedName name="wrn.Outlook._.Report." hidden="1">{#N/A,#N/A,FALSE,"Outlook for Month ";#N/A,#N/A,FALSE,"Risk for Month ";#N/A,#N/A,FALSE,"Upside for Month"}</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PJOURNAL._.ENTRY." hidden="1">{"PPDEFERREDBAL",#N/A,FALSE,"PRIOR PERIOD ADJMT";#N/A,#N/A,FALSE,"PRIOR PERIOD ADJMT";"PPJOURNALENTRY",#N/A,FALSE,"PRIOR PERIOD ADJMT"}</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hidden="1">{#N/A,#N/A,FALSE,"Input Data Sheet";#N/A,#N/A,FALSE,"NAV rollforward";#N/A,#N/A,FALSE,"Capital Roll - Spokes";#N/A,#N/A,FALSE,"Hastax"}</definedName>
    <definedName name="wrn.Print." hidden="1">{#N/A,#N/A,FALSE,"By Month";#N/A,#N/A,FALSE,"Rev By Month";"Print1",#N/A,FALSE,"NA Parts Reporting";"Print2",#N/A,FALSE,"NA Parts Reporting";"Print3",#N/A,FALSE,"NA Parts Reporting"}</definedName>
    <definedName name="wrn.Print._.All." hidden="1">{#N/A,#N/A,TRUE,"Input Data Sheet";#N/A,#N/A,TRUE,"Turnover";#N/A,#N/A,TRUE,"NSAR";#N/A,#N/A,TRUE,"NAV Rollforward";#N/A,#N/A,TRUE,"Ratios-HUB";#N/A,#N/A,TRUE,"Ratios-Marathon";#N/A,#N/A,TRUE,"Ratios - Traditional";#N/A,#N/A,TRUE,"Ratios - Classic";#N/A,#N/A,TRUE,"Ratios - Medallion Class A";#N/A,#N/A,TRUE,"Ratios - Medallion Class B";#N/A,#N/A,TRUE,"Share Proof-Marathon";#N/A,#N/A,TRUE,"Share Proof-Traditional";#N/A,#N/A,TRUE,"Share Proof - Classic";#N/A,#N/A,TRUE,"Share Proof - Medallion A";#N/A,#N/A,TRUE,"Share Proof - Medallion B";#N/A,#N/A,TRUE,"Per Share-Marathon";#N/A,#N/A,TRUE,"Per Share-Traditional";#N/A,#N/A,TRUE,"Per Share-Classic";#N/A,#N/A,TRUE,"Per Share-Medallion A";#N/A,#N/A,TRUE,"Per Share-Medallion B";#N/A,#N/A,TRUE,"Capital Roll - Hub";#N/A,#N/A,TRUE,"Capital Roll - Spokes";#N/A,#N/A,TRUE,"Hastax"}</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Classic." hidden="1">{#N/A,#N/A,FALSE,"Ratios - Classic";#N/A,#N/A,FALSE,"Share Proof - Classic";#N/A,#N/A,FALSE,"Per Share-Classic"}</definedName>
    <definedName name="wrn.Print._.Hub." hidden="1">{#N/A,#N/A,FALSE,"Input Data Sheet";#N/A,#N/A,FALSE,"Turnover";#N/A,#N/A,FALSE,"NSAR";#N/A,#N/A,FALSE,"Ratios-HUB";#N/A,#N/A,FALSE,"Capital Roll - Hub"}</definedName>
    <definedName name="wrn.Print._.Marathon." hidden="1">{#N/A,#N/A,FALSE,"Ratios-Marathon";#N/A,#N/A,FALSE,"Share Proof-Marathon";#N/A,#N/A,FALSE,"Per Share-Marathon"}</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Spokes." hidden="1">{#N/A,#N/A,FALSE,"Input Data Sheet";#N/A,#N/A,FALSE,"NAV rollforward";#N/A,#N/A,FALSE,"Capital Roll - Spokes";#N/A,#N/A,FALSE,"Hastax"}</definedName>
    <definedName name="wrn.Print._.Traditional." hidden="1">{#N/A,#N/A,FALSE,"Ratios - Traditional";#N/A,#N/A,FALSE,"Share Proof-Traditional";#N/A,#N/A,FALSE,"Per Share-Traditional"}</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hidden="1">{"Page1",#N/A,FALSE,"Page1";"Page2",#N/A,FALSE,"Page2";"Page3",#N/A,FALSE,"Pages34";"Page3b",#N/A,FALSE,"Pages34"}</definedName>
    <definedName name="wrn.PRIOR._.PERIOD._.ADJMT." hidden="1">{#N/A,#N/A,FALSE,"PRIOR PERIOD ADJMT"}</definedName>
    <definedName name="wrn.Production." hidden="1">{"Production",#N/A,FALSE,"Electric O&amp;M Functionalization"}</definedName>
    <definedName name="wrn.purch._.acct." hidden="1">{"Pre76 purch acct",#N/A,FALSE,"Input";"ACPI purch acct",#N/A,FALSE,"Input";"25 Yr Purch Acct",#N/A,FALSE,"Input";"RBEP Purch Acct.",#N/A,FALSE,"Input"}</definedName>
    <definedName name="wrn.QUARTER." hidden="1">{#N/A,#N/A,FALSE,"QTR Total";#N/A,#N/A,FALSE,"QTR ASNS";#N/A,#N/A,FALSE,"QTR PNCNS";#N/A,#N/A,FALSE,"QTR DSNS";#N/A,#N/A,FALSE,"QTR TNS"}</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 localSheetId="15" hidden="1">{#N/A,#N/A,FALSE,"Work performed";#N/A,#N/A,FALSE,"Resources"}</definedName>
    <definedName name="wrn.Report." hidden="1">{#N/A,#N/A,FALSE,"Work performed";#N/A,#N/A,FALSE,"Resources"}</definedName>
    <definedName name="wrn.Revenue._.Analysis." localSheetId="15"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s." hidden="1">{"Base_rev",#N/A,FALSE,"Proj_IS_Base";"Projrev",#N/A,FALSE,"Proj_IS_wOTLC";"Delta",#N/A,FALSE,"Delta Rev_PV"}</definedName>
    <definedName name="wrn.Riverwood_comp_model." hidden="1">{#N/A,#N/A,FALSE,"Che-Ga";#N/A,#N/A,FALSE,"Iv-Sm";#N/A,#N/A,FALSE,"So-We";#N/A,#N/A,FALSE,"Me-Po";#N/A,#N/A,FALSE,"Be-Bo";#N/A,#N/A,FALSE,"Cha-Ki";#N/A,#N/A,FALSE,"In";#N/A,#N/A,FALSE,"Schedule 23";#N/A,#N/A,FALSE,"Schedule 22";#N/A,#N/A,FALSE,"WACC"}</definedName>
    <definedName name="wrn.RM._.with._.details." hidden="1">{"US RM Earnings Summary",#N/A,FALSE,"US R&amp;M";"US RM Realization Data",#N/A,FALSE,"US R&amp;M";"For RM Earnings Detail",#N/A,FALSE,"Foreign R&amp;M";"For RM Real and Vol Detail",#N/A,FALSE,"Foreign R&amp;M"}</definedName>
    <definedName name="wrn.rprt." hidden="1">{#N/A,#N/A,FALSE,"A";#N/A,#N/A,FALSE,"B-1";#N/A,#N/A,FALSE,"WACC";#N/A,#N/A,FALSE,"C-1 ";#N/A,#N/A,FALSE,"C-2";#N/A,#N/A,FALSE,"D-1";#N/A,#N/A,FALSE,"D-2";#N/A,#N/A,FALSE,"D-3"}</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Saldenliste." hidden="1">{"Saldenliste",#N/A,FALSE,"H A Ü"}</definedName>
    <definedName name="wrn.Short._.Report." hidden="1">{#N/A,#N/A,TRUE,"Cover";#N/A,#N/A,TRUE,"Header (eu)";#N/A,#N/A,TRUE,"Region Charts";#N/A,#N/A,TRUE,"T&amp;O By Region";#N/A,#N/A,TRUE,"AD Report"}</definedName>
    <definedName name="wrn.SPA._.FAC." hidden="1">{"SPA_FAC",#N/A,FALSE,"OMPA SPA FAC"}</definedName>
    <definedName name="wrn.Steves._.Model." hidden="1">{#N/A,#N/A,FALSE,"Income Statement";#N/A,#N/A,FALSE,"Quarter IS";#N/A,#N/A,FALSE,"US E&amp;P";#N/A,#N/A,FALSE,"International E&amp;P";#N/A,#N/A,FALSE,"Chemicals"}</definedName>
    <definedName name="wrn.sum." hidden="1">{"Opsys",#N/A,FALSE,"NPV_OPsys";"NT",#N/A,FALSE,"NPV_NT";"DevP",#N/A,FALSE,"NPV_DevPdt";"Office",#N/A,FALSE,"NPV_Office"}</definedName>
    <definedName name="wrn.Summary._.Report_Ern_BS_CF." hidden="1">{"Fact Sheet",#N/A,FALSE,"Fact";"Earnings_Summary",#N/A,FALSE,"Earnings Model";"Balance Sheet",#N/A,FALSE,"Balance";"Change in Cash",#N/A,FALSE,"Cashflow";"normalengs",#N/A,FALSE,"NormalEngs";"NormalGrowth",#N/A,FALSE,"NormalGrowth"}</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orting._.Calculations." localSheetId="15" hidden="1">{#N/A,#N/A,FALSE,"Work performed";#N/A,#N/A,FALSE,"Resources"}</definedName>
    <definedName name="wrn.Supporting._.Calculations." hidden="1">{#N/A,#N/A,FALSE,"Work performed";#N/A,#N/A,FALSE,"Resources"}</definedName>
    <definedName name="wrn.Tax._.Accrual." localSheetId="15" hidden="1">{#N/A,#N/A,TRUE,"TAXPROV";#N/A,#N/A,TRUE,"FLOWTHRU";#N/A,#N/A,TRUE,"SCHEDULE M'S";#N/A,#N/A,TRUE,"PLANT M'S";#N/A,#N/A,TRUE,"TAXJE"}</definedName>
    <definedName name="wrn.Tax._.Accrual." hidden="1">{#N/A,#N/A,TRUE,"TAXPROV";#N/A,#N/A,TRUE,"FLOWTHRU";#N/A,#N/A,TRUE,"SCHEDULE M'S";#N/A,#N/A,TRUE,"PLANT M'S";#N/A,#N/A,TRUE,"TAXJE"}</definedName>
    <definedName name="wrn.test." hidden="1">{"test",#N/A,FALSE,"Dividend"}</definedName>
    <definedName name="wrn.Transmission." hidden="1">{"Transmission",#N/A,FALSE,"Electric O&amp;M Functionalization"}</definedName>
    <definedName name="wrn.US._.EP._.with._.Price._.and._.Vol._.Detail." hidden="1">{"US EP Earn and Prof Analysis",#N/A,FALSE,"USE&amp;P ";"US EP Price Vol Detail",#N/A,FALSE,"USE&amp;P "}</definedName>
    <definedName name="wrn.Val_Report."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WEATHER._.AND._.YR._.END._.CUST._.ADJ." hidden="1">{"WEATHER_CUSTOMERS",#N/A,FALSE,"Ok_Fuel&amp;Rev"}</definedName>
    <definedName name="wrn.WORKCAP." hidden="1">{"WCCWCLL",#N/A,FALSE,"Sheet3";"PP",#N/A,FALSE,"Sheet3";"MAT1",#N/A,FALSE,"Sheet3";"MAT2",#N/A,FALSE,"Sheet3"}</definedName>
    <definedName name="wrn.Workfile." hidden="1">{"PPPI FAS87 Workfile",#N/A,FALSE,"Input";"GroupBWorkfile",#N/A,FALSE,"Input";"GroupAWorkfile",#N/A,FALSE,"Input";"GainLoss",#N/A,FALSE,"GainLoss1"}</definedName>
    <definedName name="wrn.WorkfileCopies." hidden="1">{"PensWorkfile-Dyn",#N/A,TRUE,"Pensions";"PenWorkFile-IP",#N/A,TRUE,"Pensions";"OPEBWorkfile-Dyn",#N/A,TRUE,"OPEB";"OPEBWorkfile-IP",#N/A,TRUE,"OPEB";"Total-Dyn",#N/A,TRUE,"Total";"Total-IP",#N/A,TRUE,"Total"}</definedName>
    <definedName name="wrn_1" hidden="1">{#N/A,#N/A,FALSE,"Balance SPS";#N/A,#N/A,FALSE,"P&amp;L_SPS"}</definedName>
    <definedName name="wrn_2" hidden="1">{#N/A,#N/A,FALSE,"Balance SPS";#N/A,#N/A,FALSE,"P&amp;L_SPS"}</definedName>
    <definedName name="wrn_3" hidden="1">{#N/A,#N/A,FALSE,"Balance SPS";#N/A,#N/A,FALSE,"P&amp;L_SPS"}</definedName>
    <definedName name="wrn_4" hidden="1">{#N/A,#N/A,FALSE,"Balance SPS";#N/A,#N/A,FALSE,"P&amp;L_SPS"}</definedName>
    <definedName name="wrn_5" hidden="1">{#N/A,#N/A,FALSE,"Balance SPS";#N/A,#N/A,FALSE,"P&amp;L_SPS"}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_1" hidden="1">{#N/A,#N/A,FALSE,"MBR PCS";#N/A,#N/A,FALSE,"MBR CIG";#N/A,#N/A,FALSE,"MBR iDEN";#N/A,#N/A,FALSE,"MBR_FWT";#N/A,#N/A,FALSE,"MBR TOTAL"}</definedName>
    <definedName name="wrn1_2" hidden="1">{#N/A,#N/A,FALSE,"MBR PCS";#N/A,#N/A,FALSE,"MBR CIG";#N/A,#N/A,FALSE,"MBR iDEN";#N/A,#N/A,FALSE,"MBR_FWT";#N/A,#N/A,FALSE,"MBR TOTAL"}</definedName>
    <definedName name="wrn1_3" hidden="1">{#N/A,#N/A,FALSE,"MBR PCS";#N/A,#N/A,FALSE,"MBR CIG";#N/A,#N/A,FALSE,"MBR iDEN";#N/A,#N/A,FALSE,"MBR_FWT";#N/A,#N/A,FALSE,"MBR TOTAL"}</definedName>
    <definedName name="wrn1_4" hidden="1">{#N/A,#N/A,FALSE,"MBR PCS";#N/A,#N/A,FALSE,"MBR CIG";#N/A,#N/A,FALSE,"MBR iDEN";#N/A,#N/A,FALSE,"MBR_FWT";#N/A,#N/A,FALSE,"MBR TOTAL"}</definedName>
    <definedName name="wrn1_5" hidden="1">{#N/A,#N/A,FALSE,"MBR PCS";#N/A,#N/A,FALSE,"MBR CIG";#N/A,#N/A,FALSE,"MBR iDEN";#N/A,#N/A,FALSE,"MBR_FWT";#N/A,#N/A,FALSE,"MBR TOTAL"}</definedName>
    <definedName name="wrn2.report" hidden="1">{#N/A,#N/A,FALSE,"P&amp;L";#N/A,#N/A,FALSE,"DL Worksheet";#N/A,#N/A,FALSE,"Ind. Cell";#N/A,#N/A,FALSE,"Capital";#N/A,#N/A,FALSE,"Tooling";#N/A,#N/A,FALSE,"LRP"}</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hidden="1">{#N/A,#N/A,FALSE,"Headcount_PCS ";#N/A,#N/A,FALSE,"Headcount CIG";#N/A,#N/A,FALSE,"Headcount iDEN";#N/A,#N/A,FALSE,"JAG PLANT TREND"}</definedName>
    <definedName name="wrne_1" hidden="1">{#N/A,#N/A,FALSE,"Headcount_PCS ";#N/A,#N/A,FALSE,"Headcount CIG";#N/A,#N/A,FALSE,"Headcount iDEN";#N/A,#N/A,FALSE,"JAG PLANT TREND"}</definedName>
    <definedName name="wrne_2" hidden="1">{#N/A,#N/A,FALSE,"Headcount_PCS ";#N/A,#N/A,FALSE,"Headcount CIG";#N/A,#N/A,FALSE,"Headcount iDEN";#N/A,#N/A,FALSE,"JAG PLANT TREND"}</definedName>
    <definedName name="wrne_3" hidden="1">{#N/A,#N/A,FALSE,"Headcount_PCS ";#N/A,#N/A,FALSE,"Headcount CIG";#N/A,#N/A,FALSE,"Headcount iDEN";#N/A,#N/A,FALSE,"JAG PLANT TREND"}</definedName>
    <definedName name="wrne_4" hidden="1">{#N/A,#N/A,FALSE,"Headcount_PCS ";#N/A,#N/A,FALSE,"Headcount CIG";#N/A,#N/A,FALSE,"Headcount iDEN";#N/A,#N/A,FALSE,"JAG PLANT TREND"}</definedName>
    <definedName name="wrne_5" hidden="1">{#N/A,#N/A,FALSE,"Headcount_PCS ";#N/A,#N/A,FALSE,"Headcount CIG";#N/A,#N/A,FALSE,"Headcount iDEN";#N/A,#N/A,FALSE,"JAG PLANT TREND"}</definedName>
    <definedName name="wsxxx" hidden="1">{#N/A,#N/A,FALSE,"Total";#N/A,#N/A,FALSE,"ASNS";#N/A,#N/A,FALSE,"PNCNS";#N/A,#N/A,FALSE,"DSNS";#N/A,#N/A,FALSE,"TNS"}</definedName>
    <definedName name="wsxxxx" hidden="1">{#N/A,#N/A,FALSE,"QTR Total";#N/A,#N/A,FALSE,"QTR ASNS";#N/A,#N/A,FALSE,"QTR PNCNS";#N/A,#N/A,FALSE,"QTR DSNS";#N/A,#N/A,FALSE,"QTR TNS"}</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ww" hidden="1">{"Alles",#N/A,FALSE,"H A Ü"}</definedName>
    <definedName name="ww.Rele" hidden="1">{#N/A,#N/A,FALSE,"Title Page";#N/A,#N/A,FALSE,"Conclusions";#N/A,#N/A,FALSE,"Assum.";#N/A,#N/A,FALSE,"Sun  DCF-WC-Dep";#N/A,#N/A,FALSE,"MarketValue";#N/A,#N/A,FALSE,"BalSheet";#N/A,#N/A,FALSE,"WACC";#N/A,#N/A,FALSE,"PC+ Info.";#N/A,#N/A,FALSE,"PC+Info_2"}</definedName>
    <definedName name="www" hidden="1">{"Kontenverteilung",#N/A,FALSE,"H A Ü"}</definedName>
    <definedName name="Xcel">'[8]Data Entry and Forecaster'!#REF!</definedName>
    <definedName name="Xcel_COS">#REF!</definedName>
    <definedName name="XREF_COLUMN_1" hidden="1">#REF!</definedName>
    <definedName name="XREF_COLUMN_2" hidden="1">#REF!</definedName>
    <definedName name="XREF_COLUMN_3" hidden="1">#REF!</definedName>
    <definedName name="XREF_COLUMN_4" hidden="1">#REF!</definedName>
    <definedName name="XREF_COLUMN_5" hidden="1">#REF!</definedName>
    <definedName name="XRefActiveRow" hidden="1">#REF!</definedName>
    <definedName name="XRefColumnsCount" hidden="1">5</definedName>
    <definedName name="XRefCopy1"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RangeCount" hidden="1">6</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Row" hidden="1">#REF!</definedName>
    <definedName name="XRefPaste2" hidden="1">#REF!</definedName>
    <definedName name="XRefPaste2Row" hidden="1">#REF!</definedName>
    <definedName name="XRefPaste3Row" hidden="1">#REF!</definedName>
    <definedName name="XRefPaste4" hidden="1">#REF!</definedName>
    <definedName name="XRefPaste4Row"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15</definedName>
    <definedName name="xxx" localSheetId="15"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15" hidden="1">{#N/A,#N/A,FALSE,"O&amp;M by processes";#N/A,#N/A,FALSE,"Elec Act vs Bud";#N/A,#N/A,FALSE,"G&amp;A";#N/A,#N/A,FALSE,"BGS";#N/A,#N/A,FALSE,"Res Cost"}</definedName>
    <definedName name="xxxx" hidden="1">{#N/A,#N/A,FALSE,"O&amp;M by processes";#N/A,#N/A,FALSE,"Elec Act vs Bud";#N/A,#N/A,FALSE,"G&amp;A";#N/A,#N/A,FALSE,"BGS";#N/A,#N/A,FALSE,"Res Cost"}</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EAR1">[1]Inputs!$C$17</definedName>
    <definedName name="yeartodate">[1]RPT80MAR!$A$84:$D$158</definedName>
    <definedName name="yrtyretyreyt" hidden="1">{TRUE,TRUE,-1.25,-15.5,604.5,343.5,FALSE,FALSE,TRUE,TRUE,0,1,2,1,4,1,3,4,TRUE,TRUE,3,TRUE,1,TRUE,85,"Swvu.capexsum.","ACwvu.capexsum.",#N/A,FALSE,FALSE,0.75,0.75,1,1,2,"","",TRUE,FALSE,FALSE,FALSE,1,100,#N/A,#N/A,"=R1C1:R24C12",FALSE,#N/A,#N/A,FALSE,FALSE,FALSE,1,#N/A,#N/A,FALSE,FALSE,TRUE,TRUE,TRUE}</definedName>
    <definedName name="yuiuyi" hidden="1">{#N/A,#N/A,FALSE,"P&amp;L";#N/A,#N/A,FALSE,"DL Worksheet";#N/A,#N/A,FALSE,"Ind. Cell";#N/A,#N/A,FALSE,"Capital";#N/A,#N/A,FALSE,"Tooling";#N/A,#N/A,FALSE,"LRP"}</definedName>
    <definedName name="yyy" hidden="1">{#N/A,#N/A,FALSE,"QTR Total";#N/A,#N/A,FALSE,"QTR ASNS";#N/A,#N/A,FALSE,"QTR PNCNS";#N/A,#N/A,FALSE,"QTR DSNS";#N/A,#N/A,FALSE,"QTR TNS"}</definedName>
    <definedName name="Z_28948E05_8F34_4F1E_96FB_A80A6A844600_.wvu.Cols" localSheetId="5" hidden="1">'4a-ADIT Projection'!#REF!</definedName>
    <definedName name="Z_28948E05_8F34_4F1E_96FB_A80A6A844600_.wvu.Cols" localSheetId="6" hidden="1">'4b-ADIT Projection Proration'!#REF!</definedName>
    <definedName name="Z_28948E05_8F34_4F1E_96FB_A80A6A844600_.wvu.Cols" localSheetId="7" hidden="1">'4c- ADIT BOY'!#REF!</definedName>
    <definedName name="Z_28948E05_8F34_4F1E_96FB_A80A6A844600_.wvu.Cols" localSheetId="8" hidden="1">'4d- ADIT EOY'!#REF!</definedName>
    <definedName name="Z_28948E05_8F34_4F1E_96FB_A80A6A844600_.wvu.Cols" localSheetId="9" hidden="1">'4e-ADIT True-up'!#REF!</definedName>
    <definedName name="Z_28948E05_8F34_4F1E_96FB_A80A6A844600_.wvu.Cols" localSheetId="10" hidden="1">'4f-ADIT True-up Proration'!#REF!</definedName>
    <definedName name="Z_28948E05_8F34_4F1E_96FB_A80A6A844600_.wvu.PrintArea" localSheetId="5" hidden="1">'4a-ADIT Projection'!$B$1:$G$51</definedName>
    <definedName name="Z_28948E05_8F34_4F1E_96FB_A80A6A844600_.wvu.PrintArea" localSheetId="6" hidden="1">'4b-ADIT Projection Proration'!$B$1:$H$74</definedName>
    <definedName name="Z_28948E05_8F34_4F1E_96FB_A80A6A844600_.wvu.PrintArea" localSheetId="7" hidden="1">'4c- ADIT BOY'!$B$1:$H$106</definedName>
    <definedName name="Z_28948E05_8F34_4F1E_96FB_A80A6A844600_.wvu.PrintArea" localSheetId="8" hidden="1">'4d- ADIT EOY'!$B$1:$H$106</definedName>
    <definedName name="Z_28948E05_8F34_4F1E_96FB_A80A6A844600_.wvu.PrintArea" localSheetId="9" hidden="1">'4e-ADIT True-up'!$B$1:$G$49</definedName>
    <definedName name="Z_28948E05_8F34_4F1E_96FB_A80A6A844600_.wvu.PrintArea" localSheetId="10" hidden="1">'4f-ADIT True-up Proration'!$B$1:$F$74</definedName>
    <definedName name="Z_63011E91_4609_4523_98FE_FD252E915668_.wvu.Cols" localSheetId="5" hidden="1">'4a-ADIT Projection'!#REF!</definedName>
    <definedName name="Z_63011E91_4609_4523_98FE_FD252E915668_.wvu.Cols" localSheetId="6" hidden="1">'4b-ADIT Projection Proration'!#REF!</definedName>
    <definedName name="Z_63011E91_4609_4523_98FE_FD252E915668_.wvu.Cols" localSheetId="7" hidden="1">'4c- ADIT BOY'!#REF!</definedName>
    <definedName name="Z_63011E91_4609_4523_98FE_FD252E915668_.wvu.Cols" localSheetId="8" hidden="1">'4d- ADIT EOY'!#REF!</definedName>
    <definedName name="Z_63011E91_4609_4523_98FE_FD252E915668_.wvu.Cols" localSheetId="9" hidden="1">'4e-ADIT True-up'!#REF!</definedName>
    <definedName name="Z_63011E91_4609_4523_98FE_FD252E915668_.wvu.Cols" localSheetId="10" hidden="1">'4f-ADIT True-up Proration'!#REF!</definedName>
    <definedName name="Z_63011E91_4609_4523_98FE_FD252E915668_.wvu.PrintArea" localSheetId="5" hidden="1">'4a-ADIT Projection'!$B$1:$G$51</definedName>
    <definedName name="Z_63011E91_4609_4523_98FE_FD252E915668_.wvu.PrintArea" localSheetId="6" hidden="1">'4b-ADIT Projection Proration'!$B$1:$H$74</definedName>
    <definedName name="Z_63011E91_4609_4523_98FE_FD252E915668_.wvu.PrintArea" localSheetId="7" hidden="1">'4c- ADIT BOY'!$B$1:$H$106</definedName>
    <definedName name="Z_63011E91_4609_4523_98FE_FD252E915668_.wvu.PrintArea" localSheetId="8" hidden="1">'4d- ADIT EOY'!$B$1:$H$106</definedName>
    <definedName name="Z_63011E91_4609_4523_98FE_FD252E915668_.wvu.PrintArea" localSheetId="9" hidden="1">'4e-ADIT True-up'!$B$1:$G$49</definedName>
    <definedName name="Z_63011E91_4609_4523_98FE_FD252E915668_.wvu.PrintArea" localSheetId="10" hidden="1">'4f-ADIT True-up Proration'!$B$1:$F$74</definedName>
    <definedName name="Z_6928E596_79BD_4CEC_9F0D_07E62D69B2A5_.wvu.Cols" localSheetId="5" hidden="1">'4a-ADIT Projection'!#REF!</definedName>
    <definedName name="Z_6928E596_79BD_4CEC_9F0D_07E62D69B2A5_.wvu.Cols" localSheetId="6" hidden="1">'4b-ADIT Projection Proration'!#REF!</definedName>
    <definedName name="Z_6928E596_79BD_4CEC_9F0D_07E62D69B2A5_.wvu.Cols" localSheetId="7" hidden="1">'4c- ADIT BOY'!#REF!</definedName>
    <definedName name="Z_6928E596_79BD_4CEC_9F0D_07E62D69B2A5_.wvu.Cols" localSheetId="8" hidden="1">'4d- ADIT EOY'!#REF!</definedName>
    <definedName name="Z_6928E596_79BD_4CEC_9F0D_07E62D69B2A5_.wvu.Cols" localSheetId="9" hidden="1">'4e-ADIT True-up'!#REF!</definedName>
    <definedName name="Z_6928E596_79BD_4CEC_9F0D_07E62D69B2A5_.wvu.Cols" localSheetId="10" hidden="1">'4f-ADIT True-up Proration'!#REF!</definedName>
    <definedName name="Z_6928E596_79BD_4CEC_9F0D_07E62D69B2A5_.wvu.PrintArea" localSheetId="5" hidden="1">'4a-ADIT Projection'!$B$1:$G$51</definedName>
    <definedName name="Z_6928E596_79BD_4CEC_9F0D_07E62D69B2A5_.wvu.PrintArea" localSheetId="6" hidden="1">'4b-ADIT Projection Proration'!$B$1:$H$74</definedName>
    <definedName name="Z_6928E596_79BD_4CEC_9F0D_07E62D69B2A5_.wvu.PrintArea" localSheetId="7" hidden="1">'4c- ADIT BOY'!$B$1:$H$106</definedName>
    <definedName name="Z_6928E596_79BD_4CEC_9F0D_07E62D69B2A5_.wvu.PrintArea" localSheetId="8" hidden="1">'4d- ADIT EOY'!$B$1:$H$106</definedName>
    <definedName name="Z_6928E596_79BD_4CEC_9F0D_07E62D69B2A5_.wvu.PrintArea" localSheetId="9" hidden="1">'4e-ADIT True-up'!$B$1:$G$49</definedName>
    <definedName name="Z_6928E596_79BD_4CEC_9F0D_07E62D69B2A5_.wvu.PrintArea" localSheetId="10" hidden="1">'4f-ADIT True-up Proration'!$B$1:$F$74</definedName>
    <definedName name="Z_71B42B22_A376_44B5_B0C1_23FC1AA3DBA2_.wvu.Cols" localSheetId="5" hidden="1">'4a-ADIT Projection'!#REF!</definedName>
    <definedName name="Z_71B42B22_A376_44B5_B0C1_23FC1AA3DBA2_.wvu.Cols" localSheetId="6" hidden="1">'4b-ADIT Projection Proration'!#REF!</definedName>
    <definedName name="Z_71B42B22_A376_44B5_B0C1_23FC1AA3DBA2_.wvu.Cols" localSheetId="7" hidden="1">'4c- ADIT BOY'!#REF!</definedName>
    <definedName name="Z_71B42B22_A376_44B5_B0C1_23FC1AA3DBA2_.wvu.Cols" localSheetId="8" hidden="1">'4d- ADIT EOY'!#REF!</definedName>
    <definedName name="Z_71B42B22_A376_44B5_B0C1_23FC1AA3DBA2_.wvu.Cols" localSheetId="9" hidden="1">'4e-ADIT True-up'!#REF!</definedName>
    <definedName name="Z_71B42B22_A376_44B5_B0C1_23FC1AA3DBA2_.wvu.Cols" localSheetId="10" hidden="1">'4f-ADIT True-up Proration'!#REF!</definedName>
    <definedName name="Z_71B42B22_A376_44B5_B0C1_23FC1AA3DBA2_.wvu.PrintArea" localSheetId="5" hidden="1">'4a-ADIT Projection'!$B$1:$G$51</definedName>
    <definedName name="Z_71B42B22_A376_44B5_B0C1_23FC1AA3DBA2_.wvu.PrintArea" localSheetId="6" hidden="1">'4b-ADIT Projection Proration'!$B$1:$H$74</definedName>
    <definedName name="Z_71B42B22_A376_44B5_B0C1_23FC1AA3DBA2_.wvu.PrintArea" localSheetId="7" hidden="1">'4c- ADIT BOY'!$B$1:$H$106</definedName>
    <definedName name="Z_71B42B22_A376_44B5_B0C1_23FC1AA3DBA2_.wvu.PrintArea" localSheetId="8" hidden="1">'4d- ADIT EOY'!$B$1:$H$106</definedName>
    <definedName name="Z_71B42B22_A376_44B5_B0C1_23FC1AA3DBA2_.wvu.PrintArea" localSheetId="9" hidden="1">'4e-ADIT True-up'!$B$1:$G$49</definedName>
    <definedName name="Z_71B42B22_A376_44B5_B0C1_23FC1AA3DBA2_.wvu.PrintArea" localSheetId="10" hidden="1">'4f-ADIT True-up Proration'!$B$1:$F$74</definedName>
    <definedName name="Z_8FBB4DC9_2D51_4AB9_80D8_F8474B404C29_.wvu.Cols" localSheetId="5" hidden="1">'4a-ADIT Projection'!#REF!</definedName>
    <definedName name="Z_8FBB4DC9_2D51_4AB9_80D8_F8474B404C29_.wvu.Cols" localSheetId="6" hidden="1">'4b-ADIT Projection Proration'!#REF!</definedName>
    <definedName name="Z_8FBB4DC9_2D51_4AB9_80D8_F8474B404C29_.wvu.Cols" localSheetId="7" hidden="1">'4c- ADIT BOY'!#REF!</definedName>
    <definedName name="Z_8FBB4DC9_2D51_4AB9_80D8_F8474B404C29_.wvu.Cols" localSheetId="8" hidden="1">'4d- ADIT EOY'!#REF!</definedName>
    <definedName name="Z_8FBB4DC9_2D51_4AB9_80D8_F8474B404C29_.wvu.Cols" localSheetId="9" hidden="1">'4e-ADIT True-up'!#REF!</definedName>
    <definedName name="Z_8FBB4DC9_2D51_4AB9_80D8_F8474B404C29_.wvu.Cols" localSheetId="10" hidden="1">'4f-ADIT True-up Proration'!#REF!</definedName>
    <definedName name="Z_8FBB4DC9_2D51_4AB9_80D8_F8474B404C29_.wvu.PrintArea" localSheetId="5" hidden="1">'4a-ADIT Projection'!$B$1:$G$51</definedName>
    <definedName name="Z_8FBB4DC9_2D51_4AB9_80D8_F8474B404C29_.wvu.PrintArea" localSheetId="6" hidden="1">'4b-ADIT Projection Proration'!$B$1:$H$74</definedName>
    <definedName name="Z_8FBB4DC9_2D51_4AB9_80D8_F8474B404C29_.wvu.PrintArea" localSheetId="7" hidden="1">'4c- ADIT BOY'!$B$1:$H$106</definedName>
    <definedName name="Z_8FBB4DC9_2D51_4AB9_80D8_F8474B404C29_.wvu.PrintArea" localSheetId="8" hidden="1">'4d- ADIT EOY'!$B$1:$H$106</definedName>
    <definedName name="Z_8FBB4DC9_2D51_4AB9_80D8_F8474B404C29_.wvu.PrintArea" localSheetId="9" hidden="1">'4e-ADIT True-up'!$B$1:$G$49</definedName>
    <definedName name="Z_8FBB4DC9_2D51_4AB9_80D8_F8474B404C29_.wvu.PrintArea" localSheetId="10" hidden="1">'4f-ADIT True-up Proration'!$B$1:$F$74</definedName>
    <definedName name="Z_B647CB7F_C846_4278_B6B1_1EF7F3C004F5_.wvu.Cols" localSheetId="5" hidden="1">'4a-ADIT Projection'!#REF!</definedName>
    <definedName name="Z_B647CB7F_C846_4278_B6B1_1EF7F3C004F5_.wvu.Cols" localSheetId="6" hidden="1">'4b-ADIT Projection Proration'!#REF!</definedName>
    <definedName name="Z_B647CB7F_C846_4278_B6B1_1EF7F3C004F5_.wvu.Cols" localSheetId="7" hidden="1">'4c- ADIT BOY'!#REF!</definedName>
    <definedName name="Z_B647CB7F_C846_4278_B6B1_1EF7F3C004F5_.wvu.Cols" localSheetId="8" hidden="1">'4d- ADIT EOY'!#REF!</definedName>
    <definedName name="Z_B647CB7F_C846_4278_B6B1_1EF7F3C004F5_.wvu.Cols" localSheetId="9" hidden="1">'4e-ADIT True-up'!#REF!</definedName>
    <definedName name="Z_B647CB7F_C846_4278_B6B1_1EF7F3C004F5_.wvu.Cols" localSheetId="10" hidden="1">'4f-ADIT True-up Proration'!#REF!</definedName>
    <definedName name="Z_B647CB7F_C846_4278_B6B1_1EF7F3C004F5_.wvu.PrintArea" localSheetId="5" hidden="1">'4a-ADIT Projection'!$B$1:$G$51</definedName>
    <definedName name="Z_B647CB7F_C846_4278_B6B1_1EF7F3C004F5_.wvu.PrintArea" localSheetId="6" hidden="1">'4b-ADIT Projection Proration'!$B$1:$H$74</definedName>
    <definedName name="Z_B647CB7F_C846_4278_B6B1_1EF7F3C004F5_.wvu.PrintArea" localSheetId="7" hidden="1">'4c- ADIT BOY'!$B$1:$H$106</definedName>
    <definedName name="Z_B647CB7F_C846_4278_B6B1_1EF7F3C004F5_.wvu.PrintArea" localSheetId="8" hidden="1">'4d- ADIT EOY'!$B$1:$H$106</definedName>
    <definedName name="Z_B647CB7F_C846_4278_B6B1_1EF7F3C004F5_.wvu.PrintArea" localSheetId="9" hidden="1">'4e-ADIT True-up'!$B$1:$G$49</definedName>
    <definedName name="Z_B647CB7F_C846_4278_B6B1_1EF7F3C004F5_.wvu.PrintArea" localSheetId="10" hidden="1">'4f-ADIT True-up Proration'!$B$1:$F$74</definedName>
    <definedName name="Z_DC91DEF3_837B_4BB9_A81E_3B78C5914E6C_.wvu.Cols" localSheetId="5" hidden="1">'4a-ADIT Projection'!#REF!</definedName>
    <definedName name="Z_DC91DEF3_837B_4BB9_A81E_3B78C5914E6C_.wvu.Cols" localSheetId="6" hidden="1">'4b-ADIT Projection Proration'!#REF!</definedName>
    <definedName name="Z_DC91DEF3_837B_4BB9_A81E_3B78C5914E6C_.wvu.Cols" localSheetId="7" hidden="1">'4c- ADIT BOY'!#REF!</definedName>
    <definedName name="Z_DC91DEF3_837B_4BB9_A81E_3B78C5914E6C_.wvu.Cols" localSheetId="8" hidden="1">'4d- ADIT EOY'!#REF!</definedName>
    <definedName name="Z_DC91DEF3_837B_4BB9_A81E_3B78C5914E6C_.wvu.Cols" localSheetId="9" hidden="1">'4e-ADIT True-up'!#REF!</definedName>
    <definedName name="Z_DC91DEF3_837B_4BB9_A81E_3B78C5914E6C_.wvu.Cols" localSheetId="10" hidden="1">'4f-ADIT True-up Proration'!#REF!</definedName>
    <definedName name="Z_DC91DEF3_837B_4BB9_A81E_3B78C5914E6C_.wvu.PrintArea" localSheetId="5" hidden="1">'4a-ADIT Projection'!$B$1:$G$51</definedName>
    <definedName name="Z_DC91DEF3_837B_4BB9_A81E_3B78C5914E6C_.wvu.PrintArea" localSheetId="6" hidden="1">'4b-ADIT Projection Proration'!$B$1:$H$74</definedName>
    <definedName name="Z_DC91DEF3_837B_4BB9_A81E_3B78C5914E6C_.wvu.PrintArea" localSheetId="7" hidden="1">'4c- ADIT BOY'!$B$1:$H$106</definedName>
    <definedName name="Z_DC91DEF3_837B_4BB9_A81E_3B78C5914E6C_.wvu.PrintArea" localSheetId="8" hidden="1">'4d- ADIT EOY'!$B$1:$H$106</definedName>
    <definedName name="Z_DC91DEF3_837B_4BB9_A81E_3B78C5914E6C_.wvu.PrintArea" localSheetId="9" hidden="1">'4e-ADIT True-up'!$B$1:$G$49</definedName>
    <definedName name="Z_DC91DEF3_837B_4BB9_A81E_3B78C5914E6C_.wvu.PrintArea" localSheetId="10" hidden="1">'4f-ADIT True-up Proration'!$B$1:$F$74</definedName>
    <definedName name="Z_F04A2B9A_C6FE_4FEB_AD1E_2CF9AC309BE4_.wvu.PrintArea" localSheetId="17" hidden="1">'11-Wholesale Distribution'!$A$1:$Q$100</definedName>
    <definedName name="Z_F04A2B9A_C6FE_4FEB_AD1E_2CF9AC309BE4_.wvu.PrintArea" localSheetId="1" hidden="1">'1-Project Rev Req'!$A$1:$Q$105</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14" hidden="1">'8-Construction Loan'!$A$2:$J$85</definedName>
    <definedName name="Z_F04A2B9A_C6FE_4FEB_AD1E_2CF9AC309BE4_.wvu.PrintArea" localSheetId="0" hidden="1">'Attachment H'!$A$1:$K$274</definedName>
    <definedName name="Z_FAAD9AAC_1337_43AB_BF1F_CCF9DFCF5B78_.wvu.Cols" localSheetId="5" hidden="1">'4a-ADIT Projection'!#REF!</definedName>
    <definedName name="Z_FAAD9AAC_1337_43AB_BF1F_CCF9DFCF5B78_.wvu.Cols" localSheetId="6" hidden="1">'4b-ADIT Projection Proration'!#REF!</definedName>
    <definedName name="Z_FAAD9AAC_1337_43AB_BF1F_CCF9DFCF5B78_.wvu.Cols" localSheetId="7" hidden="1">'4c- ADIT BOY'!#REF!</definedName>
    <definedName name="Z_FAAD9AAC_1337_43AB_BF1F_CCF9DFCF5B78_.wvu.Cols" localSheetId="8" hidden="1">'4d- ADIT EOY'!#REF!</definedName>
    <definedName name="Z_FAAD9AAC_1337_43AB_BF1F_CCF9DFCF5B78_.wvu.Cols" localSheetId="9" hidden="1">'4e-ADIT True-up'!#REF!</definedName>
    <definedName name="Z_FAAD9AAC_1337_43AB_BF1F_CCF9DFCF5B78_.wvu.Cols" localSheetId="10" hidden="1">'4f-ADIT True-up Proration'!#REF!</definedName>
    <definedName name="Z_FAAD9AAC_1337_43AB_BF1F_CCF9DFCF5B78_.wvu.PrintArea" localSheetId="5" hidden="1">'4a-ADIT Projection'!$B$1:$G$51</definedName>
    <definedName name="Z_FAAD9AAC_1337_43AB_BF1F_CCF9DFCF5B78_.wvu.PrintArea" localSheetId="6" hidden="1">'4b-ADIT Projection Proration'!$B$1:$H$74</definedName>
    <definedName name="Z_FAAD9AAC_1337_43AB_BF1F_CCF9DFCF5B78_.wvu.PrintArea" localSheetId="7" hidden="1">'4c- ADIT BOY'!$B$1:$H$106</definedName>
    <definedName name="Z_FAAD9AAC_1337_43AB_BF1F_CCF9DFCF5B78_.wvu.PrintArea" localSheetId="8" hidden="1">'4d- ADIT EOY'!$B$1:$H$106</definedName>
    <definedName name="Z_FAAD9AAC_1337_43AB_BF1F_CCF9DFCF5B78_.wvu.PrintArea" localSheetId="9" hidden="1">'4e-ADIT True-up'!$B$1:$G$49</definedName>
    <definedName name="Z_FAAD9AAC_1337_43AB_BF1F_CCF9DFCF5B78_.wvu.PrintArea" localSheetId="10" hidden="1">'4f-ADIT True-up Proration'!$B$1:$F$74</definedName>
    <definedName name="zero">0</definedName>
    <definedName name="Zip" hidden="1">#REF!</definedName>
    <definedName name="zz" hidden="1">{#N/A,#N/A,FALSE,"TOTFINAL";#N/A,#N/A,FALSE,"FINPLAN";#N/A,#N/A,FALSE,"TOTMOTADJ";#N/A,#N/A,FALSE,"tieEQ";#N/A,#N/A,FALSE,"G";#N/A,#N/A,FALSE,"ELIMS";#N/A,#N/A,FALSE,"NEXTEL ADJ";#N/A,#N/A,FALSE,"MIMS";#N/A,#N/A,FALSE,"LMPS";#N/A,#N/A,FALSE,"CNSS";#N/A,#N/A,FALSE,"CSS";#N/A,#N/A,FALSE,"MCG";#N/A,#N/A,FALSE,"AECS";#N/A,#N/A,FALSE,"SPS";#N/A,#N/A,FALSE,"CORP"}</definedName>
    <definedName name="zzz.com" hidden="1">{#N/A,#N/A,FALSE,"Title Page";#N/A,#N/A,FALSE,"Conclusions";#N/A,#N/A,FALSE,"Assum.";#N/A,#N/A,FALSE,"Sun  DCF-WC-Dep";#N/A,#N/A,FALSE,"MarketValue";#N/A,#N/A,FALSE,"BalSheet";#N/A,#N/A,FALSE,"WACC";#N/A,#N/A,FALSE,"PC+ Info.";#N/A,#N/A,FALSE,"PC+Info_2"}</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2" i="1" l="1"/>
  <c r="H3" i="33" l="1"/>
  <c r="D155" i="1" l="1"/>
  <c r="I40" i="2"/>
  <c r="L40" i="2" s="1"/>
  <c r="E20" i="16"/>
  <c r="E23" i="16"/>
  <c r="E28" i="16"/>
  <c r="H19" i="27"/>
  <c r="G19" i="27"/>
  <c r="D159" i="1" l="1"/>
  <c r="E117" i="25" l="1"/>
  <c r="D164" i="1"/>
  <c r="B27" i="16"/>
  <c r="H29" i="27"/>
  <c r="G29" i="27"/>
  <c r="H29" i="31"/>
  <c r="G29" i="31"/>
  <c r="H19" i="31"/>
  <c r="G19" i="31"/>
  <c r="H9" i="31"/>
  <c r="G9" i="31"/>
  <c r="E122" i="25" l="1"/>
  <c r="I44" i="2"/>
  <c r="I46" i="2" s="1"/>
  <c r="H9" i="27"/>
  <c r="G9" i="27"/>
  <c r="I84" i="6" l="1"/>
  <c r="G210" i="1" s="1"/>
  <c r="G21" i="28"/>
  <c r="G20" i="28"/>
  <c r="G19" i="28"/>
  <c r="G18" i="28"/>
  <c r="G17" i="28"/>
  <c r="G16" i="28"/>
  <c r="G15" i="28"/>
  <c r="G14" i="28"/>
  <c r="G13" i="28"/>
  <c r="G12" i="28"/>
  <c r="G11" i="28"/>
  <c r="G10" i="28"/>
  <c r="C74" i="29"/>
  <c r="C73" i="29"/>
  <c r="C50" i="29"/>
  <c r="C51" i="29" s="1"/>
  <c r="C48" i="29"/>
  <c r="D51" i="29"/>
  <c r="E51" i="29"/>
  <c r="F51" i="29"/>
  <c r="G51" i="29"/>
  <c r="C26" i="29"/>
  <c r="C50" i="30"/>
  <c r="C74" i="30"/>
  <c r="C72" i="30"/>
  <c r="C48" i="30"/>
  <c r="C26" i="30"/>
  <c r="G85" i="6"/>
  <c r="F86" i="6"/>
  <c r="J76" i="6" s="1"/>
  <c r="F85" i="6"/>
  <c r="F84" i="6"/>
  <c r="H193" i="25"/>
  <c r="H192" i="25"/>
  <c r="H191" i="25"/>
  <c r="H190" i="25"/>
  <c r="H189" i="25"/>
  <c r="H188" i="25"/>
  <c r="H187" i="25"/>
  <c r="H186" i="25"/>
  <c r="H185" i="25"/>
  <c r="H184" i="25"/>
  <c r="H183" i="25"/>
  <c r="H182" i="25"/>
  <c r="H181" i="25"/>
  <c r="E7" i="26" l="1"/>
  <c r="A2" i="31"/>
  <c r="J2" i="31"/>
  <c r="I2" i="31"/>
  <c r="H2" i="31"/>
  <c r="G2" i="31"/>
  <c r="F2" i="31"/>
  <c r="E2" i="31"/>
  <c r="D2" i="31"/>
  <c r="C2" i="31"/>
  <c r="B2" i="31"/>
  <c r="B3" i="30"/>
  <c r="H3" i="30"/>
  <c r="G3" i="30"/>
  <c r="F3" i="30"/>
  <c r="E3" i="30"/>
  <c r="D3" i="30"/>
  <c r="C3" i="30"/>
  <c r="B3" i="29"/>
  <c r="H3" i="29"/>
  <c r="G3" i="29"/>
  <c r="F3" i="29"/>
  <c r="E3" i="29"/>
  <c r="D3" i="29"/>
  <c r="C3" i="29"/>
  <c r="A2" i="27"/>
  <c r="Z41" i="32" l="1"/>
  <c r="Z25" i="32"/>
  <c r="X53" i="32"/>
  <c r="AB53" i="32" s="1"/>
  <c r="AC53" i="32" s="1"/>
  <c r="X52" i="32"/>
  <c r="X51" i="32"/>
  <c r="AB51" i="32" s="1"/>
  <c r="AC51" i="32" s="1"/>
  <c r="X50" i="32"/>
  <c r="X49" i="32"/>
  <c r="AB49" i="32" s="1"/>
  <c r="AC49" i="32" s="1"/>
  <c r="X48" i="32"/>
  <c r="AB48" i="32" s="1"/>
  <c r="AC48" i="32" s="1"/>
  <c r="X47" i="32"/>
  <c r="AB47" i="32" s="1"/>
  <c r="AC47" i="32" s="1"/>
  <c r="X46" i="32"/>
  <c r="X45" i="32"/>
  <c r="AB45" i="32" s="1"/>
  <c r="AC45" i="32" s="1"/>
  <c r="X44" i="32"/>
  <c r="X43" i="32"/>
  <c r="AB43" i="32" s="1"/>
  <c r="AC43" i="32" s="1"/>
  <c r="X37" i="32"/>
  <c r="X36" i="32"/>
  <c r="AB36" i="32" s="1"/>
  <c r="AC36" i="32" s="1"/>
  <c r="X35" i="32"/>
  <c r="AB35" i="32" s="1"/>
  <c r="AC35" i="32" s="1"/>
  <c r="X34" i="32"/>
  <c r="AB34" i="32" s="1"/>
  <c r="AC34" i="32" s="1"/>
  <c r="X33" i="32"/>
  <c r="X32" i="32"/>
  <c r="X31" i="32"/>
  <c r="X30" i="32"/>
  <c r="AB30" i="32" s="1"/>
  <c r="AC30" i="32" s="1"/>
  <c r="X29" i="32"/>
  <c r="X28" i="32"/>
  <c r="AB28" i="32" s="1"/>
  <c r="AC28" i="32" s="1"/>
  <c r="X27" i="32"/>
  <c r="AB27" i="32" s="1"/>
  <c r="AC27" i="32" s="1"/>
  <c r="X21" i="32"/>
  <c r="AB21" i="32" s="1"/>
  <c r="AC21" i="32" s="1"/>
  <c r="X20" i="32"/>
  <c r="X19" i="32"/>
  <c r="AB19" i="32" s="1"/>
  <c r="AC19" i="32" s="1"/>
  <c r="X18" i="32"/>
  <c r="AB18" i="32" s="1"/>
  <c r="AC18" i="32" s="1"/>
  <c r="X17" i="32"/>
  <c r="AB17" i="32" s="1"/>
  <c r="AC17" i="32" s="1"/>
  <c r="X16" i="32"/>
  <c r="X15" i="32"/>
  <c r="AB15" i="32" s="1"/>
  <c r="AC15" i="32" s="1"/>
  <c r="X14" i="32"/>
  <c r="AB14" i="32" s="1"/>
  <c r="AC14" i="32" s="1"/>
  <c r="X13" i="32"/>
  <c r="AB13" i="32" s="1"/>
  <c r="AC13" i="32" s="1"/>
  <c r="X12" i="32"/>
  <c r="X11" i="32"/>
  <c r="AB11" i="32" s="1"/>
  <c r="AC11" i="32" s="1"/>
  <c r="X42" i="32"/>
  <c r="AB42" i="32" s="1"/>
  <c r="AC42" i="32" s="1"/>
  <c r="X26" i="32"/>
  <c r="AB26" i="32" s="1"/>
  <c r="X10" i="32"/>
  <c r="AA54" i="32"/>
  <c r="AB52" i="32"/>
  <c r="AC52" i="32" s="1"/>
  <c r="AB50" i="32"/>
  <c r="AC50" i="32" s="1"/>
  <c r="AB46" i="32"/>
  <c r="AC46" i="32" s="1"/>
  <c r="AB44" i="32"/>
  <c r="AC44" i="32" s="1"/>
  <c r="AA38" i="32"/>
  <c r="AB33" i="32"/>
  <c r="AC33" i="32" s="1"/>
  <c r="AB32" i="32"/>
  <c r="AC32" i="32" s="1"/>
  <c r="AB31" i="32"/>
  <c r="AC31" i="32" s="1"/>
  <c r="AB29" i="32"/>
  <c r="AC29" i="32" s="1"/>
  <c r="AA22" i="32"/>
  <c r="AB20" i="32"/>
  <c r="AC20" i="32" s="1"/>
  <c r="AB16" i="32"/>
  <c r="AC16" i="32" s="1"/>
  <c r="AB12" i="32"/>
  <c r="AC12" i="32" s="1"/>
  <c r="Q41" i="32"/>
  <c r="Q25" i="32"/>
  <c r="O53" i="32"/>
  <c r="S53" i="32" s="1"/>
  <c r="T53" i="32" s="1"/>
  <c r="O52" i="32"/>
  <c r="O51" i="32"/>
  <c r="O50" i="32"/>
  <c r="S50" i="32" s="1"/>
  <c r="T50" i="32" s="1"/>
  <c r="O49" i="32"/>
  <c r="S49" i="32" s="1"/>
  <c r="T49" i="32" s="1"/>
  <c r="O48" i="32"/>
  <c r="O47" i="32"/>
  <c r="O46" i="32"/>
  <c r="S46" i="32" s="1"/>
  <c r="T46" i="32" s="1"/>
  <c r="O45" i="32"/>
  <c r="O44" i="32"/>
  <c r="S44" i="32" s="1"/>
  <c r="T44" i="32" s="1"/>
  <c r="O43" i="32"/>
  <c r="O37" i="32"/>
  <c r="O36" i="32"/>
  <c r="O35" i="32"/>
  <c r="S35" i="32" s="1"/>
  <c r="T35" i="32" s="1"/>
  <c r="O34" i="32"/>
  <c r="S34" i="32" s="1"/>
  <c r="T34" i="32" s="1"/>
  <c r="O33" i="32"/>
  <c r="O32" i="32"/>
  <c r="O31" i="32"/>
  <c r="S31" i="32" s="1"/>
  <c r="T31" i="32" s="1"/>
  <c r="O30" i="32"/>
  <c r="S30" i="32" s="1"/>
  <c r="T30" i="32" s="1"/>
  <c r="O29" i="32"/>
  <c r="O28" i="32"/>
  <c r="S28" i="32" s="1"/>
  <c r="T28" i="32" s="1"/>
  <c r="O27" i="32"/>
  <c r="S27" i="32" s="1"/>
  <c r="T27" i="32" s="1"/>
  <c r="O21" i="32"/>
  <c r="S21" i="32" s="1"/>
  <c r="T21" i="32" s="1"/>
  <c r="O20" i="32"/>
  <c r="O19" i="32"/>
  <c r="O18" i="32"/>
  <c r="S18" i="32" s="1"/>
  <c r="T18" i="32" s="1"/>
  <c r="O17" i="32"/>
  <c r="O16" i="32"/>
  <c r="S16" i="32" s="1"/>
  <c r="T16" i="32" s="1"/>
  <c r="O15" i="32"/>
  <c r="S15" i="32" s="1"/>
  <c r="T15" i="32" s="1"/>
  <c r="O14" i="32"/>
  <c r="O13" i="32"/>
  <c r="O12" i="32"/>
  <c r="S12" i="32" s="1"/>
  <c r="T12" i="32" s="1"/>
  <c r="O11" i="32"/>
  <c r="S11" i="32" s="1"/>
  <c r="T11" i="32" s="1"/>
  <c r="O42" i="32"/>
  <c r="S42" i="32" s="1"/>
  <c r="T42" i="32" s="1"/>
  <c r="O26" i="32"/>
  <c r="S26" i="32" s="1"/>
  <c r="T26" i="32" s="1"/>
  <c r="O10" i="32"/>
  <c r="H41" i="32"/>
  <c r="H25" i="32"/>
  <c r="F53" i="32"/>
  <c r="J53" i="32" s="1"/>
  <c r="K53" i="32" s="1"/>
  <c r="F52" i="32"/>
  <c r="F51" i="32"/>
  <c r="F50" i="32"/>
  <c r="J50" i="32" s="1"/>
  <c r="K50" i="32" s="1"/>
  <c r="F49" i="32"/>
  <c r="J49" i="32" s="1"/>
  <c r="K49" i="32" s="1"/>
  <c r="F48" i="32"/>
  <c r="F47" i="32"/>
  <c r="F46" i="32"/>
  <c r="F45" i="32"/>
  <c r="F44" i="32"/>
  <c r="F43" i="32"/>
  <c r="F42" i="32"/>
  <c r="F37" i="32"/>
  <c r="F36" i="32"/>
  <c r="F35" i="32"/>
  <c r="J35" i="32" s="1"/>
  <c r="K35" i="32" s="1"/>
  <c r="F34" i="32"/>
  <c r="J34" i="32" s="1"/>
  <c r="K34" i="32" s="1"/>
  <c r="F33" i="32"/>
  <c r="F32" i="32"/>
  <c r="F31" i="32"/>
  <c r="F30" i="32"/>
  <c r="J30" i="32" s="1"/>
  <c r="K30" i="32" s="1"/>
  <c r="F29" i="32"/>
  <c r="F28" i="32"/>
  <c r="F27" i="32"/>
  <c r="J27" i="32" s="1"/>
  <c r="K27" i="32" s="1"/>
  <c r="F26" i="32"/>
  <c r="R54" i="32"/>
  <c r="S51" i="32"/>
  <c r="T51" i="32" s="1"/>
  <c r="S47" i="32"/>
  <c r="T47" i="32" s="1"/>
  <c r="S45" i="32"/>
  <c r="T45" i="32" s="1"/>
  <c r="S43" i="32"/>
  <c r="T43" i="32" s="1"/>
  <c r="R38" i="32"/>
  <c r="S36" i="32"/>
  <c r="T36" i="32" s="1"/>
  <c r="S33" i="32"/>
  <c r="T33" i="32" s="1"/>
  <c r="S32" i="32"/>
  <c r="T32" i="32" s="1"/>
  <c r="S29" i="32"/>
  <c r="T29" i="32" s="1"/>
  <c r="R22" i="32"/>
  <c r="S20" i="32"/>
  <c r="T20" i="32" s="1"/>
  <c r="S19" i="32"/>
  <c r="T19" i="32" s="1"/>
  <c r="S13" i="32"/>
  <c r="T13" i="32" s="1"/>
  <c r="J48" i="32"/>
  <c r="K48" i="32" s="1"/>
  <c r="J45" i="32"/>
  <c r="K45" i="32" s="1"/>
  <c r="J44" i="32"/>
  <c r="K44" i="32" s="1"/>
  <c r="J33" i="32"/>
  <c r="K33" i="32" s="1"/>
  <c r="J32" i="32"/>
  <c r="K32" i="32" s="1"/>
  <c r="J31" i="32"/>
  <c r="K31" i="32" s="1"/>
  <c r="J28" i="32"/>
  <c r="K28" i="32" s="1"/>
  <c r="J29" i="32" l="1"/>
  <c r="K29" i="32" s="1"/>
  <c r="S17" i="32"/>
  <c r="T17" i="32" s="1"/>
  <c r="J26" i="32"/>
  <c r="K26" i="32" s="1"/>
  <c r="J36" i="32"/>
  <c r="K36" i="32" s="1"/>
  <c r="J52" i="32"/>
  <c r="K52" i="32" s="1"/>
  <c r="S48" i="32"/>
  <c r="J42" i="32"/>
  <c r="K42" i="32" s="1"/>
  <c r="S52" i="32"/>
  <c r="T52" i="32" s="1"/>
  <c r="AB37" i="32"/>
  <c r="J37" i="32"/>
  <c r="K37" i="32" s="1"/>
  <c r="AB10" i="32"/>
  <c r="AC10" i="32" s="1"/>
  <c r="S10" i="32"/>
  <c r="T10" i="32" s="1"/>
  <c r="S14" i="32"/>
  <c r="T14" i="32" s="1"/>
  <c r="O22" i="32"/>
  <c r="O38" i="32"/>
  <c r="S37" i="32"/>
  <c r="T37" i="32" s="1"/>
  <c r="T38" i="32" s="1"/>
  <c r="AC54" i="32"/>
  <c r="AB54" i="32"/>
  <c r="X22" i="32"/>
  <c r="AC26" i="32"/>
  <c r="X38" i="32"/>
  <c r="X54" i="32"/>
  <c r="O54" i="32"/>
  <c r="J46" i="32"/>
  <c r="K46" i="32" s="1"/>
  <c r="F54" i="32"/>
  <c r="E30" i="31" s="1"/>
  <c r="J43" i="32"/>
  <c r="K43" i="32" s="1"/>
  <c r="J47" i="32"/>
  <c r="K47" i="32" s="1"/>
  <c r="J51" i="32"/>
  <c r="K51" i="32" s="1"/>
  <c r="S38" i="32" l="1"/>
  <c r="AB22" i="32"/>
  <c r="AC37" i="32"/>
  <c r="AC38" i="32" s="1"/>
  <c r="AB38" i="32"/>
  <c r="T48" i="32"/>
  <c r="T54" i="32" s="1"/>
  <c r="S54" i="32"/>
  <c r="T22" i="32"/>
  <c r="S22" i="32"/>
  <c r="K38" i="32"/>
  <c r="K54" i="32"/>
  <c r="AC22" i="32"/>
  <c r="E53" i="32" l="1"/>
  <c r="E52" i="32"/>
  <c r="E51" i="32"/>
  <c r="E50" i="32"/>
  <c r="E49" i="32"/>
  <c r="E48" i="32"/>
  <c r="E47" i="32"/>
  <c r="E46" i="32"/>
  <c r="E45" i="32"/>
  <c r="E44" i="32"/>
  <c r="E43" i="32"/>
  <c r="E42" i="32"/>
  <c r="E41" i="32"/>
  <c r="E37" i="32"/>
  <c r="E36" i="32"/>
  <c r="E35" i="32"/>
  <c r="E34" i="32"/>
  <c r="E33" i="32"/>
  <c r="E32" i="32"/>
  <c r="E31" i="32"/>
  <c r="E30" i="32"/>
  <c r="E29" i="32"/>
  <c r="E28" i="32"/>
  <c r="E27" i="32"/>
  <c r="E26" i="32"/>
  <c r="E25" i="32"/>
  <c r="E21" i="32"/>
  <c r="E20" i="32"/>
  <c r="E19" i="32"/>
  <c r="E18" i="32"/>
  <c r="E17" i="32"/>
  <c r="E16" i="32"/>
  <c r="E15" i="32"/>
  <c r="E14" i="32"/>
  <c r="E13" i="32"/>
  <c r="E12" i="32"/>
  <c r="E11" i="32"/>
  <c r="E10" i="32"/>
  <c r="E9" i="32"/>
  <c r="I38" i="32"/>
  <c r="I54" i="32"/>
  <c r="I22" i="32"/>
  <c r="Y12" i="32" l="1"/>
  <c r="AD12" i="32"/>
  <c r="P12" i="32"/>
  <c r="V12" i="32"/>
  <c r="U12" i="32"/>
  <c r="AE12" i="32"/>
  <c r="P16" i="32"/>
  <c r="Y16" i="32"/>
  <c r="AD16" i="32"/>
  <c r="V16" i="32"/>
  <c r="AE16" i="32"/>
  <c r="U16" i="32"/>
  <c r="P20" i="32"/>
  <c r="Y20" i="32"/>
  <c r="AE20" i="32"/>
  <c r="AD20" i="32"/>
  <c r="U20" i="32"/>
  <c r="V20" i="32"/>
  <c r="P27" i="32"/>
  <c r="U27" i="32"/>
  <c r="V27" i="32"/>
  <c r="M27" i="32"/>
  <c r="AD27" i="32"/>
  <c r="Y27" i="32"/>
  <c r="G27" i="32"/>
  <c r="L27" i="32"/>
  <c r="AE27" i="32"/>
  <c r="P31" i="32"/>
  <c r="U31" i="32"/>
  <c r="G31" i="32"/>
  <c r="AD31" i="32"/>
  <c r="M31" i="32"/>
  <c r="V31" i="32"/>
  <c r="L31" i="32"/>
  <c r="AE31" i="32"/>
  <c r="Y31" i="32"/>
  <c r="P35" i="32"/>
  <c r="L35" i="32"/>
  <c r="Y35" i="32"/>
  <c r="M35" i="32"/>
  <c r="V35" i="32"/>
  <c r="AE35" i="32"/>
  <c r="G35" i="32"/>
  <c r="AD35" i="32"/>
  <c r="U35" i="32"/>
  <c r="Y42" i="32"/>
  <c r="P42" i="32"/>
  <c r="AD42" i="32"/>
  <c r="U42" i="32"/>
  <c r="V42" i="32"/>
  <c r="G42" i="32"/>
  <c r="AE42" i="32"/>
  <c r="L42" i="32"/>
  <c r="M42" i="32"/>
  <c r="G46" i="32"/>
  <c r="Y46" i="32"/>
  <c r="U46" i="32"/>
  <c r="V46" i="32"/>
  <c r="AD46" i="32"/>
  <c r="P46" i="32"/>
  <c r="AE46" i="32"/>
  <c r="L46" i="32"/>
  <c r="M46" i="32"/>
  <c r="U50" i="32"/>
  <c r="AD50" i="32"/>
  <c r="L50" i="32"/>
  <c r="P50" i="32"/>
  <c r="V50" i="32"/>
  <c r="M50" i="32"/>
  <c r="Y50" i="32"/>
  <c r="G50" i="32"/>
  <c r="AE50" i="32"/>
  <c r="Y13" i="32"/>
  <c r="P13" i="32"/>
  <c r="U13" i="32"/>
  <c r="AE13" i="32"/>
  <c r="AD13" i="32"/>
  <c r="V13" i="32"/>
  <c r="Y17" i="32"/>
  <c r="AD17" i="32"/>
  <c r="U17" i="32"/>
  <c r="P17" i="32"/>
  <c r="AE17" i="32"/>
  <c r="V17" i="32"/>
  <c r="Y21" i="32"/>
  <c r="V21" i="32"/>
  <c r="U21" i="32"/>
  <c r="AD21" i="32"/>
  <c r="P21" i="32"/>
  <c r="AE21" i="32"/>
  <c r="Y28" i="32"/>
  <c r="V28" i="32"/>
  <c r="U28" i="32"/>
  <c r="AE28" i="32"/>
  <c r="P28" i="32"/>
  <c r="AD28" i="32"/>
  <c r="L28" i="32"/>
  <c r="G28" i="32"/>
  <c r="M28" i="32"/>
  <c r="Y32" i="32"/>
  <c r="V32" i="32"/>
  <c r="G32" i="32"/>
  <c r="M32" i="32"/>
  <c r="U32" i="32"/>
  <c r="AE32" i="32"/>
  <c r="L32" i="32"/>
  <c r="P32" i="32"/>
  <c r="AD32" i="32"/>
  <c r="Y36" i="32"/>
  <c r="V36" i="32"/>
  <c r="G36" i="32"/>
  <c r="AE36" i="32"/>
  <c r="U36" i="32"/>
  <c r="P36" i="32"/>
  <c r="AD36" i="32"/>
  <c r="L36" i="32"/>
  <c r="M36" i="32"/>
  <c r="Y43" i="32"/>
  <c r="P43" i="32"/>
  <c r="AD43" i="32"/>
  <c r="U43" i="32"/>
  <c r="AE43" i="32"/>
  <c r="V43" i="32"/>
  <c r="G43" i="32"/>
  <c r="M43" i="32"/>
  <c r="L43" i="32"/>
  <c r="Y47" i="32"/>
  <c r="G47" i="32"/>
  <c r="U47" i="32"/>
  <c r="AD47" i="32"/>
  <c r="P47" i="32"/>
  <c r="V47" i="32"/>
  <c r="AE47" i="32"/>
  <c r="M47" i="32"/>
  <c r="L47" i="32"/>
  <c r="Y51" i="32"/>
  <c r="G51" i="32"/>
  <c r="AD51" i="32"/>
  <c r="U51" i="32"/>
  <c r="AE51" i="32"/>
  <c r="V51" i="32"/>
  <c r="P51" i="32"/>
  <c r="M51" i="32"/>
  <c r="L51" i="32"/>
  <c r="U10" i="32"/>
  <c r="P10" i="32"/>
  <c r="Y10" i="32"/>
  <c r="AD10" i="32"/>
  <c r="AE10" i="32"/>
  <c r="V10" i="32"/>
  <c r="P14" i="32"/>
  <c r="AD14" i="32"/>
  <c r="Y14" i="32"/>
  <c r="AE14" i="32"/>
  <c r="U14" i="32"/>
  <c r="V14" i="32"/>
  <c r="U18" i="32"/>
  <c r="AD18" i="32"/>
  <c r="V18" i="32"/>
  <c r="AE18" i="32"/>
  <c r="P18" i="32"/>
  <c r="Y18" i="32"/>
  <c r="Y29" i="32"/>
  <c r="P29" i="32"/>
  <c r="AD29" i="32"/>
  <c r="G29" i="32"/>
  <c r="U29" i="32"/>
  <c r="V29" i="32"/>
  <c r="AE29" i="32"/>
  <c r="L29" i="32"/>
  <c r="M29" i="32"/>
  <c r="Y33" i="32"/>
  <c r="V33" i="32"/>
  <c r="P33" i="32"/>
  <c r="U33" i="32"/>
  <c r="AE33" i="32"/>
  <c r="M33" i="32"/>
  <c r="G33" i="32"/>
  <c r="L33" i="32"/>
  <c r="AD33" i="32"/>
  <c r="Y37" i="32"/>
  <c r="M37" i="32"/>
  <c r="P37" i="32"/>
  <c r="G37" i="32"/>
  <c r="U37" i="32"/>
  <c r="L37" i="32"/>
  <c r="V37" i="32"/>
  <c r="AE37" i="32"/>
  <c r="AD37" i="32"/>
  <c r="Y44" i="32"/>
  <c r="P44" i="32"/>
  <c r="U44" i="32"/>
  <c r="AD44" i="32"/>
  <c r="V44" i="32"/>
  <c r="L44" i="32"/>
  <c r="AE44" i="32"/>
  <c r="G44" i="32"/>
  <c r="M44" i="32"/>
  <c r="Y48" i="32"/>
  <c r="L48" i="32"/>
  <c r="M48" i="32"/>
  <c r="AE48" i="32"/>
  <c r="G48" i="32"/>
  <c r="AD48" i="32"/>
  <c r="P48" i="32"/>
  <c r="V48" i="32"/>
  <c r="U48" i="32"/>
  <c r="Y52" i="32"/>
  <c r="G52" i="32"/>
  <c r="AE52" i="32"/>
  <c r="M52" i="32"/>
  <c r="AD52" i="32"/>
  <c r="P52" i="32"/>
  <c r="L52" i="32"/>
  <c r="U52" i="32"/>
  <c r="V52" i="32"/>
  <c r="V54" i="32" s="1"/>
  <c r="Y11" i="32"/>
  <c r="AD11" i="32"/>
  <c r="U11" i="32"/>
  <c r="V11" i="32"/>
  <c r="P11" i="32"/>
  <c r="AE11" i="32"/>
  <c r="Y15" i="32"/>
  <c r="U15" i="32"/>
  <c r="P15" i="32"/>
  <c r="AD15" i="32"/>
  <c r="V15" i="32"/>
  <c r="AE15" i="32"/>
  <c r="Y19" i="32"/>
  <c r="U19" i="32"/>
  <c r="P19" i="32"/>
  <c r="AE19" i="32"/>
  <c r="AD19" i="32"/>
  <c r="V19" i="32"/>
  <c r="Y26" i="32"/>
  <c r="G26" i="32"/>
  <c r="U26" i="32"/>
  <c r="V26" i="32"/>
  <c r="P26" i="32"/>
  <c r="M26" i="32"/>
  <c r="M38" i="32" s="1"/>
  <c r="L26" i="32"/>
  <c r="AE26" i="32"/>
  <c r="AD26" i="32"/>
  <c r="AD30" i="32"/>
  <c r="Y30" i="32"/>
  <c r="G30" i="32"/>
  <c r="V30" i="32"/>
  <c r="U30" i="32"/>
  <c r="AE30" i="32"/>
  <c r="P30" i="32"/>
  <c r="M30" i="32"/>
  <c r="L30" i="32"/>
  <c r="V34" i="32"/>
  <c r="AD34" i="32"/>
  <c r="M34" i="32"/>
  <c r="Y34" i="32"/>
  <c r="U34" i="32"/>
  <c r="AE34" i="32"/>
  <c r="L34" i="32"/>
  <c r="G34" i="32"/>
  <c r="P34" i="32"/>
  <c r="Y45" i="32"/>
  <c r="U45" i="32"/>
  <c r="P45" i="32"/>
  <c r="AE45" i="32"/>
  <c r="L45" i="32"/>
  <c r="G45" i="32"/>
  <c r="AD45" i="32"/>
  <c r="M45" i="32"/>
  <c r="V45" i="32"/>
  <c r="Y49" i="32"/>
  <c r="L49" i="32"/>
  <c r="AE49" i="32"/>
  <c r="U49" i="32"/>
  <c r="G49" i="32"/>
  <c r="P49" i="32"/>
  <c r="M49" i="32"/>
  <c r="V49" i="32"/>
  <c r="AD49" i="32"/>
  <c r="G53" i="32"/>
  <c r="P53" i="32"/>
  <c r="V53" i="32"/>
  <c r="L53" i="32"/>
  <c r="Y53" i="32"/>
  <c r="M53" i="32"/>
  <c r="AE53" i="32"/>
  <c r="AD53" i="32"/>
  <c r="U53" i="32"/>
  <c r="J38" i="32"/>
  <c r="J54" i="32"/>
  <c r="A10" i="32"/>
  <c r="A11" i="32" s="1"/>
  <c r="A12" i="32" s="1"/>
  <c r="A13" i="32" s="1"/>
  <c r="A14" i="32" s="1"/>
  <c r="A15" i="32" s="1"/>
  <c r="A16" i="32" s="1"/>
  <c r="A17" i="32" s="1"/>
  <c r="A18" i="32" s="1"/>
  <c r="A19" i="32" s="1"/>
  <c r="A20" i="32" s="1"/>
  <c r="A21" i="32" s="1"/>
  <c r="A22" i="32" s="1"/>
  <c r="A25" i="32" s="1"/>
  <c r="A26" i="32" s="1"/>
  <c r="A27" i="32" s="1"/>
  <c r="A28" i="32" s="1"/>
  <c r="A29" i="32" s="1"/>
  <c r="A30" i="32" s="1"/>
  <c r="A31" i="32" s="1"/>
  <c r="A32" i="32" s="1"/>
  <c r="A33" i="32" s="1"/>
  <c r="A34" i="32" s="1"/>
  <c r="A35" i="32" s="1"/>
  <c r="A36" i="32" s="1"/>
  <c r="A37" i="32" s="1"/>
  <c r="A38" i="32" s="1"/>
  <c r="A41" i="32" s="1"/>
  <c r="A42" i="32" s="1"/>
  <c r="A43" i="32" s="1"/>
  <c r="A44" i="32" s="1"/>
  <c r="A45" i="32" s="1"/>
  <c r="A46" i="32" s="1"/>
  <c r="A47" i="32" s="1"/>
  <c r="A48" i="32" s="1"/>
  <c r="A49" i="32" s="1"/>
  <c r="A50" i="32" s="1"/>
  <c r="A51" i="32" s="1"/>
  <c r="A52" i="32" s="1"/>
  <c r="A53" i="32" s="1"/>
  <c r="A54" i="32" s="1"/>
  <c r="A2" i="32"/>
  <c r="AD22" i="32" l="1"/>
  <c r="AE54" i="32"/>
  <c r="AD54" i="32"/>
  <c r="AD38" i="32"/>
  <c r="Z26" i="32"/>
  <c r="Z27" i="32" s="1"/>
  <c r="Z28" i="32" s="1"/>
  <c r="Z29" i="32" s="1"/>
  <c r="Y38" i="32"/>
  <c r="AF26" i="32"/>
  <c r="AF27" i="32" s="1"/>
  <c r="AF28" i="32" s="1"/>
  <c r="AF29" i="32" s="1"/>
  <c r="AF30" i="32" s="1"/>
  <c r="AF31" i="32" s="1"/>
  <c r="AF32" i="32" s="1"/>
  <c r="AF33" i="32" s="1"/>
  <c r="AF34" i="32" s="1"/>
  <c r="AF35" i="32" s="1"/>
  <c r="AF36" i="32" s="1"/>
  <c r="AF37" i="32" s="1"/>
  <c r="H20" i="31" s="1"/>
  <c r="Q43" i="32"/>
  <c r="Q44" i="32" s="1"/>
  <c r="Q45" i="32" s="1"/>
  <c r="Q46" i="32" s="1"/>
  <c r="Q47" i="32" s="1"/>
  <c r="Q48" i="32" s="1"/>
  <c r="Q49" i="32" s="1"/>
  <c r="Q50" i="32" s="1"/>
  <c r="Q51" i="32" s="1"/>
  <c r="Q52" i="32" s="1"/>
  <c r="Q53" i="32" s="1"/>
  <c r="G54" i="32"/>
  <c r="H42" i="32"/>
  <c r="H43" i="32" s="1"/>
  <c r="H44" i="32" s="1"/>
  <c r="H45" i="32" s="1"/>
  <c r="H46" i="32" s="1"/>
  <c r="H47" i="32" s="1"/>
  <c r="H48" i="32" s="1"/>
  <c r="H49" i="32" s="1"/>
  <c r="H50" i="32" s="1"/>
  <c r="H51" i="32" s="1"/>
  <c r="H52" i="32" s="1"/>
  <c r="H53" i="32" s="1"/>
  <c r="AE38" i="32"/>
  <c r="V38" i="32"/>
  <c r="Y22" i="32"/>
  <c r="V22" i="32"/>
  <c r="M54" i="32"/>
  <c r="Y54" i="32"/>
  <c r="Z42" i="32"/>
  <c r="Z43" i="32" s="1"/>
  <c r="Z44" i="32" s="1"/>
  <c r="Z45" i="32" s="1"/>
  <c r="Z46" i="32" s="1"/>
  <c r="Z47" i="32" s="1"/>
  <c r="Z48" i="32" s="1"/>
  <c r="Z49" i="32" s="1"/>
  <c r="Z50" i="32" s="1"/>
  <c r="Z51" i="32" s="1"/>
  <c r="Z52" i="32" s="1"/>
  <c r="Z53" i="32" s="1"/>
  <c r="AF42" i="32"/>
  <c r="AF43" i="32" s="1"/>
  <c r="AF44" i="32" s="1"/>
  <c r="AF45" i="32" s="1"/>
  <c r="AF46" i="32" s="1"/>
  <c r="AF47" i="32" s="1"/>
  <c r="AF48" i="32" s="1"/>
  <c r="AF49" i="32" s="1"/>
  <c r="AF50" i="32" s="1"/>
  <c r="AF51" i="32" s="1"/>
  <c r="AF52" i="32" s="1"/>
  <c r="AF53" i="32" s="1"/>
  <c r="H30" i="31" s="1"/>
  <c r="H31" i="31" s="1"/>
  <c r="H26" i="32"/>
  <c r="H27" i="32" s="1"/>
  <c r="H28" i="32" s="1"/>
  <c r="H29" i="32" s="1"/>
  <c r="H30" i="32" s="1"/>
  <c r="H31" i="32" s="1"/>
  <c r="H32" i="32" s="1"/>
  <c r="H33" i="32" s="1"/>
  <c r="H34" i="32" s="1"/>
  <c r="H35" i="32" s="1"/>
  <c r="H36" i="32" s="1"/>
  <c r="H37" i="32" s="1"/>
  <c r="G38" i="32"/>
  <c r="W26" i="32"/>
  <c r="W27" i="32" s="1"/>
  <c r="W28" i="32" s="1"/>
  <c r="W29" i="32" s="1"/>
  <c r="W30" i="32" s="1"/>
  <c r="W31" i="32" s="1"/>
  <c r="W32" i="32" s="1"/>
  <c r="W33" i="32" s="1"/>
  <c r="W34" i="32" s="1"/>
  <c r="W35" i="32" s="1"/>
  <c r="W36" i="32" s="1"/>
  <c r="W37" i="32" s="1"/>
  <c r="G20" i="31" s="1"/>
  <c r="Q26" i="32"/>
  <c r="Q27" i="32" s="1"/>
  <c r="Q28" i="32" s="1"/>
  <c r="Q29" i="32" s="1"/>
  <c r="Q30" i="32" s="1"/>
  <c r="Q31" i="32" s="1"/>
  <c r="Q32" i="32" s="1"/>
  <c r="Q33" i="32" s="1"/>
  <c r="Q34" i="32" s="1"/>
  <c r="Q35" i="32" s="1"/>
  <c r="Q36" i="32" s="1"/>
  <c r="Q37" i="32" s="1"/>
  <c r="P38" i="32"/>
  <c r="AF10" i="32"/>
  <c r="AF11" i="32" s="1"/>
  <c r="AF12" i="32" s="1"/>
  <c r="AF13" i="32" s="1"/>
  <c r="AF14" i="32" s="1"/>
  <c r="AF15" i="32" s="1"/>
  <c r="AF16" i="32" s="1"/>
  <c r="AF17" i="32" s="1"/>
  <c r="AF18" i="32" s="1"/>
  <c r="AF19" i="32" s="1"/>
  <c r="AF20" i="32" s="1"/>
  <c r="AF21" i="32" s="1"/>
  <c r="H10" i="31" s="1"/>
  <c r="Q42" i="32"/>
  <c r="W42" i="32"/>
  <c r="W43" i="32" s="1"/>
  <c r="W44" i="32" s="1"/>
  <c r="W45" i="32" s="1"/>
  <c r="W46" i="32" s="1"/>
  <c r="W47" i="32" s="1"/>
  <c r="W48" i="32" s="1"/>
  <c r="W49" i="32" s="1"/>
  <c r="W50" i="32" s="1"/>
  <c r="W51" i="32" s="1"/>
  <c r="W52" i="32" s="1"/>
  <c r="W53" i="32" s="1"/>
  <c r="G30" i="31" s="1"/>
  <c r="G31" i="31" s="1"/>
  <c r="P54" i="32"/>
  <c r="Z30" i="32"/>
  <c r="Z31" i="32" s="1"/>
  <c r="Z32" i="32" s="1"/>
  <c r="Z33" i="32" s="1"/>
  <c r="Z34" i="32" s="1"/>
  <c r="Z35" i="32" s="1"/>
  <c r="Z36" i="32" s="1"/>
  <c r="Z37" i="32" s="1"/>
  <c r="N26" i="32"/>
  <c r="N27" i="32" s="1"/>
  <c r="N28" i="32" s="1"/>
  <c r="N29" i="32" s="1"/>
  <c r="N30" i="32" s="1"/>
  <c r="N31" i="32" s="1"/>
  <c r="N32" i="32" s="1"/>
  <c r="N33" i="32" s="1"/>
  <c r="N34" i="32" s="1"/>
  <c r="N35" i="32" s="1"/>
  <c r="N36" i="32" s="1"/>
  <c r="N37" i="32" s="1"/>
  <c r="F20" i="31" s="1"/>
  <c r="L38" i="32"/>
  <c r="U38" i="32"/>
  <c r="AE22" i="32"/>
  <c r="N42" i="32"/>
  <c r="N43" i="32" s="1"/>
  <c r="N44" i="32" s="1"/>
  <c r="N45" i="32" s="1"/>
  <c r="N46" i="32" s="1"/>
  <c r="N47" i="32" s="1"/>
  <c r="N48" i="32" s="1"/>
  <c r="N49" i="32" s="1"/>
  <c r="N50" i="32" s="1"/>
  <c r="N51" i="32" s="1"/>
  <c r="N52" i="32" s="1"/>
  <c r="N53" i="32" s="1"/>
  <c r="F30" i="31" s="1"/>
  <c r="L54" i="32"/>
  <c r="U54" i="32"/>
  <c r="A9" i="27"/>
  <c r="A10" i="27" s="1"/>
  <c r="H11" i="17" l="1"/>
  <c r="G11" i="17"/>
  <c r="F11" i="17"/>
  <c r="E11" i="17"/>
  <c r="D11" i="17"/>
  <c r="L206" i="25" l="1"/>
  <c r="L202" i="25"/>
  <c r="L201" i="25"/>
  <c r="E155" i="25"/>
  <c r="E154" i="25"/>
  <c r="I58" i="5"/>
  <c r="I54" i="5"/>
  <c r="I53" i="5"/>
  <c r="F22" i="21"/>
  <c r="F37" i="21"/>
  <c r="F36" i="21"/>
  <c r="F35" i="21"/>
  <c r="F34" i="21"/>
  <c r="F33" i="21"/>
  <c r="F32" i="21"/>
  <c r="F31" i="21"/>
  <c r="F30" i="21"/>
  <c r="F29" i="21"/>
  <c r="F28" i="21"/>
  <c r="F27" i="21"/>
  <c r="F26" i="21"/>
  <c r="F25" i="21"/>
  <c r="F24" i="21"/>
  <c r="F23" i="21"/>
  <c r="F21" i="21"/>
  <c r="F20" i="21"/>
  <c r="F19" i="21"/>
  <c r="F18" i="21"/>
  <c r="I71" i="1"/>
  <c r="I63" i="1"/>
  <c r="W10" i="32" l="1"/>
  <c r="E44" i="5"/>
  <c r="W11" i="32" l="1"/>
  <c r="E21" i="28"/>
  <c r="E20" i="28"/>
  <c r="E19" i="28"/>
  <c r="E18" i="28"/>
  <c r="E17" i="28"/>
  <c r="E16" i="28"/>
  <c r="E15" i="28"/>
  <c r="E14" i="28"/>
  <c r="E13" i="28"/>
  <c r="E12" i="28"/>
  <c r="E11" i="28"/>
  <c r="E10" i="28"/>
  <c r="E9" i="28"/>
  <c r="W12" i="32" l="1"/>
  <c r="A9" i="31"/>
  <c r="A10" i="31" s="1"/>
  <c r="A11" i="31" s="1"/>
  <c r="G75" i="30"/>
  <c r="F75" i="30"/>
  <c r="E75" i="30"/>
  <c r="D75" i="30"/>
  <c r="D78" i="30" s="1"/>
  <c r="C75" i="30"/>
  <c r="G51" i="30"/>
  <c r="G54" i="30" s="1"/>
  <c r="H11" i="31" s="1"/>
  <c r="F51" i="30"/>
  <c r="F54" i="30" s="1"/>
  <c r="E51" i="30"/>
  <c r="E54" i="30" s="1"/>
  <c r="D51" i="30"/>
  <c r="D54" i="30" s="1"/>
  <c r="C51" i="30"/>
  <c r="C54" i="30" s="1"/>
  <c r="E9" i="31" s="1"/>
  <c r="G29" i="30"/>
  <c r="G32" i="30" s="1"/>
  <c r="G11" i="30" s="1"/>
  <c r="F29" i="30"/>
  <c r="F32" i="30" s="1"/>
  <c r="E29" i="30"/>
  <c r="E32" i="30" s="1"/>
  <c r="D29" i="30"/>
  <c r="D32" i="30" s="1"/>
  <c r="C29" i="30"/>
  <c r="C32" i="30" s="1"/>
  <c r="E29" i="31" s="1"/>
  <c r="E31" i="31" s="1"/>
  <c r="E35" i="31" s="1"/>
  <c r="A10" i="30"/>
  <c r="A11" i="30" s="1"/>
  <c r="A12" i="30" s="1"/>
  <c r="A19" i="30" s="1"/>
  <c r="A20" i="30" s="1"/>
  <c r="A21" i="30" s="1"/>
  <c r="A22" i="30" s="1"/>
  <c r="A23" i="30" s="1"/>
  <c r="A24" i="30" s="1"/>
  <c r="A25" i="30" s="1"/>
  <c r="A26" i="30" s="1"/>
  <c r="A27" i="30" s="1"/>
  <c r="A28" i="30" s="1"/>
  <c r="A29" i="30" s="1"/>
  <c r="A30" i="30" s="1"/>
  <c r="A31" i="30" s="1"/>
  <c r="A32" i="30" s="1"/>
  <c r="A43" i="30" s="1"/>
  <c r="A44" i="30" s="1"/>
  <c r="A45" i="30" s="1"/>
  <c r="A46" i="30" s="1"/>
  <c r="A47" i="30" s="1"/>
  <c r="A48" i="30" s="1"/>
  <c r="A49" i="30" s="1"/>
  <c r="A50" i="30" s="1"/>
  <c r="A51" i="30" s="1"/>
  <c r="A52" i="30" s="1"/>
  <c r="A53" i="30" s="1"/>
  <c r="A54" i="30" s="1"/>
  <c r="A65" i="30" s="1"/>
  <c r="A66" i="30" s="1"/>
  <c r="A67" i="30" s="1"/>
  <c r="A68" i="30" s="1"/>
  <c r="A69" i="30" s="1"/>
  <c r="A70" i="30" s="1"/>
  <c r="A71" i="30" s="1"/>
  <c r="A72" i="30" s="1"/>
  <c r="A73" i="30" s="1"/>
  <c r="A74" i="30" s="1"/>
  <c r="A75" i="30" s="1"/>
  <c r="A76" i="30" s="1"/>
  <c r="A77" i="30" s="1"/>
  <c r="A78" i="30" s="1"/>
  <c r="G75" i="29"/>
  <c r="G78" i="29" s="1"/>
  <c r="F75" i="29"/>
  <c r="F78" i="29" s="1"/>
  <c r="G18" i="27" s="1"/>
  <c r="E75" i="29"/>
  <c r="E78" i="29" s="1"/>
  <c r="G25" i="28" s="1"/>
  <c r="D75" i="29"/>
  <c r="D78" i="29" s="1"/>
  <c r="C75" i="29"/>
  <c r="C78" i="29" s="1"/>
  <c r="F25" i="28" s="1"/>
  <c r="F38" i="28" s="1"/>
  <c r="G54" i="29"/>
  <c r="Z9" i="32" s="1"/>
  <c r="Z10" i="32" s="1"/>
  <c r="Z11" i="32" s="1"/>
  <c r="Z12" i="32" s="1"/>
  <c r="Z13" i="32" s="1"/>
  <c r="Z14" i="32" s="1"/>
  <c r="Z15" i="32" s="1"/>
  <c r="Z16" i="32" s="1"/>
  <c r="Z17" i="32" s="1"/>
  <c r="Z18" i="32" s="1"/>
  <c r="Z19" i="32" s="1"/>
  <c r="Z20" i="32" s="1"/>
  <c r="Z21" i="32" s="1"/>
  <c r="F54" i="29"/>
  <c r="Q9" i="32" s="1"/>
  <c r="Q10" i="32" s="1"/>
  <c r="Q11" i="32" s="1"/>
  <c r="Q12" i="32" s="1"/>
  <c r="E54" i="29"/>
  <c r="H9" i="32" s="1"/>
  <c r="D54" i="29"/>
  <c r="C54" i="29"/>
  <c r="E8" i="31" s="1"/>
  <c r="G29" i="29"/>
  <c r="G32" i="29" s="1"/>
  <c r="F29" i="29"/>
  <c r="F32" i="29" s="1"/>
  <c r="E29" i="29"/>
  <c r="E32" i="29" s="1"/>
  <c r="G41" i="28" s="1"/>
  <c r="H41" i="28" s="1"/>
  <c r="D29" i="29"/>
  <c r="D32" i="29" s="1"/>
  <c r="C29" i="29"/>
  <c r="C32" i="29" s="1"/>
  <c r="F41" i="28" s="1"/>
  <c r="F54" i="28" s="1"/>
  <c r="A10" i="29"/>
  <c r="A11" i="29" s="1"/>
  <c r="A12" i="29" s="1"/>
  <c r="A19" i="29" s="1"/>
  <c r="A20" i="29" s="1"/>
  <c r="A21" i="29" s="1"/>
  <c r="A22" i="29" s="1"/>
  <c r="A23" i="29" s="1"/>
  <c r="A24" i="29" s="1"/>
  <c r="A25" i="29" s="1"/>
  <c r="A26" i="29" s="1"/>
  <c r="A27" i="29" s="1"/>
  <c r="A28" i="29" s="1"/>
  <c r="A29" i="29" s="1"/>
  <c r="A30" i="29" s="1"/>
  <c r="A31" i="29" s="1"/>
  <c r="A32" i="29" s="1"/>
  <c r="A43" i="29" s="1"/>
  <c r="A44" i="29" s="1"/>
  <c r="A45" i="29" s="1"/>
  <c r="A46" i="29" s="1"/>
  <c r="A47" i="29" s="1"/>
  <c r="A48" i="29" s="1"/>
  <c r="A49" i="29" s="1"/>
  <c r="A50" i="29" s="1"/>
  <c r="A51" i="29" s="1"/>
  <c r="A52" i="29" s="1"/>
  <c r="A53" i="29" s="1"/>
  <c r="A54" i="29" s="1"/>
  <c r="A65" i="29" s="1"/>
  <c r="A66" i="29" s="1"/>
  <c r="A67" i="29" s="1"/>
  <c r="A68" i="29" s="1"/>
  <c r="A69" i="29" s="1"/>
  <c r="A70" i="29" s="1"/>
  <c r="A71" i="29" s="1"/>
  <c r="A72" i="29" s="1"/>
  <c r="A73" i="29" s="1"/>
  <c r="A74" i="29" s="1"/>
  <c r="A75" i="29" s="1"/>
  <c r="A76" i="29" s="1"/>
  <c r="A77" i="29" s="1"/>
  <c r="A78" i="29" s="1"/>
  <c r="E53" i="28"/>
  <c r="H53" i="28" s="1"/>
  <c r="L52" i="28"/>
  <c r="E52" i="28"/>
  <c r="H52" i="28" s="1"/>
  <c r="E51" i="28"/>
  <c r="H51" i="28" s="1"/>
  <c r="E50" i="28"/>
  <c r="H50" i="28" s="1"/>
  <c r="E49" i="28"/>
  <c r="L49" i="28" s="1"/>
  <c r="E48" i="28"/>
  <c r="L48" i="28" s="1"/>
  <c r="E47" i="28"/>
  <c r="L47" i="28" s="1"/>
  <c r="E46" i="28"/>
  <c r="H46" i="28" s="1"/>
  <c r="E45" i="28"/>
  <c r="L45" i="28" s="1"/>
  <c r="E44" i="28"/>
  <c r="L44" i="28" s="1"/>
  <c r="E43" i="28"/>
  <c r="L43" i="28" s="1"/>
  <c r="E42" i="28"/>
  <c r="H42" i="28" s="1"/>
  <c r="K41" i="28"/>
  <c r="K54" i="28" s="1"/>
  <c r="I41" i="28"/>
  <c r="I54" i="28" s="1"/>
  <c r="E41" i="28"/>
  <c r="J37" i="28"/>
  <c r="E37" i="28"/>
  <c r="H37" i="28" s="1"/>
  <c r="L36" i="28"/>
  <c r="E36" i="28"/>
  <c r="H36" i="28" s="1"/>
  <c r="E35" i="28"/>
  <c r="H35" i="28" s="1"/>
  <c r="E34" i="28"/>
  <c r="L34" i="28" s="1"/>
  <c r="E33" i="28"/>
  <c r="L33" i="28" s="1"/>
  <c r="E32" i="28"/>
  <c r="L32" i="28" s="1"/>
  <c r="E31" i="28"/>
  <c r="H31" i="28" s="1"/>
  <c r="E30" i="28"/>
  <c r="L30" i="28" s="1"/>
  <c r="E29" i="28"/>
  <c r="L29" i="28" s="1"/>
  <c r="E28" i="28"/>
  <c r="L28" i="28" s="1"/>
  <c r="E27" i="28"/>
  <c r="H27" i="28" s="1"/>
  <c r="E26" i="28"/>
  <c r="H26" i="28" s="1"/>
  <c r="K25" i="28"/>
  <c r="I25" i="28"/>
  <c r="I38" i="28" s="1"/>
  <c r="E25" i="28"/>
  <c r="J21" i="28"/>
  <c r="L21" i="28"/>
  <c r="L20" i="28"/>
  <c r="J20" i="28"/>
  <c r="J19" i="28"/>
  <c r="L19" i="28"/>
  <c r="L18" i="28"/>
  <c r="F18" i="32"/>
  <c r="J17" i="28"/>
  <c r="L17" i="28"/>
  <c r="L16" i="28"/>
  <c r="F16" i="32"/>
  <c r="J15" i="28"/>
  <c r="L15" i="28"/>
  <c r="L14" i="28"/>
  <c r="F14" i="32"/>
  <c r="J13" i="28"/>
  <c r="L13" i="28"/>
  <c r="L12" i="28"/>
  <c r="F12" i="32"/>
  <c r="L11" i="28"/>
  <c r="J11" i="28"/>
  <c r="L10" i="28"/>
  <c r="J10" i="28"/>
  <c r="A10" i="28"/>
  <c r="A11" i="28" s="1"/>
  <c r="A12" i="28" s="1"/>
  <c r="A13" i="28" s="1"/>
  <c r="A14" i="28" s="1"/>
  <c r="A15" i="28" s="1"/>
  <c r="A16" i="28" s="1"/>
  <c r="A17" i="28" s="1"/>
  <c r="A18" i="28" s="1"/>
  <c r="A19" i="28" s="1"/>
  <c r="A20" i="28" s="1"/>
  <c r="A21" i="28" s="1"/>
  <c r="A22" i="28" s="1"/>
  <c r="A25" i="28" s="1"/>
  <c r="A26" i="28" s="1"/>
  <c r="A27" i="28" s="1"/>
  <c r="A28" i="28" s="1"/>
  <c r="A29" i="28" s="1"/>
  <c r="A30" i="28" s="1"/>
  <c r="A31" i="28" s="1"/>
  <c r="A32" i="28" s="1"/>
  <c r="A33" i="28" s="1"/>
  <c r="A34" i="28" s="1"/>
  <c r="A35" i="28" s="1"/>
  <c r="A36" i="28" s="1"/>
  <c r="A37" i="28" s="1"/>
  <c r="A38" i="28" s="1"/>
  <c r="A41" i="28" s="1"/>
  <c r="A42" i="28" s="1"/>
  <c r="A43" i="28" s="1"/>
  <c r="A44" i="28" s="1"/>
  <c r="A45" i="28" s="1"/>
  <c r="A46" i="28" s="1"/>
  <c r="A47" i="28" s="1"/>
  <c r="A48" i="28" s="1"/>
  <c r="A49" i="28" s="1"/>
  <c r="A50" i="28" s="1"/>
  <c r="A51" i="28" s="1"/>
  <c r="A52" i="28" s="1"/>
  <c r="A53" i="28" s="1"/>
  <c r="A54" i="28" s="1"/>
  <c r="A11" i="27"/>
  <c r="A12" i="27" s="1"/>
  <c r="A13" i="27" s="1"/>
  <c r="A14" i="27" s="1"/>
  <c r="A15" i="27" s="1"/>
  <c r="A18" i="27" s="1"/>
  <c r="A19" i="27" s="1"/>
  <c r="A20" i="27" s="1"/>
  <c r="A2" i="28"/>
  <c r="F9" i="31" l="1"/>
  <c r="F9" i="27"/>
  <c r="E9" i="27" s="1"/>
  <c r="F29" i="31"/>
  <c r="F31" i="31" s="1"/>
  <c r="F35" i="31" s="1"/>
  <c r="F29" i="27"/>
  <c r="E29" i="27" s="1"/>
  <c r="G54" i="28"/>
  <c r="L37" i="28"/>
  <c r="J51" i="28"/>
  <c r="L51" i="28"/>
  <c r="J25" i="28"/>
  <c r="J36" i="28"/>
  <c r="L25" i="28"/>
  <c r="F78" i="30"/>
  <c r="G21" i="31"/>
  <c r="L27" i="28"/>
  <c r="H33" i="28"/>
  <c r="J35" i="28"/>
  <c r="H43" i="28"/>
  <c r="H45" i="28"/>
  <c r="H47" i="28"/>
  <c r="H48" i="28"/>
  <c r="H49" i="28"/>
  <c r="J50" i="28"/>
  <c r="G9" i="30"/>
  <c r="C78" i="30"/>
  <c r="E19" i="31" s="1"/>
  <c r="G78" i="30"/>
  <c r="G10" i="30" s="1"/>
  <c r="G12" i="30" s="1"/>
  <c r="H21" i="31"/>
  <c r="J26" i="28"/>
  <c r="J47" i="28"/>
  <c r="J48" i="28"/>
  <c r="J49" i="28"/>
  <c r="L50" i="28"/>
  <c r="J53" i="28"/>
  <c r="A12" i="31"/>
  <c r="A13" i="31" s="1"/>
  <c r="A14" i="31" s="1"/>
  <c r="A15" i="31" s="1"/>
  <c r="A18" i="31" s="1"/>
  <c r="A19" i="31" s="1"/>
  <c r="A20" i="31" s="1"/>
  <c r="A21" i="31" s="1"/>
  <c r="L26" i="28"/>
  <c r="H32" i="28"/>
  <c r="H34" i="28"/>
  <c r="H44" i="28"/>
  <c r="J46" i="28"/>
  <c r="J52" i="28"/>
  <c r="L53" i="28"/>
  <c r="E78" i="30"/>
  <c r="H19" i="28"/>
  <c r="F19" i="32"/>
  <c r="H20" i="28"/>
  <c r="F20" i="32"/>
  <c r="H21" i="28"/>
  <c r="F21" i="32"/>
  <c r="G12" i="32"/>
  <c r="J12" i="32"/>
  <c r="K12" i="32" s="1"/>
  <c r="G16" i="32"/>
  <c r="J16" i="32"/>
  <c r="K16" i="32" s="1"/>
  <c r="G18" i="32"/>
  <c r="J18" i="32"/>
  <c r="K18" i="32" s="1"/>
  <c r="H15" i="28"/>
  <c r="F15" i="32"/>
  <c r="H13" i="28"/>
  <c r="F13" i="32"/>
  <c r="G14" i="32"/>
  <c r="J14" i="32"/>
  <c r="K14" i="32" s="1"/>
  <c r="H17" i="28"/>
  <c r="F17" i="32"/>
  <c r="H11" i="28"/>
  <c r="F11" i="32"/>
  <c r="H10" i="28"/>
  <c r="F10" i="32"/>
  <c r="L41" i="28"/>
  <c r="Q13" i="32"/>
  <c r="W13" i="32"/>
  <c r="F28" i="31"/>
  <c r="E11" i="29"/>
  <c r="F28" i="27"/>
  <c r="E28" i="27" s="1"/>
  <c r="H8" i="31"/>
  <c r="H8" i="27"/>
  <c r="G9" i="29"/>
  <c r="K9" i="28"/>
  <c r="H25" i="28"/>
  <c r="H28" i="28"/>
  <c r="H29" i="28"/>
  <c r="H30" i="28"/>
  <c r="J31" i="28"/>
  <c r="J32" i="28"/>
  <c r="J33" i="28"/>
  <c r="J34" i="28"/>
  <c r="L35" i="28"/>
  <c r="J41" i="28"/>
  <c r="J42" i="28"/>
  <c r="J43" i="28"/>
  <c r="J44" i="28"/>
  <c r="J45" i="28"/>
  <c r="L46" i="28"/>
  <c r="J27" i="28"/>
  <c r="J28" i="28"/>
  <c r="J29" i="28"/>
  <c r="J30" i="28"/>
  <c r="L31" i="28"/>
  <c r="L42" i="28"/>
  <c r="A21" i="27"/>
  <c r="A22" i="27" s="1"/>
  <c r="A23" i="27" s="1"/>
  <c r="A24" i="27" s="1"/>
  <c r="A25" i="27" s="1"/>
  <c r="A28" i="27" s="1"/>
  <c r="A29" i="27" s="1"/>
  <c r="A30" i="27" s="1"/>
  <c r="A31" i="27" s="1"/>
  <c r="A32" i="27" s="1"/>
  <c r="A33" i="27" s="1"/>
  <c r="A34" i="27" s="1"/>
  <c r="A35" i="27" s="1"/>
  <c r="F10" i="30"/>
  <c r="F18" i="31"/>
  <c r="E10" i="29"/>
  <c r="F18" i="27"/>
  <c r="E18" i="27" s="1"/>
  <c r="E18" i="31"/>
  <c r="G9" i="28"/>
  <c r="H9" i="28" s="1"/>
  <c r="F8" i="27"/>
  <c r="E8" i="27" s="1"/>
  <c r="E9" i="29"/>
  <c r="F8" i="31"/>
  <c r="F9" i="28"/>
  <c r="F22" i="28" s="1"/>
  <c r="F9" i="30"/>
  <c r="F11" i="30"/>
  <c r="G10" i="29"/>
  <c r="H18" i="31"/>
  <c r="H18" i="27"/>
  <c r="I9" i="28"/>
  <c r="J9" i="28" s="1"/>
  <c r="G8" i="27"/>
  <c r="H28" i="31"/>
  <c r="H28" i="27"/>
  <c r="G11" i="29"/>
  <c r="E28" i="31"/>
  <c r="F11" i="29"/>
  <c r="G28" i="31"/>
  <c r="G28" i="27"/>
  <c r="F9" i="29"/>
  <c r="G8" i="31"/>
  <c r="E11" i="30"/>
  <c r="E9" i="30"/>
  <c r="J12" i="28"/>
  <c r="H12" i="28"/>
  <c r="J14" i="28"/>
  <c r="H14" i="28"/>
  <c r="J16" i="28"/>
  <c r="H16" i="28"/>
  <c r="J18" i="28"/>
  <c r="H18" i="28"/>
  <c r="G18" i="31"/>
  <c r="F10" i="29"/>
  <c r="E10" i="30"/>
  <c r="G38" i="28"/>
  <c r="K38" i="28"/>
  <c r="F19" i="27" l="1"/>
  <c r="E19" i="27" s="1"/>
  <c r="F19" i="31"/>
  <c r="F21" i="31" s="1"/>
  <c r="F25" i="31" s="1"/>
  <c r="F12" i="30"/>
  <c r="A22" i="31"/>
  <c r="A23" i="31" s="1"/>
  <c r="A24" i="31" s="1"/>
  <c r="A25" i="31" s="1"/>
  <c r="A28" i="31" s="1"/>
  <c r="A29" i="31" s="1"/>
  <c r="A30" i="31" s="1"/>
  <c r="A31" i="31" s="1"/>
  <c r="A32" i="31" s="1"/>
  <c r="A33" i="31" s="1"/>
  <c r="A34" i="31" s="1"/>
  <c r="A35" i="31" s="1"/>
  <c r="G19" i="32"/>
  <c r="J19" i="32"/>
  <c r="K19" i="32" s="1"/>
  <c r="G20" i="32"/>
  <c r="J20" i="32"/>
  <c r="K20" i="32" s="1"/>
  <c r="G21" i="32"/>
  <c r="J21" i="32"/>
  <c r="K21" i="32" s="1"/>
  <c r="M14" i="32"/>
  <c r="L14" i="32"/>
  <c r="G15" i="32"/>
  <c r="J15" i="32"/>
  <c r="K15" i="32" s="1"/>
  <c r="L16" i="32"/>
  <c r="M16" i="32"/>
  <c r="G17" i="32"/>
  <c r="J17" i="32"/>
  <c r="K17" i="32" s="1"/>
  <c r="M18" i="32"/>
  <c r="L18" i="32"/>
  <c r="L12" i="32"/>
  <c r="M12" i="32"/>
  <c r="G13" i="32"/>
  <c r="J13" i="32"/>
  <c r="K13" i="32" s="1"/>
  <c r="G11" i="32"/>
  <c r="J11" i="32"/>
  <c r="K11" i="32" s="1"/>
  <c r="G10" i="32"/>
  <c r="J10" i="32"/>
  <c r="F22" i="32"/>
  <c r="E10" i="31" s="1"/>
  <c r="E11" i="31" s="1"/>
  <c r="I22" i="28"/>
  <c r="W14" i="32"/>
  <c r="Q14" i="32"/>
  <c r="Q15" i="32" s="1"/>
  <c r="L54" i="28"/>
  <c r="H30" i="27" s="1"/>
  <c r="H31" i="27" s="1"/>
  <c r="F38" i="32"/>
  <c r="E20" i="31" s="1"/>
  <c r="E21" i="31" s="1"/>
  <c r="H54" i="28"/>
  <c r="F30" i="27" s="1"/>
  <c r="H38" i="28"/>
  <c r="F20" i="27" s="1"/>
  <c r="L38" i="28"/>
  <c r="H20" i="27" s="1"/>
  <c r="H21" i="27" s="1"/>
  <c r="J38" i="28"/>
  <c r="G20" i="27" s="1"/>
  <c r="G21" i="27" s="1"/>
  <c r="G12" i="29"/>
  <c r="E12" i="29"/>
  <c r="G22" i="28"/>
  <c r="J54" i="28"/>
  <c r="G30" i="27" s="1"/>
  <c r="G31" i="27" s="1"/>
  <c r="K22" i="28"/>
  <c r="L9" i="28"/>
  <c r="E12" i="30"/>
  <c r="H22" i="28"/>
  <c r="F10" i="27" s="1"/>
  <c r="F12" i="29"/>
  <c r="J22" i="28"/>
  <c r="G10" i="27" s="1"/>
  <c r="G11" i="27" s="1"/>
  <c r="F21" i="27" l="1"/>
  <c r="E20" i="27"/>
  <c r="F11" i="27"/>
  <c r="E11" i="27" s="1"/>
  <c r="E15" i="27" s="1"/>
  <c r="E10" i="27"/>
  <c r="F25" i="27"/>
  <c r="E21" i="27"/>
  <c r="E25" i="27" s="1"/>
  <c r="F31" i="27"/>
  <c r="F35" i="27" s="1"/>
  <c r="E30" i="27"/>
  <c r="E25" i="31"/>
  <c r="L20" i="32"/>
  <c r="M20" i="32"/>
  <c r="L19" i="32"/>
  <c r="M19" i="32"/>
  <c r="M21" i="32"/>
  <c r="L21" i="32"/>
  <c r="M17" i="32"/>
  <c r="L17" i="32"/>
  <c r="M15" i="32"/>
  <c r="L15" i="32"/>
  <c r="L13" i="32"/>
  <c r="M13" i="32"/>
  <c r="L11" i="32"/>
  <c r="M11" i="32"/>
  <c r="E15" i="31"/>
  <c r="K10" i="32"/>
  <c r="J22" i="32"/>
  <c r="G22" i="32"/>
  <c r="H10" i="32"/>
  <c r="H11" i="32" s="1"/>
  <c r="H12" i="32" s="1"/>
  <c r="H13" i="32" s="1"/>
  <c r="H14" i="32" s="1"/>
  <c r="H15" i="32" s="1"/>
  <c r="H16" i="32" s="1"/>
  <c r="H17" i="32" s="1"/>
  <c r="H18" i="32" s="1"/>
  <c r="H19" i="32" s="1"/>
  <c r="H20" i="32" s="1"/>
  <c r="H21" i="32" s="1"/>
  <c r="Q16" i="32"/>
  <c r="W15" i="32"/>
  <c r="L22" i="28"/>
  <c r="H10" i="27" s="1"/>
  <c r="H11" i="27" s="1"/>
  <c r="F15" i="27" l="1"/>
  <c r="E31" i="27"/>
  <c r="E35" i="27" s="1"/>
  <c r="M10" i="32"/>
  <c r="M22" i="32" s="1"/>
  <c r="L10" i="32"/>
  <c r="K22" i="32"/>
  <c r="Q17" i="32"/>
  <c r="W16" i="32"/>
  <c r="N10" i="32" l="1"/>
  <c r="N11" i="32" s="1"/>
  <c r="N12" i="32" s="1"/>
  <c r="N13" i="32" s="1"/>
  <c r="N14" i="32" s="1"/>
  <c r="N15" i="32" s="1"/>
  <c r="N16" i="32" s="1"/>
  <c r="N17" i="32" s="1"/>
  <c r="N18" i="32" s="1"/>
  <c r="N19" i="32" s="1"/>
  <c r="N20" i="32" s="1"/>
  <c r="N21" i="32" s="1"/>
  <c r="F10" i="31" s="1"/>
  <c r="F11" i="31" s="1"/>
  <c r="L22" i="32"/>
  <c r="Q18" i="32"/>
  <c r="W17" i="32"/>
  <c r="E56" i="26"/>
  <c r="I18" i="26" s="1"/>
  <c r="B54" i="26"/>
  <c r="G39" i="26"/>
  <c r="D39" i="26"/>
  <c r="E33" i="26" s="1"/>
  <c r="F33" i="26" s="1"/>
  <c r="H33" i="26" s="1"/>
  <c r="E29" i="26" l="1"/>
  <c r="F29" i="26" s="1"/>
  <c r="H29" i="26" s="1"/>
  <c r="J29" i="26" s="1"/>
  <c r="K29" i="26" s="1"/>
  <c r="E22" i="26"/>
  <c r="F22" i="26" s="1"/>
  <c r="H22" i="26" s="1"/>
  <c r="F15" i="31"/>
  <c r="Q19" i="32"/>
  <c r="W18" i="32"/>
  <c r="E21" i="26"/>
  <c r="F21" i="26" s="1"/>
  <c r="H21" i="26" s="1"/>
  <c r="J21" i="26" s="1"/>
  <c r="K21" i="26" s="1"/>
  <c r="E30" i="26"/>
  <c r="F30" i="26" s="1"/>
  <c r="H30" i="26" s="1"/>
  <c r="J30" i="26" s="1"/>
  <c r="K30" i="26" s="1"/>
  <c r="E37" i="26"/>
  <c r="F37" i="26" s="1"/>
  <c r="H37" i="26" s="1"/>
  <c r="J37" i="26" s="1"/>
  <c r="K37" i="26" s="1"/>
  <c r="J22" i="26"/>
  <c r="K22" i="26" s="1"/>
  <c r="J32" i="26"/>
  <c r="K32" i="26" s="1"/>
  <c r="J33" i="26"/>
  <c r="K33" i="26" s="1"/>
  <c r="E19" i="26"/>
  <c r="F19" i="26" s="1"/>
  <c r="H19" i="26" s="1"/>
  <c r="J19" i="26" s="1"/>
  <c r="E27" i="26"/>
  <c r="F27" i="26" s="1"/>
  <c r="H27" i="26" s="1"/>
  <c r="J27" i="26" s="1"/>
  <c r="K27" i="26" s="1"/>
  <c r="E35" i="26"/>
  <c r="F35" i="26" s="1"/>
  <c r="H35" i="26" s="1"/>
  <c r="J35" i="26" s="1"/>
  <c r="K35" i="26" s="1"/>
  <c r="E24" i="26"/>
  <c r="F24" i="26" s="1"/>
  <c r="H24" i="26" s="1"/>
  <c r="J24" i="26" s="1"/>
  <c r="K24" i="26" s="1"/>
  <c r="E32" i="26"/>
  <c r="F32" i="26" s="1"/>
  <c r="H32" i="26" s="1"/>
  <c r="E23" i="26"/>
  <c r="F23" i="26" s="1"/>
  <c r="H23" i="26" s="1"/>
  <c r="J23" i="26" s="1"/>
  <c r="K23" i="26" s="1"/>
  <c r="E18" i="26"/>
  <c r="F18" i="26" s="1"/>
  <c r="H18" i="26" s="1"/>
  <c r="J18" i="26" s="1"/>
  <c r="E34" i="26"/>
  <c r="F34" i="26" s="1"/>
  <c r="H34" i="26" s="1"/>
  <c r="J34" i="26" s="1"/>
  <c r="K34" i="26" s="1"/>
  <c r="E31" i="26"/>
  <c r="F31" i="26" s="1"/>
  <c r="H31" i="26" s="1"/>
  <c r="J31" i="26" s="1"/>
  <c r="K31" i="26" s="1"/>
  <c r="E20" i="26"/>
  <c r="F20" i="26" s="1"/>
  <c r="H20" i="26" s="1"/>
  <c r="J20" i="26" s="1"/>
  <c r="K20" i="26" s="1"/>
  <c r="E28" i="26"/>
  <c r="F28" i="26" s="1"/>
  <c r="H28" i="26" s="1"/>
  <c r="J28" i="26" s="1"/>
  <c r="E36" i="26"/>
  <c r="F36" i="26" s="1"/>
  <c r="H36" i="26" s="1"/>
  <c r="J36" i="26" s="1"/>
  <c r="K36" i="26" s="1"/>
  <c r="E26" i="26"/>
  <c r="F26" i="26" s="1"/>
  <c r="H26" i="26" s="1"/>
  <c r="J26" i="26" s="1"/>
  <c r="K26" i="26" s="1"/>
  <c r="E25" i="26"/>
  <c r="F25" i="26" s="1"/>
  <c r="H25" i="26" s="1"/>
  <c r="J25" i="26" s="1"/>
  <c r="K25" i="26" s="1"/>
  <c r="F39" i="26" l="1"/>
  <c r="H39" i="26"/>
  <c r="K19" i="26"/>
  <c r="K28" i="26"/>
  <c r="Q20" i="32"/>
  <c r="W19" i="32"/>
  <c r="J39" i="26"/>
  <c r="J42" i="26" s="1"/>
  <c r="E39" i="26"/>
  <c r="K18" i="26"/>
  <c r="E207" i="25"/>
  <c r="E177" i="25"/>
  <c r="A181" i="25"/>
  <c r="A182" i="25" s="1"/>
  <c r="A183" i="25" s="1"/>
  <c r="A184" i="25" s="1"/>
  <c r="A185" i="25" s="1"/>
  <c r="A186" i="25" s="1"/>
  <c r="A187" i="25" s="1"/>
  <c r="A188" i="25" s="1"/>
  <c r="A189" i="25" s="1"/>
  <c r="A190" i="25" s="1"/>
  <c r="A191" i="25" s="1"/>
  <c r="A192" i="25" s="1"/>
  <c r="A193" i="25" s="1"/>
  <c r="A194" i="25" s="1"/>
  <c r="A200" i="25" s="1"/>
  <c r="H194" i="25"/>
  <c r="E69" i="25" s="1"/>
  <c r="G194" i="25"/>
  <c r="E194" i="25"/>
  <c r="E40" i="25" l="1"/>
  <c r="D73" i="1"/>
  <c r="K39" i="26"/>
  <c r="O16" i="25" s="1"/>
  <c r="P22" i="32"/>
  <c r="U22" i="32"/>
  <c r="W20" i="32"/>
  <c r="L207" i="25"/>
  <c r="E59" i="25" s="1"/>
  <c r="D194" i="25"/>
  <c r="E32" i="25" l="1"/>
  <c r="D65" i="1"/>
  <c r="I65" i="1" s="1"/>
  <c r="W21" i="32"/>
  <c r="G10" i="31" s="1"/>
  <c r="G11" i="31" s="1"/>
  <c r="Q21" i="32"/>
  <c r="F51" i="22"/>
  <c r="G52" i="22" s="1"/>
  <c r="J52" i="22" s="1"/>
  <c r="I43" i="22"/>
  <c r="H43" i="22"/>
  <c r="G43" i="22"/>
  <c r="F43" i="22"/>
  <c r="E43" i="22"/>
  <c r="D43" i="22"/>
  <c r="C43" i="22"/>
  <c r="D40" i="22"/>
  <c r="E40" i="22" s="1"/>
  <c r="F40" i="22" s="1"/>
  <c r="G40" i="22" s="1"/>
  <c r="H40" i="22" s="1"/>
  <c r="I40" i="22" s="1"/>
  <c r="F36" i="22"/>
  <c r="F31" i="22" l="1"/>
  <c r="H55" i="22" s="1"/>
  <c r="F70" i="22"/>
  <c r="I71" i="22" s="1"/>
  <c r="J51" i="22"/>
  <c r="F68" i="22"/>
  <c r="I69" i="22" s="1"/>
  <c r="F63" i="22"/>
  <c r="F71" i="22"/>
  <c r="G71" i="22" s="1"/>
  <c r="F56" i="22"/>
  <c r="F60" i="22"/>
  <c r="F64" i="22"/>
  <c r="F57" i="22"/>
  <c r="F61" i="22"/>
  <c r="F65" i="22"/>
  <c r="F69" i="22"/>
  <c r="F59" i="22"/>
  <c r="F67" i="22"/>
  <c r="F52" i="22"/>
  <c r="G53" i="22" s="1"/>
  <c r="J53" i="22" s="1"/>
  <c r="F53" i="22"/>
  <c r="G54" i="22" s="1"/>
  <c r="J54" i="22" s="1"/>
  <c r="F54" i="22"/>
  <c r="F55" i="22"/>
  <c r="F58" i="22"/>
  <c r="F62" i="22"/>
  <c r="F66" i="22"/>
  <c r="J71" i="22" l="1"/>
  <c r="G69" i="22"/>
  <c r="J69" i="22" s="1"/>
  <c r="I68" i="22"/>
  <c r="G68" i="22"/>
  <c r="G57" i="22"/>
  <c r="I57" i="22"/>
  <c r="I67" i="22"/>
  <c r="G67" i="22"/>
  <c r="I58" i="22"/>
  <c r="G58" i="22"/>
  <c r="G63" i="22"/>
  <c r="I63" i="22"/>
  <c r="I70" i="22"/>
  <c r="G70" i="22"/>
  <c r="G65" i="22"/>
  <c r="I65" i="22"/>
  <c r="I64" i="22"/>
  <c r="G64" i="22"/>
  <c r="I56" i="22"/>
  <c r="G56" i="22"/>
  <c r="I62" i="22"/>
  <c r="G62" i="22"/>
  <c r="I55" i="22"/>
  <c r="G55" i="22"/>
  <c r="I60" i="22"/>
  <c r="G60" i="22"/>
  <c r="G59" i="22"/>
  <c r="I59" i="22"/>
  <c r="I66" i="22"/>
  <c r="G66" i="22"/>
  <c r="G61" i="22"/>
  <c r="I61" i="22"/>
  <c r="J55" i="22" l="1"/>
  <c r="J56" i="22"/>
  <c r="J67" i="22"/>
  <c r="J68" i="22"/>
  <c r="J66" i="22"/>
  <c r="J60" i="22"/>
  <c r="J62" i="22"/>
  <c r="J64" i="22"/>
  <c r="J70" i="22"/>
  <c r="J58" i="22"/>
  <c r="J61" i="22"/>
  <c r="J65" i="22"/>
  <c r="J57" i="22"/>
  <c r="J59" i="22"/>
  <c r="J63" i="22"/>
  <c r="F14" i="22" l="1"/>
  <c r="C43" i="5" l="1"/>
  <c r="E149" i="25" l="1"/>
  <c r="E148" i="25"/>
  <c r="E147" i="25"/>
  <c r="E146" i="25"/>
  <c r="H163" i="25" l="1"/>
  <c r="H162" i="25"/>
  <c r="H161" i="25"/>
  <c r="G162" i="25"/>
  <c r="E163" i="25"/>
  <c r="E162" i="25"/>
  <c r="E161" i="25"/>
  <c r="A146" i="25"/>
  <c r="A147" i="25" s="1"/>
  <c r="A148" i="25" s="1"/>
  <c r="A149" i="25" s="1"/>
  <c r="E98" i="25"/>
  <c r="A87" i="25"/>
  <c r="A88" i="25" s="1"/>
  <c r="A89" i="25" s="1"/>
  <c r="A90" i="25" s="1"/>
  <c r="E92" i="25"/>
  <c r="E42" i="25"/>
  <c r="J40" i="25"/>
  <c r="E38" i="25"/>
  <c r="J38" i="25" s="1"/>
  <c r="J46" i="25" s="1"/>
  <c r="E34" i="25"/>
  <c r="J32" i="25"/>
  <c r="J169" i="25" s="1"/>
  <c r="E30" i="25"/>
  <c r="J30" i="25" s="1"/>
  <c r="D91" i="25"/>
  <c r="D90" i="25"/>
  <c r="D30" i="25"/>
  <c r="E150" i="25"/>
  <c r="H149" i="25"/>
  <c r="H148" i="25"/>
  <c r="H146" i="25"/>
  <c r="G61" i="25"/>
  <c r="A31" i="25"/>
  <c r="A32" i="25" s="1"/>
  <c r="J48" i="25" l="1"/>
  <c r="J172" i="25" s="1"/>
  <c r="E48" i="25"/>
  <c r="A91" i="25"/>
  <c r="A92" i="25" s="1"/>
  <c r="A93" i="25" s="1"/>
  <c r="A95" i="25" s="1"/>
  <c r="A96" i="25" s="1"/>
  <c r="A97" i="25" s="1"/>
  <c r="A98" i="25" s="1"/>
  <c r="A99" i="25" s="1"/>
  <c r="E164" i="25"/>
  <c r="E50" i="25"/>
  <c r="E46" i="25"/>
  <c r="A33" i="25"/>
  <c r="A34" i="25" s="1"/>
  <c r="A150" i="25"/>
  <c r="A153" i="25" s="1"/>
  <c r="A154" i="25" s="1"/>
  <c r="A155" i="25" s="1"/>
  <c r="A156" i="25" s="1"/>
  <c r="A157" i="25" s="1"/>
  <c r="A159" i="25" s="1"/>
  <c r="A160" i="25" s="1"/>
  <c r="A161" i="25" s="1"/>
  <c r="A162" i="25" s="1"/>
  <c r="A163" i="25" s="1"/>
  <c r="M12" i="6"/>
  <c r="A101" i="25" l="1"/>
  <c r="A102" i="25" s="1"/>
  <c r="A103" i="25" s="1"/>
  <c r="A104" i="25" s="1"/>
  <c r="A105" i="25" s="1"/>
  <c r="A106" i="25" s="1"/>
  <c r="A107" i="25" s="1"/>
  <c r="A108" i="25" s="1"/>
  <c r="A109" i="25" s="1"/>
  <c r="A110" i="25" s="1"/>
  <c r="A35" i="25"/>
  <c r="A37" i="25" s="1"/>
  <c r="A38" i="25" s="1"/>
  <c r="I86" i="6"/>
  <c r="G57" i="24"/>
  <c r="G56" i="24"/>
  <c r="G7" i="24"/>
  <c r="G58" i="24" s="1"/>
  <c r="G5" i="25" l="1"/>
  <c r="G4" i="25"/>
  <c r="G6" i="25"/>
  <c r="A112" i="25"/>
  <c r="A113" i="25" s="1"/>
  <c r="C117" i="25" s="1"/>
  <c r="H147" i="25"/>
  <c r="H150" i="25" s="1"/>
  <c r="J150" i="25" s="1"/>
  <c r="J154" i="25" s="1"/>
  <c r="D46" i="25"/>
  <c r="A39" i="25"/>
  <c r="A40" i="25" s="1"/>
  <c r="E15" i="7"/>
  <c r="H15" i="7" s="1"/>
  <c r="I3" i="7"/>
  <c r="F87" i="6"/>
  <c r="K85" i="6"/>
  <c r="J79" i="6"/>
  <c r="G67" i="6"/>
  <c r="D16" i="1" s="1"/>
  <c r="F67" i="6"/>
  <c r="I226" i="1" s="1"/>
  <c r="E67" i="6"/>
  <c r="I225" i="1" s="1"/>
  <c r="D67" i="6"/>
  <c r="I222" i="1" s="1"/>
  <c r="C67" i="6"/>
  <c r="I219" i="1" s="1"/>
  <c r="A55" i="6"/>
  <c r="A56" i="6" s="1"/>
  <c r="A57" i="6" s="1"/>
  <c r="A58" i="6" s="1"/>
  <c r="A59" i="6" s="1"/>
  <c r="A60" i="6" s="1"/>
  <c r="A61" i="6" s="1"/>
  <c r="A62" i="6" s="1"/>
  <c r="A63" i="6" s="1"/>
  <c r="A64" i="6" s="1"/>
  <c r="A65" i="6" s="1"/>
  <c r="A66" i="6" s="1"/>
  <c r="A67" i="6" s="1"/>
  <c r="A68" i="6" s="1"/>
  <c r="A69" i="6" s="1"/>
  <c r="A72" i="6" s="1"/>
  <c r="A74" i="6" s="1"/>
  <c r="A76" i="6" s="1"/>
  <c r="A77" i="6" s="1"/>
  <c r="A78" i="6" s="1"/>
  <c r="A79" i="6" s="1"/>
  <c r="A84" i="6" s="1"/>
  <c r="A85" i="6" s="1"/>
  <c r="A86" i="6" s="1"/>
  <c r="A87" i="6" s="1"/>
  <c r="F53" i="6"/>
  <c r="F30" i="6"/>
  <c r="G30" i="6" s="1"/>
  <c r="H30" i="6" s="1"/>
  <c r="I30" i="6" s="1"/>
  <c r="J30" i="6" s="1"/>
  <c r="H9" i="6"/>
  <c r="I9" i="6" s="1"/>
  <c r="E59" i="21"/>
  <c r="B57" i="21"/>
  <c r="G39" i="21"/>
  <c r="D39" i="21"/>
  <c r="E37" i="21" s="1"/>
  <c r="H37" i="21"/>
  <c r="H36" i="21"/>
  <c r="H35" i="21"/>
  <c r="H34" i="21"/>
  <c r="H33" i="21"/>
  <c r="H32" i="21"/>
  <c r="H31" i="21"/>
  <c r="H30" i="21"/>
  <c r="H29" i="21"/>
  <c r="H28" i="21"/>
  <c r="H27" i="21"/>
  <c r="H26" i="21"/>
  <c r="H25" i="21"/>
  <c r="H24" i="21"/>
  <c r="E24" i="21"/>
  <c r="H23" i="21"/>
  <c r="H22" i="21"/>
  <c r="E22" i="21"/>
  <c r="H21" i="21"/>
  <c r="H20" i="21"/>
  <c r="H19" i="21"/>
  <c r="H18" i="21"/>
  <c r="E32" i="21" l="1"/>
  <c r="E30" i="21"/>
  <c r="E20" i="21"/>
  <c r="E28" i="21"/>
  <c r="P31" i="7"/>
  <c r="Q31" i="7" s="1"/>
  <c r="J41" i="21"/>
  <c r="J33" i="21" s="1"/>
  <c r="K33" i="21" s="1"/>
  <c r="E36" i="21"/>
  <c r="E18" i="21"/>
  <c r="E26" i="21"/>
  <c r="E34" i="21"/>
  <c r="A114" i="25"/>
  <c r="A115" i="25" s="1"/>
  <c r="A116" i="25" s="1"/>
  <c r="A117" i="25" s="1"/>
  <c r="A118" i="25" s="1"/>
  <c r="A119" i="25" s="1"/>
  <c r="A120" i="25" s="1"/>
  <c r="A121" i="25" s="1"/>
  <c r="A122" i="25" s="1"/>
  <c r="A123" i="25" s="1"/>
  <c r="A124" i="25" s="1"/>
  <c r="A125" i="25" s="1"/>
  <c r="H33" i="25"/>
  <c r="J69" i="25"/>
  <c r="A41" i="25"/>
  <c r="A42" i="25" s="1"/>
  <c r="D48" i="25"/>
  <c r="H39" i="21"/>
  <c r="E19" i="21"/>
  <c r="E21" i="21"/>
  <c r="E23" i="21"/>
  <c r="E25" i="21"/>
  <c r="E27" i="21"/>
  <c r="E29" i="21"/>
  <c r="E31" i="21"/>
  <c r="E33" i="21"/>
  <c r="E35" i="21"/>
  <c r="F39" i="21"/>
  <c r="P32" i="7" l="1"/>
  <c r="Q32" i="7" s="1"/>
  <c r="J36" i="21"/>
  <c r="K36" i="21" s="1"/>
  <c r="J32" i="21"/>
  <c r="K32" i="21" s="1"/>
  <c r="J30" i="21"/>
  <c r="K30" i="21" s="1"/>
  <c r="J28" i="21"/>
  <c r="K28" i="21" s="1"/>
  <c r="J35" i="21"/>
  <c r="K35" i="21" s="1"/>
  <c r="J29" i="21"/>
  <c r="K29" i="21" s="1"/>
  <c r="J26" i="21"/>
  <c r="K26" i="21" s="1"/>
  <c r="J23" i="21"/>
  <c r="K23" i="21" s="1"/>
  <c r="J24" i="21"/>
  <c r="K24" i="21" s="1"/>
  <c r="J31" i="21"/>
  <c r="K31" i="21" s="1"/>
  <c r="J20" i="21"/>
  <c r="K20" i="21" s="1"/>
  <c r="J22" i="21"/>
  <c r="K22" i="21" s="1"/>
  <c r="J19" i="21"/>
  <c r="K19" i="21" s="1"/>
  <c r="J37" i="21"/>
  <c r="K37" i="21" s="1"/>
  <c r="J21" i="21"/>
  <c r="K21" i="21" s="1"/>
  <c r="J25" i="21"/>
  <c r="K25" i="21" s="1"/>
  <c r="J27" i="21"/>
  <c r="K27" i="21" s="1"/>
  <c r="J34" i="21"/>
  <c r="K34" i="21" s="1"/>
  <c r="J18" i="21"/>
  <c r="K18" i="21" s="1"/>
  <c r="P33" i="7"/>
  <c r="Q33" i="7" s="1"/>
  <c r="A127" i="25"/>
  <c r="A128" i="25" s="1"/>
  <c r="A130" i="25" s="1"/>
  <c r="H41" i="25"/>
  <c r="A43" i="25"/>
  <c r="A45" i="25" s="1"/>
  <c r="A46" i="25" s="1"/>
  <c r="A47" i="25" s="1"/>
  <c r="A48" i="25" s="1"/>
  <c r="A49" i="25" s="1"/>
  <c r="A50" i="25" s="1"/>
  <c r="A51" i="25" s="1"/>
  <c r="A53" i="25" s="1"/>
  <c r="A54" i="25" s="1"/>
  <c r="A55" i="25" s="1"/>
  <c r="A56" i="25" s="1"/>
  <c r="A57" i="25" s="1"/>
  <c r="A58" i="25" s="1"/>
  <c r="A60" i="25" s="1"/>
  <c r="A61" i="25" s="1"/>
  <c r="A62" i="25" s="1"/>
  <c r="A63" i="25" s="1"/>
  <c r="A65" i="25" s="1"/>
  <c r="A67" i="25" s="1"/>
  <c r="A68" i="25" s="1"/>
  <c r="A69" i="25" s="1"/>
  <c r="A70" i="25" s="1"/>
  <c r="A71" i="25" s="1"/>
  <c r="A73" i="25" s="1"/>
  <c r="D50" i="25"/>
  <c r="E39" i="21"/>
  <c r="K39" i="21" l="1"/>
  <c r="J39" i="21"/>
  <c r="J42" i="21" s="1"/>
  <c r="P34" i="7"/>
  <c r="Q34" i="7" s="1"/>
  <c r="H87" i="25"/>
  <c r="H96" i="25"/>
  <c r="J96" i="25" s="1"/>
  <c r="J65" i="25"/>
  <c r="M13" i="6"/>
  <c r="M14" i="6" s="1"/>
  <c r="M15" i="6" s="1"/>
  <c r="M16" i="6" s="1"/>
  <c r="M17" i="6" s="1"/>
  <c r="M18" i="6" s="1"/>
  <c r="M19" i="6" s="1"/>
  <c r="M20" i="6" s="1"/>
  <c r="M21" i="6" s="1"/>
  <c r="M22" i="6" s="1"/>
  <c r="M23" i="6" s="1"/>
  <c r="C16" i="5" l="1"/>
  <c r="C17" i="5" s="1"/>
  <c r="C18" i="5" s="1"/>
  <c r="C19" i="5" s="1"/>
  <c r="C20" i="5" s="1"/>
  <c r="C21" i="5" s="1"/>
  <c r="C22" i="5" s="1"/>
  <c r="P35" i="7"/>
  <c r="Q35" i="7" s="1"/>
  <c r="H97" i="25"/>
  <c r="H88" i="25"/>
  <c r="I79" i="1"/>
  <c r="P36" i="7" l="1"/>
  <c r="Q36" i="7" s="1"/>
  <c r="H89" i="25"/>
  <c r="H103" i="25"/>
  <c r="I16" i="17"/>
  <c r="H13" i="17"/>
  <c r="G13" i="17"/>
  <c r="F13" i="17"/>
  <c r="E13" i="17"/>
  <c r="D13" i="17"/>
  <c r="I13" i="17" l="1"/>
  <c r="P37" i="7"/>
  <c r="Q37" i="7" s="1"/>
  <c r="H104" i="25"/>
  <c r="H90" i="25"/>
  <c r="A4" i="22"/>
  <c r="A41" i="22"/>
  <c r="A42" i="22" s="1"/>
  <c r="A43"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15" i="22"/>
  <c r="A16" i="22" s="1"/>
  <c r="A17" i="22" s="1"/>
  <c r="A18" i="22" s="1"/>
  <c r="A19" i="22" s="1"/>
  <c r="A20" i="22" s="1"/>
  <c r="A23" i="22" s="1"/>
  <c r="A24" i="22" s="1"/>
  <c r="A25" i="22" s="1"/>
  <c r="A26" i="22" s="1"/>
  <c r="A27" i="22" s="1"/>
  <c r="A28" i="22" s="1"/>
  <c r="A29" i="22" s="1"/>
  <c r="A31" i="22" s="1"/>
  <c r="A33" i="22" s="1"/>
  <c r="A34" i="22" s="1"/>
  <c r="A35" i="22" s="1"/>
  <c r="D59" i="5"/>
  <c r="I59" i="5"/>
  <c r="D92" i="1" s="1"/>
  <c r="J59" i="25" s="1"/>
  <c r="P38" i="7" l="1"/>
  <c r="Q38" i="7" s="1"/>
  <c r="H91" i="25"/>
  <c r="P39" i="7" l="1"/>
  <c r="Q39" i="7" s="1"/>
  <c r="P40" i="7" l="1"/>
  <c r="Q40" i="7" s="1"/>
  <c r="P41" i="7" l="1"/>
  <c r="Q41" i="7" s="1"/>
  <c r="G92" i="1"/>
  <c r="I92" i="1" s="1"/>
  <c r="P42" i="7" l="1"/>
  <c r="Q42" i="7" s="1"/>
  <c r="G7" i="2"/>
  <c r="G57" i="2" s="1"/>
  <c r="G56" i="2"/>
  <c r="G55" i="2"/>
  <c r="J24" i="6"/>
  <c r="D129" i="1" s="1"/>
  <c r="I129" i="1" s="1"/>
  <c r="E19" i="16"/>
  <c r="J12" i="16"/>
  <c r="E15" i="16"/>
  <c r="J14" i="16"/>
  <c r="J13" i="16"/>
  <c r="A9" i="16"/>
  <c r="A12" i="16" s="1"/>
  <c r="A13" i="16" s="1"/>
  <c r="A14" i="16" s="1"/>
  <c r="A15" i="16" s="1"/>
  <c r="A16" i="16" s="1"/>
  <c r="A18" i="16" s="1"/>
  <c r="A19" i="16" s="1"/>
  <c r="D87" i="1"/>
  <c r="E54" i="25" s="1"/>
  <c r="C3" i="1"/>
  <c r="C3" i="17"/>
  <c r="D125" i="1"/>
  <c r="E90" i="25" s="1"/>
  <c r="J90" i="25" s="1"/>
  <c r="E113" i="25"/>
  <c r="S85" i="2"/>
  <c r="P86" i="2"/>
  <c r="B3" i="13"/>
  <c r="G3" i="6"/>
  <c r="G48" i="6" s="1"/>
  <c r="G3" i="5"/>
  <c r="F5" i="16"/>
  <c r="E7" i="21" s="1"/>
  <c r="D14" i="1"/>
  <c r="I220" i="1"/>
  <c r="I44" i="5"/>
  <c r="D91" i="1" s="1"/>
  <c r="E58" i="25" s="1"/>
  <c r="D45" i="6"/>
  <c r="D140" i="1" s="1"/>
  <c r="I140" i="1" s="1"/>
  <c r="E24" i="6"/>
  <c r="D121" i="1" s="1"/>
  <c r="D24" i="6"/>
  <c r="D120" i="1" s="1"/>
  <c r="K45" i="6"/>
  <c r="D160" i="1" s="1"/>
  <c r="L24" i="6"/>
  <c r="D132" i="1" s="1"/>
  <c r="J45" i="6"/>
  <c r="D151" i="1" s="1"/>
  <c r="E109" i="25" s="1"/>
  <c r="H45" i="6"/>
  <c r="D149" i="1" s="1"/>
  <c r="E107" i="25" s="1"/>
  <c r="F45" i="6"/>
  <c r="D146" i="1" s="1"/>
  <c r="E104" i="25" s="1"/>
  <c r="J104" i="25" s="1"/>
  <c r="G24" i="6"/>
  <c r="D123" i="1" s="1"/>
  <c r="E88" i="25" s="1"/>
  <c r="J88" i="25" s="1"/>
  <c r="J24" i="5"/>
  <c r="D74" i="1" s="1"/>
  <c r="E41" i="25" s="1"/>
  <c r="J41" i="25" s="1"/>
  <c r="F129" i="1"/>
  <c r="G209" i="1"/>
  <c r="I24" i="5"/>
  <c r="D72" i="1" s="1"/>
  <c r="E39" i="25" s="1"/>
  <c r="D44" i="5"/>
  <c r="D95" i="1" s="1"/>
  <c r="C44" i="5"/>
  <c r="D94" i="1" s="1"/>
  <c r="H24" i="5"/>
  <c r="G24" i="5"/>
  <c r="D102" i="1" s="1"/>
  <c r="F24" i="5"/>
  <c r="D98" i="1" s="1"/>
  <c r="E24" i="5"/>
  <c r="D93" i="1" s="1"/>
  <c r="D24" i="5"/>
  <c r="D66" i="1" s="1"/>
  <c r="E33" i="25" s="1"/>
  <c r="C24" i="5"/>
  <c r="D64" i="1" s="1"/>
  <c r="D56" i="1"/>
  <c r="D113" i="1" s="1"/>
  <c r="D179" i="1" s="1"/>
  <c r="D245" i="1" s="1"/>
  <c r="C154" i="1"/>
  <c r="F120" i="1"/>
  <c r="F121" i="1" s="1"/>
  <c r="K24" i="6"/>
  <c r="D131" i="1"/>
  <c r="L45" i="6"/>
  <c r="D161" i="1" s="1"/>
  <c r="D165" i="1" s="1"/>
  <c r="I45" i="6"/>
  <c r="D150" i="1" s="1"/>
  <c r="E108" i="25" s="1"/>
  <c r="G45" i="6"/>
  <c r="D148" i="1" s="1"/>
  <c r="E106" i="25" s="1"/>
  <c r="C45" i="6"/>
  <c r="D138" i="1" s="1"/>
  <c r="E97" i="25" s="1"/>
  <c r="M24" i="6"/>
  <c r="D137" i="1" s="1"/>
  <c r="H24" i="6"/>
  <c r="D124" i="1" s="1"/>
  <c r="E89" i="25" s="1"/>
  <c r="J89" i="25" s="1"/>
  <c r="E45" i="6"/>
  <c r="D145" i="1" s="1"/>
  <c r="E103" i="25" s="1"/>
  <c r="I24" i="6"/>
  <c r="D126" i="1" s="1"/>
  <c r="C24" i="6"/>
  <c r="F24" i="6"/>
  <c r="D122" i="1" s="1"/>
  <c r="E87" i="25" s="1"/>
  <c r="D199" i="1"/>
  <c r="A187" i="1"/>
  <c r="A188" i="1" s="1"/>
  <c r="A189" i="1" s="1"/>
  <c r="A191" i="1" s="1"/>
  <c r="A193" i="1" s="1"/>
  <c r="A195" i="1" s="1"/>
  <c r="A120" i="1"/>
  <c r="A121" i="1" s="1"/>
  <c r="A122" i="1" s="1"/>
  <c r="A14" i="1"/>
  <c r="A15" i="1" s="1"/>
  <c r="A16" i="1" s="1"/>
  <c r="A17" i="1" s="1"/>
  <c r="A18" i="1" s="1"/>
  <c r="A19" i="1" s="1"/>
  <c r="A21" i="1" s="1"/>
  <c r="A23" i="1" s="1"/>
  <c r="A25" i="1" s="1"/>
  <c r="A64" i="1"/>
  <c r="F94" i="1"/>
  <c r="F93" i="1" s="1"/>
  <c r="D213" i="1"/>
  <c r="I211" i="1"/>
  <c r="J162" i="25" s="1"/>
  <c r="G198" i="1"/>
  <c r="G197" i="1"/>
  <c r="G195" i="1"/>
  <c r="D83" i="1"/>
  <c r="D81" i="1"/>
  <c r="D79" i="1"/>
  <c r="G73" i="1"/>
  <c r="I73" i="1" s="1"/>
  <c r="I81" i="1" s="1"/>
  <c r="K111" i="1"/>
  <c r="K177" i="1"/>
  <c r="K243" i="1"/>
  <c r="K54" i="1"/>
  <c r="E212" i="1" l="1"/>
  <c r="G86" i="6" s="1"/>
  <c r="K86" i="6" s="1"/>
  <c r="E210" i="1"/>
  <c r="D119" i="1"/>
  <c r="E86" i="25"/>
  <c r="J86" i="25" s="1"/>
  <c r="D103" i="1"/>
  <c r="E70" i="25"/>
  <c r="A123" i="1"/>
  <c r="D87" i="25"/>
  <c r="A65" i="1"/>
  <c r="A66" i="1" s="1"/>
  <c r="D31" i="25"/>
  <c r="A196" i="1"/>
  <c r="D146" i="25"/>
  <c r="E25" i="16"/>
  <c r="E29" i="16" s="1"/>
  <c r="E119" i="25"/>
  <c r="E123" i="25" s="1"/>
  <c r="E49" i="25"/>
  <c r="J33" i="25"/>
  <c r="J49" i="25" s="1"/>
  <c r="E24" i="16"/>
  <c r="E118" i="25"/>
  <c r="E99" i="25"/>
  <c r="J97" i="25"/>
  <c r="I93" i="1"/>
  <c r="E60" i="25"/>
  <c r="J60" i="25" s="1"/>
  <c r="E110" i="25"/>
  <c r="J103" i="25"/>
  <c r="I95" i="1"/>
  <c r="E62" i="25"/>
  <c r="J62" i="25" s="1"/>
  <c r="I94" i="1"/>
  <c r="E61" i="25"/>
  <c r="E43" i="25"/>
  <c r="J39" i="25"/>
  <c r="I186" i="1"/>
  <c r="I189" i="1" s="1"/>
  <c r="I191" i="1" s="1"/>
  <c r="G64" i="1" s="1"/>
  <c r="E31" i="25"/>
  <c r="P43" i="7"/>
  <c r="Q43" i="7" s="1"/>
  <c r="J87" i="25"/>
  <c r="D141" i="1"/>
  <c r="D127" i="1"/>
  <c r="E91" i="25" s="1"/>
  <c r="J91" i="25" s="1"/>
  <c r="D152" i="1"/>
  <c r="D76" i="1"/>
  <c r="I227" i="1"/>
  <c r="D15" i="1" s="1"/>
  <c r="D19" i="1" s="1"/>
  <c r="D80" i="1"/>
  <c r="D68" i="1"/>
  <c r="J15" i="16"/>
  <c r="I131" i="1"/>
  <c r="D133" i="1"/>
  <c r="D82" i="1"/>
  <c r="A20" i="16"/>
  <c r="B23" i="16"/>
  <c r="G84" i="6" l="1"/>
  <c r="K84" i="6" s="1"/>
  <c r="K87" i="6" s="1"/>
  <c r="I210" i="1"/>
  <c r="D33" i="25"/>
  <c r="A67" i="1"/>
  <c r="A197" i="1"/>
  <c r="D147" i="25"/>
  <c r="A124" i="1"/>
  <c r="D88" i="25"/>
  <c r="G161" i="25"/>
  <c r="G163" i="25"/>
  <c r="I212" i="1"/>
  <c r="J163" i="25" s="1"/>
  <c r="E93" i="25"/>
  <c r="E68" i="25" s="1"/>
  <c r="E71" i="25" s="1"/>
  <c r="J61" i="25"/>
  <c r="D202" i="1"/>
  <c r="E47" i="25"/>
  <c r="E35" i="25"/>
  <c r="J31" i="25"/>
  <c r="P44" i="7"/>
  <c r="Q44" i="7" s="1"/>
  <c r="D134" i="1"/>
  <c r="E196" i="1"/>
  <c r="G196" i="1" s="1"/>
  <c r="G199" i="1" s="1"/>
  <c r="I199" i="1" s="1"/>
  <c r="G14" i="1"/>
  <c r="G15" i="1" s="1"/>
  <c r="G119" i="1"/>
  <c r="D84" i="1"/>
  <c r="A21" i="16"/>
  <c r="A22" i="16" s="1"/>
  <c r="A23" i="16" s="1"/>
  <c r="G72" i="1"/>
  <c r="I64" i="1"/>
  <c r="I19" i="24" s="1"/>
  <c r="D101" i="1" l="1"/>
  <c r="D104" i="1" s="1"/>
  <c r="D205" i="1"/>
  <c r="G203" i="1" s="1"/>
  <c r="E153" i="25"/>
  <c r="I203" i="1"/>
  <c r="H34" i="31"/>
  <c r="H35" i="31" s="1"/>
  <c r="H24" i="27"/>
  <c r="H25" i="27" s="1"/>
  <c r="H24" i="31"/>
  <c r="H25" i="31" s="1"/>
  <c r="H34" i="27"/>
  <c r="H14" i="27"/>
  <c r="H15" i="27" s="1"/>
  <c r="H14" i="31"/>
  <c r="H15" i="31" s="1"/>
  <c r="A198" i="1"/>
  <c r="D148" i="25"/>
  <c r="A68" i="1"/>
  <c r="A70" i="1" s="1"/>
  <c r="A71" i="1" s="1"/>
  <c r="D34" i="25"/>
  <c r="I119" i="1"/>
  <c r="G132" i="1"/>
  <c r="I132" i="1" s="1"/>
  <c r="I133" i="1" s="1"/>
  <c r="A126" i="1"/>
  <c r="A128" i="1" s="1"/>
  <c r="D89" i="25"/>
  <c r="J161" i="25"/>
  <c r="J164" i="25" s="1"/>
  <c r="I213" i="1"/>
  <c r="J47" i="25"/>
  <c r="E156" i="25"/>
  <c r="H154" i="25" s="1"/>
  <c r="L154" i="25" s="1"/>
  <c r="H34" i="25" s="1"/>
  <c r="E51" i="25"/>
  <c r="P45" i="7"/>
  <c r="Q45" i="7" s="1"/>
  <c r="G66" i="1"/>
  <c r="G74" i="1" s="1"/>
  <c r="G120" i="1"/>
  <c r="G121" i="1" s="1"/>
  <c r="I121" i="1" s="1"/>
  <c r="G126" i="1"/>
  <c r="I126" i="1" s="1"/>
  <c r="I102" i="1"/>
  <c r="I14" i="1"/>
  <c r="I120" i="1"/>
  <c r="I18" i="2"/>
  <c r="G98" i="1"/>
  <c r="I72" i="1"/>
  <c r="A24" i="16"/>
  <c r="A25" i="16" s="1"/>
  <c r="A26" i="16" s="1"/>
  <c r="A27" i="16" s="1"/>
  <c r="G17" i="1"/>
  <c r="G16" i="1"/>
  <c r="I16" i="1" s="1"/>
  <c r="I15" i="1"/>
  <c r="D156" i="1" l="1"/>
  <c r="B29" i="16"/>
  <c r="H35" i="27"/>
  <c r="K203" i="1"/>
  <c r="G67" i="1" s="1"/>
  <c r="G75" i="1" s="1"/>
  <c r="G128" i="1" s="1"/>
  <c r="D92" i="25"/>
  <c r="A129" i="1"/>
  <c r="A130" i="1" s="1"/>
  <c r="A131" i="1" s="1"/>
  <c r="A132" i="1" s="1"/>
  <c r="A133" i="1" s="1"/>
  <c r="A134" i="1" s="1"/>
  <c r="A136" i="1" s="1"/>
  <c r="A137" i="1" s="1"/>
  <c r="A138" i="1" s="1"/>
  <c r="D38" i="25"/>
  <c r="C79" i="1"/>
  <c r="A72" i="1"/>
  <c r="A199" i="1"/>
  <c r="A201" i="1" s="1"/>
  <c r="A202" i="1" s="1"/>
  <c r="D149" i="25"/>
  <c r="J34" i="25"/>
  <c r="J35" i="25" s="1"/>
  <c r="H42" i="25"/>
  <c r="P46" i="7"/>
  <c r="Q46" i="7" s="1"/>
  <c r="I66" i="1"/>
  <c r="B28" i="16"/>
  <c r="I17" i="1"/>
  <c r="G18" i="1"/>
  <c r="I18" i="1" s="1"/>
  <c r="G122" i="1"/>
  <c r="I74" i="1"/>
  <c r="B30" i="16"/>
  <c r="I98" i="1"/>
  <c r="G137" i="1"/>
  <c r="I137" i="1" s="1"/>
  <c r="I80" i="1"/>
  <c r="I20" i="24" s="1"/>
  <c r="A28" i="16"/>
  <c r="A29" i="16" s="1"/>
  <c r="A30" i="16" s="1"/>
  <c r="A31" i="16" s="1"/>
  <c r="A33" i="16" s="1"/>
  <c r="A35" i="16" s="1"/>
  <c r="A36" i="16" s="1"/>
  <c r="A37" i="16" s="1"/>
  <c r="A38" i="16" s="1"/>
  <c r="A39" i="16" s="1"/>
  <c r="A40" i="16" s="1"/>
  <c r="E114" i="25" l="1"/>
  <c r="H35" i="25"/>
  <c r="H70" i="25" s="1"/>
  <c r="J70" i="25" s="1"/>
  <c r="D10" i="25"/>
  <c r="I75" i="1"/>
  <c r="I67" i="1"/>
  <c r="I68" i="1" s="1"/>
  <c r="G68" i="1" s="1"/>
  <c r="G148" i="1" s="1"/>
  <c r="G150" i="1" s="1"/>
  <c r="I150" i="1" s="1"/>
  <c r="A139" i="1"/>
  <c r="D97" i="25"/>
  <c r="A203" i="1"/>
  <c r="D153" i="25"/>
  <c r="A73" i="1"/>
  <c r="D39" i="25"/>
  <c r="J42" i="25"/>
  <c r="H92" i="25"/>
  <c r="P47" i="7"/>
  <c r="Q47" i="7" s="1"/>
  <c r="I82" i="1"/>
  <c r="I76" i="1"/>
  <c r="I19" i="1"/>
  <c r="G138" i="1"/>
  <c r="G123" i="1"/>
  <c r="I122" i="1"/>
  <c r="I128" i="1"/>
  <c r="G139" i="1"/>
  <c r="I139" i="1" s="1"/>
  <c r="I19" i="2"/>
  <c r="B31" i="16"/>
  <c r="H106" i="25" l="1"/>
  <c r="H109" i="25" s="1"/>
  <c r="J109" i="25" s="1"/>
  <c r="I83" i="1"/>
  <c r="J106" i="25"/>
  <c r="A204" i="1"/>
  <c r="D154" i="25"/>
  <c r="H108" i="25"/>
  <c r="J108" i="25" s="1"/>
  <c r="A74" i="1"/>
  <c r="C81" i="1"/>
  <c r="A140" i="1"/>
  <c r="A141" i="1" s="1"/>
  <c r="A143" i="1" s="1"/>
  <c r="A144" i="1" s="1"/>
  <c r="A145" i="1" s="1"/>
  <c r="D98" i="25"/>
  <c r="H98" i="25"/>
  <c r="J98" i="25" s="1"/>
  <c r="J99" i="25" s="1"/>
  <c r="L10" i="25" s="1"/>
  <c r="J92" i="25"/>
  <c r="J93" i="25" s="1"/>
  <c r="J68" i="25" s="1"/>
  <c r="J71" i="25" s="1"/>
  <c r="J50" i="25"/>
  <c r="J51" i="25" s="1"/>
  <c r="J43" i="25"/>
  <c r="I148" i="1"/>
  <c r="G103" i="1"/>
  <c r="I103" i="1" s="1"/>
  <c r="G151" i="1"/>
  <c r="I151" i="1" s="1"/>
  <c r="P48" i="7"/>
  <c r="Q48" i="7" s="1"/>
  <c r="I33" i="2"/>
  <c r="I34" i="2" s="1"/>
  <c r="L34" i="2" s="1"/>
  <c r="I34" i="24"/>
  <c r="I35" i="24" s="1"/>
  <c r="L35" i="24" s="1"/>
  <c r="I84" i="1"/>
  <c r="G84" i="1" s="1"/>
  <c r="G13" i="31" s="1"/>
  <c r="G15" i="31" s="1"/>
  <c r="I123" i="1"/>
  <c r="G124" i="1"/>
  <c r="I138" i="1"/>
  <c r="I27" i="24" s="1"/>
  <c r="I28" i="24" s="1"/>
  <c r="L28" i="24" s="1"/>
  <c r="G145" i="1"/>
  <c r="H51" i="25" l="1"/>
  <c r="H58" i="25" s="1"/>
  <c r="H10" i="25"/>
  <c r="G91" i="1"/>
  <c r="G33" i="31"/>
  <c r="I15" i="31"/>
  <c r="G23" i="27"/>
  <c r="G33" i="27"/>
  <c r="G23" i="31"/>
  <c r="G13" i="27"/>
  <c r="G15" i="27" s="1"/>
  <c r="I15" i="27" s="1"/>
  <c r="F44" i="5" s="1"/>
  <c r="D88" i="1" s="1"/>
  <c r="J110" i="25"/>
  <c r="G169" i="25" s="1"/>
  <c r="K169" i="25" s="1"/>
  <c r="E10" i="25" s="1"/>
  <c r="G10" i="25" s="1"/>
  <c r="A146" i="1"/>
  <c r="D103" i="25"/>
  <c r="A205" i="1"/>
  <c r="A207" i="1" s="1"/>
  <c r="A208" i="1" s="1"/>
  <c r="A209" i="1" s="1"/>
  <c r="A210" i="1" s="1"/>
  <c r="D155" i="25"/>
  <c r="A75" i="1"/>
  <c r="D41" i="25"/>
  <c r="H122" i="25"/>
  <c r="J122" i="25" s="1"/>
  <c r="P49" i="7"/>
  <c r="Q49" i="7" s="1"/>
  <c r="H28" i="16"/>
  <c r="G164" i="1"/>
  <c r="G165" i="1" s="1"/>
  <c r="G89" i="1"/>
  <c r="I26" i="2"/>
  <c r="I27" i="2" s="1"/>
  <c r="L27" i="2" s="1"/>
  <c r="I141" i="1"/>
  <c r="G125" i="1"/>
  <c r="I124" i="1"/>
  <c r="G146" i="1"/>
  <c r="I146" i="1" s="1"/>
  <c r="I145" i="1"/>
  <c r="G25" i="31" l="1"/>
  <c r="I25" i="31" s="1"/>
  <c r="G35" i="31"/>
  <c r="I35" i="31" s="1"/>
  <c r="G35" i="27"/>
  <c r="I35" i="27" s="1"/>
  <c r="H44" i="5" s="1"/>
  <c r="D90" i="1" s="1"/>
  <c r="E57" i="25" s="1"/>
  <c r="G25" i="27"/>
  <c r="I25" i="27" s="1"/>
  <c r="G44" i="5" s="1"/>
  <c r="D89" i="1" s="1"/>
  <c r="E55" i="25"/>
  <c r="J55" i="25" s="1"/>
  <c r="I88" i="1"/>
  <c r="H29" i="16"/>
  <c r="J29" i="16" s="1"/>
  <c r="J28" i="16"/>
  <c r="B81" i="22"/>
  <c r="D161" i="25"/>
  <c r="A211" i="1"/>
  <c r="A76" i="1"/>
  <c r="A78" i="1" s="1"/>
  <c r="A79" i="1" s="1"/>
  <c r="A80" i="1" s="1"/>
  <c r="A81" i="1" s="1"/>
  <c r="A82" i="1" s="1"/>
  <c r="A83" i="1" s="1"/>
  <c r="A84" i="1" s="1"/>
  <c r="A86" i="1" s="1"/>
  <c r="A87" i="1" s="1"/>
  <c r="D42" i="25"/>
  <c r="C83" i="1"/>
  <c r="A147" i="1"/>
  <c r="A148" i="1" s="1"/>
  <c r="D104" i="25"/>
  <c r="E11" i="25"/>
  <c r="G11" i="25" s="1"/>
  <c r="H123" i="25"/>
  <c r="J123" i="25" s="1"/>
  <c r="I164" i="1"/>
  <c r="G166" i="1"/>
  <c r="I165" i="1"/>
  <c r="I152" i="1"/>
  <c r="I125" i="1"/>
  <c r="G127" i="1"/>
  <c r="I127" i="1" s="1"/>
  <c r="G90" i="1"/>
  <c r="I91" i="1"/>
  <c r="I90" i="1" l="1"/>
  <c r="E56" i="25"/>
  <c r="E63" i="25" s="1"/>
  <c r="E73" i="25" s="1"/>
  <c r="E128" i="25" s="1"/>
  <c r="E121" i="25" s="1"/>
  <c r="D96" i="1"/>
  <c r="D106" i="1" s="1"/>
  <c r="D170" i="1" s="1"/>
  <c r="D163" i="1" s="1"/>
  <c r="I89" i="1"/>
  <c r="H30" i="16"/>
  <c r="A149" i="1"/>
  <c r="D106" i="25"/>
  <c r="A88" i="1"/>
  <c r="D54" i="25"/>
  <c r="A212" i="1"/>
  <c r="D162" i="25"/>
  <c r="E12" i="25"/>
  <c r="E13" i="25" s="1"/>
  <c r="E14" i="25" s="1"/>
  <c r="H124" i="25"/>
  <c r="J58" i="25"/>
  <c r="J57" i="25"/>
  <c r="I30" i="2"/>
  <c r="I31" i="2" s="1"/>
  <c r="L31" i="2" s="1"/>
  <c r="I31" i="24"/>
  <c r="I32" i="24" s="1"/>
  <c r="L32" i="24" s="1"/>
  <c r="I134" i="1"/>
  <c r="I23" i="24" s="1"/>
  <c r="I96" i="1" l="1"/>
  <c r="J56" i="25"/>
  <c r="J63" i="25" s="1"/>
  <c r="J73" i="25" s="1"/>
  <c r="J128" i="25" s="1"/>
  <c r="A89" i="1"/>
  <c r="D55" i="25"/>
  <c r="A213" i="1"/>
  <c r="A215" i="1" s="1"/>
  <c r="A217" i="1" s="1"/>
  <c r="A218" i="1" s="1"/>
  <c r="A219" i="1" s="1"/>
  <c r="A220" i="1" s="1"/>
  <c r="A222" i="1" s="1"/>
  <c r="D163" i="25"/>
  <c r="A150" i="1"/>
  <c r="D107" i="25"/>
  <c r="G12" i="25"/>
  <c r="I24" i="24"/>
  <c r="L24" i="24" s="1"/>
  <c r="L37" i="24" s="1"/>
  <c r="G13" i="25"/>
  <c r="G14" i="25"/>
  <c r="I101" i="1"/>
  <c r="I104" i="1" s="1"/>
  <c r="I22" i="2"/>
  <c r="J121" i="25" l="1"/>
  <c r="I106" i="1"/>
  <c r="C14" i="1"/>
  <c r="A224" i="1"/>
  <c r="A225" i="1" s="1"/>
  <c r="A226" i="1" s="1"/>
  <c r="A227" i="1" s="1"/>
  <c r="C15" i="1" s="1"/>
  <c r="A151" i="1"/>
  <c r="D108" i="25"/>
  <c r="A90" i="1"/>
  <c r="D56" i="25"/>
  <c r="I23" i="2"/>
  <c r="L23" i="2" s="1"/>
  <c r="L36" i="2" s="1"/>
  <c r="E68" i="24"/>
  <c r="F68" i="24" s="1"/>
  <c r="E72" i="24"/>
  <c r="F72" i="24" s="1"/>
  <c r="E76" i="24"/>
  <c r="F76" i="24" s="1"/>
  <c r="E80" i="24"/>
  <c r="F80" i="24" s="1"/>
  <c r="E84" i="24"/>
  <c r="F84" i="24" s="1"/>
  <c r="E69" i="24"/>
  <c r="F69" i="24" s="1"/>
  <c r="E73" i="24"/>
  <c r="F73" i="24" s="1"/>
  <c r="E77" i="24"/>
  <c r="F77" i="24" s="1"/>
  <c r="E81" i="24"/>
  <c r="F81" i="24" s="1"/>
  <c r="E85" i="24"/>
  <c r="F85" i="24" s="1"/>
  <c r="E70" i="24"/>
  <c r="F70" i="24" s="1"/>
  <c r="E74" i="24"/>
  <c r="F74" i="24" s="1"/>
  <c r="E78" i="24"/>
  <c r="F78" i="24" s="1"/>
  <c r="E82" i="24"/>
  <c r="F82" i="24" s="1"/>
  <c r="E71" i="24"/>
  <c r="F71" i="24" s="1"/>
  <c r="E75" i="24"/>
  <c r="F75" i="24" s="1"/>
  <c r="E79" i="24"/>
  <c r="F79" i="24" s="1"/>
  <c r="E83" i="24"/>
  <c r="F83" i="24" s="1"/>
  <c r="E67" i="24"/>
  <c r="F67" i="24" s="1"/>
  <c r="K7" i="16" l="1"/>
  <c r="K39" i="16" s="1"/>
  <c r="I170" i="1"/>
  <c r="I43" i="2" s="1"/>
  <c r="A152" i="1"/>
  <c r="A154" i="1" s="1"/>
  <c r="A155" i="1" s="1"/>
  <c r="D109" i="25"/>
  <c r="A91" i="1"/>
  <c r="D57" i="25"/>
  <c r="F83" i="2"/>
  <c r="G83" i="2" s="1"/>
  <c r="F68" i="2"/>
  <c r="G68" i="2" s="1"/>
  <c r="F81" i="2"/>
  <c r="G81" i="2" s="1"/>
  <c r="F73" i="2"/>
  <c r="G73" i="2" s="1"/>
  <c r="F77" i="2"/>
  <c r="G77" i="2" s="1"/>
  <c r="F66" i="2"/>
  <c r="G66" i="2" s="1"/>
  <c r="F75" i="2"/>
  <c r="G75" i="2" s="1"/>
  <c r="F82" i="2"/>
  <c r="G82" i="2" s="1"/>
  <c r="F84" i="2"/>
  <c r="G84" i="2" s="1"/>
  <c r="F67" i="2"/>
  <c r="G67" i="2" s="1"/>
  <c r="F72" i="2"/>
  <c r="G72" i="2" s="1"/>
  <c r="F74" i="2"/>
  <c r="G74" i="2" s="1"/>
  <c r="F80" i="2"/>
  <c r="G80" i="2" s="1"/>
  <c r="F78" i="2"/>
  <c r="G78" i="2" s="1"/>
  <c r="F79" i="2"/>
  <c r="G79" i="2" s="1"/>
  <c r="F76" i="2"/>
  <c r="G76" i="2" s="1"/>
  <c r="F71" i="2"/>
  <c r="G71" i="2" s="1"/>
  <c r="F70" i="2"/>
  <c r="G70" i="2" s="1"/>
  <c r="F69" i="2"/>
  <c r="G69" i="2" s="1"/>
  <c r="I44" i="24" l="1"/>
  <c r="I45" i="24" s="1"/>
  <c r="L45" i="24" s="1"/>
  <c r="K35" i="16"/>
  <c r="K16" i="16"/>
  <c r="I163" i="1"/>
  <c r="E27" i="16"/>
  <c r="A93" i="1"/>
  <c r="D58" i="25"/>
  <c r="D113" i="25"/>
  <c r="A156" i="1"/>
  <c r="B159" i="1"/>
  <c r="L44" i="2"/>
  <c r="J27" i="16" l="1"/>
  <c r="A157" i="1"/>
  <c r="D114" i="25"/>
  <c r="A94" i="1"/>
  <c r="D60" i="25"/>
  <c r="A95" i="1" l="1"/>
  <c r="D61" i="25"/>
  <c r="A158" i="1"/>
  <c r="A159" i="1" s="1"/>
  <c r="A160" i="1" s="1"/>
  <c r="D115" i="25"/>
  <c r="A161" i="1" l="1"/>
  <c r="D118" i="25"/>
  <c r="A96" i="1"/>
  <c r="A98" i="1" s="1"/>
  <c r="A100" i="1" s="1"/>
  <c r="A101" i="1" s="1"/>
  <c r="A102" i="1" s="1"/>
  <c r="A103" i="1" s="1"/>
  <c r="D62" i="25"/>
  <c r="L46" i="2"/>
  <c r="A104" i="1" l="1"/>
  <c r="A106" i="1" s="1"/>
  <c r="D70" i="25"/>
  <c r="A162" i="1"/>
  <c r="D119" i="25"/>
  <c r="I76" i="2"/>
  <c r="J76" i="2" s="1"/>
  <c r="L76" i="2" s="1"/>
  <c r="I75" i="2"/>
  <c r="J75" i="2" s="1"/>
  <c r="L75" i="2" s="1"/>
  <c r="I78" i="2"/>
  <c r="J78" i="2" s="1"/>
  <c r="L78" i="2" s="1"/>
  <c r="I68" i="2"/>
  <c r="J68" i="2" s="1"/>
  <c r="L68" i="2" s="1"/>
  <c r="I84" i="2"/>
  <c r="J84" i="2" s="1"/>
  <c r="L84" i="2" s="1"/>
  <c r="I81" i="2"/>
  <c r="J81" i="2" s="1"/>
  <c r="L81" i="2" s="1"/>
  <c r="I82" i="2"/>
  <c r="J82" i="2" s="1"/>
  <c r="L82" i="2" s="1"/>
  <c r="I73" i="2"/>
  <c r="J73" i="2" s="1"/>
  <c r="L73" i="2" s="1"/>
  <c r="I66" i="2"/>
  <c r="J66" i="2" s="1"/>
  <c r="L66" i="2" s="1"/>
  <c r="I83" i="2"/>
  <c r="J83" i="2" s="1"/>
  <c r="L83" i="2" s="1"/>
  <c r="I79" i="2"/>
  <c r="J79" i="2" s="1"/>
  <c r="L79" i="2" s="1"/>
  <c r="I72" i="2"/>
  <c r="J72" i="2" s="1"/>
  <c r="L72" i="2" s="1"/>
  <c r="I67" i="2"/>
  <c r="J67" i="2" s="1"/>
  <c r="L67" i="2" s="1"/>
  <c r="I71" i="2"/>
  <c r="J71" i="2" s="1"/>
  <c r="L71" i="2" s="1"/>
  <c r="I74" i="2"/>
  <c r="J74" i="2" s="1"/>
  <c r="L74" i="2" s="1"/>
  <c r="I77" i="2"/>
  <c r="J77" i="2" s="1"/>
  <c r="L77" i="2" s="1"/>
  <c r="I70" i="2"/>
  <c r="J70" i="2" s="1"/>
  <c r="L70" i="2" s="1"/>
  <c r="I80" i="2"/>
  <c r="J80" i="2" s="1"/>
  <c r="L80" i="2" s="1"/>
  <c r="I69" i="2"/>
  <c r="J69" i="2" s="1"/>
  <c r="L69" i="2" s="1"/>
  <c r="A163" i="1" l="1"/>
  <c r="A164" i="1" s="1"/>
  <c r="A165" i="1" s="1"/>
  <c r="A166" i="1" s="1"/>
  <c r="A167" i="1" s="1"/>
  <c r="A169" i="1" s="1"/>
  <c r="A170" i="1" s="1"/>
  <c r="A172" i="1" s="1"/>
  <c r="D120" i="25"/>
  <c r="S76" i="2"/>
  <c r="S72" i="2"/>
  <c r="S74" i="2"/>
  <c r="S79" i="2"/>
  <c r="S82" i="2"/>
  <c r="S78" i="2"/>
  <c r="S84" i="2"/>
  <c r="S77" i="2"/>
  <c r="S73" i="2"/>
  <c r="S80" i="2"/>
  <c r="S71" i="2"/>
  <c r="S83" i="2"/>
  <c r="S81" i="2"/>
  <c r="S75" i="2"/>
  <c r="D23" i="1" l="1"/>
  <c r="I23" i="1" s="1"/>
  <c r="I41" i="24" l="1"/>
  <c r="L41" i="24" s="1"/>
  <c r="L47" i="24" s="1"/>
  <c r="I47" i="24" l="1"/>
  <c r="H79" i="24"/>
  <c r="I79" i="24" s="1"/>
  <c r="K79" i="24" s="1"/>
  <c r="M79" i="24" s="1"/>
  <c r="H68" i="24"/>
  <c r="I68" i="24" s="1"/>
  <c r="K68" i="24" s="1"/>
  <c r="M68" i="24" s="1"/>
  <c r="H70" i="24"/>
  <c r="I70" i="24" s="1"/>
  <c r="K70" i="24" s="1"/>
  <c r="M70" i="24" s="1"/>
  <c r="H72" i="24"/>
  <c r="I72" i="24" s="1"/>
  <c r="K72" i="24" s="1"/>
  <c r="M72" i="24" s="1"/>
  <c r="H74" i="24"/>
  <c r="I74" i="24" s="1"/>
  <c r="K74" i="24" s="1"/>
  <c r="M74" i="24" s="1"/>
  <c r="H76" i="24"/>
  <c r="I76" i="24" s="1"/>
  <c r="K76" i="24" s="1"/>
  <c r="M76" i="24" s="1"/>
  <c r="H78" i="24"/>
  <c r="I78" i="24" s="1"/>
  <c r="K78" i="24" s="1"/>
  <c r="M78" i="24" s="1"/>
  <c r="H80" i="24"/>
  <c r="I80" i="24" s="1"/>
  <c r="K80" i="24" s="1"/>
  <c r="M80" i="24" s="1"/>
  <c r="H82" i="24"/>
  <c r="I82" i="24" s="1"/>
  <c r="K82" i="24" s="1"/>
  <c r="M82" i="24" s="1"/>
  <c r="H84" i="24"/>
  <c r="I84" i="24" s="1"/>
  <c r="K84" i="24" s="1"/>
  <c r="M84" i="24" s="1"/>
  <c r="H85" i="24"/>
  <c r="I85" i="24" s="1"/>
  <c r="K85" i="24" s="1"/>
  <c r="M85" i="24" s="1"/>
  <c r="H81" i="24"/>
  <c r="I81" i="24" s="1"/>
  <c r="K81" i="24" s="1"/>
  <c r="M81" i="24" s="1"/>
  <c r="H83" i="24"/>
  <c r="I83" i="24" s="1"/>
  <c r="K83" i="24" s="1"/>
  <c r="M83" i="24" s="1"/>
  <c r="H67" i="24"/>
  <c r="I67" i="24" s="1"/>
  <c r="K67" i="24" s="1"/>
  <c r="M67" i="24" s="1"/>
  <c r="H69" i="24"/>
  <c r="I69" i="24" s="1"/>
  <c r="K69" i="24" s="1"/>
  <c r="M69" i="24" s="1"/>
  <c r="H71" i="24"/>
  <c r="I71" i="24" s="1"/>
  <c r="K71" i="24" s="1"/>
  <c r="M71" i="24" s="1"/>
  <c r="H73" i="24"/>
  <c r="I73" i="24" s="1"/>
  <c r="K73" i="24" s="1"/>
  <c r="M73" i="24" s="1"/>
  <c r="H75" i="24"/>
  <c r="I75" i="24" s="1"/>
  <c r="K75" i="24" s="1"/>
  <c r="M75" i="24" s="1"/>
  <c r="H77" i="24"/>
  <c r="I77" i="24" s="1"/>
  <c r="K77" i="24" s="1"/>
  <c r="M77" i="24" s="1"/>
  <c r="M87" i="24" l="1"/>
  <c r="T91" i="2" s="1"/>
  <c r="M40" i="6" l="1"/>
  <c r="M37" i="6" l="1"/>
  <c r="M44" i="6"/>
  <c r="M41" i="6"/>
  <c r="M35" i="6"/>
  <c r="M43" i="6"/>
  <c r="M42" i="6"/>
  <c r="M38" i="6"/>
  <c r="M34" i="6"/>
  <c r="M36" i="6"/>
  <c r="M39" i="6"/>
  <c r="M45" i="6" l="1"/>
  <c r="D162" i="1" s="1"/>
  <c r="D166" i="1" s="1"/>
  <c r="I166" i="1" s="1"/>
  <c r="I167" i="1" s="1"/>
  <c r="D167" i="1" l="1"/>
  <c r="D172" i="1" s="1"/>
  <c r="E120" i="25"/>
  <c r="E124" i="25" s="1"/>
  <c r="J124" i="25" s="1"/>
  <c r="J125" i="25" s="1"/>
  <c r="G172" i="25" s="1"/>
  <c r="K172" i="25" s="1"/>
  <c r="J10" i="25" s="1"/>
  <c r="E26" i="16"/>
  <c r="E30" i="16" s="1"/>
  <c r="E31" i="16" s="1"/>
  <c r="I172" i="1"/>
  <c r="K36" i="16"/>
  <c r="K37" i="16" s="1"/>
  <c r="I40" i="24"/>
  <c r="I39" i="2"/>
  <c r="J130" i="25" l="1"/>
  <c r="E125" i="25"/>
  <c r="E130" i="25" s="1"/>
  <c r="J30" i="16"/>
  <c r="J31" i="16" s="1"/>
  <c r="K31" i="16" s="1"/>
  <c r="K33" i="16" s="1"/>
  <c r="K38" i="16" s="1"/>
  <c r="K40" i="16" s="1"/>
  <c r="N78" i="2" s="1"/>
  <c r="J11" i="25"/>
  <c r="K10" i="25"/>
  <c r="M10" i="25" s="1"/>
  <c r="O10" i="25" s="1"/>
  <c r="T88" i="2"/>
  <c r="I11" i="1"/>
  <c r="I21" i="1" s="1"/>
  <c r="I25" i="1" s="1"/>
  <c r="N67" i="2" l="1"/>
  <c r="Q67" i="2" s="1"/>
  <c r="S67" i="2" s="1"/>
  <c r="N71" i="2"/>
  <c r="N75" i="2"/>
  <c r="O75" i="2" s="1"/>
  <c r="N84" i="2"/>
  <c r="O84" i="2" s="1"/>
  <c r="N79" i="2"/>
  <c r="Q79" i="2" s="1"/>
  <c r="N80" i="2"/>
  <c r="O80" i="2" s="1"/>
  <c r="N81" i="2"/>
  <c r="O81" i="2" s="1"/>
  <c r="N69" i="2"/>
  <c r="O69" i="2" s="1"/>
  <c r="N83" i="2"/>
  <c r="O83" i="2" s="1"/>
  <c r="N70" i="2"/>
  <c r="Q70" i="2" s="1"/>
  <c r="S70" i="2" s="1"/>
  <c r="N82" i="2"/>
  <c r="Q82" i="2" s="1"/>
  <c r="N74" i="2"/>
  <c r="Q74" i="2" s="1"/>
  <c r="N72" i="2"/>
  <c r="O72" i="2" s="1"/>
  <c r="N73" i="2"/>
  <c r="O73" i="2" s="1"/>
  <c r="N66" i="2"/>
  <c r="O66" i="2" s="1"/>
  <c r="N68" i="2"/>
  <c r="Q68" i="2" s="1"/>
  <c r="S68" i="2" s="1"/>
  <c r="N77" i="2"/>
  <c r="Q77" i="2" s="1"/>
  <c r="N76" i="2"/>
  <c r="O76" i="2" s="1"/>
  <c r="Q71" i="2"/>
  <c r="O71" i="2"/>
  <c r="Q75" i="2"/>
  <c r="Q78" i="2"/>
  <c r="O78" i="2"/>
  <c r="K11" i="25"/>
  <c r="M11" i="25" s="1"/>
  <c r="O11" i="25" s="1"/>
  <c r="J12" i="25"/>
  <c r="O67" i="2" l="1"/>
  <c r="O79" i="2"/>
  <c r="Q81" i="2"/>
  <c r="Q84" i="2"/>
  <c r="Q80" i="2"/>
  <c r="Q83" i="2"/>
  <c r="Q69" i="2"/>
  <c r="S69" i="2" s="1"/>
  <c r="O82" i="2"/>
  <c r="Q72" i="2"/>
  <c r="O70" i="2"/>
  <c r="Q66" i="2"/>
  <c r="S66" i="2" s="1"/>
  <c r="Q73" i="2"/>
  <c r="O74" i="2"/>
  <c r="O77" i="2"/>
  <c r="O68" i="2"/>
  <c r="Q76" i="2"/>
  <c r="J13" i="25"/>
  <c r="K12" i="25"/>
  <c r="M12" i="25" s="1"/>
  <c r="O12" i="25" s="1"/>
  <c r="S86" i="2" l="1"/>
  <c r="T89" i="2" s="1"/>
  <c r="T90" i="2" s="1"/>
  <c r="T92" i="2" s="1"/>
  <c r="K13" i="25"/>
  <c r="M13" i="25" s="1"/>
  <c r="O13" i="25" s="1"/>
  <c r="J14" i="25"/>
  <c r="K14" i="25" s="1"/>
  <c r="M14" i="25" s="1"/>
  <c r="O14" i="25" s="1"/>
  <c r="O15" i="25" l="1"/>
  <c r="O17" i="25" s="1"/>
</calcChain>
</file>

<file path=xl/sharedStrings.xml><?xml version="1.0" encoding="utf-8"?>
<sst xmlns="http://schemas.openxmlformats.org/spreadsheetml/2006/main" count="2841" uniqueCount="1135">
  <si>
    <t>Bundled Sales for Resale  included on page 4 of Attachment H</t>
  </si>
  <si>
    <t xml:space="preserve">b. Bundled Sales for Resale </t>
  </si>
  <si>
    <t>Total PBOP expenses (Note A)</t>
  </si>
  <si>
    <t>Attach H, p 2, line 2 col 5 plus line 27 col 5 (Note A)</t>
  </si>
  <si>
    <t>Attach H, p 3, line 14 col 5</t>
  </si>
  <si>
    <t>Attach H, p 3, lines 17 &amp; 18, col 5 (Note H)</t>
  </si>
  <si>
    <t>Attach H, p 1, line 7 col 5</t>
  </si>
  <si>
    <t>O&amp;M</t>
  </si>
  <si>
    <t>ITEP Project Number</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</si>
  <si>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</si>
  <si>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</si>
  <si>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</si>
  <si>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</si>
  <si>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</si>
  <si>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</si>
  <si>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</si>
  <si>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</si>
  <si>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</si>
  <si>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</si>
  <si>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</si>
  <si>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</si>
  <si>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</si>
  <si>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</si>
  <si>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</si>
  <si>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</si>
  <si>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</si>
  <si>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</si>
  <si>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</si>
  <si>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</si>
  <si>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</si>
  <si>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</si>
  <si>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</si>
  <si>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</si>
  <si>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</si>
  <si>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</si>
  <si>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</si>
  <si>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</si>
  <si>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</si>
  <si>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</si>
  <si>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</si>
  <si>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</si>
  <si>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</si>
  <si>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</si>
  <si>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</si>
  <si>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</si>
  <si>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</si>
  <si>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</si>
  <si>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</si>
  <si>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</si>
  <si>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</si>
  <si>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</si>
  <si>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</si>
  <si>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</si>
  <si>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</si>
  <si>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</si>
  <si>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</si>
  <si>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</si>
  <si>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</si>
  <si>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</si>
  <si>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</si>
  <si>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</si>
  <si>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</si>
  <si>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</si>
  <si>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</si>
  <si>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</si>
  <si>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</si>
  <si>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</si>
  <si>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</si>
  <si>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</si>
  <si>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</si>
  <si>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</si>
  <si>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</si>
  <si>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</si>
  <si>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</si>
  <si>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</si>
  <si>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</si>
  <si>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</si>
  <si>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</si>
  <si>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</si>
  <si>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</si>
  <si>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</si>
  <si>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</si>
  <si>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</si>
  <si>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</si>
  <si>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</si>
  <si>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</si>
  <si>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</si>
  <si>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</si>
  <si>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</si>
  <si>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</si>
  <si>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</si>
  <si>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</si>
  <si>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</si>
  <si>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(B)</t>
  </si>
  <si>
    <t>(A)</t>
  </si>
  <si>
    <t>April</t>
  </si>
  <si>
    <t>Year</t>
  </si>
  <si>
    <t>DA</t>
  </si>
  <si>
    <t>December</t>
  </si>
  <si>
    <t>November</t>
  </si>
  <si>
    <t>September</t>
  </si>
  <si>
    <t>August</t>
  </si>
  <si>
    <t>July</t>
  </si>
  <si>
    <t>March</t>
  </si>
  <si>
    <t>February</t>
  </si>
  <si>
    <t>January</t>
  </si>
  <si>
    <t>October</t>
  </si>
  <si>
    <t xml:space="preserve">  CWIP</t>
  </si>
  <si>
    <t xml:space="preserve">Total Loan Amount </t>
  </si>
  <si>
    <t xml:space="preserve">NPV = 0 = </t>
  </si>
  <si>
    <t>Underwriting Discount</t>
  </si>
  <si>
    <t xml:space="preserve">   Total Issuance Expense</t>
  </si>
  <si>
    <t>Interest Rate</t>
  </si>
  <si>
    <t>( C)</t>
  </si>
  <si>
    <t>(D)</t>
  </si>
  <si>
    <t>(E)</t>
  </si>
  <si>
    <t>(F)</t>
  </si>
  <si>
    <t>(G)</t>
  </si>
  <si>
    <t>(H)</t>
  </si>
  <si>
    <t>(I)</t>
  </si>
  <si>
    <t>Principle Drawn In Quarter ($000's)</t>
  </si>
  <si>
    <t>Principle Drawn To Date ($000's)</t>
  </si>
  <si>
    <t>Origination Fees ($000's)</t>
  </si>
  <si>
    <t>Net Cash Flows ($000's)</t>
  </si>
  <si>
    <t>(D-F-G-H)</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</si>
  <si>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</si>
  <si>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</si>
  <si>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</si>
  <si>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</si>
  <si>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</si>
  <si>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</si>
  <si>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</si>
  <si>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Spread</t>
  </si>
  <si>
    <t>Revolving Credit Commitment Fee</t>
  </si>
  <si>
    <t>Legal Fees</t>
  </si>
  <si>
    <t>Rating Agency Fee</t>
  </si>
  <si>
    <t>Upfront Fee</t>
  </si>
  <si>
    <t>Arrangement Fee</t>
  </si>
  <si>
    <t>Annual Rating Agency Fee</t>
  </si>
  <si>
    <t>Annual Bank Agency Fee</t>
  </si>
  <si>
    <t>Hypothetical Monthly Interest Rate</t>
  </si>
  <si>
    <t>Months</t>
  </si>
  <si>
    <t>Amortization</t>
  </si>
  <si>
    <t>Surcharge (Refund) Owed</t>
  </si>
  <si>
    <t>Monthly</t>
  </si>
  <si>
    <t>June</t>
  </si>
  <si>
    <t>January  through December</t>
  </si>
  <si>
    <t>Over (Under) Recovery Plus Interest Amortized and Recovered Over 12 Months</t>
  </si>
  <si>
    <t>Less Over (Under) Recovery</t>
  </si>
  <si>
    <t>Total Interest</t>
  </si>
  <si>
    <t xml:space="preserve">  Account No. 190 </t>
  </si>
  <si>
    <t>354.23.b</t>
  </si>
  <si>
    <t>YEAR</t>
  </si>
  <si>
    <t>SUMMARY</t>
  </si>
  <si>
    <t>Interest Rate on Amount of Refunds or Surcharges from 35.19a</t>
  </si>
  <si>
    <t>Attachment 9 - Hypothetical Example of Final True-Up of Interest Rates and Interest Calculations for the Construction Loan</t>
  </si>
  <si>
    <t xml:space="preserve">     Less Account 566 (Misc Trans Expense)</t>
  </si>
  <si>
    <t>Account 566</t>
  </si>
  <si>
    <t>Total Account 566</t>
  </si>
  <si>
    <t xml:space="preserve">   Amortization of Regulatory Asset</t>
  </si>
  <si>
    <t>Utilizing FERC Form 1 Data</t>
  </si>
  <si>
    <t>True-up Adjustment with Interest</t>
  </si>
  <si>
    <t>K</t>
  </si>
  <si>
    <t>Consistent with GAAP, the Origination Fees and Commitments Fees will be amortized using the standard Internal Rate of Return formula below.</t>
  </si>
  <si>
    <t>Each year, the amounts withdrawn, the interest paid in the year, Origination Fees, Commitments Fees, and total loan amount will be updated on this attachment.</t>
  </si>
  <si>
    <t xml:space="preserve">  Unamortized Regulatory Asset </t>
  </si>
  <si>
    <t xml:space="preserve">  Unamortized Abandoned Plant  </t>
  </si>
  <si>
    <t>Commitment, Utilization &amp; Ratings Fees ($000's)</t>
  </si>
  <si>
    <t>Year 2017</t>
  </si>
  <si>
    <t>Year 2016</t>
  </si>
  <si>
    <t>*</t>
  </si>
  <si>
    <t>**</t>
  </si>
  <si>
    <t>Year 2015</t>
  </si>
  <si>
    <t>Year 2018</t>
  </si>
  <si>
    <t>Total Amount of True-Up Adjustment for 2016 ATRR</t>
  </si>
  <si>
    <t>Total Amount of True-Up Adjustment for 2015 ATRR</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</si>
  <si>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</si>
  <si>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</si>
  <si>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</si>
  <si>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</si>
  <si>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</si>
  <si>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</si>
  <si>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</si>
  <si>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</si>
  <si>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</si>
  <si>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</si>
  <si>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</si>
  <si>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</si>
  <si>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</si>
  <si>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</si>
  <si>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</si>
  <si>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</si>
  <si>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</si>
  <si>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</si>
  <si>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</si>
  <si>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</si>
  <si>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</si>
  <si>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</si>
  <si>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</si>
  <si>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</si>
  <si>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</si>
  <si>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</si>
  <si>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</si>
  <si>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</si>
  <si>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</si>
  <si>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</si>
  <si>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</si>
  <si>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</si>
  <si>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</si>
  <si>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</si>
  <si>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</si>
  <si>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</si>
  <si>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</si>
  <si>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</si>
  <si>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</si>
  <si>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</si>
  <si>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</si>
  <si>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</si>
  <si>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</si>
  <si>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</si>
  <si>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</si>
  <si>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</si>
  <si>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</si>
  <si>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</si>
  <si>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</si>
  <si>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</si>
  <si>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</si>
  <si>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</si>
  <si>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</si>
  <si>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</si>
  <si>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</si>
  <si>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</si>
  <si>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</si>
  <si>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</si>
  <si>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</si>
  <si>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</si>
  <si>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</si>
  <si>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</si>
  <si>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</si>
  <si>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</si>
  <si>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</si>
  <si>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</si>
  <si>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</si>
  <si>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</si>
  <si>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</si>
  <si>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</si>
  <si>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</si>
  <si>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</si>
  <si>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</si>
  <si>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</si>
  <si>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</si>
  <si>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</si>
  <si>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</si>
  <si>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</si>
  <si>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</si>
  <si>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</si>
  <si>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</si>
  <si>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</si>
  <si>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</si>
  <si>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</si>
  <si>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</si>
  <si>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</si>
  <si>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</si>
  <si>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</si>
  <si>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</si>
  <si>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</si>
  <si>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</si>
  <si>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</si>
  <si>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</si>
  <si>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</si>
  <si>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</si>
  <si>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</si>
  <si>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</si>
  <si>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</si>
  <si>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</si>
  <si>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</si>
  <si>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</si>
  <si>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</si>
  <si>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</si>
  <si>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</si>
  <si>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</si>
  <si>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</si>
  <si>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</si>
  <si>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</si>
  <si>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</si>
  <si>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</si>
  <si>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</si>
  <si>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</si>
  <si>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</si>
  <si>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The Hypothetical Example:</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</si>
  <si>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</si>
  <si>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</si>
  <si>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</si>
  <si>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</si>
  <si>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</si>
  <si>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</si>
  <si>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</si>
  <si>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</si>
  <si>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</si>
  <si>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</si>
  <si>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</si>
  <si>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</si>
  <si>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</si>
  <si>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</si>
  <si>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</si>
  <si>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</si>
  <si>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</si>
  <si>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</si>
  <si>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</si>
  <si>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</si>
  <si>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</si>
  <si>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</si>
  <si>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</si>
  <si>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</si>
  <si>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</si>
  <si>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</si>
  <si>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</si>
  <si>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</si>
  <si>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</si>
  <si>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</si>
  <si>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</si>
  <si>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</si>
  <si>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</si>
  <si>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</si>
  <si>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</si>
  <si>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</si>
  <si>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</si>
  <si>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</si>
  <si>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</si>
  <si>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</si>
  <si>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</si>
  <si>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</si>
  <si>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</si>
  <si>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</si>
  <si>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</si>
  <si>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(Line 2 minus Line 9)</t>
  </si>
  <si>
    <t>(Line 4 minus Line 11)</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</si>
  <si>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</si>
  <si>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</si>
  <si>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</si>
  <si>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</si>
  <si>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</si>
  <si>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</si>
  <si>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</si>
  <si>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</si>
  <si>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</si>
  <si>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</si>
  <si>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</si>
  <si>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</si>
  <si>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</si>
  <si>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</si>
  <si>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</si>
  <si>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</si>
  <si>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</si>
  <si>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</si>
  <si>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</si>
  <si>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</si>
  <si>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</si>
  <si>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</si>
  <si>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</si>
  <si>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</si>
  <si>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</si>
  <si>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</si>
  <si>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</si>
  <si>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</si>
  <si>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Income Tax Calculation </t>
  </si>
  <si>
    <t xml:space="preserve">ITC adjustment </t>
  </si>
  <si>
    <t xml:space="preserve">Total Income Taxes </t>
  </si>
  <si>
    <t>(Page 2, Line 37 times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</si>
  <si>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</si>
  <si>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</si>
  <si>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</si>
  <si>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</si>
  <si>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</si>
  <si>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</si>
  <si>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</si>
  <si>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</si>
  <si>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</si>
  <si>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</si>
  <si>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</si>
  <si>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</si>
  <si>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</si>
  <si>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</si>
  <si>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</si>
  <si>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</si>
  <si>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</si>
  <si>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</si>
  <si>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</si>
  <si>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</si>
  <si>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</si>
  <si>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</si>
  <si>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</si>
  <si>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</si>
  <si>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</si>
  <si>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</si>
  <si>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</si>
  <si>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</si>
  <si>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</si>
  <si>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</si>
  <si>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</si>
  <si>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</si>
  <si>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</si>
  <si>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</si>
  <si>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</si>
  <si>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</si>
  <si>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</si>
  <si>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</si>
  <si>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</si>
  <si>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</si>
  <si>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</si>
  <si>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Attachment 10</t>
  </si>
  <si>
    <t>Depreciation Rates</t>
  </si>
  <si>
    <t>Land Rights</t>
  </si>
  <si>
    <t>Power Operated Equipment</t>
  </si>
  <si>
    <t>Communication Equipment</t>
  </si>
  <si>
    <t>Avg. Monthly FERC Rate</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</si>
  <si>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</si>
  <si>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</si>
  <si>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</si>
  <si>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</si>
  <si>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</si>
  <si>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</si>
  <si>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</si>
  <si>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</si>
  <si>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</si>
  <si>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</si>
  <si>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205.46.g for end of year, records for other months</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</si>
  <si>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</si>
  <si>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</si>
  <si>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</si>
  <si>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</si>
  <si>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</si>
  <si>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</si>
  <si>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</si>
  <si>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</si>
  <si>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</si>
  <si>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</si>
  <si>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</si>
  <si>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</si>
  <si>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</si>
  <si>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</si>
  <si>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</si>
  <si>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</si>
  <si>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</si>
  <si>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</si>
  <si>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</si>
  <si>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</si>
  <si>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</si>
  <si>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</si>
  <si>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</si>
  <si>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</si>
  <si>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</si>
  <si>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</si>
  <si>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</si>
  <si>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</si>
  <si>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</si>
  <si>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</si>
  <si>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</si>
  <si>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</si>
  <si>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</si>
  <si>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</si>
  <si>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</si>
  <si>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</si>
  <si>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</si>
  <si>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</si>
  <si>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</si>
  <si>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</si>
  <si>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</si>
  <si>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</si>
  <si>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</si>
  <si>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</si>
  <si>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</si>
  <si>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</si>
  <si>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</si>
  <si>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</si>
  <si>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</si>
  <si>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</si>
  <si>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</si>
  <si>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</si>
  <si>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</si>
  <si>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</si>
  <si>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</si>
  <si>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</si>
  <si>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</si>
  <si>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</si>
  <si>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Year 2019</t>
  </si>
  <si>
    <t>Year 2020</t>
  </si>
  <si>
    <t>Year 2021</t>
  </si>
  <si>
    <t>Rate Base times Return</t>
  </si>
  <si>
    <t>Project True-Up</t>
  </si>
  <si>
    <t>Attachment 8</t>
  </si>
  <si>
    <t>Hypothetical Example of Final True-Up of Interest Rates and Interest Calculations for the Construction Loan</t>
  </si>
  <si>
    <t>Attachment 9</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</si>
  <si>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</si>
  <si>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</si>
  <si>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 xml:space="preserve"> Financing Costs  for Long Term Debt using the Internal Rate of Return Methodology </t>
  </si>
  <si>
    <t>(Sum of Lines 20 through 22)</t>
  </si>
  <si>
    <t>(16)</t>
  </si>
  <si>
    <t>Discount</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</si>
  <si>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</si>
  <si>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</si>
  <si>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</si>
  <si>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</si>
  <si>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</si>
  <si>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</si>
  <si>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</si>
  <si>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</si>
  <si>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</si>
  <si>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</si>
  <si>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</si>
  <si>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</si>
  <si>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FERC ACCOUNT</t>
  </si>
  <si>
    <t>DESCRIPTION</t>
  </si>
  <si>
    <t>RATE PERCENT</t>
  </si>
  <si>
    <t>TRANSMISSION</t>
  </si>
  <si>
    <t>Structures and Improvements</t>
  </si>
  <si>
    <t>Station Equipment</t>
  </si>
  <si>
    <t>Towers and Fixtures</t>
  </si>
  <si>
    <t>Poles and Fixtures</t>
  </si>
  <si>
    <t>Overhead Conductors &amp; Devices</t>
  </si>
  <si>
    <t>Underground Conduit</t>
  </si>
  <si>
    <t>Underground Conductors &amp; Devices</t>
  </si>
  <si>
    <t>Roads and Trails</t>
  </si>
  <si>
    <t>N/A</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</si>
  <si>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</si>
  <si>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</si>
  <si>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</si>
  <si>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</si>
  <si>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</si>
  <si>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</si>
  <si>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</si>
  <si>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</si>
  <si>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</si>
  <si>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</si>
  <si>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Miscellaneous Equipment</t>
  </si>
  <si>
    <t>Long Term Interest (117, sum of 62.c through 67.c)</t>
  </si>
  <si>
    <t>Preferred Dividends (118.29c) (positive number)</t>
  </si>
  <si>
    <t>Proprietary Capital (112.16.c)</t>
  </si>
  <si>
    <t>Less Account 216.1 (112.12.c)  (enter negative)</t>
  </si>
  <si>
    <t>Common Stock</t>
  </si>
  <si>
    <t>Origination Fees</t>
  </si>
  <si>
    <t>LIBOR Rate</t>
  </si>
  <si>
    <t>*  Assumes that the construction loan is retired on Sept 1, 2020</t>
  </si>
  <si>
    <t>**  Assumes permanent debt structure is put in place on Sept 1, 2020 with effective rate of 6.5%</t>
  </si>
  <si>
    <t>Calculation of Interest for 2015 True-Up Period</t>
  </si>
  <si>
    <t>Calculation of Interest for 2016 True-Up Period</t>
  </si>
  <si>
    <t>Calculation of Interest for 2017 True-Up Period</t>
  </si>
  <si>
    <t>Calculation of Interest for 2018 True-Up Period</t>
  </si>
  <si>
    <t>Calculation of Interest for 2019 True-Up Period</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</si>
  <si>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</si>
  <si>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</si>
  <si>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</si>
  <si>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</si>
  <si>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</si>
  <si>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</si>
  <si>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1st Qtr</t>
  </si>
  <si>
    <t xml:space="preserve">2nd Qtr </t>
  </si>
  <si>
    <t xml:space="preserve">3rd Qtr </t>
  </si>
  <si>
    <t>4th Qtr</t>
  </si>
  <si>
    <t xml:space="preserve">1st Qtr </t>
  </si>
  <si>
    <t>Rate Base</t>
  </si>
  <si>
    <t xml:space="preserve">  Preferred Stock  </t>
  </si>
  <si>
    <t xml:space="preserve">      WCLTD = Line 3</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</si>
  <si>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</si>
  <si>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</si>
  <si>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</si>
  <si>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</si>
  <si>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</si>
  <si>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</si>
  <si>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</si>
  <si>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</si>
  <si>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</si>
  <si>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</si>
  <si>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</si>
  <si>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</si>
  <si>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</si>
  <si>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</si>
  <si>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(Notes Q &amp; R)</t>
  </si>
  <si>
    <t>(Notes K, Q &amp; R)</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</si>
  <si>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</si>
  <si>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</si>
  <si>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</si>
  <si>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</si>
  <si>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</si>
  <si>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</si>
  <si>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</si>
  <si>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</si>
  <si>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</si>
  <si>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</si>
  <si>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Attachment 4, Line 31, Col. (h)</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</si>
  <si>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</si>
  <si>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</si>
  <si>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</si>
  <si>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</si>
  <si>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</si>
  <si>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</si>
  <si>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Calculate using a simple average of beginning of year and end of year balances reconciling to FERC Form No. 1 by Page, Line and Column as shown in Column 2.</t>
  </si>
  <si>
    <t>205.5.g &amp; 207.99.g for end of year, records for other months</t>
  </si>
  <si>
    <t>Attachment H, Page 3, Line No.:</t>
  </si>
  <si>
    <t>Attachment H, Page 4, Line No:</t>
  </si>
  <si>
    <t>Labor dollars (total labor from budget)</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</si>
  <si>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</si>
  <si>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</si>
  <si>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</si>
  <si>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</si>
  <si>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</si>
  <si>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</si>
  <si>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</si>
  <si>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</si>
  <si>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</si>
  <si>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</si>
  <si>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</si>
  <si>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</si>
  <si>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</si>
  <si>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</si>
  <si>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</si>
  <si>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</si>
  <si>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</si>
  <si>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</si>
  <si>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</si>
  <si>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</si>
  <si>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</si>
  <si>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</si>
  <si>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</si>
  <si>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</si>
  <si>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</si>
  <si>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</si>
  <si>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</si>
  <si>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</si>
  <si>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</si>
  <si>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</si>
  <si>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</si>
  <si>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</si>
  <si>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</si>
  <si>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</si>
  <si>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</si>
  <si>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</si>
  <si>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</si>
  <si>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</si>
  <si>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</si>
  <si>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</si>
  <si>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</si>
  <si>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</si>
  <si>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</si>
  <si>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</si>
  <si>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</si>
  <si>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</si>
  <si>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</si>
  <si>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</si>
  <si>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Cost of Debt for the Construction Loan Calculated on Attachment 8 Once the Loan is Paid Off:</t>
  </si>
  <si>
    <t>Actual Net Revenue Requirement in Attachment 3, col. (G) for the year</t>
  </si>
  <si>
    <t>Actual Net Revenue Requirement if the Cost of Debt in Col. (c) had been Used</t>
  </si>
  <si>
    <t>Over (Under) Recovery             Col. (d) less Col. (e)</t>
  </si>
  <si>
    <t>To be utilized until a project is placed in service</t>
  </si>
  <si>
    <t>Internal Rate of Return (Note 1)</t>
  </si>
  <si>
    <r>
      <t>Based on following Financial Formula (Note 2)</t>
    </r>
    <r>
      <rPr>
        <b/>
        <sz val="10"/>
        <rFont val="Times New Roman"/>
        <family val="1"/>
      </rPr>
      <t>:</t>
    </r>
  </si>
  <si>
    <t>Rates/Fees</t>
  </si>
  <si>
    <t>21a</t>
  </si>
  <si>
    <t>Quarterly Construction Expenditures       ( $000's)</t>
  </si>
  <si>
    <t>Interest &amp; Principal Payments ($000's)</t>
  </si>
  <si>
    <t>Estimated</t>
  </si>
  <si>
    <t>Cumulative Col. D</t>
  </si>
  <si>
    <t>Interest Rate from Line 25 (Note 3)</t>
  </si>
  <si>
    <t>Input in first Qtr of Loan</t>
  </si>
  <si>
    <t>Lines 17 - 21x</t>
  </si>
  <si>
    <t>Notes</t>
  </si>
  <si>
    <t xml:space="preserve">   N is the last quarter the loan would be outstanding</t>
  </si>
  <si>
    <t xml:space="preserve">   t is each quarter</t>
  </si>
  <si>
    <t xml:space="preserve">   Alternatively the equation can be written as 0 = C0 + C1/(1+IRR) + C2/(1+IRR)2 + C3/(1+IRR)3 + . . . +Cn/(1+IRR)n and solved for IRR</t>
  </si>
  <si>
    <t xml:space="preserve">   The 8% in the above formula is a seed number to ensure the formula produces a positive number.</t>
  </si>
  <si>
    <t>3.  Line 1 reflects the loan amount, the maximum amount that can be drawn on</t>
  </si>
  <si>
    <t xml:space="preserve">   once the actual fees are known.</t>
  </si>
  <si>
    <t xml:space="preserve">  amounts are known</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</si>
  <si>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</si>
  <si>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</si>
  <si>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</si>
  <si>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</si>
  <si>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</si>
  <si>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Attachment 3, Col. J</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</si>
  <si>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</si>
  <si>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</si>
  <si>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</si>
  <si>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</si>
  <si>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</si>
  <si>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</si>
  <si>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</si>
  <si>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</si>
  <si>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</si>
  <si>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</si>
  <si>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</si>
  <si>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</si>
  <si>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</si>
  <si>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</si>
  <si>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</si>
  <si>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</si>
  <si>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labor expensed (labor not capitalized) by SCMCN in current year, 354.28.b.</t>
  </si>
  <si>
    <t>Prior Period</t>
  </si>
  <si>
    <t>SCMCN</t>
  </si>
  <si>
    <t>PBOP Expense for current year</t>
  </si>
  <si>
    <t>Cost per labor dollar (line2 / line3)</t>
  </si>
  <si>
    <t xml:space="preserve">There will be zero PBOP expenses in the SCMCN rates until SCMCN files for recovery of its PBOP expenses.  Line 8 removes all SCMCN or affiliate BPOP expenses in FERC Accounts 500-935. </t>
  </si>
  <si>
    <t>Franchises and Consents (Note 1)</t>
  </si>
  <si>
    <t>Note 1:</t>
  </si>
  <si>
    <t>Attachment 4, Line 28, Col. (d) (Notes B and X)</t>
  </si>
  <si>
    <t>Attachment 4, Line 28, Col. (e) (Notes B and X)</t>
  </si>
  <si>
    <t>Attachment 4, Line 28, Col. (f) (Notes B and X)</t>
  </si>
  <si>
    <t>Attachment 4, Line 28, Col. (g) (Notes B and X)</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</si>
  <si>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</si>
  <si>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</si>
  <si>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</si>
  <si>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</si>
  <si>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</si>
  <si>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</si>
  <si>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</si>
  <si>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</si>
  <si>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</si>
  <si>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</si>
  <si>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</si>
  <si>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</si>
  <si>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</si>
  <si>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</si>
  <si>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</si>
  <si>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Net Rev Req is the value to be used in the SPP's rate calculation under the applicable Schedule under the SPP OATT for each project.</t>
  </si>
  <si>
    <t>The Total General, Intangible and Common Depreciation Expense excludes any depreciation expense directly associated with a project and thereby included in page 2 column 9.</t>
  </si>
  <si>
    <t>The discount is the reduction in revenue, if any, that the company agreed to, for instance, to be selected to build facilities as the result of a competitive process and equals the amount by which the annual revenue requirement is reduced from the ceiling rate</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</si>
  <si>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</si>
  <si>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</si>
  <si>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</si>
  <si>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</si>
  <si>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</si>
  <si>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</si>
  <si>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</si>
  <si>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</si>
  <si>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</si>
  <si>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</si>
  <si>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</si>
  <si>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</si>
  <si>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</si>
  <si>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</si>
  <si>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</si>
  <si>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</si>
  <si>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</si>
  <si>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</si>
  <si>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</si>
  <si>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</si>
  <si>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</si>
  <si>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</si>
  <si>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</si>
  <si>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</si>
  <si>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</si>
  <si>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</si>
  <si>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</si>
  <si>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</si>
  <si>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 xml:space="preserve"> (iii) a demonstration that AFUDC is only applied to the CWIP balance that is not included in rate base.  The annual report will reconcile the project-specific CWIP balances to the total Account 107 CWIP balance reported on p. 216.b of the FERC Form 1.</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</si>
  <si>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</si>
  <si>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</si>
  <si>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</si>
  <si>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</si>
  <si>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</si>
  <si>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</si>
  <si>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</si>
  <si>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</si>
  <si>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</si>
  <si>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</si>
  <si>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</si>
  <si>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</si>
  <si>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</si>
  <si>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</si>
  <si>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</si>
  <si>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</si>
  <si>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</si>
  <si>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</si>
  <si>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</si>
  <si>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</si>
  <si>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</si>
  <si>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</si>
  <si>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Interest rate for the Quarter pursuant to Section 35.19(a)</t>
  </si>
  <si>
    <t>Note A:</t>
  </si>
  <si>
    <t>Lines 1-7 are the FERC interest rate under section 35.19(a) of the regulations for the period shown.</t>
  </si>
  <si>
    <t>Line 8 is the average of lines 1-7.</t>
  </si>
  <si>
    <t>True-Up Interest Rate</t>
  </si>
  <si>
    <t>2.  The IRR is a discount rate that makes the net present value of a series of cash flows equal to zero.  The IRR equation is shown on line 6.</t>
  </si>
  <si>
    <t xml:space="preserve">5.  The estimate of the average 3 month Libor forward rate for the year on line 23 is that published by Bloomberg Finance L.P. during August of the prior year and is trued-up to actual </t>
  </si>
  <si>
    <t>9. Table 5, Col F calculates the interest on the principle drawn down to date based on the applicable interest on line 25</t>
  </si>
  <si>
    <t xml:space="preserve">12.  The inputs shall be estimated based on the current market conditions and is subject to true up for all inputs , e.g., fees, interest rates, spread, and Table 3 once the </t>
  </si>
  <si>
    <t>Project Name (Notes M &amp; N)</t>
  </si>
  <si>
    <t>N</t>
  </si>
  <si>
    <t xml:space="preserve">Facilities that provide Wholesale Distribution Service are not to be listed as projects on lines 15, the revenue requirements associated with these facilities are calculated on Attachment 11 </t>
  </si>
  <si>
    <t>Attachment 11</t>
  </si>
  <si>
    <t>Wholesale Distribution Service</t>
  </si>
  <si>
    <t>The Use % is the customers NCP load divided by all of the NCP loads on the facilities</t>
  </si>
  <si>
    <t>Page 4 of 6</t>
  </si>
  <si>
    <t>Page 1 of 6</t>
  </si>
  <si>
    <t>Page 2 of 6</t>
  </si>
  <si>
    <t>Page 3 of 6</t>
  </si>
  <si>
    <t xml:space="preserve">  Distribution</t>
  </si>
  <si>
    <t xml:space="preserve">ADJUSTMENTS TO RATE BASE  </t>
  </si>
  <si>
    <t xml:space="preserve">GROSS PLANT IN SERVICE  </t>
  </si>
  <si>
    <t>(Sum of Lines 14 through 16)</t>
  </si>
  <si>
    <t>(Sum of Lines 7 through 9)</t>
  </si>
  <si>
    <t>(Sum of Lines 2 through 5)</t>
  </si>
  <si>
    <t>Alloc</t>
  </si>
  <si>
    <t>(line 7 / line 10)</t>
  </si>
  <si>
    <t>(line 6)</t>
  </si>
  <si>
    <t>a</t>
  </si>
  <si>
    <t>b</t>
  </si>
  <si>
    <t>c</t>
  </si>
  <si>
    <t>d</t>
  </si>
  <si>
    <t>z</t>
  </si>
  <si>
    <t xml:space="preserve">DISTRIBUTION LAND HELD FOR FUTURE USE  </t>
  </si>
  <si>
    <t xml:space="preserve">  Distribution Materials &amp; Supplies</t>
  </si>
  <si>
    <t>227.9.c for end of year, records for other months</t>
  </si>
  <si>
    <t>(Sum of Lines 1, 2, 6, 7, less Lines 3, 4, 5)</t>
  </si>
  <si>
    <t>(Sum of Lines 10 through 12)</t>
  </si>
  <si>
    <t xml:space="preserve">336.8.b, d &amp;e </t>
  </si>
  <si>
    <t xml:space="preserve">DEPRECIATION EXPENSE  </t>
  </si>
  <si>
    <t>(Sum of Lines 16 through 22)</t>
  </si>
  <si>
    <t>(Line 29 times Line 30)</t>
  </si>
  <si>
    <t>(Line 29 times Line 31)</t>
  </si>
  <si>
    <t>(Line 29 times Line 32)</t>
  </si>
  <si>
    <t>(Sum of Lines 33 through 36)</t>
  </si>
  <si>
    <t>Gross Plant</t>
  </si>
  <si>
    <t>Net Plant</t>
  </si>
  <si>
    <t>Allocation Factor</t>
  </si>
  <si>
    <t>Distribution</t>
  </si>
  <si>
    <t>Annual Allocation Factor for Expense, Page 6 line 18</t>
  </si>
  <si>
    <t>Annual Allocation Factor for Return, Page 6 line 19</t>
  </si>
  <si>
    <t>Page 5 lines 8 and 23, col 5</t>
  </si>
  <si>
    <t>Page 5 lines 37 and 39, col 5</t>
  </si>
  <si>
    <t>Total Annual Revenue Requirement  (Col. 9 *10)</t>
  </si>
  <si>
    <t>(Sum Col. 9 &amp; 10)</t>
  </si>
  <si>
    <t>(Sum Col. 4, 7 &amp; 8)</t>
  </si>
  <si>
    <t>(Col. 5 * Col. 6)</t>
  </si>
  <si>
    <t>(Col. 2 * Col. 3)</t>
  </si>
  <si>
    <t xml:space="preserve">   Ct is the cash flow (Table 5, Col. I in each quarter)</t>
  </si>
  <si>
    <t xml:space="preserve">6.  Table 5, Col. C reflect the capital expenditures in each quarter </t>
  </si>
  <si>
    <t xml:space="preserve">7.  Table 5, Col. D reflect the amount of the loan that is drawn down in the quarter </t>
  </si>
  <si>
    <t>Where A =</t>
  </si>
  <si>
    <t>A x (line 21, Col. (b)/4) + sum of line 17, Col. (c) through line 21x, Col. (c)</t>
  </si>
  <si>
    <t>Loan amount in line 1 less the amount drawn down (Table 5, Col. (E)) in the prior quarter</t>
  </si>
  <si>
    <t>Table 1</t>
  </si>
  <si>
    <t>Table 2</t>
  </si>
  <si>
    <t>Table 3</t>
  </si>
  <si>
    <t>Table 4</t>
  </si>
  <si>
    <t>Table 5</t>
  </si>
  <si>
    <t xml:space="preserve">   The Excel ™ formula on line 2 is :  (round(XIRR(first quarter of loan Col A of Table 5:last quarter of loan Col A of Table 5, first quarter of loan Col I of Table 5: last quarter of loan Col I of Table 5, 8%),4)</t>
  </si>
  <si>
    <t xml:space="preserve">     average 3 month Libor rate for the year under the loan.  </t>
  </si>
  <si>
    <t>8.  Table 5, Col. E is the amount of principle drawn down</t>
  </si>
  <si>
    <t xml:space="preserve">10.  Table 5, Col. G is the total origination fees in line 16 and is input in the first quarter that a portion of the loan in drawn </t>
  </si>
  <si>
    <t>11.  Table 5, Col. H is calculated as follows:</t>
  </si>
  <si>
    <t>over the remaining months of the Rate Year.</t>
  </si>
  <si>
    <t>GENERAL AND INTANGIBLE</t>
  </si>
  <si>
    <t xml:space="preserve">Electric Intangible Franchises and Transmission Land Rights are amortized </t>
  </si>
  <si>
    <t xml:space="preserve">   over the life of the franchise agreement or land right.</t>
  </si>
  <si>
    <t xml:space="preserve">4) Interest from Attachment 6. </t>
  </si>
  <si>
    <t>11a</t>
  </si>
  <si>
    <t>11b</t>
  </si>
  <si>
    <t>11c</t>
  </si>
  <si>
    <t>L</t>
  </si>
  <si>
    <t>Date Payments Received</t>
  </si>
  <si>
    <t>Rate (line 8)</t>
  </si>
  <si>
    <t>South Central MCN LLC</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</si>
  <si>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</si>
  <si>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 xml:space="preserve">Recovery of Regulatory Assets is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</si>
  <si>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</si>
  <si>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</si>
  <si>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Affiliate</t>
  </si>
  <si>
    <t xml:space="preserve">Interest is calculated by taking the interest rate in line 8 and applying it monthly to the balances in Column C-N (i.e., for January 12/12* Column O, February 11/12* Column O, etc.) </t>
  </si>
  <si>
    <t>When an updated projected net revenue requirement is posted due to an asset acquisition as provided for in the Protocols, the difference between the updated net revenue requirement in Col (16) and the revenues collected to date will be recovered</t>
  </si>
  <si>
    <t>Attachment 5, line 36, col e</t>
  </si>
  <si>
    <t>263.i Attach. 5, Line 26, Col. (h)</t>
  </si>
  <si>
    <t>201.3.d</t>
  </si>
  <si>
    <t xml:space="preserve">Attach 5, line 36, col (a) </t>
  </si>
  <si>
    <t xml:space="preserve">(Note M) Attach 5, line 36, col (b) </t>
  </si>
  <si>
    <t xml:space="preserve">Attach 5, line 36, col (c) </t>
  </si>
  <si>
    <t xml:space="preserve">Attach 5, line 36, col (d) </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</si>
  <si>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</si>
  <si>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</si>
  <si>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</si>
  <si>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</si>
  <si>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</si>
  <si>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</si>
  <si>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</si>
  <si>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</si>
  <si>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</si>
  <si>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</si>
  <si>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</si>
  <si>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</si>
  <si>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</si>
  <si>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</si>
  <si>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</si>
  <si>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</si>
  <si>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Page 1 of 1</t>
  </si>
  <si>
    <t>263.i</t>
  </si>
  <si>
    <t>(sum lines 41-43)</t>
  </si>
  <si>
    <t>(Sum of Lines 45-47)</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</si>
  <si>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</si>
  <si>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</si>
  <si>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 xml:space="preserve">4.  Lines 11-21a include the fees associated with the loan.  They are estimated based on current bank condition and are updated with the actual fees </t>
  </si>
  <si>
    <t>Over (Under) Recovery</t>
  </si>
  <si>
    <t>Rate Year</t>
  </si>
  <si>
    <t>Refund/Surcharge Interest Rate Calculated on Attachment 6 for the Rate Year</t>
  </si>
  <si>
    <t>From Column (g)</t>
  </si>
  <si>
    <t xml:space="preserve">Above for the </t>
  </si>
  <si>
    <t>Weighting</t>
  </si>
  <si>
    <t>Col (c) x Col (d) x</t>
  </si>
  <si>
    <t>Col (e) x -1</t>
  </si>
  <si>
    <t>Total Amount of True-Up Adjustment for 2017 ATRR</t>
  </si>
  <si>
    <t>Total Amount of True-Up Adjustment for 2018 ATRR</t>
  </si>
  <si>
    <t>Total Amount of True-Up Adjustment for 2019 ATRR</t>
  </si>
  <si>
    <t>Total Amount of Construction Loan Related True-Up with Interest (Refund)/Owed (Total Amount of True-Up Adjustment below for the Rate Year)</t>
  </si>
  <si>
    <t>Cost of Debt Used in Determining the Actual Net Revenue Requirement in Attachment H, page 4, line 20</t>
  </si>
  <si>
    <t>Notes are on Page 2</t>
  </si>
  <si>
    <t>Annual Allocation Factor for Expense, Page 1 line 11</t>
  </si>
  <si>
    <t>Project Net Plant     (Note G)</t>
  </si>
  <si>
    <t>Project Depreciation/Amortization Expense   (Notes F &amp; G)</t>
  </si>
  <si>
    <t>Use %   (Note H)</t>
  </si>
  <si>
    <t xml:space="preserve">Annual Revenue Requirement </t>
  </si>
  <si>
    <t>Page 5 of 6</t>
  </si>
  <si>
    <t>Page 6 of 6</t>
  </si>
  <si>
    <t>Accumulated</t>
  </si>
  <si>
    <t>Depreciation</t>
  </si>
  <si>
    <t>Unfunded Reserves    (Notes A &amp; B)</t>
  </si>
  <si>
    <t>35a</t>
  </si>
  <si>
    <t>35b</t>
  </si>
  <si>
    <t>35c</t>
  </si>
  <si>
    <t>219.26.b for end of year, records for other months</t>
  </si>
  <si>
    <t>The allocators are shown on</t>
  </si>
  <si>
    <t xml:space="preserve"> Pages 4 and 6     (DA equals 1)</t>
  </si>
  <si>
    <t>Use % (Note A)</t>
  </si>
  <si>
    <t>Note A    The Use % is the customers NCP load divided by all of the NCP loads on the facilities</t>
  </si>
  <si>
    <t>322.156.b</t>
  </si>
  <si>
    <t>Amount / Gross Plant</t>
  </si>
  <si>
    <t>2) From Attachment 1, line 15, col. 14 for that project based on the actual costs for the Rate Year.</t>
  </si>
  <si>
    <t xml:space="preserve">     T=1 - {[(1 - SIT) * (1 - FIT)] / (1 - SIT * FIT * p)}</t>
  </si>
  <si>
    <t>Long Term Debt balance will reflect the 13 month average of the balances, of which the 1st and 13th are found on page 112 lines 18.c &amp; d to 21.c &amp; d in the Form No. 1, the cost is calculated by dividing line 39 by the Long Term Debt balance in line 45.</t>
  </si>
  <si>
    <t>Notes A-H refer to the notes at the bottom of page 2 of 6 of this Attachment</t>
  </si>
  <si>
    <t xml:space="preserve">ACCUMULATED DEPRECIATION </t>
  </si>
  <si>
    <t xml:space="preserve">COMMON PLANT ALLOCATOR  (CE)  </t>
  </si>
  <si>
    <t>(Page 6, Line 33, Col. (c)</t>
  </si>
  <si>
    <t>(Page 6, Line 36, Col. (h)</t>
  </si>
  <si>
    <t>(Page 6, Line 33, Col. (d)</t>
  </si>
  <si>
    <t>(Page 6, Line 33, Col. (e)</t>
  </si>
  <si>
    <t>Page 1 of 3</t>
  </si>
  <si>
    <t>Page 2 of 3</t>
  </si>
  <si>
    <t>Page 1 of 2</t>
  </si>
  <si>
    <t>Page 3 of 3</t>
  </si>
  <si>
    <t xml:space="preserve">Note 2: </t>
  </si>
  <si>
    <t xml:space="preserve">South Central’s depreciation and amortization rates may not be changed absent a section </t>
  </si>
  <si>
    <t>205 or 206 filing</t>
  </si>
  <si>
    <t xml:space="preserve"> Column (f) above Divided by the</t>
  </si>
  <si>
    <t>Number of Months the Rate was in Effect</t>
  </si>
  <si>
    <t>(Line 5, Column f)</t>
  </si>
  <si>
    <t>(Line 1, Column f)</t>
  </si>
  <si>
    <t>(Line 2, Column f)</t>
  </si>
  <si>
    <t>(Line 3, Column f)</t>
  </si>
  <si>
    <t>(Line 4, Column f)</t>
  </si>
  <si>
    <t>(Note E )</t>
  </si>
  <si>
    <t>If a portion of the projects revenue requirement is assessed to more than one customer, the project will be entered in a row for each customer seperately, such that the total of the revenue requirements for each customer equals the revenue requirement for that project.</t>
  </si>
  <si>
    <t>Pages 1-2 are to be filed out if the facilities providing Wholesale Distribution Service are booked to transmission.  If the facilities are booked to Distribution, see pages 3-6</t>
  </si>
  <si>
    <t>Attachment 12</t>
  </si>
  <si>
    <t>Wholesale Distribution Project True-Up</t>
  </si>
  <si>
    <t>1) From Attachment 11, page 2, line 15, col. 11 and Attachment 11a, page 3, col. 11 for the projection for the Rate Year.</t>
  </si>
  <si>
    <t>2) From Attachment 11, page 2, line 15, col. 11 and Attachment 11a, page 3, col. 11 for that project based on the actual costs for the Rate Year.</t>
  </si>
  <si>
    <t>3) The "Revenue Received" on line 2, Col. (E), is the total amount of revenue distributed to company for Wholesale Distribution service. The Revenue Received is input on line 2, Col. E excludes any True-Up revenues.</t>
  </si>
  <si>
    <t>For each project or Attachment 11 or 11a,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11 and 11a and any Wholesale Distribution service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</si>
  <si>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 xml:space="preserve">Attach H, p 2, line 16 col 5 plus line 27 &amp; 29 col 5 </t>
  </si>
  <si>
    <t xml:space="preserve">   plus the interest rate in line 8 times 1.5 times the sum of the balances for January through December.   Multiplying the monthly balances times the interest rate provides the interest in the year of the over or under collection and</t>
  </si>
  <si>
    <t xml:space="preserve">  adding the interest rate in line 8 times 1.5 times the sum of the the balances for January through December provides the interest for the balance of the 24 month period  </t>
  </si>
  <si>
    <t xml:space="preserve"> Calculation of Applicable Interest Expense for each ATRR period </t>
  </si>
  <si>
    <t xml:space="preserve"> Calculated Interest </t>
  </si>
  <si>
    <t xml:space="preserve">   </t>
  </si>
  <si>
    <t xml:space="preserve"> Annual </t>
  </si>
  <si>
    <t xml:space="preserve"> Monthly </t>
  </si>
  <si>
    <t>(Sum lines 48-59, column f)</t>
  </si>
  <si>
    <t>(Line 62 + line 63)</t>
  </si>
  <si>
    <t>(Sum lines 97-108, column f)</t>
  </si>
  <si>
    <t>(Line 111 + line 112)</t>
  </si>
  <si>
    <t>(Sum lines 141 - 152, column f)</t>
  </si>
  <si>
    <t>(Line 155 + line 156)</t>
  </si>
  <si>
    <t>(Sum lines 188 -199 column f)</t>
  </si>
  <si>
    <t>(Line 202 + line 203)</t>
  </si>
  <si>
    <t>(Sum lines 230 - 241, column f)</t>
  </si>
  <si>
    <t>(Line 244 + line 245)</t>
  </si>
  <si>
    <t xml:space="preserve">The Wholesale Distribution Revenue Requirement is projected using either pages 1-2 or 4-6. The same pages are populated with actual data and the difference with interest is calculated on Attachment 12 </t>
  </si>
  <si>
    <t>1/8*(Page 3, Col 3, Line 14 minus Page 3, Col 3, Line 11)</t>
  </si>
  <si>
    <t>201.3.e, f, and g</t>
  </si>
  <si>
    <t xml:space="preserve">Less Preferred Stock (112.3.c) </t>
  </si>
  <si>
    <t>Annual Revenue Requirement (Col.  4, 7 &amp; 8)</t>
  </si>
  <si>
    <t>(Page 6, Line 33, Col. (b)</t>
  </si>
  <si>
    <t>1/8*(Page 5, Line 8)</t>
  </si>
  <si>
    <t>(Page 4, Line 37 times Page 6, Line 17, Col. 5)</t>
  </si>
  <si>
    <t>(Sum of Lines 8, 13, 23, 37 &amp; 39)</t>
  </si>
  <si>
    <t xml:space="preserve">(Excess)/Deficient Deferred Income Taxes </t>
  </si>
  <si>
    <t>Attach. 5, Line 26, Col. (j)</t>
  </si>
  <si>
    <t xml:space="preserve">(Excess)/Deficient Deferred Income Tax Adjustment </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</si>
  <si>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</si>
  <si>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(Weighted Average State Income Tax Rate or Composite SIT)</t>
  </si>
  <si>
    <t xml:space="preserve">       and FIT, SIT &amp; p are as given in Attachment H, Note G.</t>
  </si>
  <si>
    <t>(Excess)/Deficient Deferred Income Taxes (enter negative)</t>
  </si>
  <si>
    <t>(Excess)/Deficient Deferred Income Taxes</t>
  </si>
  <si>
    <t>Attachment 4a - Accumulated Deferred Income Taxes (ADIT) Average Worksheet (Projection)</t>
  </si>
  <si>
    <t>Ln</t>
  </si>
  <si>
    <t>Beginning Balance &amp; Monthly Changes</t>
  </si>
  <si>
    <t xml:space="preserve">Balance </t>
  </si>
  <si>
    <t>Transmission Related</t>
  </si>
  <si>
    <t>Plant Related</t>
  </si>
  <si>
    <t>Labor Related</t>
  </si>
  <si>
    <t>Total
(Sum Col. (e), (f) &amp; (g))</t>
  </si>
  <si>
    <t>ADIT-282</t>
  </si>
  <si>
    <t>Balance-BOY (Attach 4c, Line 30)</t>
  </si>
  <si>
    <t>Total Plant Allocator</t>
  </si>
  <si>
    <t>Net Plant Allocator</t>
  </si>
  <si>
    <t>Attachment H, Page 2, Line 20</t>
  </si>
  <si>
    <t>Wages &amp; Salary Allocator</t>
  </si>
  <si>
    <t>Attachment H, Page 4, Line 11</t>
  </si>
  <si>
    <t>Projected ADIT Total</t>
  </si>
  <si>
    <t>ADIT-283</t>
  </si>
  <si>
    <t>Balance-BOY (Attach 4c, Line 44)</t>
  </si>
  <si>
    <t>ADIT-190</t>
  </si>
  <si>
    <t>Balance-BOY (Attach 4c, Line 18)</t>
  </si>
  <si>
    <t>Attachment 4b - Accumulated Deferred Income Taxes (ADIT) Proration Worksheet (Projection)</t>
  </si>
  <si>
    <t>Weighting for Projection</t>
  </si>
  <si>
    <t>Beginning Balance/
Monthly Increment</t>
  </si>
  <si>
    <t>Transmission Proration
(d) x (f)</t>
  </si>
  <si>
    <t>Plant Proration
(d) x (h)</t>
  </si>
  <si>
    <t>Labor Proration
(d) x (j)</t>
  </si>
  <si>
    <t>Balance (Attach 4c, Line 30)</t>
  </si>
  <si>
    <t>Increment</t>
  </si>
  <si>
    <t>ADIT 282-Prorated EOY Balance</t>
  </si>
  <si>
    <t>Balance (Attach 4c, Line 44)</t>
  </si>
  <si>
    <t>ADIT 283-Prorated EOY Balance</t>
  </si>
  <si>
    <t>Balance (Attach 4c, Line 18)</t>
  </si>
  <si>
    <t>ADIT 190-Prorated EOY Balance</t>
  </si>
  <si>
    <t>Note 1</t>
  </si>
  <si>
    <t>Uses a 365 day calendar year.</t>
  </si>
  <si>
    <t>Note 2</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</si>
  <si>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</si>
  <si>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</si>
  <si>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</si>
  <si>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</si>
  <si>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4c - Accumulated Deferred Income Taxes (ADIT) Worksheet (Beginning of Year)</t>
  </si>
  <si>
    <t>Item</t>
  </si>
  <si>
    <t>Line 30</t>
  </si>
  <si>
    <t>Line 44</t>
  </si>
  <si>
    <t>Line 18</t>
  </si>
  <si>
    <t>Subtotal</t>
  </si>
  <si>
    <t>Sum of Lines 1-4</t>
  </si>
  <si>
    <t xml:space="preserve">In filling out this attachment, a full and complete description of each item and justification for the allocation to Columns B-F and each separate ADIT item will be listed.  Dissimilar items with amounts exceeding $100,000 will be listed separately. </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</si>
  <si>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</si>
  <si>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</si>
  <si>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</si>
  <si>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</si>
  <si>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</si>
  <si>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</si>
  <si>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</si>
  <si>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</si>
  <si>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</si>
  <si>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</si>
  <si>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</si>
  <si>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</si>
  <si>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</si>
  <si>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</si>
  <si>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 xml:space="preserve">Subtotal - p274.b </t>
  </si>
  <si>
    <t>Instructions for Account 282:</t>
  </si>
  <si>
    <t>ADIT- 283</t>
  </si>
  <si>
    <t>Depreciation Items</t>
  </si>
  <si>
    <t xml:space="preserve">Subtotal - p276.b  </t>
  </si>
  <si>
    <t>Instructions for Account 283:</t>
  </si>
  <si>
    <t>Attachment 4d - Accumulated Deferred Income Taxes (ADIT) Worksheet (End of Year)</t>
  </si>
  <si>
    <t xml:space="preserve">In filling out this attachment, a full and complete description of each item and justification for the allocation to Columns B-F and each separate ADIT item will be listed.  Dissimilar items with amounts exceeding $100,000 will be listed separately.  </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</si>
  <si>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</si>
  <si>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</si>
  <si>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</si>
  <si>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</si>
  <si>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4e - Accumulated Deferred Income Taxes (ADIT) Average Worksheet (True-Up)</t>
  </si>
  <si>
    <t>Attachment 4a or 4e</t>
  </si>
  <si>
    <r>
      <t>ADIT-282-Proration-</t>
    </r>
    <r>
      <rPr>
        <b/>
        <sz val="10"/>
        <color rgb="FFFF0000"/>
        <rFont val="Arial Narrow"/>
        <family val="2"/>
      </rPr>
      <t>Note A</t>
    </r>
  </si>
  <si>
    <r>
      <t>ADIT-283-Proration-</t>
    </r>
    <r>
      <rPr>
        <b/>
        <sz val="10"/>
        <color rgb="FFFF0000"/>
        <rFont val="Arial Narrow"/>
        <family val="2"/>
      </rPr>
      <t>Note B</t>
    </r>
  </si>
  <si>
    <r>
      <t>ADIT-190-Proration-</t>
    </r>
    <r>
      <rPr>
        <b/>
        <sz val="10"/>
        <color rgb="FFFF0000"/>
        <rFont val="Arial Narrow"/>
        <family val="2"/>
      </rPr>
      <t>Note C</t>
    </r>
  </si>
  <si>
    <t>Enter as negative Attachment 4, Page 1, Line 28 for Projection</t>
  </si>
  <si>
    <t>Enter Attachment 4, Page 1, Line 28 for Projection</t>
  </si>
  <si>
    <t>Enter as negative Attachment 4, Page 1, Line 28 for True-up</t>
  </si>
  <si>
    <t>Calculate using 13 month average balance, except ADIT which is calculated as described in Note D.</t>
  </si>
  <si>
    <t>Prior to obtaining long term debt, the cost of debt, will be 1.99%.  If SCMCN obtains project financing, the long term debt rate will be determined using the methodology in Attachment 8 and Attachment 8 contains a hypothetical example of the internal rate of return methodology; the methodology will be applied to actual amounts for use in Attachment H.  Once SCMCN has long term debt, SCMCN will use its actual cost of long term debt determined in Attachment 5.    The capital structure will be 60% equity and 40% debt during the construction period, after any asset is placed in service, it will be based on the actual capital structure, but capped at 60% equity.</t>
  </si>
  <si>
    <t>13.  Prior to obtaining long term debt, the cost of debt, will be 1.99%.  If SCMCN obtains project financing, the long term debt rate will be determined using the methodology in Attachment 8 and Attachment 8 contains a hypothetical example of the internal rate of return methodology; the methodology will be applied to actual amounts for use in Attachment H.  Once SCMCN has long term debt, SCMCN will use its actual cost of long term debt determined in Attachment 5.    The capital structure will be 60% equity and 40% debt during the construction period, after any asset is placed in service, it will be based on the actual capital structure.</t>
  </si>
  <si>
    <t>Calculate using 13 month average balance, except ADIT which is calculated based on the average of the beginning balance and a prorated end of year balance as required by Section 1.167(l)-1(h)(6)(ii) of the IRS regulations for purposes of rate projections. An annual true-up is calculated based on an average of the actual beginning of the year and end of the year balances.</t>
  </si>
  <si>
    <t>DP</t>
  </si>
  <si>
    <t>Balance-EOY-Prorated (Attach 4b, Line 14)</t>
  </si>
  <si>
    <t>Balance-EOY-Total (Lines 2+3)</t>
  </si>
  <si>
    <t>Balance-EOY-Prorated (Attach 4b, Line 28)</t>
  </si>
  <si>
    <t>Balance-EOY-Total (Lines 9+10)</t>
  </si>
  <si>
    <t>Balance-EOY-Prorated (Attach 4b, Line 42)</t>
  </si>
  <si>
    <t>Balance-EOY-Total (Lines 17+18)</t>
  </si>
  <si>
    <t>Attachment 4f - Accumulated Deferred Income Taxes (ADIT) Proration Worksheet (True-up)</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</si>
  <si>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</si>
  <si>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</si>
  <si>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</si>
  <si>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</si>
  <si>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</si>
  <si>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</si>
  <si>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t>Prorated Projected Balance (Cumulative Sum of f)</t>
  </si>
  <si>
    <t xml:space="preserve">Monthly Increment </t>
  </si>
  <si>
    <t>Proration
(d) x (e)</t>
  </si>
  <si>
    <t>Balance-EOY-Prorated (Attach 4f, Line 14)</t>
  </si>
  <si>
    <t>Balance-EOY-Prorated (Attach 4f, Line 28)</t>
  </si>
  <si>
    <t>Balance-EOY-Prorated (Attach 4f, Line 42)</t>
  </si>
  <si>
    <r>
      <t>ADIT-282-Proration-</t>
    </r>
    <r>
      <rPr>
        <b/>
        <sz val="10"/>
        <color rgb="FFFF0000"/>
        <rFont val="Times New Roman"/>
        <family val="1"/>
      </rPr>
      <t>Note A</t>
    </r>
  </si>
  <si>
    <r>
      <t>ADIT-283-Proration-</t>
    </r>
    <r>
      <rPr>
        <b/>
        <sz val="10"/>
        <color rgb="FFFF0000"/>
        <rFont val="Times New Roman"/>
        <family val="1"/>
      </rPr>
      <t>Note B</t>
    </r>
  </si>
  <si>
    <r>
      <t>ADIT-190-Proration-</t>
    </r>
    <r>
      <rPr>
        <b/>
        <sz val="10"/>
        <color rgb="FFFF0000"/>
        <rFont val="Times New Roman"/>
        <family val="1"/>
      </rPr>
      <t>Note C</t>
    </r>
  </si>
  <si>
    <t>For rate projections and the annual true-up, ADIT is computed using the prorated end of the year balances as required by Section 1.167(l)-1(h)(6) of the IRS regulations. Attachment 4a calculates the projected ADIT balances on line 28 above based on the prorated ending ADIT balances as calculated on Attachment 4b. For the annual true-up, Attachment 4e calculates the projected ADIT balances on line 28 above based on the prorated ending ADIT balances as calculated on Attachment 4f.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</si>
  <si>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The calculations of ADIT in the annual true-up calculation will use the 13 month average balances for non-plant related items and the prorated end-of-year balances for plant related items. The calculation of ADIT in the annual projection and Annual True-Up calculations will be performed in accordance with IRS regulation Section 1.167(l)-1(h)(6). Work papers supporting the ADIT calculations will be posted with each Annual True-Up and/or projected net revenue requirement and included in the annual Informational Filing submitted to the Commission. Beginning with the 2019 rate year, the Annual True-Up for a given year will use the same methodology that was used to project that year’s rates. The proration of the Annual True-Up shall apply beginning with the 2019 Annual True-Up.</t>
  </si>
  <si>
    <t>GridLiance High Plains LLC</t>
  </si>
  <si>
    <t>Calculate using 13 month average balance, except ADIT which is calculated based on the prorated end of year balances as required by Section 1.167(l)-1(h)(6) of the IRS regulations for purposes of rate projections. An annual true-up is calculated based on an average of the actual beginning of the year and end of the year balances for non-plant related ADIT and prorated end of year balances for plant related ADIT.</t>
  </si>
  <si>
    <t>Attachment 11a</t>
  </si>
  <si>
    <t>Tri-County Electric Cooperative</t>
  </si>
  <si>
    <t>(Excess)/Deficient Deferred Income Taxes - Protected</t>
  </si>
  <si>
    <t>(Excess)/Deficient Deferred Income Taxes - Unprotected</t>
  </si>
  <si>
    <t>Plant related</t>
  </si>
  <si>
    <t xml:space="preserve">WCLTD = Page 4, Line 20 </t>
  </si>
  <si>
    <t>R = Page 4, Line 23</t>
  </si>
  <si>
    <t>Attachment H, Page 3, Line 40</t>
  </si>
  <si>
    <t>Balance-EOY (Attach 4d, Line 30 less Line 27)</t>
  </si>
  <si>
    <t>Balance-EOY (Attach 4d, Line 44 less Line 41)</t>
  </si>
  <si>
    <t>Balance-EOY (Attach 4d, Line 18 less Line 15)</t>
  </si>
  <si>
    <t>(Line 26 times Line 39)</t>
  </si>
  <si>
    <t>(Federal Income Tax Rate)</t>
  </si>
  <si>
    <t>(Line 33 times Line 46)</t>
  </si>
  <si>
    <t xml:space="preserve"> -   </t>
  </si>
  <si>
    <t xml:space="preserve">Corrections to Rate Year 2019 True-Up </t>
  </si>
  <si>
    <t>Annual True-up Adjustment (Attachment 12, Line 4 Total)</t>
  </si>
  <si>
    <t>Total Revenue Requirement</t>
  </si>
  <si>
    <t>For  the 12 months ended 12/31/2022</t>
  </si>
  <si>
    <t>Projection for the 12 Months Ended 12/31/2022</t>
  </si>
  <si>
    <t>For the 12 Months Ended 12/31/2022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</si>
</sst>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6">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quot;$&quot;#,##0.0000"/>
    <numFmt numFmtId="178" formatCode="0_);\(0\)"/>
    <numFmt numFmtId="179" formatCode="&quot;$&quot;#,##0.0"/>
    <numFmt numFmtId="180" formatCode="_(* #,##0.0_);_(* \(#,##0.0\);_(* &quot;-&quot;??_);_(@_)"/>
    <numFmt numFmtId="181" formatCode="#,##0.0_);\(#,##0.0\)"/>
    <numFmt numFmtId="182" formatCode="0.0000%"/>
    <numFmt numFmtId="183" formatCode="&quot;$&quot;#,##0.000_);\(&quot;$&quot;#,##0.000\)"/>
    <numFmt numFmtId="184" formatCode="&quot;$&quot;#,##0.0_);\(&quot;$&quot;#,##0.0\)"/>
    <numFmt numFmtId="185" formatCode="#,##0.000_);\(#,##0.000\)"/>
    <numFmt numFmtId="186" formatCode="_(* #,##0.0000_);_(* \(#,##0.0000\);_(* &quot;-&quot;??_);_(@_)"/>
    <numFmt numFmtId="187" formatCode="_(* #,##0.00000_);_(* \(#,##0.00000\);_(* &quot;-&quot;??_);_(@_)"/>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_([$€-2]* #,##0.00_);_([$€-2]* \(#,##0.00\);_([$€-2]* &quot;-&quot;??_)"/>
    <numFmt numFmtId="230" formatCode="General_)_%"/>
    <numFmt numFmtId="231" formatCode="_(_(#0_)_%;[Red]_(_(\-#0\)_%;[Green]_(_(#0_)_%;_(_(@_)_%"/>
    <numFmt numFmtId="232" formatCode="_(_(_•_ #0_)_%;[Red]_(_(_•_ \-#0\)_%;[Green]_(_(_•_ #0_)_%;_(_(_•_ @_)_%"/>
    <numFmt numFmtId="233" formatCode="_(_(_•_ _•_ #0_)_%;[Red]_(_(_•_ _•_ \-#0\)_%;[Green]_(_(_•_ _•_ #0_)_%;_(_(_•_ _•_ @_)_%"/>
    <numFmt numFmtId="234" formatCode="_(_(_•_ _•_ _•_ #0_)_%;[Red]_(_(_•_ _•_ _•_ \-#0\)_%;[Green]_(_(_•_ _•_ _•_ #0_)_%;_(_(_•_ _•_ _•_ @_)_%"/>
    <numFmt numFmtId="235" formatCode="#,##0\x;\(#,##0\x\)"/>
    <numFmt numFmtId="236" formatCode="0.0\x;\(0.0\x\)"/>
    <numFmt numFmtId="237" formatCode="#,##0.00\x;\(#,##0.00\x\)"/>
    <numFmt numFmtId="238" formatCode="#,##0.000\x;\(#,##0.000\x\)"/>
    <numFmt numFmtId="239" formatCode="0.0_);\(0.0\)"/>
    <numFmt numFmtId="240" formatCode="0%;\(0%\)"/>
    <numFmt numFmtId="241" formatCode="0.00\ \x_);\(0.00\ \x\)"/>
    <numFmt numFmtId="242" formatCode="_(* #,##0_);_(* \(#,##0\);_(* &quot;-&quot;????_);_(@_)"/>
    <numFmt numFmtId="243" formatCode="0__"/>
    <numFmt numFmtId="244" formatCode="h:mmAM/PM"/>
    <numFmt numFmtId="245" formatCode="0&quot; E&quot;"/>
    <numFmt numFmtId="246" formatCode="yyyy"/>
    <numFmt numFmtId="247" formatCode="0.0%;\(0.0%\)"/>
    <numFmt numFmtId="248" formatCode="0.00%_);\(0.00%\)"/>
    <numFmt numFmtId="249" formatCode="0.000%_);\(0.000%\)"/>
    <numFmt numFmtId="250" formatCode="_(0_)%;\(0\)%;\ \ ?_)%"/>
    <numFmt numFmtId="251" formatCode="_._._(* 0_)%;_._.* \(0\)%;_._._(* \ ?_)%"/>
    <numFmt numFmtId="252" formatCode="0%_);\(0%\)"/>
    <numFmt numFmtId="253" formatCode="_(* #,##0_)_%;[Red]_(* \(#,##0\)_%;[Green]_(* 0_)_%;_(@_)_%"/>
    <numFmt numFmtId="254" formatCode="_(* #,##0.0%_);[Red]_(* \-#,##0.0%_);[Green]_(* 0.0%_);_(@_)_%"/>
    <numFmt numFmtId="255" formatCode="_(* #,##0.00%_);[Red]_(* \-#,##0.00%_);[Green]_(* 0.00%_);_(@_)_%"/>
    <numFmt numFmtId="256" formatCode="_(* #,##0.000%_);[Red]_(* \-#,##0.000%_);[Green]_(* 0.000%_);_(@_)_%"/>
    <numFmt numFmtId="257" formatCode="_(0.0_)%;\(0.0\)%;\ \ ?_)%"/>
    <numFmt numFmtId="258" formatCode="_._._(* 0.0_)%;_._.* \(0.0\)%;_._._(* \ ?_)%"/>
    <numFmt numFmtId="259" formatCode="_(0.00_)%;\(0.00\)%;\ \ ?_)%"/>
    <numFmt numFmtId="260" formatCode="_._._(* 0.00_)%;_._.* \(0.00\)%;_._._(* \ ?_)%"/>
    <numFmt numFmtId="261" formatCode="_(0.000_)%;\(0.000\)%;\ \ ?_)%"/>
    <numFmt numFmtId="262" formatCode="_._._(* 0.000_)%;_._.* \(0.000\)%;_._._(* \ ?_)%"/>
    <numFmt numFmtId="263" formatCode="_(0.0000_)%;\(0.0000\)%;\ \ ?_)%"/>
    <numFmt numFmtId="264" formatCode="_._._(* 0.0000_)%;_._.* \(0.0000\)%;_._._(* \ ?_)%"/>
    <numFmt numFmtId="265" formatCode="mmmm\ dd\,\ yy"/>
    <numFmt numFmtId="266" formatCode="0.0\x"/>
    <numFmt numFmtId="267" formatCode="_(* #,##0_);_(* \(#,##0\);_(* \ ?_)"/>
    <numFmt numFmtId="268" formatCode="_(* #,##0.0_);_(* \(#,##0.0\);_(* \ ?_)"/>
    <numFmt numFmtId="269" formatCode="_(* #,##0.00_);_(* \(#,##0.00\);_(* \ ?_)"/>
    <numFmt numFmtId="270" formatCode="_(* #,##0.000_);_(* \(#,##0.000\);_(* \ ?_)"/>
    <numFmt numFmtId="271" formatCode="_(&quot;$&quot;* #,##0_);_(&quot;$&quot;* \(#,##0\);_(&quot;$&quot;* \ ?_)"/>
    <numFmt numFmtId="272" formatCode="_(&quot;$&quot;* #,##0.0_);_(&quot;$&quot;* \(#,##0.0\);_(&quot;$&quot;* \ ?_)"/>
    <numFmt numFmtId="273" formatCode="_(&quot;$&quot;* #,##0.00_);_(&quot;$&quot;* \(#,##0.00\);_(&quot;$&quot;* \ ?_)"/>
    <numFmt numFmtId="274" formatCode="_(&quot;$&quot;* #,##0.000_);_(&quot;$&quot;* \(#,##0.000\);_(&quot;$&quot;* \ ?_)"/>
    <numFmt numFmtId="275" formatCode="0000&quot;A&quot;"/>
    <numFmt numFmtId="276" formatCode="0&quot;E&quot;"/>
    <numFmt numFmtId="277" formatCode="0000&quot;E&quot;"/>
    <numFmt numFmtId="278" formatCode="_(&quot;$&quot;* #,##0.0000_);_(&quot;$&quot;* \(#,##0.0000\);_(&quot;$&quot;* &quot;-&quot;??_);_(@_)"/>
    <numFmt numFmtId="279" formatCode="_(* #,##0.000000_);_(* \(#,##0.000000\);_(* &quot;-&quot;??_);_(@_)"/>
    <numFmt numFmtId="280" formatCode="_(* #,##0.0000000_);_(* \(#,##0.0000000\);_(* &quot;-&quot;??_);_(@_)"/>
    <numFmt numFmtId="281" formatCode="_(* #,##0.00000_);_(* \(#,##0.00000\);_(* &quot;-&quot;?????_);_(@_)"/>
    <numFmt numFmtId="282" formatCode="_(* #,##0.000_);_(* \(#,##0.000\);_(* &quot;-&quot;??_);_(@_)"/>
  </numFmts>
  <fonts count="11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b/>
      <i/>
      <sz val="10"/>
      <color indexed="10"/>
      <name val="Times New Roman"/>
      <family val="1"/>
    </font>
    <font>
      <b/>
      <sz val="10"/>
      <color indexed="12"/>
      <name val="Times New Roman"/>
      <family val="1"/>
    </font>
    <font>
      <b/>
      <i/>
      <sz val="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u/>
      <sz val="11"/>
      <name val="Garamond"/>
      <family val="1"/>
    </font>
    <font>
      <sz val="11"/>
      <name val="Garamond"/>
      <family val="1"/>
    </font>
    <font>
      <b/>
      <sz val="11"/>
      <name val="Garamond"/>
      <family val="1"/>
    </font>
    <font>
      <sz val="10"/>
      <color indexed="56"/>
      <name val="Times New Roman"/>
      <family val="1"/>
    </font>
    <font>
      <sz val="10"/>
      <name val="Arial Narrow"/>
      <family val="2"/>
    </font>
    <font>
      <sz val="11"/>
      <color theme="1"/>
      <name val="Calibri"/>
      <family val="2"/>
      <scheme val="minor"/>
    </font>
    <font>
      <vertAlign val="superscript"/>
      <sz val="10"/>
      <color theme="1"/>
      <name val="Times New Roman"/>
      <family val="1"/>
    </font>
    <font>
      <sz val="10"/>
      <color rgb="FFFF0000"/>
      <name val="Times New Roman"/>
      <family val="1"/>
    </font>
    <font>
      <b/>
      <sz val="10"/>
      <color rgb="FFFF0000"/>
      <name val="Arial Narrow"/>
      <family val="2"/>
    </font>
    <font>
      <b/>
      <sz val="10"/>
      <name val="Arial Narrow"/>
      <family val="2"/>
    </font>
    <font>
      <b/>
      <sz val="10"/>
      <color rgb="FFFF0000"/>
      <name val="Times New Roman"/>
      <family val="1"/>
    </font>
    <font>
      <sz val="10"/>
      <color rgb="FF000000"/>
      <name val="Times New Roman"/>
      <family val="1"/>
    </font>
    <font>
      <sz val="10"/>
      <color rgb="FF0070C0"/>
      <name val="Times New Roman"/>
      <family val="1"/>
    </font>
    <font>
      <sz val="10"/>
      <color theme="1"/>
      <name val="Calibri"/>
      <family val="2"/>
    </font>
    <font>
      <sz val="8"/>
      <color rgb="FF000000"/>
      <name val="Verdana"/>
      <family val="2"/>
    </font>
    <font>
      <sz val="12"/>
      <name val="Arial MT"/>
      <family val="2"/>
    </font>
    <font>
      <u/>
      <sz val="11"/>
      <color theme="10"/>
      <name val="Calibri"/>
      <family val="2"/>
      <scheme val="minor"/>
    </font>
    <font>
      <sz val="11"/>
      <color indexed="8"/>
      <name val="Calibri"/>
      <family val="2"/>
      <scheme val="minor"/>
    </font>
  </fonts>
  <fills count="23">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indexed="42"/>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rgb="FFFFFF99"/>
        <bgColor rgb="FF000000"/>
      </patternFill>
    </fill>
    <fill>
      <patternFill patternType="solid">
        <fgColor rgb="FFF1F5FB"/>
        <bgColor rgb="FF000000"/>
      </patternFill>
    </fill>
  </fills>
  <borders count="49">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rgb="FF808080"/>
      </left>
      <right style="thin">
        <color rgb="FF808080"/>
      </right>
      <top style="thin">
        <color rgb="FF808080"/>
      </top>
      <bottom style="thin">
        <color rgb="FF808080"/>
      </bottom>
      <diagonal/>
    </border>
  </borders>
  <cellStyleXfs count="416">
    <xf numFmtId="174" fontId="0" fillId="0" borderId="0" applyProtection="0"/>
    <xf numFmtId="0" fontId="9" fillId="0" borderId="0"/>
    <xf numFmtId="188" fontId="47" fillId="0" borderId="0" applyFont="0" applyFill="0" applyBorder="0" applyAlignment="0" applyProtection="0"/>
    <xf numFmtId="189" fontId="47"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192" fontId="47" fillId="0" borderId="0" applyFont="0" applyFill="0" applyBorder="0" applyAlignment="0" applyProtection="0"/>
    <xf numFmtId="193" fontId="47" fillId="0" borderId="0" applyFont="0" applyFill="0" applyBorder="0" applyAlignment="0" applyProtection="0"/>
    <xf numFmtId="0" fontId="17" fillId="0" borderId="0"/>
    <xf numFmtId="194" fontId="9" fillId="2" borderId="0" applyNumberFormat="0" applyFill="0" applyBorder="0" applyAlignment="0" applyProtection="0">
      <alignment horizontal="right" vertical="center"/>
    </xf>
    <xf numFmtId="194" fontId="41" fillId="0" borderId="0" applyNumberFormat="0" applyFill="0" applyBorder="0" applyAlignment="0" applyProtection="0"/>
    <xf numFmtId="0" fontId="9" fillId="0" borderId="1" applyNumberFormat="0" applyFont="0" applyFill="0" applyAlignment="0" applyProtection="0"/>
    <xf numFmtId="195" fontId="39" fillId="0" borderId="0" applyFont="0" applyFill="0" applyBorder="0" applyAlignment="0" applyProtection="0"/>
    <xf numFmtId="196" fontId="47" fillId="0" borderId="0" applyFont="0" applyFill="0" applyBorder="0" applyProtection="0">
      <alignment horizontal="left"/>
    </xf>
    <xf numFmtId="197" fontId="47" fillId="0" borderId="0" applyFont="0" applyFill="0" applyBorder="0" applyProtection="0">
      <alignment horizontal="left"/>
    </xf>
    <xf numFmtId="198" fontId="47" fillId="0" borderId="0" applyFont="0" applyFill="0" applyBorder="0" applyProtection="0">
      <alignment horizontal="left"/>
    </xf>
    <xf numFmtId="37" fontId="48" fillId="0" borderId="0" applyFont="0" applyFill="0" applyBorder="0" applyAlignment="0" applyProtection="0">
      <alignment vertical="center"/>
      <protection locked="0"/>
    </xf>
    <xf numFmtId="199" fontId="49" fillId="0" borderId="0" applyFont="0" applyFill="0" applyBorder="0" applyAlignment="0" applyProtection="0"/>
    <xf numFmtId="0" fontId="50" fillId="0" borderId="0"/>
    <xf numFmtId="0" fontId="50" fillId="0" borderId="0"/>
    <xf numFmtId="174" fontId="7" fillId="0" borderId="0" applyFill="0"/>
    <xf numFmtId="174" fontId="7" fillId="0" borderId="0">
      <alignment horizontal="center"/>
    </xf>
    <xf numFmtId="0" fontId="7" fillId="0" borderId="0" applyFill="0">
      <alignment horizontal="center"/>
    </xf>
    <xf numFmtId="174" fontId="8" fillId="0" borderId="2" applyFill="0"/>
    <xf numFmtId="0" fontId="9" fillId="0" borderId="0" applyFont="0" applyAlignment="0"/>
    <xf numFmtId="0" fontId="10" fillId="0" borderId="0" applyFill="0">
      <alignment vertical="top"/>
    </xf>
    <xf numFmtId="0" fontId="8" fillId="0" borderId="0" applyFill="0">
      <alignment horizontal="left" vertical="top"/>
    </xf>
    <xf numFmtId="174" fontId="11" fillId="0" borderId="3" applyFill="0"/>
    <xf numFmtId="0" fontId="9" fillId="0" borderId="0" applyNumberFormat="0" applyFont="0" applyAlignment="0"/>
    <xf numFmtId="0" fontId="10" fillId="0" borderId="0" applyFill="0">
      <alignment wrapText="1"/>
    </xf>
    <xf numFmtId="0" fontId="8" fillId="0" borderId="0" applyFill="0">
      <alignment horizontal="left" vertical="top" wrapText="1"/>
    </xf>
    <xf numFmtId="174" fontId="12" fillId="0" borderId="0" applyFill="0"/>
    <xf numFmtId="0" fontId="13" fillId="0" borderId="0" applyNumberFormat="0" applyFont="0" applyAlignment="0">
      <alignment horizontal="center"/>
    </xf>
    <xf numFmtId="0" fontId="14" fillId="0" borderId="0" applyFill="0">
      <alignment vertical="top" wrapText="1"/>
    </xf>
    <xf numFmtId="0" fontId="11" fillId="0" borderId="0" applyFill="0">
      <alignment horizontal="left" vertical="top" wrapText="1"/>
    </xf>
    <xf numFmtId="174" fontId="9" fillId="0" borderId="0" applyFill="0"/>
    <xf numFmtId="0" fontId="13" fillId="0" borderId="0" applyNumberFormat="0" applyFont="0" applyAlignment="0">
      <alignment horizontal="center"/>
    </xf>
    <xf numFmtId="0" fontId="15" fillId="0" borderId="0" applyFill="0">
      <alignment vertical="center" wrapText="1"/>
    </xf>
    <xf numFmtId="0" fontId="16" fillId="0" borderId="0">
      <alignment horizontal="left" vertical="center" wrapText="1"/>
    </xf>
    <xf numFmtId="174" fontId="17" fillId="0" borderId="0" applyFill="0"/>
    <xf numFmtId="0" fontId="13" fillId="0" borderId="0" applyNumberFormat="0" applyFont="0" applyAlignment="0">
      <alignment horizontal="center"/>
    </xf>
    <xf numFmtId="0" fontId="18" fillId="0" borderId="0" applyFill="0">
      <alignment horizontal="center" vertical="center" wrapText="1"/>
    </xf>
    <xf numFmtId="0" fontId="19" fillId="0" borderId="0" applyFill="0">
      <alignment horizontal="center" vertical="center" wrapText="1"/>
    </xf>
    <xf numFmtId="0" fontId="9" fillId="0" borderId="0" applyFill="0">
      <alignment horizontal="center" vertical="center" wrapText="1"/>
    </xf>
    <xf numFmtId="174" fontId="20" fillId="0" borderId="0" applyFill="0"/>
    <xf numFmtId="0" fontId="13" fillId="0" borderId="0" applyNumberFormat="0" applyFont="0" applyAlignment="0">
      <alignment horizontal="center"/>
    </xf>
    <xf numFmtId="0" fontId="21" fillId="0" borderId="0" applyFill="0">
      <alignment horizontal="center" vertical="center" wrapText="1"/>
    </xf>
    <xf numFmtId="0" fontId="22" fillId="0" borderId="0" applyFill="0">
      <alignment horizontal="center" vertical="center" wrapText="1"/>
    </xf>
    <xf numFmtId="174" fontId="23" fillId="0" borderId="0" applyFill="0"/>
    <xf numFmtId="0" fontId="13" fillId="0" borderId="0" applyNumberFormat="0" applyFont="0" applyAlignment="0">
      <alignment horizontal="center"/>
    </xf>
    <xf numFmtId="0" fontId="24" fillId="0" borderId="0">
      <alignment horizontal="center" wrapText="1"/>
    </xf>
    <xf numFmtId="0" fontId="20" fillId="0" borderId="0" applyFill="0">
      <alignment horizontal="center" wrapText="1"/>
    </xf>
    <xf numFmtId="181" fontId="51" fillId="0" borderId="0" applyFont="0" applyFill="0" applyBorder="0" applyAlignment="0" applyProtection="0">
      <protection locked="0"/>
    </xf>
    <xf numFmtId="200" fontId="51" fillId="0" borderId="0" applyFont="0" applyFill="0" applyBorder="0" applyAlignment="0" applyProtection="0">
      <protection locked="0"/>
    </xf>
    <xf numFmtId="39" fontId="9" fillId="0" borderId="0" applyFont="0" applyFill="0" applyBorder="0" applyAlignment="0" applyProtection="0"/>
    <xf numFmtId="201" fontId="52" fillId="0" borderId="0" applyFont="0" applyFill="0" applyBorder="0" applyAlignment="0" applyProtection="0"/>
    <xf numFmtId="185" fontId="49" fillId="0" borderId="0" applyFont="0" applyFill="0" applyBorder="0" applyAlignment="0" applyProtection="0"/>
    <xf numFmtId="0" fontId="9" fillId="0" borderId="1" applyNumberFormat="0" applyFont="0" applyFill="0" applyBorder="0" applyProtection="0">
      <alignment horizontal="centerContinuous" vertical="center"/>
    </xf>
    <xf numFmtId="0" fontId="33" fillId="0" borderId="0" applyFill="0" applyBorder="0" applyProtection="0">
      <alignment horizontal="center"/>
      <protection locked="0"/>
    </xf>
    <xf numFmtId="43" fontId="9" fillId="0" borderId="0" applyFont="0" applyFill="0" applyBorder="0" applyAlignment="0" applyProtection="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41" fontId="9" fillId="0" borderId="0" applyFont="0" applyFill="0" applyBorder="0" applyAlignment="0" applyProtection="0"/>
    <xf numFmtId="202" fontId="47" fillId="0" borderId="0" applyFont="0" applyFill="0" applyBorder="0" applyAlignment="0" applyProtection="0"/>
    <xf numFmtId="203" fontId="47" fillId="0" borderId="0" applyFont="0" applyFill="0" applyBorder="0" applyAlignment="0" applyProtection="0"/>
    <xf numFmtId="204" fontId="47" fillId="0" borderId="0" applyFont="0" applyFill="0" applyBorder="0" applyAlignment="0" applyProtection="0"/>
    <xf numFmtId="205" fontId="45" fillId="0" borderId="0" applyFont="0" applyFill="0" applyBorder="0" applyAlignment="0" applyProtection="0"/>
    <xf numFmtId="206" fontId="54" fillId="0" borderId="0" applyFont="0" applyFill="0" applyBorder="0" applyAlignment="0" applyProtection="0"/>
    <xf numFmtId="207" fontId="54" fillId="0" borderId="0" applyFont="0" applyFill="0" applyBorder="0" applyAlignment="0" applyProtection="0"/>
    <xf numFmtId="208" fontId="12" fillId="0" borderId="0" applyFont="0" applyFill="0" applyBorder="0" applyAlignment="0" applyProtection="0">
      <protection locked="0"/>
    </xf>
    <xf numFmtId="43" fontId="5"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4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96" fillId="0" borderId="0" applyFont="0" applyFill="0" applyBorder="0" applyAlignment="0" applyProtection="0"/>
    <xf numFmtId="37" fontId="55" fillId="0" borderId="0" applyFill="0" applyBorder="0" applyAlignment="0" applyProtection="0"/>
    <xf numFmtId="3" fontId="9" fillId="0" borderId="0" applyFont="0" applyFill="0" applyBorder="0" applyAlignment="0" applyProtection="0"/>
    <xf numFmtId="0" fontId="8" fillId="0" borderId="0" applyFill="0" applyBorder="0" applyAlignment="0" applyProtection="0">
      <protection locked="0"/>
    </xf>
    <xf numFmtId="0" fontId="9" fillId="0" borderId="4"/>
    <xf numFmtId="44" fontId="9" fillId="0" borderId="0" applyFont="0" applyFill="0" applyBorder="0" applyAlignment="0" applyProtection="0"/>
    <xf numFmtId="209" fontId="47" fillId="0" borderId="0" applyFont="0" applyFill="0" applyBorder="0" applyAlignment="0" applyProtection="0"/>
    <xf numFmtId="210" fontId="47" fillId="0" borderId="0" applyFont="0" applyFill="0" applyBorder="0" applyAlignment="0" applyProtection="0"/>
    <xf numFmtId="211" fontId="47" fillId="0" borderId="0" applyFont="0" applyFill="0" applyBorder="0" applyAlignment="0" applyProtection="0"/>
    <xf numFmtId="212" fontId="54" fillId="0" borderId="0" applyFont="0" applyFill="0" applyBorder="0" applyAlignment="0" applyProtection="0"/>
    <xf numFmtId="213" fontId="54" fillId="0" borderId="0" applyFont="0" applyFill="0" applyBorder="0" applyAlignment="0" applyProtection="0"/>
    <xf numFmtId="214" fontId="54" fillId="0" borderId="0" applyFont="0" applyFill="0" applyBorder="0" applyAlignment="0" applyProtection="0"/>
    <xf numFmtId="215" fontId="12" fillId="0" borderId="0" applyFont="0" applyFill="0" applyBorder="0" applyAlignment="0" applyProtection="0">
      <protection locked="0"/>
    </xf>
    <xf numFmtId="44" fontId="19" fillId="0" borderId="0" applyFont="0" applyFill="0" applyBorder="0" applyAlignment="0" applyProtection="0"/>
    <xf numFmtId="44" fontId="9" fillId="0" borderId="0" applyFont="0" applyFill="0" applyBorder="0" applyAlignment="0" applyProtection="0"/>
    <xf numFmtId="44" fontId="43"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5" fontId="55" fillId="0" borderId="0" applyFill="0" applyBorder="0" applyAlignment="0" applyProtection="0"/>
    <xf numFmtId="5" fontId="9" fillId="0" borderId="0" applyFont="0" applyFill="0" applyBorder="0" applyAlignment="0" applyProtection="0"/>
    <xf numFmtId="5" fontId="9" fillId="0" borderId="0" applyFont="0" applyFill="0" applyBorder="0" applyAlignment="0" applyProtection="0"/>
    <xf numFmtId="216" fontId="49" fillId="0" borderId="0" applyFont="0" applyFill="0" applyBorder="0" applyAlignment="0" applyProtection="0"/>
    <xf numFmtId="184" fontId="9" fillId="0" borderId="0" applyFont="0" applyFill="0" applyBorder="0" applyAlignment="0" applyProtection="0"/>
    <xf numFmtId="217" fontId="51" fillId="0" borderId="0" applyFont="0" applyFill="0" applyBorder="0" applyAlignment="0" applyProtection="0">
      <protection locked="0"/>
    </xf>
    <xf numFmtId="7" fontId="7" fillId="0" borderId="0" applyFont="0" applyFill="0" applyBorder="0" applyAlignment="0" applyProtection="0"/>
    <xf numFmtId="218" fontId="52" fillId="0" borderId="0" applyFont="0" applyFill="0" applyBorder="0" applyAlignment="0" applyProtection="0"/>
    <xf numFmtId="183" fontId="56" fillId="0" borderId="0" applyFont="0" applyFill="0" applyBorder="0" applyAlignment="0" applyProtection="0"/>
    <xf numFmtId="0" fontId="57" fillId="3" borderId="5" applyNumberFormat="0" applyFont="0" applyFill="0" applyAlignment="0" applyProtection="0">
      <alignment horizontal="left" indent="1"/>
    </xf>
    <xf numFmtId="14" fontId="9" fillId="0" borderId="0" applyFont="0" applyFill="0" applyBorder="0" applyAlignment="0" applyProtection="0"/>
    <xf numFmtId="219" fontId="47" fillId="0" borderId="0" applyFont="0" applyFill="0" applyBorder="0" applyProtection="0"/>
    <xf numFmtId="220" fontId="47" fillId="0" borderId="0" applyFont="0" applyFill="0" applyBorder="0" applyProtection="0"/>
    <xf numFmtId="221" fontId="47" fillId="0" borderId="0" applyFont="0" applyFill="0" applyBorder="0" applyAlignment="0" applyProtection="0"/>
    <xf numFmtId="222" fontId="47" fillId="0" borderId="0" applyFont="0" applyFill="0" applyBorder="0" applyAlignment="0" applyProtection="0"/>
    <xf numFmtId="223" fontId="47" fillId="0" borderId="0" applyFont="0" applyFill="0" applyBorder="0" applyAlignment="0" applyProtection="0"/>
    <xf numFmtId="224" fontId="58" fillId="0" borderId="0" applyFont="0" applyFill="0" applyBorder="0" applyAlignment="0" applyProtection="0"/>
    <xf numFmtId="5" fontId="59" fillId="0" borderId="0" applyBorder="0"/>
    <xf numFmtId="184" fontId="59" fillId="0" borderId="0" applyBorder="0"/>
    <xf numFmtId="7" fontId="59" fillId="0" borderId="0" applyBorder="0"/>
    <xf numFmtId="37" fontId="59" fillId="0" borderId="0" applyBorder="0"/>
    <xf numFmtId="181" fontId="59" fillId="0" borderId="0" applyBorder="0"/>
    <xf numFmtId="225" fontId="59" fillId="0" borderId="0" applyBorder="0"/>
    <xf numFmtId="39" fontId="59" fillId="0" borderId="0" applyBorder="0"/>
    <xf numFmtId="226" fontId="59" fillId="0" borderId="0" applyBorder="0"/>
    <xf numFmtId="7" fontId="9" fillId="0" borderId="0" applyFont="0" applyFill="0" applyBorder="0" applyAlignment="0" applyProtection="0"/>
    <xf numFmtId="227" fontId="49" fillId="0" borderId="0" applyFont="0" applyFill="0" applyBorder="0" applyAlignment="0" applyProtection="0"/>
    <xf numFmtId="228" fontId="49" fillId="0" borderId="0" applyFont="0" applyFill="0" applyAlignment="0" applyProtection="0"/>
    <xf numFmtId="227" fontId="49" fillId="0" borderId="0" applyFont="0" applyFill="0" applyBorder="0" applyAlignment="0" applyProtection="0"/>
    <xf numFmtId="229" fontId="7" fillId="0" borderId="0" applyFont="0" applyFill="0" applyBorder="0" applyAlignment="0" applyProtection="0"/>
    <xf numFmtId="2" fontId="9" fillId="0" borderId="0" applyFont="0" applyFill="0" applyBorder="0" applyAlignment="0" applyProtection="0"/>
    <xf numFmtId="0" fontId="60" fillId="0" borderId="0"/>
    <xf numFmtId="181" fontId="61" fillId="0" borderId="0" applyNumberFormat="0" applyFill="0" applyBorder="0" applyAlignment="0" applyProtection="0"/>
    <xf numFmtId="0" fontId="7" fillId="0" borderId="0" applyFont="0" applyFill="0" applyBorder="0" applyAlignment="0" applyProtection="0"/>
    <xf numFmtId="0" fontId="47" fillId="0" borderId="0" applyFont="0" applyFill="0" applyBorder="0" applyProtection="0">
      <alignment horizontal="center" wrapText="1"/>
    </xf>
    <xf numFmtId="230" fontId="47" fillId="0" borderId="0" applyFont="0" applyFill="0" applyBorder="0" applyProtection="0">
      <alignment horizontal="right"/>
    </xf>
    <xf numFmtId="0" fontId="61" fillId="0" borderId="0" applyNumberFormat="0" applyFill="0" applyBorder="0" applyAlignment="0" applyProtection="0"/>
    <xf numFmtId="0" fontId="62" fillId="4" borderId="0" applyNumberFormat="0" applyFill="0" applyBorder="0" applyAlignment="0" applyProtection="0"/>
    <xf numFmtId="0" fontId="11" fillId="0" borderId="6" applyNumberFormat="0" applyAlignment="0" applyProtection="0">
      <alignment horizontal="left" vertical="center"/>
    </xf>
    <xf numFmtId="0" fontId="11" fillId="0" borderId="7">
      <alignment horizontal="left" vertical="center"/>
    </xf>
    <xf numFmtId="14" fontId="34" fillId="5" borderId="8">
      <alignment horizontal="center" vertical="center" wrapText="1"/>
    </xf>
    <xf numFmtId="0" fontId="25" fillId="0" borderId="0" applyFont="0" applyFill="0" applyBorder="0" applyAlignment="0" applyProtection="0"/>
    <xf numFmtId="0" fontId="26" fillId="0" borderId="0" applyFont="0" applyFill="0" applyBorder="0" applyAlignment="0" applyProtection="0"/>
    <xf numFmtId="0" fontId="11" fillId="0" borderId="0" applyFont="0" applyFill="0" applyBorder="0" applyAlignment="0" applyProtection="0"/>
    <xf numFmtId="0" fontId="33" fillId="0" borderId="0" applyFill="0" applyAlignment="0" applyProtection="0">
      <protection locked="0"/>
    </xf>
    <xf numFmtId="0" fontId="33" fillId="0" borderId="1" applyFill="0" applyAlignment="0" applyProtection="0">
      <protection locked="0"/>
    </xf>
    <xf numFmtId="0" fontId="27" fillId="0" borderId="8"/>
    <xf numFmtId="0" fontId="28" fillId="0" borderId="0"/>
    <xf numFmtId="0" fontId="63" fillId="0" borderId="1" applyNumberFormat="0" applyFill="0" applyAlignment="0" applyProtection="0"/>
    <xf numFmtId="0" fontId="58" fillId="6" borderId="0" applyNumberFormat="0" applyFont="0" applyBorder="0" applyAlignment="0" applyProtection="0"/>
    <xf numFmtId="0" fontId="64" fillId="0" borderId="0" applyNumberFormat="0" applyFill="0" applyBorder="0" applyAlignment="0" applyProtection="0">
      <alignment vertical="top"/>
      <protection locked="0"/>
    </xf>
    <xf numFmtId="0" fontId="44" fillId="7" borderId="9" applyNumberFormat="0" applyAlignment="0" applyProtection="0"/>
    <xf numFmtId="231" fontId="47" fillId="0" borderId="0" applyFont="0" applyFill="0" applyBorder="0" applyProtection="0">
      <alignment horizontal="left"/>
    </xf>
    <xf numFmtId="232" fontId="47" fillId="0" borderId="0" applyFont="0" applyFill="0" applyBorder="0" applyProtection="0">
      <alignment horizontal="left"/>
    </xf>
    <xf numFmtId="233" fontId="47" fillId="0" borderId="0" applyFont="0" applyFill="0" applyBorder="0" applyProtection="0">
      <alignment horizontal="left"/>
    </xf>
    <xf numFmtId="234" fontId="47" fillId="0" borderId="0" applyFont="0" applyFill="0" applyBorder="0" applyProtection="0">
      <alignment horizontal="left"/>
    </xf>
    <xf numFmtId="10" fontId="7" fillId="8" borderId="9" applyNumberFormat="0" applyBorder="0" applyAlignment="0" applyProtection="0"/>
    <xf numFmtId="5" fontId="65" fillId="0" borderId="0" applyBorder="0"/>
    <xf numFmtId="184" fontId="65" fillId="0" borderId="0" applyBorder="0"/>
    <xf numFmtId="7" fontId="65" fillId="0" borderId="0" applyBorder="0"/>
    <xf numFmtId="37" fontId="65" fillId="0" borderId="0" applyBorder="0"/>
    <xf numFmtId="181" fontId="65" fillId="0" borderId="0" applyBorder="0"/>
    <xf numFmtId="225" fontId="65" fillId="0" borderId="0" applyBorder="0"/>
    <xf numFmtId="39" fontId="65" fillId="0" borderId="0" applyBorder="0"/>
    <xf numFmtId="226" fontId="65" fillId="0" borderId="0" applyBorder="0"/>
    <xf numFmtId="0" fontId="58" fillId="0" borderId="10" applyNumberFormat="0" applyFont="0" applyFill="0" applyAlignment="0" applyProtection="0"/>
    <xf numFmtId="0" fontId="66" fillId="0" borderId="0"/>
    <xf numFmtId="0" fontId="7" fillId="9" borderId="0"/>
    <xf numFmtId="235" fontId="9" fillId="0" borderId="0" applyFont="0" applyFill="0" applyBorder="0" applyAlignment="0" applyProtection="0"/>
    <xf numFmtId="236" fontId="9" fillId="0" borderId="0" applyFont="0" applyFill="0" applyBorder="0" applyAlignment="0" applyProtection="0"/>
    <xf numFmtId="237" fontId="9" fillId="0" borderId="0" applyFont="0" applyFill="0" applyBorder="0" applyAlignment="0" applyProtection="0"/>
    <xf numFmtId="238" fontId="9" fillId="0" borderId="0" applyFont="0" applyFill="0" applyBorder="0" applyAlignment="0" applyProtection="0"/>
    <xf numFmtId="0" fontId="9" fillId="0" borderId="0" applyFont="0" applyFill="0" applyBorder="0" applyAlignment="0" applyProtection="0">
      <alignment horizontal="right"/>
    </xf>
    <xf numFmtId="239" fontId="9" fillId="0" borderId="0" applyFont="0" applyFill="0" applyBorder="0" applyAlignment="0" applyProtection="0"/>
    <xf numFmtId="37" fontId="67" fillId="0" borderId="0"/>
    <xf numFmtId="0" fontId="49" fillId="0" borderId="0"/>
    <xf numFmtId="0" fontId="103" fillId="0" borderId="0"/>
    <xf numFmtId="7" fontId="97" fillId="0" borderId="0"/>
    <xf numFmtId="0" fontId="9" fillId="0" borderId="0"/>
    <xf numFmtId="0" fontId="45" fillId="0" borderId="0"/>
    <xf numFmtId="0" fontId="19" fillId="0" borderId="0"/>
    <xf numFmtId="0" fontId="9" fillId="0" borderId="0"/>
    <xf numFmtId="0" fontId="9" fillId="0" borderId="0"/>
    <xf numFmtId="0" fontId="43" fillId="0" borderId="0"/>
    <xf numFmtId="0" fontId="9" fillId="0" borderId="0"/>
    <xf numFmtId="0" fontId="9" fillId="0" borderId="0"/>
    <xf numFmtId="0" fontId="9"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174" fontId="29" fillId="0" borderId="0" applyProtection="0"/>
    <xf numFmtId="0" fontId="103" fillId="0" borderId="0"/>
    <xf numFmtId="0" fontId="103" fillId="0" borderId="0"/>
    <xf numFmtId="0" fontId="103" fillId="0" borderId="0"/>
    <xf numFmtId="0" fontId="103" fillId="0" borderId="0"/>
    <xf numFmtId="0" fontId="29" fillId="0" borderId="0" applyProtection="0"/>
    <xf numFmtId="174" fontId="29" fillId="0" borderId="0" applyProtection="0"/>
    <xf numFmtId="174" fontId="29" fillId="0" borderId="0" applyProtection="0"/>
    <xf numFmtId="174" fontId="29" fillId="0" borderId="0" applyProtection="0"/>
    <xf numFmtId="0" fontId="9" fillId="0" borderId="0"/>
    <xf numFmtId="174" fontId="29" fillId="0" borderId="0" applyProtection="0"/>
    <xf numFmtId="0" fontId="9" fillId="0" borderId="0"/>
    <xf numFmtId="0" fontId="39" fillId="10" borderId="0" applyNumberFormat="0" applyFont="0" applyBorder="0" applyAlignment="0"/>
    <xf numFmtId="240" fontId="9" fillId="0" borderId="0" applyFont="0" applyFill="0" applyBorder="0" applyAlignment="0" applyProtection="0"/>
    <xf numFmtId="241" fontId="68" fillId="0" borderId="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2" fontId="9" fillId="0" borderId="0"/>
    <xf numFmtId="243" fontId="49" fillId="0" borderId="0"/>
    <xf numFmtId="243" fontId="49" fillId="0" borderId="0"/>
    <xf numFmtId="241" fontId="68" fillId="0" borderId="0"/>
    <xf numFmtId="0" fontId="49" fillId="0" borderId="0"/>
    <xf numFmtId="241" fontId="55" fillId="0" borderId="0"/>
    <xf numFmtId="242" fontId="9" fillId="0" borderId="0"/>
    <xf numFmtId="243" fontId="49" fillId="0" borderId="0"/>
    <xf numFmtId="243" fontId="49" fillId="0" borderId="0"/>
    <xf numFmtId="0" fontId="49" fillId="0" borderId="0"/>
    <xf numFmtId="0" fontId="49" fillId="0" borderId="0"/>
    <xf numFmtId="244" fontId="49" fillId="0" borderId="0"/>
    <xf numFmtId="170" fontId="49" fillId="0" borderId="0"/>
    <xf numFmtId="245" fontId="49" fillId="0" borderId="0"/>
    <xf numFmtId="244" fontId="49" fillId="0" borderId="0"/>
    <xf numFmtId="170" fontId="49" fillId="0" borderId="0"/>
    <xf numFmtId="246" fontId="49" fillId="0" borderId="0"/>
    <xf numFmtId="246" fontId="49" fillId="0" borderId="0"/>
    <xf numFmtId="179" fontId="49" fillId="0" borderId="0"/>
    <xf numFmtId="245" fontId="49" fillId="0" borderId="0"/>
    <xf numFmtId="169" fontId="49" fillId="0" borderId="0"/>
    <xf numFmtId="179" fontId="49" fillId="0" borderId="0"/>
    <xf numFmtId="179" fontId="49" fillId="0" borderId="0"/>
    <xf numFmtId="0" fontId="49" fillId="0" borderId="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1" fontId="68" fillId="0" borderId="0"/>
    <xf numFmtId="241" fontId="68" fillId="0" borderId="0"/>
    <xf numFmtId="240" fontId="9" fillId="0" borderId="0" applyFont="0" applyFill="0" applyBorder="0" applyAlignment="0" applyProtection="0"/>
    <xf numFmtId="241" fontId="68" fillId="0" borderId="0"/>
    <xf numFmtId="241" fontId="68" fillId="0" borderId="0"/>
    <xf numFmtId="244" fontId="49" fillId="0" borderId="0"/>
    <xf numFmtId="170" fontId="49" fillId="0" borderId="0"/>
    <xf numFmtId="245" fontId="49" fillId="0" borderId="0"/>
    <xf numFmtId="244" fontId="49" fillId="0" borderId="0"/>
    <xf numFmtId="170" fontId="49" fillId="0" borderId="0"/>
    <xf numFmtId="246" fontId="49" fillId="0" borderId="0"/>
    <xf numFmtId="246" fontId="49" fillId="0" borderId="0"/>
    <xf numFmtId="179" fontId="49" fillId="0" borderId="0"/>
    <xf numFmtId="245" fontId="49" fillId="0" borderId="0"/>
    <xf numFmtId="169" fontId="49" fillId="0" borderId="0"/>
    <xf numFmtId="179" fontId="49" fillId="0" borderId="0"/>
    <xf numFmtId="179" fontId="49" fillId="0" borderId="0"/>
    <xf numFmtId="247" fontId="17" fillId="11" borderId="0" applyFont="0" applyFill="0" applyBorder="0" applyAlignment="0" applyProtection="0"/>
    <xf numFmtId="248" fontId="17" fillId="11" borderId="0" applyFont="0" applyFill="0" applyBorder="0" applyAlignment="0" applyProtection="0"/>
    <xf numFmtId="249" fontId="9" fillId="0" borderId="0" applyFont="0" applyFill="0" applyBorder="0" applyAlignment="0" applyProtection="0"/>
    <xf numFmtId="9" fontId="9" fillId="0" borderId="0" applyFont="0" applyFill="0" applyBorder="0" applyAlignment="0" applyProtection="0"/>
    <xf numFmtId="250" fontId="54" fillId="0" borderId="0" applyFont="0" applyFill="0" applyBorder="0" applyAlignment="0" applyProtection="0"/>
    <xf numFmtId="251" fontId="45" fillId="0" borderId="0" applyFont="0" applyFill="0" applyBorder="0" applyAlignment="0" applyProtection="0"/>
    <xf numFmtId="252" fontId="9" fillId="0" borderId="0" applyFont="0" applyFill="0" applyBorder="0" applyAlignment="0" applyProtection="0"/>
    <xf numFmtId="253" fontId="47" fillId="0" borderId="0" applyFont="0" applyFill="0" applyBorder="0" applyAlignment="0" applyProtection="0"/>
    <xf numFmtId="254" fontId="47" fillId="0" borderId="0" applyFont="0" applyFill="0" applyBorder="0" applyAlignment="0" applyProtection="0"/>
    <xf numFmtId="255" fontId="47" fillId="0" borderId="0" applyFont="0" applyFill="0" applyBorder="0" applyAlignment="0" applyProtection="0"/>
    <xf numFmtId="256" fontId="47" fillId="0" borderId="0" applyFont="0" applyFill="0" applyBorder="0" applyAlignment="0" applyProtection="0"/>
    <xf numFmtId="257" fontId="54" fillId="0" borderId="0" applyFont="0" applyFill="0" applyBorder="0" applyAlignment="0" applyProtection="0"/>
    <xf numFmtId="258" fontId="45" fillId="0" borderId="0" applyFont="0" applyFill="0" applyBorder="0" applyAlignment="0" applyProtection="0"/>
    <xf numFmtId="259" fontId="54" fillId="0" borderId="0" applyFont="0" applyFill="0" applyBorder="0" applyAlignment="0" applyProtection="0"/>
    <xf numFmtId="260" fontId="45" fillId="0" borderId="0" applyFont="0" applyFill="0" applyBorder="0" applyAlignment="0" applyProtection="0"/>
    <xf numFmtId="261" fontId="54" fillId="0" borderId="0" applyFont="0" applyFill="0" applyBorder="0" applyAlignment="0" applyProtection="0"/>
    <xf numFmtId="262" fontId="45" fillId="0" borderId="0" applyFont="0" applyFill="0" applyBorder="0" applyAlignment="0" applyProtection="0"/>
    <xf numFmtId="263" fontId="12" fillId="0" borderId="0" applyFont="0" applyFill="0" applyBorder="0" applyAlignment="0" applyProtection="0">
      <protection locked="0"/>
    </xf>
    <xf numFmtId="264" fontId="45"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4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194" fontId="55" fillId="0" borderId="0" applyFill="0" applyBorder="0" applyAlignment="0" applyProtection="0"/>
    <xf numFmtId="9" fontId="59" fillId="0" borderId="0" applyBorder="0"/>
    <xf numFmtId="171" fontId="59" fillId="0" borderId="0" applyBorder="0"/>
    <xf numFmtId="10" fontId="59" fillId="0" borderId="0" applyBorder="0"/>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3" fontId="9" fillId="0" borderId="0">
      <alignment horizontal="left" vertical="top"/>
    </xf>
    <xf numFmtId="0" fontId="31" fillId="0" borderId="8">
      <alignment horizontal="center"/>
    </xf>
    <xf numFmtId="3" fontId="30" fillId="0" borderId="0" applyFont="0" applyFill="0" applyBorder="0" applyAlignment="0" applyProtection="0"/>
    <xf numFmtId="0" fontId="30" fillId="12" borderId="0" applyNumberFormat="0" applyFont="0" applyBorder="0" applyAlignment="0" applyProtection="0"/>
    <xf numFmtId="3" fontId="9" fillId="0" borderId="0">
      <alignment horizontal="right" vertical="top"/>
    </xf>
    <xf numFmtId="41" fontId="16" fillId="9" borderId="11" applyFill="0"/>
    <xf numFmtId="0" fontId="32" fillId="0" borderId="0">
      <alignment horizontal="left" indent="7"/>
    </xf>
    <xf numFmtId="41" fontId="16" fillId="0" borderId="11" applyFill="0">
      <alignment horizontal="left" indent="2"/>
    </xf>
    <xf numFmtId="174" fontId="33" fillId="0" borderId="1" applyFill="0">
      <alignment horizontal="right"/>
    </xf>
    <xf numFmtId="0" fontId="34" fillId="0" borderId="9" applyNumberFormat="0" applyFont="0" applyBorder="0">
      <alignment horizontal="right"/>
    </xf>
    <xf numFmtId="0" fontId="35" fillId="0" borderId="0" applyFill="0"/>
    <xf numFmtId="0" fontId="11" fillId="0" borderId="0" applyFill="0"/>
    <xf numFmtId="4" fontId="33" fillId="0" borderId="1" applyFill="0"/>
    <xf numFmtId="0" fontId="9" fillId="0" borderId="0" applyNumberFormat="0" applyFont="0" applyBorder="0" applyAlignment="0"/>
    <xf numFmtId="0" fontId="14" fillId="0" borderId="0" applyFill="0">
      <alignment horizontal="left" indent="1"/>
    </xf>
    <xf numFmtId="0" fontId="36" fillId="0" borderId="0" applyFill="0">
      <alignment horizontal="left" indent="1"/>
    </xf>
    <xf numFmtId="4" fontId="17" fillId="0" borderId="0" applyFill="0"/>
    <xf numFmtId="0" fontId="9" fillId="0" borderId="0" applyNumberFormat="0" applyFont="0" applyFill="0" applyBorder="0" applyAlignment="0"/>
    <xf numFmtId="0" fontId="14" fillId="0" borderId="0" applyFill="0">
      <alignment horizontal="left" indent="2"/>
    </xf>
    <xf numFmtId="0" fontId="11" fillId="0" borderId="0" applyFill="0">
      <alignment horizontal="left" indent="2"/>
    </xf>
    <xf numFmtId="4" fontId="17" fillId="0" borderId="0" applyFill="0"/>
    <xf numFmtId="0" fontId="9" fillId="0" borderId="0" applyNumberFormat="0" applyFont="0" applyBorder="0" applyAlignment="0"/>
    <xf numFmtId="0" fontId="37" fillId="0" borderId="0">
      <alignment horizontal="left" indent="3"/>
    </xf>
    <xf numFmtId="0" fontId="38" fillId="0" borderId="0" applyFill="0">
      <alignment horizontal="left" indent="3"/>
    </xf>
    <xf numFmtId="4" fontId="17" fillId="0" borderId="0" applyFill="0"/>
    <xf numFmtId="0" fontId="9" fillId="0" borderId="0" applyNumberFormat="0" applyFont="0" applyBorder="0" applyAlignment="0"/>
    <xf numFmtId="0" fontId="18" fillId="0" borderId="0">
      <alignment horizontal="left" indent="4"/>
    </xf>
    <xf numFmtId="0" fontId="19" fillId="0" borderId="0" applyFill="0">
      <alignment horizontal="left" indent="4"/>
    </xf>
    <xf numFmtId="0" fontId="9" fillId="0" borderId="0" applyFill="0">
      <alignment horizontal="left" indent="4"/>
    </xf>
    <xf numFmtId="4" fontId="20" fillId="0" borderId="0" applyFill="0"/>
    <xf numFmtId="0" fontId="9" fillId="0" borderId="0" applyNumberFormat="0" applyFont="0" applyBorder="0" applyAlignment="0"/>
    <xf numFmtId="0" fontId="21" fillId="0" borderId="0">
      <alignment horizontal="left" indent="5"/>
    </xf>
    <xf numFmtId="0" fontId="22" fillId="0" borderId="0" applyFill="0">
      <alignment horizontal="left" indent="5"/>
    </xf>
    <xf numFmtId="4" fontId="23" fillId="0" borderId="0" applyFill="0"/>
    <xf numFmtId="0" fontId="9" fillId="0" borderId="0" applyNumberFormat="0" applyFont="0" applyFill="0" applyBorder="0" applyAlignment="0"/>
    <xf numFmtId="0" fontId="24" fillId="0" borderId="0" applyFill="0">
      <alignment horizontal="left" indent="6"/>
    </xf>
    <xf numFmtId="0" fontId="20" fillId="0" borderId="0" applyFill="0">
      <alignment horizontal="left" indent="6"/>
    </xf>
    <xf numFmtId="0" fontId="58" fillId="0" borderId="12" applyNumberFormat="0" applyFont="0" applyFill="0" applyAlignment="0" applyProtection="0"/>
    <xf numFmtId="0" fontId="69" fillId="0" borderId="0" applyNumberFormat="0" applyFill="0" applyBorder="0" applyAlignment="0" applyProtection="0"/>
    <xf numFmtId="0" fontId="70" fillId="0" borderId="0"/>
    <xf numFmtId="0" fontId="70" fillId="0" borderId="0"/>
    <xf numFmtId="0" fontId="46" fillId="0" borderId="8">
      <alignment horizontal="right"/>
    </xf>
    <xf numFmtId="0" fontId="8" fillId="13" borderId="0"/>
    <xf numFmtId="265" fontId="56" fillId="0" borderId="0">
      <alignment horizontal="center"/>
    </xf>
    <xf numFmtId="266" fontId="71" fillId="0" borderId="0">
      <alignment horizontal="center"/>
    </xf>
    <xf numFmtId="0" fontId="72" fillId="0" borderId="0" applyNumberFormat="0" applyFill="0" applyBorder="0" applyAlignment="0" applyProtection="0"/>
    <xf numFmtId="0" fontId="73" fillId="0" borderId="0" applyNumberFormat="0" applyBorder="0" applyAlignment="0"/>
    <xf numFmtId="0" fontId="42" fillId="0" borderId="0" applyNumberFormat="0" applyBorder="0" applyAlignment="0"/>
    <xf numFmtId="0" fontId="9" fillId="9" borderId="4" applyNumberFormat="0" applyFont="0" applyAlignment="0"/>
    <xf numFmtId="0" fontId="58" fillId="3" borderId="0" applyNumberFormat="0" applyFont="0" applyBorder="0" applyAlignment="0" applyProtection="0"/>
    <xf numFmtId="247" fontId="74" fillId="0" borderId="7" applyNumberFormat="0" applyFont="0" applyFill="0" applyAlignment="0" applyProtection="0"/>
    <xf numFmtId="0" fontId="40" fillId="0" borderId="0" applyFill="0" applyBorder="0" applyProtection="0">
      <alignment horizontal="left" vertical="top"/>
    </xf>
    <xf numFmtId="0" fontId="75" fillId="0" borderId="0" applyAlignment="0">
      <alignment horizontal="centerContinuous"/>
    </xf>
    <xf numFmtId="0" fontId="9" fillId="0" borderId="3" applyNumberFormat="0" applyFont="0" applyFill="0" applyAlignment="0" applyProtection="0"/>
    <xf numFmtId="0" fontId="9" fillId="0" borderId="0" applyFont="0" applyFill="0" applyBorder="0" applyAlignment="0" applyProtection="0"/>
    <xf numFmtId="0" fontId="76" fillId="0" borderId="0" applyNumberFormat="0" applyFill="0" applyBorder="0" applyAlignment="0" applyProtection="0"/>
    <xf numFmtId="267" fontId="45" fillId="0" borderId="0" applyFont="0" applyFill="0" applyBorder="0" applyAlignment="0" applyProtection="0"/>
    <xf numFmtId="268" fontId="45" fillId="0" borderId="0" applyFont="0" applyFill="0" applyBorder="0" applyAlignment="0" applyProtection="0"/>
    <xf numFmtId="269" fontId="45" fillId="0" borderId="0" applyFont="0" applyFill="0" applyBorder="0" applyAlignment="0" applyProtection="0"/>
    <xf numFmtId="270" fontId="45" fillId="0" borderId="0" applyFont="0" applyFill="0" applyBorder="0" applyAlignment="0" applyProtection="0"/>
    <xf numFmtId="271" fontId="45" fillId="0" borderId="0" applyFont="0" applyFill="0" applyBorder="0" applyAlignment="0" applyProtection="0"/>
    <xf numFmtId="272" fontId="45" fillId="0" borderId="0" applyFont="0" applyFill="0" applyBorder="0" applyAlignment="0" applyProtection="0"/>
    <xf numFmtId="273" fontId="45" fillId="0" borderId="0" applyFont="0" applyFill="0" applyBorder="0" applyAlignment="0" applyProtection="0"/>
    <xf numFmtId="274" fontId="45" fillId="0" borderId="0" applyFont="0" applyFill="0" applyBorder="0" applyAlignment="0" applyProtection="0"/>
    <xf numFmtId="275" fontId="77" fillId="3" borderId="13" applyFont="0" applyFill="0" applyBorder="0" applyAlignment="0" applyProtection="0"/>
    <xf numFmtId="275" fontId="49" fillId="0" borderId="0" applyFont="0" applyFill="0" applyBorder="0" applyAlignment="0" applyProtection="0"/>
    <xf numFmtId="276" fontId="52" fillId="0" borderId="0" applyFont="0" applyFill="0" applyBorder="0" applyAlignment="0" applyProtection="0"/>
    <xf numFmtId="277" fontId="56" fillId="0" borderId="7" applyFont="0" applyFill="0" applyBorder="0" applyAlignment="0" applyProtection="0">
      <alignment horizontal="right"/>
      <protection locked="0"/>
    </xf>
    <xf numFmtId="43" fontId="5" fillId="0" borderId="0" applyFont="0" applyFill="0" applyBorder="0" applyAlignment="0" applyProtection="0"/>
    <xf numFmtId="43" fontId="7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174" fontId="29" fillId="0" borderId="0" applyProtection="0"/>
    <xf numFmtId="0" fontId="111" fillId="0" borderId="0"/>
    <xf numFmtId="41" fontId="111" fillId="0" borderId="0" applyFont="0" applyFill="0" applyBorder="0" applyAlignment="0" applyProtection="0"/>
    <xf numFmtId="43" fontId="111" fillId="0" borderId="0" applyFont="0" applyFill="0" applyBorder="0" applyAlignment="0" applyProtection="0"/>
    <xf numFmtId="174" fontId="29" fillId="0" borderId="0" applyProtection="0"/>
    <xf numFmtId="0" fontId="3" fillId="0" borderId="0"/>
    <xf numFmtId="0" fontId="5" fillId="0" borderId="0"/>
    <xf numFmtId="43" fontId="9" fillId="0" borderId="0" applyFont="0" applyFill="0" applyBorder="0" applyAlignment="0" applyProtection="0"/>
    <xf numFmtId="0" fontId="112" fillId="22" borderId="48" applyNumberFormat="0" applyAlignment="0" applyProtection="0">
      <alignment horizontal="left" vertical="center" indent="1"/>
    </xf>
    <xf numFmtId="0" fontId="3" fillId="0" borderId="0"/>
    <xf numFmtId="9" fontId="3" fillId="0" borderId="0" applyFont="0" applyFill="0" applyBorder="0" applyAlignment="0" applyProtection="0"/>
    <xf numFmtId="44" fontId="3" fillId="0" borderId="0" applyFont="0" applyFill="0" applyBorder="0" applyAlignment="0" applyProtection="0"/>
    <xf numFmtId="174" fontId="113" fillId="0" borderId="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14" fillId="0" borderId="0" applyNumberFormat="0" applyFill="0" applyBorder="0" applyAlignment="0" applyProtection="0"/>
    <xf numFmtId="0" fontId="3" fillId="0" borderId="0"/>
    <xf numFmtId="44" fontId="3" fillId="0" borderId="0" applyFont="0" applyFill="0" applyBorder="0" applyAlignment="0" applyProtection="0"/>
    <xf numFmtId="0" fontId="115" fillId="0" borderId="0"/>
    <xf numFmtId="174" fontId="113" fillId="0" borderId="0" applyProtection="0"/>
    <xf numFmtId="174" fontId="113" fillId="0" borderId="0" applyProtection="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0" fontId="9" fillId="0" borderId="0"/>
    <xf numFmtId="43" fontId="9" fillId="0" borderId="0" applyFont="0" applyFill="0" applyBorder="0" applyAlignment="0" applyProtection="0"/>
    <xf numFmtId="43" fontId="3" fillId="0" borderId="0" applyFont="0" applyFill="0" applyBorder="0" applyAlignment="0" applyProtection="0"/>
    <xf numFmtId="9" fontId="2" fillId="0" borderId="0" applyFont="0" applyFill="0" applyBorder="0" applyAlignment="0" applyProtection="0"/>
    <xf numFmtId="0" fontId="9" fillId="0" borderId="0"/>
    <xf numFmtId="43" fontId="2" fillId="0" borderId="0" applyFont="0" applyFill="0" applyBorder="0" applyAlignment="0" applyProtection="0"/>
    <xf numFmtId="174" fontId="29" fillId="0" borderId="0" applyProtection="0"/>
    <xf numFmtId="44" fontId="1" fillId="0" borderId="0" applyFont="0" applyFill="0" applyBorder="0" applyAlignment="0" applyProtection="0"/>
    <xf numFmtId="0" fontId="1" fillId="0" borderId="0"/>
  </cellStyleXfs>
  <cellXfs count="1152">
    <xf numFmtId="174" fontId="0" fillId="0" borderId="0" xfId="0" applyAlignment="1"/>
    <xf numFmtId="0" fontId="49" fillId="0" borderId="0" xfId="212" applyFont="1"/>
    <xf numFmtId="0" fontId="56" fillId="0" borderId="0" xfId="212" applyFont="1" applyAlignment="1">
      <alignment horizontal="centerContinuous"/>
    </xf>
    <xf numFmtId="0" fontId="56" fillId="0" borderId="0" xfId="212" applyFont="1" applyAlignment="1">
      <alignment horizontal="center" wrapText="1"/>
    </xf>
    <xf numFmtId="0" fontId="56" fillId="0" borderId="0" xfId="206" applyFont="1" applyFill="1" applyBorder="1" applyAlignment="1">
      <alignment horizontal="center" wrapText="1"/>
    </xf>
    <xf numFmtId="0" fontId="49" fillId="0" borderId="0" xfId="212" quotePrefix="1" applyFont="1" applyAlignment="1">
      <alignment horizontal="left"/>
    </xf>
    <xf numFmtId="41" fontId="49" fillId="14" borderId="0" xfId="212" applyNumberFormat="1" applyFont="1" applyFill="1"/>
    <xf numFmtId="0" fontId="49" fillId="0" borderId="0" xfId="212" applyFont="1" applyAlignment="1">
      <alignment horizontal="right"/>
    </xf>
    <xf numFmtId="43" fontId="49" fillId="0" borderId="14" xfId="59" applyFont="1" applyBorder="1"/>
    <xf numFmtId="37" fontId="49" fillId="0" borderId="0" xfId="212" applyNumberFormat="1" applyFont="1"/>
    <xf numFmtId="0" fontId="56" fillId="0" borderId="0" xfId="212" applyFont="1" applyAlignment="1">
      <alignment horizontal="centerContinuous" wrapText="1"/>
    </xf>
    <xf numFmtId="0" fontId="56" fillId="0" borderId="0" xfId="212" applyFont="1" applyAlignment="1">
      <alignment horizontal="center"/>
    </xf>
    <xf numFmtId="174" fontId="49" fillId="0" borderId="0" xfId="0" applyFont="1" applyAlignment="1">
      <alignment wrapText="1"/>
    </xf>
    <xf numFmtId="0" fontId="79" fillId="0" borderId="0" xfId="0" applyNumberFormat="1" applyFont="1" applyAlignment="1">
      <alignment horizontal="center"/>
    </xf>
    <xf numFmtId="174" fontId="79" fillId="0" borderId="0" xfId="0" applyFont="1" applyAlignment="1"/>
    <xf numFmtId="174" fontId="49" fillId="0" borderId="0" xfId="0" applyFont="1" applyAlignment="1"/>
    <xf numFmtId="174" fontId="49" fillId="0" borderId="0" xfId="207" applyFont="1" applyAlignment="1"/>
    <xf numFmtId="174" fontId="79" fillId="0" borderId="0" xfId="0" applyFont="1" applyAlignment="1">
      <alignment horizontal="center"/>
    </xf>
    <xf numFmtId="175" fontId="49" fillId="0" borderId="0" xfId="59" applyNumberFormat="1" applyFont="1" applyAlignment="1"/>
    <xf numFmtId="0" fontId="49" fillId="0" borderId="0" xfId="201" applyNumberFormat="1" applyFont="1" applyFill="1" applyBorder="1" applyAlignment="1" applyProtection="1">
      <protection locked="0"/>
    </xf>
    <xf numFmtId="0" fontId="49" fillId="0" borderId="0" xfId="201" applyNumberFormat="1" applyFont="1" applyFill="1" applyBorder="1" applyAlignment="1" applyProtection="1">
      <alignment horizontal="center"/>
      <protection locked="0"/>
    </xf>
    <xf numFmtId="0" fontId="49" fillId="14" borderId="0" xfId="201" applyNumberFormat="1" applyFont="1" applyFill="1" applyAlignment="1">
      <alignment horizontal="right"/>
    </xf>
    <xf numFmtId="3" fontId="49" fillId="0" borderId="0" xfId="201" applyNumberFormat="1" applyFont="1" applyFill="1" applyBorder="1" applyAlignment="1"/>
    <xf numFmtId="3" fontId="49" fillId="0" borderId="0" xfId="201" applyNumberFormat="1" applyFont="1" applyFill="1" applyBorder="1" applyAlignment="1">
      <alignment horizontal="center"/>
    </xf>
    <xf numFmtId="0" fontId="49" fillId="0" borderId="0" xfId="201" applyNumberFormat="1" applyFont="1" applyFill="1" applyBorder="1" applyProtection="1">
      <protection locked="0"/>
    </xf>
    <xf numFmtId="174" fontId="49" fillId="0" borderId="0" xfId="201" applyFont="1" applyFill="1" applyBorder="1" applyAlignment="1"/>
    <xf numFmtId="0" fontId="49" fillId="0" borderId="0" xfId="201" applyNumberFormat="1" applyFont="1" applyFill="1" applyBorder="1"/>
    <xf numFmtId="43" fontId="49" fillId="0" borderId="0" xfId="59" applyFont="1" applyAlignment="1"/>
    <xf numFmtId="0" fontId="49" fillId="0" borderId="0" xfId="211" applyNumberFormat="1" applyFont="1" applyAlignment="1" applyProtection="1">
      <protection locked="0"/>
    </xf>
    <xf numFmtId="3" fontId="49" fillId="0" borderId="0" xfId="211" applyNumberFormat="1" applyFont="1" applyAlignment="1"/>
    <xf numFmtId="3" fontId="49" fillId="0" borderId="8" xfId="211" applyNumberFormat="1" applyFont="1" applyBorder="1" applyAlignment="1">
      <alignment horizontal="center"/>
    </xf>
    <xf numFmtId="0" fontId="49" fillId="0" borderId="0" xfId="211" applyNumberFormat="1" applyFont="1" applyAlignment="1"/>
    <xf numFmtId="3" fontId="49" fillId="0" borderId="0" xfId="211" applyNumberFormat="1" applyFont="1" applyAlignment="1">
      <alignment horizontal="center"/>
    </xf>
    <xf numFmtId="0" fontId="49" fillId="0" borderId="8" xfId="211" applyNumberFormat="1" applyFont="1" applyBorder="1" applyAlignment="1" applyProtection="1">
      <alignment horizontal="center"/>
      <protection locked="0"/>
    </xf>
    <xf numFmtId="174" fontId="49" fillId="0" borderId="0" xfId="211" applyFont="1" applyFill="1" applyAlignment="1"/>
    <xf numFmtId="169" fontId="49" fillId="0" borderId="0" xfId="211" applyNumberFormat="1" applyFont="1" applyAlignment="1"/>
    <xf numFmtId="174" fontId="49" fillId="0" borderId="0" xfId="211" applyFont="1" applyAlignment="1"/>
    <xf numFmtId="3" fontId="49" fillId="0" borderId="0" xfId="211" applyNumberFormat="1" applyFont="1" applyFill="1" applyAlignment="1"/>
    <xf numFmtId="166" fontId="49" fillId="0" borderId="0" xfId="211" applyNumberFormat="1" applyFont="1" applyAlignment="1">
      <alignment horizontal="center"/>
    </xf>
    <xf numFmtId="164" fontId="49" fillId="0" borderId="0" xfId="211" applyNumberFormat="1" applyFont="1" applyAlignment="1">
      <alignment horizontal="left"/>
    </xf>
    <xf numFmtId="0" fontId="49" fillId="0" borderId="0" xfId="211" applyNumberFormat="1" applyFont="1" applyFill="1" applyAlignment="1"/>
    <xf numFmtId="164" fontId="49" fillId="0" borderId="0" xfId="211" applyNumberFormat="1" applyFont="1" applyFill="1" applyAlignment="1">
      <alignment horizontal="left"/>
    </xf>
    <xf numFmtId="175" fontId="49" fillId="0" borderId="0" xfId="59" applyNumberFormat="1" applyFont="1" applyBorder="1" applyAlignment="1"/>
    <xf numFmtId="10" fontId="49" fillId="0" borderId="0" xfId="211" applyNumberFormat="1" applyFont="1" applyFill="1" applyAlignment="1">
      <alignment horizontal="left"/>
    </xf>
    <xf numFmtId="3" fontId="49" fillId="0" borderId="0" xfId="188" applyNumberFormat="1" applyFont="1" applyAlignment="1"/>
    <xf numFmtId="166" fontId="49" fillId="0" borderId="0" xfId="188" applyNumberFormat="1" applyFont="1" applyAlignment="1"/>
    <xf numFmtId="0" fontId="49" fillId="0" borderId="0" xfId="188" applyFont="1" applyAlignment="1"/>
    <xf numFmtId="43" fontId="49" fillId="0" borderId="8" xfId="59" applyFont="1" applyBorder="1" applyAlignment="1"/>
    <xf numFmtId="164" fontId="49" fillId="0" borderId="0" xfId="211" applyNumberFormat="1" applyFont="1" applyFill="1" applyAlignment="1" applyProtection="1">
      <alignment horizontal="left"/>
      <protection locked="0"/>
    </xf>
    <xf numFmtId="174" fontId="49" fillId="14" borderId="0" xfId="201" applyFont="1" applyFill="1" applyBorder="1" applyAlignment="1"/>
    <xf numFmtId="174" fontId="49" fillId="0" borderId="1" xfId="201" applyFont="1" applyFill="1" applyBorder="1" applyAlignment="1"/>
    <xf numFmtId="174" fontId="49" fillId="0" borderId="15" xfId="201" applyFont="1" applyFill="1" applyBorder="1" applyAlignment="1"/>
    <xf numFmtId="43" fontId="49" fillId="0" borderId="15" xfId="59" applyFont="1" applyFill="1" applyBorder="1" applyAlignment="1"/>
    <xf numFmtId="175" fontId="49" fillId="0" borderId="0" xfId="59" applyNumberFormat="1" applyFont="1" applyFill="1" applyBorder="1" applyAlignment="1"/>
    <xf numFmtId="43" fontId="49" fillId="0" borderId="0" xfId="59" applyFont="1" applyFill="1" applyBorder="1" applyAlignment="1"/>
    <xf numFmtId="174" fontId="80" fillId="0" borderId="0" xfId="201" applyFont="1" applyFill="1" applyBorder="1" applyAlignment="1"/>
    <xf numFmtId="174" fontId="49" fillId="0" borderId="0" xfId="201" applyFont="1" applyFill="1" applyBorder="1" applyAlignment="1">
      <alignment horizontal="center"/>
    </xf>
    <xf numFmtId="174" fontId="49" fillId="0" borderId="0" xfId="201" applyFont="1" applyFill="1" applyBorder="1" applyAlignment="1">
      <alignment horizontal="right"/>
    </xf>
    <xf numFmtId="0" fontId="49" fillId="0" borderId="0" xfId="188" applyFont="1" applyFill="1"/>
    <xf numFmtId="0" fontId="49" fillId="0" borderId="0" xfId="201" applyNumberFormat="1" applyFont="1" applyFill="1" applyAlignment="1">
      <alignment horizontal="right"/>
    </xf>
    <xf numFmtId="0" fontId="81" fillId="0" borderId="0" xfId="201" applyNumberFormat="1" applyFont="1" applyFill="1" applyBorder="1"/>
    <xf numFmtId="0" fontId="81" fillId="0" borderId="0" xfId="201" applyNumberFormat="1" applyFont="1" applyFill="1" applyBorder="1" applyAlignment="1">
      <alignment horizontal="center"/>
    </xf>
    <xf numFmtId="49" fontId="49" fillId="0" borderId="0" xfId="201" applyNumberFormat="1" applyFont="1" applyFill="1" applyBorder="1"/>
    <xf numFmtId="3" fontId="49" fillId="0" borderId="0" xfId="201" applyNumberFormat="1" applyFont="1" applyFill="1" applyBorder="1"/>
    <xf numFmtId="0" fontId="49" fillId="0" borderId="0" xfId="201" applyNumberFormat="1" applyFont="1" applyFill="1" applyBorder="1" applyAlignment="1">
      <alignment horizontal="center"/>
    </xf>
    <xf numFmtId="49" fontId="49" fillId="0" borderId="0" xfId="201" applyNumberFormat="1" applyFont="1" applyFill="1" applyBorder="1" applyAlignment="1">
      <alignment horizontal="center"/>
    </xf>
    <xf numFmtId="0" fontId="49" fillId="0" borderId="0" xfId="201" applyNumberFormat="1" applyFont="1" applyFill="1" applyBorder="1" applyAlignment="1"/>
    <xf numFmtId="3" fontId="56" fillId="0" borderId="0" xfId="201" applyNumberFormat="1" applyFont="1" applyFill="1" applyBorder="1" applyAlignment="1">
      <alignment horizontal="center"/>
    </xf>
    <xf numFmtId="174" fontId="56" fillId="0" borderId="0" xfId="201" applyFont="1" applyFill="1" applyBorder="1" applyAlignment="1">
      <alignment horizontal="center"/>
    </xf>
    <xf numFmtId="0" fontId="56" fillId="0" borderId="0" xfId="201" applyNumberFormat="1" applyFont="1" applyFill="1" applyBorder="1" applyAlignment="1" applyProtection="1">
      <alignment horizontal="center"/>
      <protection locked="0"/>
    </xf>
    <xf numFmtId="0" fontId="56" fillId="0" borderId="0" xfId="201" applyNumberFormat="1" applyFont="1" applyFill="1" applyBorder="1" applyAlignment="1">
      <alignment horizontal="center"/>
    </xf>
    <xf numFmtId="0" fontId="56" fillId="0" borderId="0" xfId="201" applyNumberFormat="1" applyFont="1" applyFill="1" applyBorder="1" applyAlignment="1"/>
    <xf numFmtId="0" fontId="82" fillId="0" borderId="0" xfId="201" applyNumberFormat="1" applyFont="1" applyFill="1" applyBorder="1" applyAlignment="1" applyProtection="1">
      <alignment horizontal="center"/>
      <protection locked="0"/>
    </xf>
    <xf numFmtId="3" fontId="49" fillId="0" borderId="0" xfId="201" applyNumberFormat="1" applyFont="1" applyFill="1" applyBorder="1" applyAlignment="1">
      <alignment horizontal="left"/>
    </xf>
    <xf numFmtId="180" fontId="49" fillId="0" borderId="0" xfId="59" applyNumberFormat="1" applyFont="1" applyFill="1" applyBorder="1" applyAlignment="1"/>
    <xf numFmtId="175" fontId="83" fillId="0" borderId="0" xfId="59" applyNumberFormat="1" applyFont="1" applyFill="1" applyBorder="1" applyAlignment="1"/>
    <xf numFmtId="10" fontId="83" fillId="0" borderId="0" xfId="266" applyNumberFormat="1" applyFont="1" applyFill="1" applyBorder="1" applyAlignment="1"/>
    <xf numFmtId="10" fontId="56" fillId="0" borderId="0" xfId="201" applyNumberFormat="1" applyFont="1" applyFill="1" applyBorder="1" applyAlignment="1"/>
    <xf numFmtId="3" fontId="56" fillId="0" borderId="0" xfId="201" applyNumberFormat="1" applyFont="1" applyFill="1" applyBorder="1" applyAlignment="1"/>
    <xf numFmtId="165" fontId="56" fillId="0" borderId="0" xfId="201" applyNumberFormat="1" applyFont="1" applyFill="1" applyBorder="1" applyAlignment="1"/>
    <xf numFmtId="10" fontId="49" fillId="0" borderId="0" xfId="201" applyNumberFormat="1" applyFont="1" applyFill="1" applyBorder="1" applyAlignment="1"/>
    <xf numFmtId="43" fontId="83" fillId="0" borderId="0" xfId="59" applyFont="1" applyFill="1" applyBorder="1" applyAlignment="1"/>
    <xf numFmtId="43" fontId="49" fillId="0" borderId="0" xfId="59" applyFont="1" applyFill="1" applyBorder="1" applyAlignment="1">
      <alignment horizontal="center"/>
    </xf>
    <xf numFmtId="49" fontId="56" fillId="0" borderId="0" xfId="201" applyNumberFormat="1" applyFont="1" applyFill="1" applyBorder="1" applyAlignment="1">
      <alignment horizontal="center"/>
    </xf>
    <xf numFmtId="174" fontId="56" fillId="0" borderId="0" xfId="201" applyFont="1" applyFill="1" applyBorder="1" applyAlignment="1"/>
    <xf numFmtId="3" fontId="56" fillId="0" borderId="0" xfId="201" applyNumberFormat="1" applyFont="1" applyFill="1" applyBorder="1" applyAlignment="1">
      <alignment horizontal="left"/>
    </xf>
    <xf numFmtId="43" fontId="56" fillId="0" borderId="0" xfId="59" applyFont="1" applyFill="1" applyBorder="1" applyAlignment="1"/>
    <xf numFmtId="10" fontId="56" fillId="0" borderId="0" xfId="266" applyNumberFormat="1" applyFont="1" applyFill="1" applyBorder="1" applyAlignment="1"/>
    <xf numFmtId="0" fontId="49" fillId="0" borderId="0" xfId="201" applyNumberFormat="1" applyFont="1" applyFill="1" applyBorder="1" applyAlignment="1">
      <alignment horizontal="fill"/>
    </xf>
    <xf numFmtId="174" fontId="84" fillId="0" borderId="0" xfId="201" applyFont="1" applyFill="1" applyBorder="1" applyAlignment="1"/>
    <xf numFmtId="3" fontId="84" fillId="0" borderId="0" xfId="201" applyNumberFormat="1" applyFont="1" applyFill="1" applyBorder="1" applyAlignment="1"/>
    <xf numFmtId="164" fontId="49" fillId="0" borderId="0" xfId="201" applyNumberFormat="1" applyFont="1" applyFill="1" applyBorder="1" applyAlignment="1">
      <alignment horizontal="left"/>
    </xf>
    <xf numFmtId="164" fontId="49" fillId="0" borderId="0" xfId="201" applyNumberFormat="1" applyFont="1" applyFill="1" applyBorder="1" applyAlignment="1">
      <alignment horizontal="center"/>
    </xf>
    <xf numFmtId="170" fontId="49" fillId="0" borderId="0" xfId="201" applyNumberFormat="1" applyFont="1" applyFill="1" applyBorder="1" applyAlignment="1"/>
    <xf numFmtId="0" fontId="84" fillId="0" borderId="0" xfId="201" applyNumberFormat="1" applyFont="1" applyFill="1" applyBorder="1"/>
    <xf numFmtId="49" fontId="49" fillId="0" borderId="0" xfId="201" applyNumberFormat="1" applyFont="1" applyFill="1" applyBorder="1" applyAlignment="1">
      <alignment horizontal="left"/>
    </xf>
    <xf numFmtId="0" fontId="49" fillId="0" borderId="0" xfId="201" applyNumberFormat="1" applyFont="1" applyFill="1" applyBorder="1" applyAlignment="1">
      <alignment horizontal="right"/>
    </xf>
    <xf numFmtId="178" fontId="56" fillId="0" borderId="0" xfId="201" applyNumberFormat="1" applyFont="1" applyFill="1" applyBorder="1" applyAlignment="1">
      <alignment horizontal="center"/>
    </xf>
    <xf numFmtId="174" fontId="56" fillId="0" borderId="16" xfId="201" applyFont="1" applyFill="1" applyBorder="1" applyAlignment="1">
      <alignment horizontal="center" wrapText="1"/>
    </xf>
    <xf numFmtId="174" fontId="56" fillId="0" borderId="7" xfId="201" applyFont="1" applyFill="1" applyBorder="1" applyAlignment="1"/>
    <xf numFmtId="174" fontId="56" fillId="0" borderId="7" xfId="201" applyFont="1" applyFill="1" applyBorder="1" applyAlignment="1">
      <alignment horizontal="center" wrapText="1"/>
    </xf>
    <xf numFmtId="0" fontId="56" fillId="0" borderId="7" xfId="201" applyNumberFormat="1" applyFont="1" applyFill="1" applyBorder="1" applyAlignment="1">
      <alignment horizontal="center" wrapText="1"/>
    </xf>
    <xf numFmtId="174" fontId="56" fillId="0" borderId="9" xfId="201" applyFont="1" applyFill="1" applyBorder="1" applyAlignment="1">
      <alignment horizontal="center" wrapText="1"/>
    </xf>
    <xf numFmtId="3" fontId="56" fillId="0" borderId="9" xfId="201" applyNumberFormat="1" applyFont="1" applyFill="1" applyBorder="1" applyAlignment="1">
      <alignment horizontal="center" wrapText="1"/>
    </xf>
    <xf numFmtId="0" fontId="49" fillId="0" borderId="16" xfId="201" applyNumberFormat="1" applyFont="1" applyFill="1" applyBorder="1"/>
    <xf numFmtId="0" fontId="49" fillId="0" borderId="7" xfId="201" applyNumberFormat="1" applyFont="1" applyFill="1" applyBorder="1"/>
    <xf numFmtId="0" fontId="49" fillId="0" borderId="7" xfId="201" applyNumberFormat="1" applyFont="1" applyFill="1" applyBorder="1" applyAlignment="1">
      <alignment horizontal="center"/>
    </xf>
    <xf numFmtId="0" fontId="49" fillId="0" borderId="9" xfId="201" applyNumberFormat="1" applyFont="1" applyFill="1" applyBorder="1" applyAlignment="1">
      <alignment horizontal="center"/>
    </xf>
    <xf numFmtId="3" fontId="49" fillId="0" borderId="9" xfId="201" applyNumberFormat="1" applyFont="1" applyFill="1" applyBorder="1" applyAlignment="1">
      <alignment horizontal="center" wrapText="1"/>
    </xf>
    <xf numFmtId="3" fontId="49" fillId="0" borderId="7" xfId="201" applyNumberFormat="1" applyFont="1" applyFill="1" applyBorder="1" applyAlignment="1">
      <alignment horizontal="center"/>
    </xf>
    <xf numFmtId="0" fontId="49" fillId="0" borderId="10" xfId="201" applyNumberFormat="1" applyFont="1" applyFill="1" applyBorder="1"/>
    <xf numFmtId="0" fontId="49" fillId="0" borderId="11" xfId="201" applyNumberFormat="1" applyFont="1" applyFill="1" applyBorder="1"/>
    <xf numFmtId="3" fontId="49" fillId="0" borderId="11" xfId="201" applyNumberFormat="1" applyFont="1" applyFill="1" applyBorder="1" applyAlignment="1"/>
    <xf numFmtId="174" fontId="49" fillId="0" borderId="10" xfId="209" applyFont="1" applyFill="1" applyBorder="1" applyAlignment="1"/>
    <xf numFmtId="174" fontId="49" fillId="0" borderId="0" xfId="209" applyFont="1" applyFill="1" applyBorder="1" applyAlignment="1"/>
    <xf numFmtId="174" fontId="49" fillId="14" borderId="0" xfId="209" applyFont="1" applyFill="1" applyBorder="1" applyAlignment="1"/>
    <xf numFmtId="0" fontId="49" fillId="14" borderId="0" xfId="59" applyNumberFormat="1" applyFont="1" applyFill="1" applyBorder="1" applyAlignment="1"/>
    <xf numFmtId="176" fontId="49" fillId="14" borderId="0" xfId="93" applyNumberFormat="1" applyFont="1" applyFill="1" applyBorder="1" applyAlignment="1"/>
    <xf numFmtId="43" fontId="49" fillId="0" borderId="11" xfId="59" applyFont="1" applyFill="1" applyBorder="1" applyAlignment="1"/>
    <xf numFmtId="0" fontId="49" fillId="14" borderId="0" xfId="59" applyNumberFormat="1" applyFont="1" applyFill="1" applyBorder="1" applyAlignment="1">
      <alignment horizontal="right"/>
    </xf>
    <xf numFmtId="174" fontId="49" fillId="0" borderId="10" xfId="201" applyFont="1" applyFill="1" applyBorder="1" applyAlignment="1"/>
    <xf numFmtId="174" fontId="49" fillId="0" borderId="17" xfId="201" applyFont="1" applyFill="1" applyBorder="1" applyAlignment="1"/>
    <xf numFmtId="175" fontId="49" fillId="0" borderId="0" xfId="59" applyNumberFormat="1" applyFont="1" applyFill="1" applyBorder="1" applyAlignment="1">
      <alignment horizontal="center"/>
    </xf>
    <xf numFmtId="1" fontId="49" fillId="0" borderId="0" xfId="59" applyNumberFormat="1" applyFont="1" applyFill="1" applyBorder="1" applyAlignment="1">
      <alignment horizontal="center"/>
    </xf>
    <xf numFmtId="174" fontId="49" fillId="0" borderId="8" xfId="201" applyFont="1" applyFill="1" applyBorder="1" applyAlignment="1"/>
    <xf numFmtId="174" fontId="49" fillId="0" borderId="0" xfId="201" applyFont="1" applyFill="1" applyBorder="1" applyAlignment="1">
      <alignment horizontal="center" vertical="top"/>
    </xf>
    <xf numFmtId="49" fontId="79" fillId="0" borderId="0" xfId="0" applyNumberFormat="1" applyFont="1" applyAlignment="1">
      <alignment horizontal="center"/>
    </xf>
    <xf numFmtId="3" fontId="79" fillId="0" borderId="0" xfId="211" applyNumberFormat="1" applyFont="1" applyAlignment="1"/>
    <xf numFmtId="3" fontId="49" fillId="0" borderId="0" xfId="211" applyNumberFormat="1" applyFont="1" applyAlignment="1">
      <alignment wrapText="1"/>
    </xf>
    <xf numFmtId="175" fontId="56" fillId="0" borderId="0" xfId="59" applyNumberFormat="1" applyFont="1" applyFill="1" applyBorder="1" applyAlignment="1" applyProtection="1">
      <alignment horizontal="center"/>
      <protection locked="0"/>
    </xf>
    <xf numFmtId="0" fontId="49" fillId="0" borderId="0" xfId="192" applyFont="1"/>
    <xf numFmtId="0" fontId="49" fillId="0" borderId="0" xfId="192" applyFont="1" applyAlignment="1">
      <alignment horizontal="center"/>
    </xf>
    <xf numFmtId="0" fontId="49" fillId="0" borderId="0" xfId="192" applyFont="1" applyFill="1" applyAlignment="1">
      <alignment horizontal="center"/>
    </xf>
    <xf numFmtId="0" fontId="49" fillId="0" borderId="3" xfId="192" applyFont="1" applyBorder="1"/>
    <xf numFmtId="0" fontId="49" fillId="0" borderId="0" xfId="192" applyFont="1" applyAlignment="1">
      <alignment horizontal="center" wrapText="1"/>
    </xf>
    <xf numFmtId="43" fontId="49" fillId="0" borderId="0" xfId="59" applyFont="1" applyFill="1"/>
    <xf numFmtId="43" fontId="49" fillId="0" borderId="0" xfId="192" applyNumberFormat="1" applyFont="1"/>
    <xf numFmtId="176" fontId="49" fillId="0" borderId="3" xfId="93" applyNumberFormat="1" applyFont="1" applyBorder="1"/>
    <xf numFmtId="0" fontId="49" fillId="0" borderId="0" xfId="192" applyFont="1" applyAlignment="1">
      <alignment horizontal="center" vertical="center" wrapText="1"/>
    </xf>
    <xf numFmtId="0" fontId="49" fillId="0" borderId="0" xfId="192" applyFont="1" applyFill="1" applyAlignment="1">
      <alignment horizontal="center" vertical="center" wrapText="1"/>
    </xf>
    <xf numFmtId="174" fontId="49" fillId="0" borderId="0" xfId="0" applyFont="1" applyAlignment="1">
      <alignment horizontal="center" vertical="center" wrapText="1"/>
    </xf>
    <xf numFmtId="0" fontId="49" fillId="0" borderId="0" xfId="192" applyFont="1" applyAlignment="1">
      <alignment wrapText="1"/>
    </xf>
    <xf numFmtId="0" fontId="78" fillId="0" borderId="0" xfId="192" applyFont="1"/>
    <xf numFmtId="0" fontId="49" fillId="0" borderId="0" xfId="192" applyFont="1" applyAlignment="1">
      <alignment horizontal="left" wrapText="1"/>
    </xf>
    <xf numFmtId="0" fontId="49" fillId="0" borderId="0" xfId="188" applyFont="1"/>
    <xf numFmtId="0" fontId="49" fillId="0" borderId="0" xfId="188" applyFont="1" applyAlignment="1">
      <alignment horizontal="right"/>
    </xf>
    <xf numFmtId="0" fontId="49" fillId="0" borderId="0" xfId="211" applyNumberFormat="1" applyFont="1" applyAlignment="1" applyProtection="1">
      <alignment horizontal="center"/>
      <protection locked="0"/>
    </xf>
    <xf numFmtId="0" fontId="49" fillId="0" borderId="0" xfId="211" applyNumberFormat="1" applyFont="1" applyFill="1" applyAlignment="1" applyProtection="1">
      <protection locked="0"/>
    </xf>
    <xf numFmtId="0" fontId="49" fillId="0" borderId="0" xfId="211" applyNumberFormat="1" applyFont="1" applyFill="1" applyProtection="1">
      <protection locked="0"/>
    </xf>
    <xf numFmtId="0" fontId="49" fillId="14" borderId="0" xfId="188" applyFont="1" applyFill="1"/>
    <xf numFmtId="0" fontId="49" fillId="14" borderId="0" xfId="211" applyNumberFormat="1" applyFont="1" applyFill="1"/>
    <xf numFmtId="0" fontId="49" fillId="0" borderId="0" xfId="211" applyNumberFormat="1" applyFont="1" applyProtection="1">
      <protection locked="0"/>
    </xf>
    <xf numFmtId="0" fontId="49" fillId="0" borderId="0" xfId="211" applyNumberFormat="1" applyFont="1"/>
    <xf numFmtId="0" fontId="87" fillId="0" borderId="0" xfId="211" applyNumberFormat="1" applyFont="1"/>
    <xf numFmtId="49" fontId="49" fillId="0" borderId="0" xfId="211" applyNumberFormat="1" applyFont="1" applyAlignment="1"/>
    <xf numFmtId="49" fontId="49" fillId="0" borderId="0" xfId="211" applyNumberFormat="1" applyFont="1" applyAlignment="1">
      <alignment horizontal="center"/>
    </xf>
    <xf numFmtId="0" fontId="49" fillId="0" borderId="0" xfId="211" applyNumberFormat="1" applyFont="1" applyAlignment="1">
      <alignment horizontal="center"/>
    </xf>
    <xf numFmtId="49" fontId="49" fillId="0" borderId="0" xfId="211" applyNumberFormat="1" applyFont="1"/>
    <xf numFmtId="3" fontId="49" fillId="0" borderId="0" xfId="211" applyNumberFormat="1" applyFont="1"/>
    <xf numFmtId="42" fontId="49" fillId="0" borderId="0" xfId="188" applyNumberFormat="1" applyFont="1"/>
    <xf numFmtId="0" fontId="49" fillId="0" borderId="0" xfId="211" applyNumberFormat="1" applyFont="1" applyFill="1"/>
    <xf numFmtId="0" fontId="49" fillId="0" borderId="8" xfId="211" applyNumberFormat="1" applyFont="1" applyBorder="1" applyAlignment="1" applyProtection="1">
      <alignment horizontal="centerContinuous"/>
      <protection locked="0"/>
    </xf>
    <xf numFmtId="43" fontId="49" fillId="0" borderId="0" xfId="59" applyFont="1" applyFill="1" applyAlignment="1"/>
    <xf numFmtId="3" fontId="49" fillId="0" borderId="0" xfId="211" applyNumberFormat="1" applyFont="1" applyFill="1" applyBorder="1"/>
    <xf numFmtId="3" fontId="49" fillId="0" borderId="0" xfId="211" applyNumberFormat="1" applyFont="1" applyAlignment="1">
      <alignment horizontal="left"/>
    </xf>
    <xf numFmtId="3" fontId="49" fillId="0" borderId="0" xfId="211" applyNumberFormat="1" applyFont="1" applyAlignment="1">
      <alignment horizontal="fill"/>
    </xf>
    <xf numFmtId="166" fontId="49" fillId="0" borderId="0" xfId="211" applyNumberFormat="1" applyFont="1" applyAlignment="1"/>
    <xf numFmtId="42" fontId="49" fillId="0" borderId="18" xfId="211" applyNumberFormat="1" applyFont="1" applyBorder="1" applyAlignment="1" applyProtection="1">
      <alignment horizontal="right"/>
      <protection locked="0"/>
    </xf>
    <xf numFmtId="170" fontId="80" fillId="0" borderId="0" xfId="0" applyNumberFormat="1" applyFont="1" applyAlignment="1"/>
    <xf numFmtId="174" fontId="80" fillId="0" borderId="0" xfId="0" applyFont="1" applyAlignment="1"/>
    <xf numFmtId="0" fontId="49" fillId="0" borderId="0" xfId="206" applyNumberFormat="1" applyFont="1" applyAlignment="1" applyProtection="1">
      <alignment horizontal="center"/>
      <protection locked="0"/>
    </xf>
    <xf numFmtId="0" fontId="49" fillId="0" borderId="0" xfId="206" applyNumberFormat="1" applyFont="1" applyAlignment="1"/>
    <xf numFmtId="0" fontId="49" fillId="0" borderId="0" xfId="206" applyNumberFormat="1" applyFont="1"/>
    <xf numFmtId="0" fontId="49" fillId="0" borderId="0" xfId="206" applyNumberFormat="1" applyFont="1" applyBorder="1" applyAlignment="1"/>
    <xf numFmtId="166" fontId="49" fillId="0" borderId="0" xfId="206" applyNumberFormat="1" applyFont="1" applyAlignment="1"/>
    <xf numFmtId="0" fontId="49" fillId="0" borderId="0" xfId="211" applyNumberFormat="1" applyFont="1" applyFill="1" applyBorder="1"/>
    <xf numFmtId="0" fontId="49" fillId="0" borderId="0" xfId="206" applyFont="1" applyAlignment="1"/>
    <xf numFmtId="3" fontId="49" fillId="0" borderId="0" xfId="206" applyNumberFormat="1" applyFont="1" applyAlignment="1"/>
    <xf numFmtId="42" fontId="49" fillId="0" borderId="18" xfId="206" applyNumberFormat="1" applyFont="1" applyBorder="1" applyAlignment="1" applyProtection="1">
      <alignment horizontal="right"/>
      <protection locked="0"/>
    </xf>
    <xf numFmtId="0" fontId="49" fillId="0" borderId="0" xfId="211" applyNumberFormat="1" applyFont="1" applyFill="1" applyBorder="1" applyAlignment="1" applyProtection="1">
      <alignment horizontal="center"/>
      <protection locked="0"/>
    </xf>
    <xf numFmtId="174" fontId="49" fillId="0" borderId="0" xfId="211" applyFont="1" applyFill="1" applyBorder="1" applyAlignment="1"/>
    <xf numFmtId="0" fontId="49" fillId="0" borderId="0" xfId="211" applyNumberFormat="1" applyFont="1" applyFill="1" applyBorder="1" applyProtection="1">
      <protection locked="0"/>
    </xf>
    <xf numFmtId="0" fontId="49" fillId="0" borderId="0" xfId="211" applyNumberFormat="1" applyFont="1" applyFill="1" applyBorder="1" applyAlignment="1"/>
    <xf numFmtId="0" fontId="49" fillId="0" borderId="0" xfId="211" applyNumberFormat="1" applyFont="1" applyFill="1" applyBorder="1" applyAlignment="1" applyProtection="1">
      <protection locked="0"/>
    </xf>
    <xf numFmtId="168" fontId="49" fillId="0" borderId="0" xfId="188" applyNumberFormat="1" applyFont="1" applyFill="1" applyBorder="1"/>
    <xf numFmtId="168" fontId="49" fillId="0" borderId="0" xfId="211" applyNumberFormat="1" applyFont="1" applyFill="1" applyBorder="1"/>
    <xf numFmtId="168" fontId="49" fillId="0" borderId="0" xfId="211" applyNumberFormat="1" applyFont="1" applyFill="1" applyBorder="1" applyAlignment="1">
      <alignment horizontal="center"/>
    </xf>
    <xf numFmtId="174" fontId="49" fillId="0" borderId="0" xfId="211" applyFont="1" applyFill="1" applyBorder="1" applyAlignment="1">
      <alignment horizontal="center"/>
    </xf>
    <xf numFmtId="0" fontId="49" fillId="0" borderId="0" xfId="211" applyNumberFormat="1" applyFont="1" applyFill="1" applyBorder="1" applyAlignment="1">
      <alignment horizontal="left"/>
    </xf>
    <xf numFmtId="173" fontId="49" fillId="0" borderId="0" xfId="188" applyNumberFormat="1" applyFont="1" applyFill="1" applyBorder="1" applyAlignment="1"/>
    <xf numFmtId="173" fontId="49" fillId="0" borderId="0" xfId="211" applyNumberFormat="1" applyFont="1" applyFill="1" applyBorder="1" applyProtection="1">
      <protection locked="0"/>
    </xf>
    <xf numFmtId="173" fontId="49" fillId="0" borderId="0" xfId="211" applyNumberFormat="1" applyFont="1" applyFill="1" applyProtection="1">
      <protection locked="0"/>
    </xf>
    <xf numFmtId="173" fontId="49" fillId="0" borderId="0" xfId="211" applyNumberFormat="1" applyFont="1" applyProtection="1">
      <protection locked="0"/>
    </xf>
    <xf numFmtId="169" fontId="49" fillId="0" borderId="0" xfId="211" applyNumberFormat="1" applyFont="1"/>
    <xf numFmtId="0" fontId="49" fillId="0" borderId="0" xfId="211" applyNumberFormat="1" applyFont="1" applyAlignment="1">
      <alignment horizontal="right"/>
    </xf>
    <xf numFmtId="0" fontId="78" fillId="0" borderId="0" xfId="211" applyNumberFormat="1" applyFont="1" applyAlignment="1"/>
    <xf numFmtId="3" fontId="56" fillId="0" borderId="0" xfId="211" applyNumberFormat="1" applyFont="1" applyAlignment="1">
      <alignment horizontal="center"/>
    </xf>
    <xf numFmtId="0" fontId="56" fillId="0" borderId="0" xfId="211" applyNumberFormat="1" applyFont="1" applyAlignment="1" applyProtection="1">
      <alignment horizontal="center"/>
      <protection locked="0"/>
    </xf>
    <xf numFmtId="174" fontId="56" fillId="0" borderId="0" xfId="211" applyFont="1" applyAlignment="1">
      <alignment horizontal="center"/>
    </xf>
    <xf numFmtId="3" fontId="56" fillId="0" borderId="0" xfId="211" applyNumberFormat="1" applyFont="1" applyAlignment="1"/>
    <xf numFmtId="0" fontId="56" fillId="0" borderId="0" xfId="211" applyNumberFormat="1" applyFont="1" applyAlignment="1"/>
    <xf numFmtId="175" fontId="49" fillId="14" borderId="0" xfId="59" applyNumberFormat="1" applyFont="1" applyFill="1" applyAlignment="1"/>
    <xf numFmtId="175" fontId="49" fillId="14" borderId="8" xfId="59" applyNumberFormat="1" applyFont="1" applyFill="1" applyBorder="1" applyAlignment="1"/>
    <xf numFmtId="175" fontId="49" fillId="0" borderId="8" xfId="59" applyNumberFormat="1" applyFont="1" applyBorder="1" applyAlignment="1"/>
    <xf numFmtId="43" fontId="49" fillId="0" borderId="0" xfId="59" applyFont="1" applyAlignment="1">
      <alignment horizontal="center"/>
    </xf>
    <xf numFmtId="164" fontId="49" fillId="0" borderId="0" xfId="211" applyNumberFormat="1" applyFont="1" applyAlignment="1">
      <alignment horizontal="center"/>
    </xf>
    <xf numFmtId="165" fontId="49" fillId="0" borderId="0" xfId="188" applyNumberFormat="1" applyFont="1" applyFill="1" applyAlignment="1">
      <alignment horizontal="right"/>
    </xf>
    <xf numFmtId="175" fontId="49" fillId="14" borderId="0" xfId="59" applyNumberFormat="1" applyFont="1" applyFill="1" applyBorder="1" applyAlignment="1"/>
    <xf numFmtId="187" fontId="49" fillId="0" borderId="0" xfId="59" applyNumberFormat="1" applyFont="1" applyAlignment="1"/>
    <xf numFmtId="3" fontId="49" fillId="0" borderId="0" xfId="206" applyNumberFormat="1" applyFont="1" applyBorder="1" applyAlignment="1"/>
    <xf numFmtId="3" fontId="49" fillId="0" borderId="0" xfId="206" applyNumberFormat="1" applyFont="1" applyFill="1" applyBorder="1" applyAlignment="1"/>
    <xf numFmtId="187" fontId="49" fillId="0" borderId="0" xfId="59" applyNumberFormat="1" applyFont="1" applyFill="1" applyBorder="1" applyAlignment="1"/>
    <xf numFmtId="0" fontId="49" fillId="0" borderId="0" xfId="206" applyFont="1" applyFill="1" applyBorder="1" applyAlignment="1"/>
    <xf numFmtId="3" fontId="49" fillId="0" borderId="0" xfId="206" applyNumberFormat="1" applyFont="1" applyFill="1" applyAlignment="1"/>
    <xf numFmtId="187" fontId="49" fillId="0" borderId="0" xfId="59" applyNumberFormat="1" applyFont="1" applyBorder="1" applyAlignment="1"/>
    <xf numFmtId="3" fontId="49" fillId="0" borderId="0" xfId="211" quotePrefix="1" applyNumberFormat="1" applyFont="1" applyAlignment="1">
      <alignment horizontal="left"/>
    </xf>
    <xf numFmtId="175" fontId="49" fillId="0" borderId="0" xfId="59" applyNumberFormat="1" applyFont="1" applyFill="1" applyAlignment="1"/>
    <xf numFmtId="3" fontId="49" fillId="0" borderId="0" xfId="188" applyNumberFormat="1" applyFont="1" applyFill="1" applyAlignment="1"/>
    <xf numFmtId="0" fontId="49" fillId="0" borderId="0" xfId="188" applyNumberFormat="1" applyFont="1"/>
    <xf numFmtId="175" fontId="49" fillId="0" borderId="18" xfId="59" applyNumberFormat="1" applyFont="1" applyBorder="1" applyAlignment="1"/>
    <xf numFmtId="164" fontId="49" fillId="0" borderId="0" xfId="188" applyNumberFormat="1" applyFont="1" applyAlignment="1">
      <alignment horizontal="center"/>
    </xf>
    <xf numFmtId="3" fontId="49" fillId="0" borderId="0" xfId="188" applyNumberFormat="1" applyFont="1" applyBorder="1" applyAlignment="1"/>
    <xf numFmtId="3" fontId="49" fillId="0" borderId="0" xfId="211" applyNumberFormat="1" applyFont="1" applyAlignment="1">
      <alignment horizontal="right"/>
    </xf>
    <xf numFmtId="0" fontId="49" fillId="0" borderId="0" xfId="206" applyNumberFormat="1" applyFont="1" applyFill="1" applyAlignment="1"/>
    <xf numFmtId="172" fontId="49" fillId="0" borderId="0" xfId="211" applyNumberFormat="1" applyFont="1" applyFill="1" applyAlignment="1">
      <alignment horizontal="left"/>
    </xf>
    <xf numFmtId="186" fontId="49" fillId="0" borderId="0" xfId="59" applyNumberFormat="1" applyFont="1" applyAlignment="1"/>
    <xf numFmtId="186" fontId="49" fillId="0" borderId="0" xfId="59" applyNumberFormat="1" applyFont="1" applyFill="1" applyAlignment="1"/>
    <xf numFmtId="186" fontId="49" fillId="0" borderId="0" xfId="59" applyNumberFormat="1" applyFont="1" applyFill="1" applyBorder="1" applyAlignment="1"/>
    <xf numFmtId="175" fontId="49" fillId="0" borderId="8" xfId="59" applyNumberFormat="1" applyFont="1" applyFill="1" applyBorder="1" applyAlignment="1"/>
    <xf numFmtId="0" fontId="49" fillId="0" borderId="0" xfId="211" applyNumberFormat="1" applyFont="1" applyAlignment="1">
      <alignment wrapText="1"/>
    </xf>
    <xf numFmtId="0" fontId="49" fillId="0" borderId="0" xfId="211" quotePrefix="1" applyNumberFormat="1" applyFont="1" applyAlignment="1">
      <alignment horizontal="left"/>
    </xf>
    <xf numFmtId="175" fontId="49" fillId="0" borderId="0" xfId="59" applyNumberFormat="1" applyFont="1" applyFill="1" applyAlignment="1">
      <alignment horizontal="right"/>
    </xf>
    <xf numFmtId="167" fontId="49" fillId="0" borderId="0" xfId="211" applyNumberFormat="1" applyFont="1" applyAlignment="1"/>
    <xf numFmtId="166" fontId="49" fillId="0" borderId="0" xfId="188" applyNumberFormat="1" applyFont="1" applyAlignment="1">
      <alignment horizontal="center"/>
    </xf>
    <xf numFmtId="164" fontId="49" fillId="0" borderId="0" xfId="211" applyNumberFormat="1" applyFont="1" applyAlignment="1" applyProtection="1">
      <alignment horizontal="left"/>
      <protection locked="0"/>
    </xf>
    <xf numFmtId="175" fontId="49" fillId="0" borderId="14" xfId="59" applyNumberFormat="1" applyFont="1" applyBorder="1" applyAlignment="1"/>
    <xf numFmtId="0" fontId="49" fillId="0" borderId="0" xfId="188" applyNumberFormat="1" applyFont="1" applyAlignment="1"/>
    <xf numFmtId="3" fontId="49" fillId="0" borderId="0" xfId="188" applyNumberFormat="1" applyFont="1" applyFill="1" applyBorder="1" applyAlignment="1"/>
    <xf numFmtId="174" fontId="49" fillId="0" borderId="0" xfId="211" applyFont="1" applyAlignment="1">
      <alignment horizontal="right"/>
    </xf>
    <xf numFmtId="0" fontId="79" fillId="0" borderId="0" xfId="211" applyNumberFormat="1" applyFont="1" applyAlignment="1" applyProtection="1">
      <alignment horizontal="center"/>
      <protection locked="0"/>
    </xf>
    <xf numFmtId="0" fontId="49" fillId="0" borderId="8" xfId="211" applyNumberFormat="1" applyFont="1" applyFill="1" applyBorder="1" applyProtection="1">
      <protection locked="0"/>
    </xf>
    <xf numFmtId="0" fontId="49" fillId="0" borderId="8" xfId="211" applyNumberFormat="1" applyFont="1" applyFill="1" applyBorder="1"/>
    <xf numFmtId="3" fontId="49" fillId="0" borderId="0" xfId="211" applyNumberFormat="1" applyFont="1" applyFill="1" applyAlignment="1">
      <alignment horizontal="center"/>
    </xf>
    <xf numFmtId="49" fontId="49" fillId="0" borderId="0" xfId="211" applyNumberFormat="1" applyFont="1" applyFill="1"/>
    <xf numFmtId="49" fontId="49" fillId="0" borderId="0" xfId="211" applyNumberFormat="1" applyFont="1" applyFill="1" applyAlignment="1"/>
    <xf numFmtId="49" fontId="49" fillId="0" borderId="0" xfId="211" applyNumberFormat="1" applyFont="1" applyFill="1" applyAlignment="1">
      <alignment horizontal="center"/>
    </xf>
    <xf numFmtId="186" fontId="49" fillId="0" borderId="0" xfId="59" applyNumberFormat="1" applyFont="1" applyFill="1" applyAlignment="1">
      <alignment horizontal="right"/>
    </xf>
    <xf numFmtId="3" fontId="49" fillId="0" borderId="8" xfId="211" applyNumberFormat="1" applyFont="1" applyBorder="1" applyAlignment="1"/>
    <xf numFmtId="43" fontId="49" fillId="0" borderId="0" xfId="59" applyNumberFormat="1" applyFont="1" applyAlignment="1"/>
    <xf numFmtId="4" fontId="49" fillId="0" borderId="0" xfId="211" applyNumberFormat="1" applyFont="1" applyAlignment="1"/>
    <xf numFmtId="3" fontId="49" fillId="0" borderId="0" xfId="188" applyNumberFormat="1" applyFont="1" applyBorder="1" applyAlignment="1">
      <alignment horizontal="center"/>
    </xf>
    <xf numFmtId="0" fontId="49" fillId="0" borderId="8" xfId="188" applyNumberFormat="1" applyFont="1" applyBorder="1" applyAlignment="1">
      <alignment horizontal="center"/>
    </xf>
    <xf numFmtId="0" fontId="49" fillId="0" borderId="0" xfId="188" applyNumberFormat="1" applyFont="1" applyAlignment="1">
      <alignment horizontal="center"/>
    </xf>
    <xf numFmtId="166" fontId="49" fillId="0" borderId="0" xfId="211" applyNumberFormat="1" applyFont="1" applyAlignment="1" applyProtection="1">
      <alignment horizontal="center"/>
      <protection locked="0"/>
    </xf>
    <xf numFmtId="187" fontId="49" fillId="0" borderId="0" xfId="59" applyNumberFormat="1" applyFont="1" applyAlignment="1">
      <alignment horizontal="center"/>
    </xf>
    <xf numFmtId="0" fontId="49" fillId="0" borderId="8" xfId="211" applyNumberFormat="1" applyFont="1" applyBorder="1" applyAlignment="1"/>
    <xf numFmtId="174" fontId="49" fillId="0" borderId="0" xfId="211" applyFont="1" applyFill="1" applyAlignment="1">
      <alignment horizontal="center"/>
    </xf>
    <xf numFmtId="175" fontId="49" fillId="14" borderId="0" xfId="59" applyNumberFormat="1" applyFont="1" applyFill="1" applyAlignment="1">
      <alignment horizontal="center"/>
    </xf>
    <xf numFmtId="3" fontId="49" fillId="0" borderId="0" xfId="211" quotePrefix="1" applyNumberFormat="1" applyFont="1" applyAlignment="1"/>
    <xf numFmtId="175" fontId="49" fillId="0" borderId="0" xfId="59" applyNumberFormat="1" applyFont="1" applyFill="1" applyAlignment="1">
      <alignment horizontal="center"/>
    </xf>
    <xf numFmtId="0" fontId="49" fillId="0" borderId="0" xfId="211" applyNumberFormat="1" applyFont="1" applyBorder="1" applyAlignment="1" applyProtection="1">
      <alignment horizontal="center"/>
      <protection locked="0"/>
    </xf>
    <xf numFmtId="0" fontId="84" fillId="0" borderId="0" xfId="211" applyNumberFormat="1" applyFont="1" applyProtection="1">
      <protection locked="0"/>
    </xf>
    <xf numFmtId="174" fontId="84" fillId="0" borderId="0" xfId="211" applyFont="1" applyAlignment="1"/>
    <xf numFmtId="174" fontId="49" fillId="0" borderId="0" xfId="211" applyFont="1" applyFill="1" applyAlignment="1" applyProtection="1"/>
    <xf numFmtId="180" fontId="49" fillId="14" borderId="0" xfId="59" applyNumberFormat="1" applyFont="1" applyFill="1" applyBorder="1" applyProtection="1">
      <protection locked="0"/>
    </xf>
    <xf numFmtId="38" fontId="49" fillId="0" borderId="0" xfId="211" applyNumberFormat="1" applyFont="1" applyAlignment="1" applyProtection="1"/>
    <xf numFmtId="174" fontId="49" fillId="0" borderId="8" xfId="211" applyFont="1" applyBorder="1" applyAlignment="1"/>
    <xf numFmtId="174" fontId="49" fillId="0" borderId="0" xfId="211" applyFont="1" applyBorder="1" applyAlignment="1"/>
    <xf numFmtId="0" fontId="49" fillId="0" borderId="0" xfId="211" applyNumberFormat="1" applyFont="1" applyBorder="1" applyProtection="1">
      <protection locked="0"/>
    </xf>
    <xf numFmtId="38" fontId="49" fillId="0" borderId="0" xfId="211" applyNumberFormat="1" applyFont="1" applyAlignment="1"/>
    <xf numFmtId="180" fontId="49" fillId="0" borderId="0" xfId="59" applyNumberFormat="1" applyFont="1" applyFill="1" applyBorder="1" applyProtection="1"/>
    <xf numFmtId="170" fontId="49" fillId="0" borderId="0" xfId="211" applyNumberFormat="1" applyFont="1" applyFill="1" applyBorder="1" applyProtection="1"/>
    <xf numFmtId="168" fontId="49" fillId="0" borderId="0" xfId="211" applyNumberFormat="1" applyFont="1" applyProtection="1">
      <protection locked="0"/>
    </xf>
    <xf numFmtId="175" fontId="49" fillId="14" borderId="0" xfId="59" applyNumberFormat="1" applyFont="1" applyFill="1" applyBorder="1" applyProtection="1"/>
    <xf numFmtId="1" fontId="49" fillId="0" borderId="0" xfId="211" applyNumberFormat="1" applyFont="1" applyFill="1" applyProtection="1"/>
    <xf numFmtId="1" fontId="49" fillId="0" borderId="0" xfId="211" applyNumberFormat="1" applyFont="1" applyFill="1" applyAlignment="1" applyProtection="1"/>
    <xf numFmtId="0" fontId="49" fillId="0" borderId="0" xfId="211" applyNumberFormat="1" applyFont="1" applyAlignment="1" applyProtection="1">
      <alignment horizontal="left"/>
      <protection locked="0"/>
    </xf>
    <xf numFmtId="175" fontId="49" fillId="14" borderId="0" xfId="59" applyNumberFormat="1" applyFont="1" applyFill="1" applyBorder="1" applyAlignment="1" applyProtection="1">
      <protection locked="0"/>
    </xf>
    <xf numFmtId="3" fontId="49" fillId="0" borderId="0" xfId="211" applyNumberFormat="1" applyFont="1" applyAlignment="1" applyProtection="1"/>
    <xf numFmtId="0" fontId="49" fillId="0" borderId="8" xfId="188" applyNumberFormat="1" applyFont="1" applyBorder="1" applyAlignment="1">
      <alignment horizontal="left" vertical="center" wrapText="1"/>
    </xf>
    <xf numFmtId="3" fontId="49" fillId="0" borderId="0" xfId="211" applyNumberFormat="1" applyFont="1" applyFill="1" applyAlignment="1" applyProtection="1">
      <alignment horizontal="right"/>
      <protection locked="0"/>
    </xf>
    <xf numFmtId="175" fontId="49" fillId="0" borderId="0" xfId="59" applyNumberFormat="1" applyFont="1" applyFill="1" applyBorder="1" applyAlignment="1" applyProtection="1"/>
    <xf numFmtId="3" fontId="49" fillId="0" borderId="0" xfId="211" applyNumberFormat="1" applyFont="1" applyFill="1" applyAlignment="1" applyProtection="1"/>
    <xf numFmtId="174" fontId="49" fillId="0" borderId="0" xfId="211" applyNumberFormat="1" applyFont="1" applyAlignment="1" applyProtection="1">
      <protection locked="0"/>
    </xf>
    <xf numFmtId="170" fontId="49" fillId="0" borderId="0" xfId="211" applyNumberFormat="1" applyFont="1" applyFill="1" applyBorder="1" applyAlignment="1" applyProtection="1"/>
    <xf numFmtId="170" fontId="49" fillId="0" borderId="0" xfId="211" applyNumberFormat="1" applyFont="1" applyAlignment="1" applyProtection="1">
      <alignment horizontal="right"/>
      <protection locked="0"/>
    </xf>
    <xf numFmtId="170" fontId="49" fillId="0" borderId="0" xfId="211" applyNumberFormat="1" applyFont="1" applyProtection="1">
      <protection locked="0"/>
    </xf>
    <xf numFmtId="0" fontId="49" fillId="0" borderId="0" xfId="211" applyNumberFormat="1" applyFont="1" applyAlignment="1" applyProtection="1">
      <alignment horizontal="left" indent="8"/>
      <protection locked="0"/>
    </xf>
    <xf numFmtId="3" fontId="49" fillId="0" borderId="0" xfId="211" applyNumberFormat="1" applyFont="1" applyAlignment="1">
      <alignment vertical="top" wrapText="1"/>
    </xf>
    <xf numFmtId="0" fontId="49" fillId="0" borderId="0" xfId="211" applyNumberFormat="1" applyFont="1" applyAlignment="1" applyProtection="1">
      <alignment vertical="top" wrapText="1"/>
      <protection locked="0"/>
    </xf>
    <xf numFmtId="174" fontId="49" fillId="0" borderId="0" xfId="0" applyFont="1" applyAlignment="1">
      <alignment horizontal="left"/>
    </xf>
    <xf numFmtId="174" fontId="78" fillId="0" borderId="15" xfId="201" applyFont="1" applyFill="1" applyBorder="1" applyAlignment="1"/>
    <xf numFmtId="174" fontId="78" fillId="0" borderId="1" xfId="201" applyFont="1" applyFill="1" applyBorder="1" applyAlignment="1"/>
    <xf numFmtId="178" fontId="56" fillId="0" borderId="0" xfId="201" quotePrefix="1" applyNumberFormat="1" applyFont="1" applyFill="1" applyBorder="1" applyAlignment="1">
      <alignment horizontal="center"/>
    </xf>
    <xf numFmtId="174" fontId="49" fillId="0" borderId="0" xfId="211" applyFont="1" applyAlignment="1">
      <alignment horizontal="center"/>
    </xf>
    <xf numFmtId="174" fontId="49" fillId="0" borderId="0" xfId="201" applyFont="1" applyFill="1" applyBorder="1" applyAlignment="1">
      <alignment horizontal="left"/>
    </xf>
    <xf numFmtId="0" fontId="49" fillId="0" borderId="0" xfId="211" applyNumberFormat="1" applyFont="1" applyFill="1" applyAlignment="1">
      <alignment horizontal="center"/>
    </xf>
    <xf numFmtId="10" fontId="49" fillId="0" borderId="0" xfId="266" applyNumberFormat="1" applyFont="1" applyAlignment="1"/>
    <xf numFmtId="2" fontId="49" fillId="0" borderId="0" xfId="0" applyNumberFormat="1" applyFont="1" applyAlignment="1">
      <alignment horizontal="center"/>
    </xf>
    <xf numFmtId="2" fontId="49" fillId="0" borderId="0" xfId="0" applyNumberFormat="1" applyFont="1" applyAlignment="1"/>
    <xf numFmtId="0" fontId="49" fillId="0" borderId="0" xfId="0" applyNumberFormat="1" applyFont="1" applyAlignment="1"/>
    <xf numFmtId="10" fontId="49" fillId="0" borderId="0" xfId="266" applyNumberFormat="1" applyFont="1" applyAlignment="1">
      <alignment horizontal="center"/>
    </xf>
    <xf numFmtId="0" fontId="49" fillId="0" borderId="0" xfId="187" applyFont="1" applyFill="1"/>
    <xf numFmtId="164" fontId="56" fillId="0" borderId="0" xfId="187" applyNumberFormat="1" applyFont="1" applyFill="1" applyBorder="1" applyAlignment="1">
      <alignment horizontal="center"/>
    </xf>
    <xf numFmtId="10" fontId="90" fillId="0" borderId="20" xfId="266" applyNumberFormat="1" applyFont="1" applyFill="1" applyBorder="1" applyAlignment="1"/>
    <xf numFmtId="10" fontId="56" fillId="0" borderId="0" xfId="187" applyNumberFormat="1" applyFont="1" applyFill="1" applyBorder="1" applyAlignment="1">
      <alignment horizontal="center"/>
    </xf>
    <xf numFmtId="0" fontId="49" fillId="0" borderId="0" xfId="187" applyFont="1" applyFill="1" applyBorder="1"/>
    <xf numFmtId="0" fontId="49" fillId="0" borderId="0" xfId="187" applyFont="1" applyFill="1" applyBorder="1" applyAlignment="1">
      <alignment horizontal="center"/>
    </xf>
    <xf numFmtId="0" fontId="49" fillId="0" borderId="8" xfId="187" applyFont="1" applyFill="1" applyBorder="1" applyAlignment="1">
      <alignment horizontal="center"/>
    </xf>
    <xf numFmtId="0" fontId="49" fillId="0" borderId="21" xfId="187" applyFont="1" applyFill="1" applyBorder="1"/>
    <xf numFmtId="0" fontId="49" fillId="0" borderId="22" xfId="187" applyFont="1" applyFill="1" applyBorder="1"/>
    <xf numFmtId="0" fontId="56" fillId="0" borderId="4" xfId="187" applyFont="1" applyFill="1" applyBorder="1"/>
    <xf numFmtId="0" fontId="49" fillId="0" borderId="23" xfId="187" applyFont="1" applyFill="1" applyBorder="1"/>
    <xf numFmtId="0" fontId="56" fillId="0" borderId="23" xfId="187" applyFont="1" applyFill="1" applyBorder="1"/>
    <xf numFmtId="0" fontId="49" fillId="0" borderId="24" xfId="187" applyFont="1" applyFill="1" applyBorder="1" applyAlignment="1">
      <alignment horizontal="center"/>
    </xf>
    <xf numFmtId="0" fontId="49" fillId="0" borderId="21" xfId="187" applyFont="1" applyFill="1" applyBorder="1" applyAlignment="1">
      <alignment horizontal="center"/>
    </xf>
    <xf numFmtId="0" fontId="49" fillId="0" borderId="20" xfId="187" applyFont="1" applyFill="1" applyBorder="1" applyAlignment="1">
      <alignment horizontal="center"/>
    </xf>
    <xf numFmtId="0" fontId="56" fillId="0" borderId="19" xfId="187" applyFont="1" applyFill="1" applyBorder="1" applyAlignment="1">
      <alignment horizontal="center"/>
    </xf>
    <xf numFmtId="0" fontId="56" fillId="0" borderId="0" xfId="187" applyFont="1" applyFill="1" applyBorder="1" applyAlignment="1">
      <alignment horizontal="center" wrapText="1"/>
    </xf>
    <xf numFmtId="0" fontId="56" fillId="0" borderId="25" xfId="187" applyFont="1" applyFill="1" applyBorder="1" applyAlignment="1">
      <alignment horizontal="center" wrapText="1"/>
    </xf>
    <xf numFmtId="0" fontId="56" fillId="0" borderId="23" xfId="187" applyFont="1" applyFill="1" applyBorder="1" applyAlignment="1">
      <alignment horizontal="center"/>
    </xf>
    <xf numFmtId="0" fontId="49" fillId="0" borderId="20" xfId="187" applyFont="1" applyFill="1" applyBorder="1"/>
    <xf numFmtId="175" fontId="49" fillId="0" borderId="0" xfId="187" applyNumberFormat="1" applyFont="1" applyFill="1"/>
    <xf numFmtId="14" fontId="49" fillId="0" borderId="23" xfId="187" applyNumberFormat="1" applyFont="1" applyFill="1" applyBorder="1" applyAlignment="1">
      <alignment horizontal="center"/>
    </xf>
    <xf numFmtId="0" fontId="49" fillId="0" borderId="0" xfId="187" applyFont="1" applyFill="1" applyAlignment="1">
      <alignment horizontal="left"/>
    </xf>
    <xf numFmtId="0" fontId="49" fillId="0" borderId="0" xfId="187" applyFont="1"/>
    <xf numFmtId="174" fontId="49" fillId="0" borderId="0" xfId="0" applyFont="1"/>
    <xf numFmtId="174" fontId="49" fillId="0" borderId="0" xfId="0" applyFont="1" applyFill="1" applyAlignment="1"/>
    <xf numFmtId="174" fontId="49" fillId="0" borderId="0" xfId="0" applyFont="1" applyFill="1"/>
    <xf numFmtId="182" fontId="49" fillId="0" borderId="0" xfId="266" applyNumberFormat="1" applyFont="1" applyFill="1" applyProtection="1">
      <protection locked="0"/>
    </xf>
    <xf numFmtId="175" fontId="49" fillId="0" borderId="0" xfId="59" applyNumberFormat="1" applyFont="1" applyFill="1" applyBorder="1" applyProtection="1">
      <protection locked="0"/>
    </xf>
    <xf numFmtId="175" fontId="49" fillId="0" borderId="12" xfId="59" applyNumberFormat="1" applyFont="1" applyFill="1" applyBorder="1" applyProtection="1">
      <protection locked="0"/>
    </xf>
    <xf numFmtId="174" fontId="49" fillId="0" borderId="0" xfId="0" applyFont="1" applyFill="1" applyBorder="1"/>
    <xf numFmtId="175" fontId="49" fillId="0" borderId="1" xfId="59" applyNumberFormat="1" applyFont="1" applyFill="1" applyBorder="1" applyProtection="1">
      <protection locked="0"/>
    </xf>
    <xf numFmtId="175" fontId="56" fillId="0" borderId="12" xfId="59" applyNumberFormat="1" applyFont="1" applyFill="1" applyBorder="1" applyProtection="1">
      <protection locked="0"/>
    </xf>
    <xf numFmtId="175" fontId="49" fillId="0" borderId="0" xfId="0" applyNumberFormat="1" applyFont="1"/>
    <xf numFmtId="176" fontId="49" fillId="0" borderId="0" xfId="93" applyNumberFormat="1" applyFont="1" applyFill="1" applyBorder="1"/>
    <xf numFmtId="174" fontId="49" fillId="0" borderId="1" xfId="0" applyFont="1" applyFill="1" applyBorder="1"/>
    <xf numFmtId="176" fontId="49" fillId="0" borderId="1" xfId="93" applyNumberFormat="1" applyFont="1" applyFill="1" applyBorder="1"/>
    <xf numFmtId="174" fontId="49" fillId="0" borderId="0" xfId="0" applyFont="1" applyProtection="1">
      <protection locked="0"/>
    </xf>
    <xf numFmtId="182" fontId="49" fillId="0" borderId="0" xfId="0" applyNumberFormat="1" applyFont="1"/>
    <xf numFmtId="176" fontId="49" fillId="0" borderId="0" xfId="93" applyNumberFormat="1" applyFont="1"/>
    <xf numFmtId="0" fontId="56" fillId="0" borderId="0" xfId="187" applyFont="1" applyFill="1" applyBorder="1"/>
    <xf numFmtId="43" fontId="49" fillId="0" borderId="0" xfId="187" applyNumberFormat="1" applyFont="1" applyFill="1" applyBorder="1"/>
    <xf numFmtId="0" fontId="56" fillId="0" borderId="24" xfId="187" applyFont="1" applyFill="1" applyBorder="1"/>
    <xf numFmtId="0" fontId="49" fillId="0" borderId="8" xfId="187" applyFont="1" applyFill="1" applyBorder="1"/>
    <xf numFmtId="176" fontId="56" fillId="14" borderId="26" xfId="102" applyNumberFormat="1" applyFont="1" applyFill="1" applyBorder="1"/>
    <xf numFmtId="176" fontId="56" fillId="0" borderId="0" xfId="102" applyNumberFormat="1" applyFont="1" applyFill="1" applyBorder="1"/>
    <xf numFmtId="0" fontId="56" fillId="0" borderId="0" xfId="187" quotePrefix="1" applyFont="1" applyFill="1" applyBorder="1" applyAlignment="1">
      <alignment horizontal="center"/>
    </xf>
    <xf numFmtId="0" fontId="56" fillId="0" borderId="19" xfId="187" applyFont="1" applyFill="1" applyBorder="1"/>
    <xf numFmtId="9" fontId="56" fillId="0" borderId="25" xfId="266" applyFont="1" applyFill="1" applyBorder="1"/>
    <xf numFmtId="10" fontId="56" fillId="0" borderId="25" xfId="283" applyNumberFormat="1" applyFont="1" applyFill="1" applyBorder="1"/>
    <xf numFmtId="9" fontId="49" fillId="0" borderId="0" xfId="187" applyNumberFormat="1" applyFont="1" applyFill="1" applyBorder="1"/>
    <xf numFmtId="10" fontId="56" fillId="0" borderId="26" xfId="283" applyNumberFormat="1" applyFont="1" applyFill="1" applyBorder="1"/>
    <xf numFmtId="10" fontId="56" fillId="0" borderId="0" xfId="283" applyNumberFormat="1" applyFont="1" applyFill="1" applyBorder="1"/>
    <xf numFmtId="176" fontId="49" fillId="0" borderId="0" xfId="102" applyNumberFormat="1" applyFont="1" applyFill="1" applyBorder="1"/>
    <xf numFmtId="0" fontId="49" fillId="0" borderId="24" xfId="187" applyFont="1" applyFill="1" applyBorder="1"/>
    <xf numFmtId="176" fontId="49" fillId="0" borderId="20" xfId="102" applyNumberFormat="1" applyFont="1" applyFill="1" applyBorder="1"/>
    <xf numFmtId="0" fontId="49" fillId="0" borderId="19" xfId="187" applyFont="1" applyFill="1" applyBorder="1"/>
    <xf numFmtId="10" fontId="49" fillId="0" borderId="0" xfId="187" applyNumberFormat="1" applyFont="1" applyFill="1" applyBorder="1"/>
    <xf numFmtId="175" fontId="49" fillId="0" borderId="0" xfId="79" applyNumberFormat="1" applyFont="1" applyFill="1" applyBorder="1"/>
    <xf numFmtId="164" fontId="49" fillId="0" borderId="0" xfId="266" applyNumberFormat="1" applyFont="1" applyFill="1" applyBorder="1"/>
    <xf numFmtId="164" fontId="49" fillId="0" borderId="0" xfId="187" applyNumberFormat="1" applyFont="1" applyFill="1" applyBorder="1"/>
    <xf numFmtId="175" fontId="49" fillId="0" borderId="25" xfId="79" applyNumberFormat="1" applyFont="1" applyFill="1" applyBorder="1"/>
    <xf numFmtId="43" fontId="49" fillId="0" borderId="0" xfId="79" applyNumberFormat="1" applyFont="1" applyFill="1" applyBorder="1"/>
    <xf numFmtId="175" fontId="49" fillId="0" borderId="8" xfId="79" applyNumberFormat="1" applyFont="1" applyFill="1" applyBorder="1"/>
    <xf numFmtId="175" fontId="49" fillId="0" borderId="26" xfId="79" applyNumberFormat="1" applyFont="1" applyFill="1" applyBorder="1"/>
    <xf numFmtId="174" fontId="49" fillId="0" borderId="0" xfId="0" applyFont="1" applyAlignment="1">
      <alignment horizontal="center"/>
    </xf>
    <xf numFmtId="0" fontId="49" fillId="0" borderId="0" xfId="212" applyFont="1" applyFill="1"/>
    <xf numFmtId="174" fontId="49" fillId="0" borderId="0" xfId="0" applyFont="1" applyAlignment="1">
      <alignment horizontal="right"/>
    </xf>
    <xf numFmtId="174" fontId="11" fillId="0" borderId="0" xfId="201" applyFont="1" applyAlignment="1"/>
    <xf numFmtId="174" fontId="16" fillId="0" borderId="0" xfId="201" applyFont="1" applyAlignment="1"/>
    <xf numFmtId="174" fontId="16" fillId="0" borderId="0" xfId="201" quotePrefix="1" applyFont="1" applyAlignment="1">
      <alignment horizontal="left"/>
    </xf>
    <xf numFmtId="174" fontId="92" fillId="0" borderId="0" xfId="201" quotePrefix="1" applyFont="1" applyAlignment="1">
      <alignment horizontal="left"/>
    </xf>
    <xf numFmtId="174" fontId="16" fillId="0" borderId="0" xfId="201" quotePrefix="1" applyFont="1" applyBorder="1" applyAlignment="1">
      <alignment horizontal="left"/>
    </xf>
    <xf numFmtId="174" fontId="16" fillId="0" borderId="0" xfId="201" applyFont="1" applyBorder="1" applyAlignment="1"/>
    <xf numFmtId="0" fontId="49" fillId="0" borderId="0" xfId="0" applyNumberFormat="1" applyFont="1" applyAlignment="1">
      <alignment horizontal="center"/>
    </xf>
    <xf numFmtId="0" fontId="49" fillId="0" borderId="0" xfId="0" applyNumberFormat="1" applyFont="1" applyAlignment="1">
      <alignment horizontal="center" wrapText="1"/>
    </xf>
    <xf numFmtId="0" fontId="78" fillId="0" borderId="0" xfId="0" applyNumberFormat="1" applyFont="1" applyAlignment="1">
      <alignment horizontal="center"/>
    </xf>
    <xf numFmtId="174" fontId="78" fillId="0" borderId="0" xfId="0" applyFont="1" applyAlignment="1">
      <alignment horizontal="center"/>
    </xf>
    <xf numFmtId="44" fontId="78" fillId="0" borderId="0" xfId="0" applyNumberFormat="1" applyFont="1" applyBorder="1" applyAlignment="1"/>
    <xf numFmtId="0" fontId="49" fillId="0" borderId="0" xfId="211" applyNumberFormat="1" applyFont="1" applyFill="1" applyAlignment="1" applyProtection="1">
      <alignment vertical="top" wrapText="1"/>
      <protection locked="0"/>
    </xf>
    <xf numFmtId="0" fontId="49" fillId="0" borderId="33" xfId="201" applyNumberFormat="1" applyFont="1" applyFill="1" applyBorder="1"/>
    <xf numFmtId="0" fontId="49" fillId="0" borderId="7" xfId="201" applyNumberFormat="1" applyFont="1" applyFill="1" applyBorder="1" applyAlignment="1">
      <alignment horizontal="center" wrapText="1"/>
    </xf>
    <xf numFmtId="175" fontId="0" fillId="0" borderId="0" xfId="59" applyNumberFormat="1" applyFont="1" applyAlignment="1"/>
    <xf numFmtId="0" fontId="16" fillId="0" borderId="0" xfId="201" applyNumberFormat="1" applyFont="1" applyFill="1" applyBorder="1" applyAlignment="1" applyProtection="1">
      <protection locked="0"/>
    </xf>
    <xf numFmtId="0" fontId="16" fillId="0" borderId="0" xfId="201" applyNumberFormat="1" applyFont="1" applyFill="1" applyBorder="1" applyAlignment="1" applyProtection="1">
      <alignment horizontal="center"/>
      <protection locked="0"/>
    </xf>
    <xf numFmtId="3" fontId="16" fillId="0" borderId="0" xfId="201" applyNumberFormat="1" applyFont="1" applyFill="1" applyBorder="1" applyAlignment="1"/>
    <xf numFmtId="0" fontId="16" fillId="0" borderId="0" xfId="201" applyNumberFormat="1" applyFont="1" applyFill="1" applyBorder="1" applyProtection="1">
      <protection locked="0"/>
    </xf>
    <xf numFmtId="174" fontId="29" fillId="0" borderId="0" xfId="201" applyFill="1" applyBorder="1" applyAlignment="1"/>
    <xf numFmtId="0" fontId="16" fillId="0" borderId="0" xfId="201" applyNumberFormat="1" applyFont="1" applyFill="1" applyBorder="1"/>
    <xf numFmtId="0" fontId="39" fillId="0" borderId="0" xfId="211" applyNumberFormat="1" applyFont="1" applyFill="1" applyAlignment="1">
      <alignment horizontal="center"/>
    </xf>
    <xf numFmtId="174" fontId="39" fillId="0" borderId="0" xfId="0" applyFont="1" applyAlignment="1"/>
    <xf numFmtId="43" fontId="39" fillId="0" borderId="0" xfId="59" applyFont="1" applyAlignment="1"/>
    <xf numFmtId="175" fontId="39" fillId="0" borderId="0" xfId="59" applyNumberFormat="1" applyFont="1" applyAlignment="1" applyProtection="1">
      <alignment horizontal="center"/>
      <protection locked="0"/>
    </xf>
    <xf numFmtId="0" fontId="39" fillId="0" borderId="0" xfId="211" applyNumberFormat="1" applyFont="1" applyAlignment="1" applyProtection="1">
      <protection locked="0"/>
    </xf>
    <xf numFmtId="3" fontId="39" fillId="0" borderId="0" xfId="211" applyNumberFormat="1" applyFont="1" applyAlignment="1"/>
    <xf numFmtId="3" fontId="39" fillId="0" borderId="8" xfId="211" applyNumberFormat="1" applyFont="1" applyBorder="1" applyAlignment="1">
      <alignment horizontal="center"/>
    </xf>
    <xf numFmtId="170" fontId="39" fillId="0" borderId="0" xfId="0" applyNumberFormat="1" applyFont="1" applyAlignment="1"/>
    <xf numFmtId="0" fontId="39" fillId="0" borderId="0" xfId="211" applyNumberFormat="1" applyFont="1" applyAlignment="1"/>
    <xf numFmtId="3" fontId="39" fillId="0" borderId="0" xfId="211" applyNumberFormat="1" applyFont="1" applyAlignment="1">
      <alignment horizontal="center"/>
    </xf>
    <xf numFmtId="0" fontId="39" fillId="0" borderId="8" xfId="211" applyNumberFormat="1" applyFont="1" applyBorder="1" applyAlignment="1" applyProtection="1">
      <alignment horizontal="center"/>
      <protection locked="0"/>
    </xf>
    <xf numFmtId="174" fontId="39" fillId="0" borderId="0" xfId="211" applyFont="1" applyFill="1" applyAlignment="1"/>
    <xf numFmtId="43" fontId="39" fillId="14" borderId="0" xfId="59" applyFont="1" applyFill="1" applyAlignment="1">
      <alignment horizontal="center"/>
    </xf>
    <xf numFmtId="174" fontId="39" fillId="0" borderId="0" xfId="211" applyFont="1" applyAlignment="1"/>
    <xf numFmtId="43" fontId="39" fillId="0" borderId="8" xfId="59" applyFont="1" applyBorder="1" applyAlignment="1">
      <alignment horizontal="center"/>
    </xf>
    <xf numFmtId="43" fontId="39" fillId="0" borderId="0" xfId="59" applyFont="1" applyFill="1" applyAlignment="1">
      <alignment horizontal="center"/>
    </xf>
    <xf numFmtId="3" fontId="39" fillId="0" borderId="0" xfId="211" applyNumberFormat="1" applyFont="1" applyFill="1" applyAlignment="1"/>
    <xf numFmtId="166" fontId="39" fillId="0" borderId="0" xfId="211" applyNumberFormat="1" applyFont="1" applyAlignment="1">
      <alignment horizontal="center"/>
    </xf>
    <xf numFmtId="164" fontId="39" fillId="0" borderId="0" xfId="211" applyNumberFormat="1" applyFont="1" applyAlignment="1">
      <alignment horizontal="left"/>
    </xf>
    <xf numFmtId="0" fontId="39" fillId="0" borderId="0" xfId="211" applyNumberFormat="1" applyFont="1" applyFill="1" applyAlignment="1"/>
    <xf numFmtId="164" fontId="39" fillId="0" borderId="0" xfId="211" applyNumberFormat="1" applyFont="1" applyFill="1" applyAlignment="1">
      <alignment horizontal="left"/>
    </xf>
    <xf numFmtId="43" fontId="39" fillId="0" borderId="0" xfId="59" applyFont="1" applyFill="1" applyAlignment="1">
      <alignment horizontal="right"/>
    </xf>
    <xf numFmtId="175" fontId="39" fillId="0" borderId="0" xfId="59" applyNumberFormat="1" applyFont="1" applyBorder="1" applyAlignment="1"/>
    <xf numFmtId="10" fontId="39" fillId="0" borderId="0" xfId="211" applyNumberFormat="1" applyFont="1" applyFill="1" applyAlignment="1">
      <alignment horizontal="left"/>
    </xf>
    <xf numFmtId="3" fontId="39" fillId="0" borderId="0" xfId="188" applyNumberFormat="1" applyFont="1" applyAlignment="1"/>
    <xf numFmtId="166" fontId="39" fillId="0" borderId="0" xfId="188" applyNumberFormat="1" applyFont="1" applyAlignment="1"/>
    <xf numFmtId="0" fontId="39" fillId="0" borderId="0" xfId="188" applyFont="1" applyAlignment="1"/>
    <xf numFmtId="164" fontId="39" fillId="0" borderId="0" xfId="211" applyNumberFormat="1" applyFont="1" applyFill="1" applyAlignment="1" applyProtection="1">
      <alignment horizontal="left"/>
      <protection locked="0"/>
    </xf>
    <xf numFmtId="43" fontId="39" fillId="0" borderId="1" xfId="59" applyFont="1" applyBorder="1" applyAlignment="1"/>
    <xf numFmtId="0" fontId="49" fillId="0" borderId="0" xfId="212" applyFont="1" applyAlignment="1">
      <alignment horizontal="center"/>
    </xf>
    <xf numFmtId="0" fontId="49" fillId="0" borderId="0" xfId="212" applyFont="1" applyAlignment="1">
      <alignment horizontal="center" wrapText="1"/>
    </xf>
    <xf numFmtId="0" fontId="49" fillId="0" borderId="0" xfId="206" applyFont="1" applyFill="1" applyBorder="1" applyAlignment="1">
      <alignment horizontal="center" wrapText="1"/>
    </xf>
    <xf numFmtId="43" fontId="49" fillId="14" borderId="0" xfId="59" applyFont="1" applyFill="1"/>
    <xf numFmtId="49" fontId="49" fillId="0" borderId="0" xfId="0" applyNumberFormat="1" applyFont="1" applyAlignment="1">
      <alignment horizontal="center"/>
    </xf>
    <xf numFmtId="0" fontId="49" fillId="0" borderId="0" xfId="192" applyFont="1" applyFill="1" applyAlignment="1">
      <alignment horizontal="center" wrapText="1"/>
    </xf>
    <xf numFmtId="2" fontId="49" fillId="0" borderId="0" xfId="0" applyNumberFormat="1" applyFont="1" applyAlignment="1">
      <alignment horizontal="left"/>
    </xf>
    <xf numFmtId="0" fontId="49" fillId="0" borderId="0" xfId="211" applyNumberFormat="1" applyFont="1" applyFill="1" applyAlignment="1" applyProtection="1">
      <alignment vertical="top"/>
      <protection locked="0"/>
    </xf>
    <xf numFmtId="174" fontId="49" fillId="0" borderId="0" xfId="211" applyFont="1" applyFill="1" applyAlignment="1">
      <alignment vertical="top" wrapText="1"/>
    </xf>
    <xf numFmtId="0" fontId="49" fillId="0" borderId="0" xfId="188" applyFont="1" applyFill="1" applyAlignment="1">
      <alignment vertical="top" wrapText="1"/>
    </xf>
    <xf numFmtId="0" fontId="49" fillId="0" borderId="0" xfId="188" applyNumberFormat="1" applyFont="1" applyAlignment="1">
      <alignment vertical="top"/>
    </xf>
    <xf numFmtId="0" fontId="49" fillId="0" borderId="0" xfId="211" applyNumberFormat="1" applyFont="1" applyAlignment="1" applyProtection="1">
      <alignment vertical="top"/>
      <protection locked="0"/>
    </xf>
    <xf numFmtId="170" fontId="49" fillId="0" borderId="0" xfId="211" applyNumberFormat="1" applyFont="1" applyFill="1" applyBorder="1" applyAlignment="1" applyProtection="1">
      <alignment vertical="top"/>
    </xf>
    <xf numFmtId="3" fontId="49" fillId="0" borderId="0" xfId="211" applyNumberFormat="1" applyFont="1" applyAlignment="1" applyProtection="1">
      <alignment vertical="top"/>
    </xf>
    <xf numFmtId="3" fontId="49" fillId="0" borderId="0" xfId="211" applyNumberFormat="1" applyFont="1" applyFill="1" applyAlignment="1" applyProtection="1">
      <alignment vertical="top"/>
    </xf>
    <xf numFmtId="174" fontId="49" fillId="0" borderId="0" xfId="0" applyFont="1" applyAlignment="1">
      <alignment vertical="top"/>
    </xf>
    <xf numFmtId="0" fontId="9" fillId="0" borderId="0" xfId="187" applyFont="1" applyBorder="1"/>
    <xf numFmtId="0" fontId="9" fillId="0" borderId="19" xfId="187" applyFont="1" applyBorder="1" applyAlignment="1">
      <alignment horizontal="center"/>
    </xf>
    <xf numFmtId="0" fontId="9" fillId="0" borderId="0" xfId="187" applyFont="1" applyBorder="1" applyAlignment="1">
      <alignment horizontal="center"/>
    </xf>
    <xf numFmtId="0" fontId="9" fillId="0" borderId="0" xfId="187" applyFont="1" applyBorder="1" applyAlignment="1"/>
    <xf numFmtId="0" fontId="93" fillId="0" borderId="0" xfId="187" applyFont="1" applyBorder="1" applyAlignment="1">
      <alignment horizontal="left"/>
    </xf>
    <xf numFmtId="1" fontId="49" fillId="0" borderId="0" xfId="0" applyNumberFormat="1" applyFont="1" applyFill="1" applyAlignment="1">
      <alignment horizontal="center"/>
    </xf>
    <xf numFmtId="49" fontId="49" fillId="0" borderId="0" xfId="0" applyNumberFormat="1" applyFont="1" applyFill="1" applyAlignment="1">
      <alignment horizontal="center"/>
    </xf>
    <xf numFmtId="0" fontId="49" fillId="0" borderId="0" xfId="212" applyFont="1" applyFill="1" applyAlignment="1">
      <alignment horizontal="center"/>
    </xf>
    <xf numFmtId="0" fontId="49" fillId="0" borderId="0" xfId="212" applyFont="1" applyFill="1" applyAlignment="1">
      <alignment horizontal="center" wrapText="1"/>
    </xf>
    <xf numFmtId="175" fontId="39" fillId="0" borderId="0" xfId="59" applyNumberFormat="1" applyFont="1" applyAlignment="1"/>
    <xf numFmtId="174" fontId="94" fillId="0" borderId="0" xfId="0" applyFont="1" applyAlignment="1"/>
    <xf numFmtId="0" fontId="103" fillId="0" borderId="0" xfId="182"/>
    <xf numFmtId="174" fontId="12" fillId="0" borderId="0" xfId="201" applyFont="1" applyAlignment="1">
      <alignment horizontal="center"/>
    </xf>
    <xf numFmtId="0" fontId="34" fillId="0" borderId="0" xfId="185" applyFont="1" applyAlignment="1">
      <alignment horizontal="center"/>
    </xf>
    <xf numFmtId="175" fontId="49" fillId="0" borderId="0" xfId="59" applyNumberFormat="1" applyFont="1" applyAlignment="1">
      <alignment horizontal="right"/>
    </xf>
    <xf numFmtId="175" fontId="49" fillId="0" borderId="8" xfId="59" applyNumberFormat="1" applyFont="1" applyBorder="1" applyAlignment="1">
      <alignment horizontal="right"/>
    </xf>
    <xf numFmtId="43" fontId="39" fillId="0" borderId="0" xfId="59" applyFont="1" applyAlignment="1">
      <alignment horizontal="right"/>
    </xf>
    <xf numFmtId="174" fontId="49" fillId="0" borderId="0" xfId="0" applyFont="1" applyFill="1" applyAlignment="1">
      <alignment horizontal="center"/>
    </xf>
    <xf numFmtId="174" fontId="16" fillId="0" borderId="0" xfId="201" applyFont="1" applyAlignment="1">
      <alignment horizontal="center"/>
    </xf>
    <xf numFmtId="174" fontId="0" fillId="0" borderId="0" xfId="0" applyFont="1" applyAlignment="1">
      <alignment horizontal="center"/>
    </xf>
    <xf numFmtId="0" fontId="16" fillId="0" borderId="0" xfId="201" applyNumberFormat="1" applyFont="1" applyFill="1" applyBorder="1" applyAlignment="1">
      <alignment horizontal="center"/>
    </xf>
    <xf numFmtId="175" fontId="49" fillId="0" borderId="11" xfId="59" applyNumberFormat="1" applyFont="1" applyFill="1" applyBorder="1" applyAlignment="1"/>
    <xf numFmtId="175" fontId="49" fillId="0" borderId="15" xfId="59" applyNumberFormat="1" applyFont="1" applyFill="1" applyBorder="1" applyAlignment="1"/>
    <xf numFmtId="186" fontId="16" fillId="0" borderId="0" xfId="59" applyNumberFormat="1" applyFont="1" applyFill="1" applyAlignment="1">
      <alignment horizontal="right"/>
    </xf>
    <xf numFmtId="43" fontId="49" fillId="0" borderId="0" xfId="59" applyFont="1" applyAlignment="1">
      <alignment horizontal="fill"/>
    </xf>
    <xf numFmtId="0" fontId="49" fillId="0" borderId="0" xfId="188" applyNumberFormat="1" applyFont="1" applyFill="1" applyAlignment="1">
      <alignment vertical="top"/>
    </xf>
    <xf numFmtId="180" fontId="49" fillId="0" borderId="8" xfId="59" applyNumberFormat="1" applyFont="1" applyFill="1" applyBorder="1" applyProtection="1">
      <protection locked="0"/>
    </xf>
    <xf numFmtId="175" fontId="49" fillId="0" borderId="8" xfId="59" applyNumberFormat="1" applyFont="1" applyFill="1" applyBorder="1" applyAlignment="1" applyProtection="1">
      <protection locked="0"/>
    </xf>
    <xf numFmtId="49" fontId="49" fillId="0" borderId="0" xfId="0" applyNumberFormat="1" applyFont="1" applyAlignment="1">
      <alignment horizontal="center" vertical="center" wrapText="1"/>
    </xf>
    <xf numFmtId="7" fontId="98" fillId="0" borderId="0" xfId="183" applyFont="1" applyFill="1" applyAlignment="1"/>
    <xf numFmtId="7" fontId="98" fillId="0" borderId="0" xfId="183" applyFont="1" applyFill="1" applyAlignment="1">
      <alignment horizontal="center"/>
    </xf>
    <xf numFmtId="7" fontId="99" fillId="0" borderId="0" xfId="183" applyFont="1" applyFill="1" applyAlignment="1">
      <alignment horizontal="center"/>
    </xf>
    <xf numFmtId="7" fontId="99" fillId="0" borderId="0" xfId="183" applyFont="1" applyFill="1"/>
    <xf numFmtId="182" fontId="100" fillId="0" borderId="0" xfId="289" applyNumberFormat="1" applyFont="1" applyFill="1" applyAlignment="1">
      <alignment horizontal="center"/>
    </xf>
    <xf numFmtId="182" fontId="99" fillId="0" borderId="0" xfId="289" applyNumberFormat="1" applyFont="1" applyFill="1" applyAlignment="1">
      <alignment horizontal="center"/>
    </xf>
    <xf numFmtId="182" fontId="99" fillId="0" borderId="0" xfId="289" applyNumberFormat="1" applyFont="1" applyFill="1"/>
    <xf numFmtId="10" fontId="99" fillId="0" borderId="0" xfId="183" applyNumberFormat="1" applyFont="1" applyFill="1"/>
    <xf numFmtId="7" fontId="97" fillId="0" borderId="0" xfId="183"/>
    <xf numFmtId="174" fontId="9" fillId="0" borderId="0" xfId="201" applyFont="1" applyFill="1" applyBorder="1" applyAlignment="1"/>
    <xf numFmtId="174" fontId="9" fillId="0" borderId="8" xfId="201" applyFont="1" applyFill="1" applyBorder="1" applyAlignment="1"/>
    <xf numFmtId="174" fontId="9" fillId="0" borderId="0" xfId="201" applyFont="1" applyFill="1" applyBorder="1" applyAlignment="1">
      <alignment horizontal="center" vertical="top"/>
    </xf>
    <xf numFmtId="3" fontId="49" fillId="0" borderId="0" xfId="211" applyNumberFormat="1" applyFont="1" applyFill="1" applyBorder="1" applyAlignment="1">
      <alignment horizontal="center"/>
    </xf>
    <xf numFmtId="3" fontId="49" fillId="0" borderId="0" xfId="211" applyNumberFormat="1" applyFont="1" applyBorder="1" applyAlignment="1">
      <alignment horizontal="center"/>
    </xf>
    <xf numFmtId="182" fontId="80" fillId="0" borderId="0" xfId="266" applyNumberFormat="1" applyFont="1" applyFill="1" applyBorder="1"/>
    <xf numFmtId="175" fontId="49" fillId="0" borderId="0" xfId="187" applyNumberFormat="1" applyFont="1" applyFill="1" applyBorder="1"/>
    <xf numFmtId="0" fontId="49" fillId="0" borderId="0" xfId="187" applyFont="1" applyFill="1" applyBorder="1" applyAlignment="1">
      <alignment horizontal="left"/>
    </xf>
    <xf numFmtId="3" fontId="49" fillId="0" borderId="0" xfId="187" applyNumberFormat="1" applyFont="1" applyFill="1" applyBorder="1"/>
    <xf numFmtId="43" fontId="49" fillId="14" borderId="26" xfId="187" applyNumberFormat="1" applyFont="1" applyFill="1" applyBorder="1"/>
    <xf numFmtId="164" fontId="49" fillId="0" borderId="0" xfId="283" applyNumberFormat="1" applyFont="1" applyFill="1" applyBorder="1"/>
    <xf numFmtId="10" fontId="49" fillId="0" borderId="34" xfId="187" applyNumberFormat="1" applyFont="1" applyFill="1" applyBorder="1"/>
    <xf numFmtId="175" fontId="101" fillId="0" borderId="0" xfId="79" applyNumberFormat="1" applyFont="1" applyFill="1" applyBorder="1"/>
    <xf numFmtId="182" fontId="49" fillId="0" borderId="0" xfId="266" applyNumberFormat="1" applyFont="1" applyFill="1" applyBorder="1"/>
    <xf numFmtId="187" fontId="49" fillId="0" borderId="0" xfId="79" applyNumberFormat="1" applyFont="1" applyFill="1" applyBorder="1"/>
    <xf numFmtId="174" fontId="89" fillId="0" borderId="19" xfId="0" applyFont="1" applyBorder="1"/>
    <xf numFmtId="3" fontId="49" fillId="0" borderId="0" xfId="188" applyNumberFormat="1" applyFont="1" applyAlignment="1">
      <alignment wrapText="1"/>
    </xf>
    <xf numFmtId="174" fontId="102" fillId="0" borderId="0" xfId="201" applyFont="1" applyFill="1" applyBorder="1" applyAlignment="1"/>
    <xf numFmtId="175" fontId="0" fillId="0" borderId="0" xfId="59" applyNumberFormat="1" applyFont="1" applyAlignment="1">
      <alignment horizontal="center"/>
    </xf>
    <xf numFmtId="1" fontId="16" fillId="0" borderId="0" xfId="201" applyNumberFormat="1" applyFont="1" applyAlignment="1">
      <alignment horizontal="left"/>
    </xf>
    <xf numFmtId="174" fontId="16" fillId="0" borderId="0" xfId="201" applyFont="1" applyAlignment="1">
      <alignment horizontal="left"/>
    </xf>
    <xf numFmtId="174" fontId="39" fillId="0" borderId="0" xfId="211" applyFont="1" applyFill="1" applyAlignment="1">
      <alignment wrapText="1"/>
    </xf>
    <xf numFmtId="175" fontId="39" fillId="0" borderId="0" xfId="59" applyNumberFormat="1" applyFont="1" applyAlignment="1">
      <alignment horizontal="left" indent="2"/>
    </xf>
    <xf numFmtId="186" fontId="39" fillId="0" borderId="0" xfId="59" applyNumberFormat="1" applyFont="1" applyAlignment="1"/>
    <xf numFmtId="0" fontId="39" fillId="0" borderId="0" xfId="201" applyNumberFormat="1" applyFont="1" applyFill="1" applyAlignment="1">
      <alignment horizontal="right"/>
    </xf>
    <xf numFmtId="43" fontId="39" fillId="0" borderId="1" xfId="59" applyFont="1" applyBorder="1" applyAlignment="1">
      <alignment horizontal="right"/>
    </xf>
    <xf numFmtId="0" fontId="78" fillId="0" borderId="0" xfId="192" applyFont="1" applyFill="1" applyBorder="1" applyAlignment="1">
      <alignment horizontal="center" vertical="center" wrapText="1"/>
    </xf>
    <xf numFmtId="0" fontId="78" fillId="0" borderId="0" xfId="192" applyFont="1" applyFill="1" applyBorder="1" applyAlignment="1">
      <alignment horizontal="center"/>
    </xf>
    <xf numFmtId="174" fontId="79" fillId="0" borderId="0" xfId="0" applyFont="1" applyFill="1" applyBorder="1" applyAlignment="1">
      <alignment horizontal="center"/>
    </xf>
    <xf numFmtId="43" fontId="86" fillId="0" borderId="0" xfId="59" applyFont="1" applyFill="1" applyBorder="1"/>
    <xf numFmtId="176" fontId="78" fillId="0" borderId="0" xfId="93" applyNumberFormat="1" applyFont="1" applyFill="1" applyBorder="1"/>
    <xf numFmtId="0" fontId="78" fillId="0" borderId="0" xfId="192" applyFont="1" applyFill="1" applyBorder="1"/>
    <xf numFmtId="174" fontId="49" fillId="0" borderId="0" xfId="0" applyFont="1" applyFill="1" applyBorder="1" applyAlignment="1"/>
    <xf numFmtId="0" fontId="49" fillId="0" borderId="0" xfId="208" applyNumberFormat="1" applyFont="1" applyFill="1" applyBorder="1" applyAlignment="1" applyProtection="1">
      <alignment horizontal="center"/>
      <protection locked="0"/>
    </xf>
    <xf numFmtId="175" fontId="49" fillId="14" borderId="8" xfId="59" applyNumberFormat="1" applyFont="1" applyFill="1" applyBorder="1" applyAlignment="1">
      <alignment horizontal="center"/>
    </xf>
    <xf numFmtId="0" fontId="49" fillId="0" borderId="30" xfId="201" applyNumberFormat="1" applyFont="1" applyFill="1" applyBorder="1"/>
    <xf numFmtId="175" fontId="49" fillId="14" borderId="10" xfId="59" applyNumberFormat="1" applyFont="1" applyFill="1" applyBorder="1" applyAlignment="1"/>
    <xf numFmtId="174" fontId="78" fillId="0" borderId="17" xfId="201" applyFont="1" applyFill="1" applyBorder="1" applyAlignment="1"/>
    <xf numFmtId="0" fontId="49" fillId="0" borderId="9" xfId="201" applyNumberFormat="1" applyFont="1" applyFill="1" applyBorder="1" applyAlignment="1">
      <alignment horizontal="center" wrapText="1"/>
    </xf>
    <xf numFmtId="43" fontId="49" fillId="0" borderId="11" xfId="59" applyNumberFormat="1" applyFont="1" applyFill="1" applyBorder="1" applyAlignment="1"/>
    <xf numFmtId="41" fontId="49" fillId="16" borderId="0" xfId="212" applyNumberFormat="1" applyFont="1" applyFill="1"/>
    <xf numFmtId="43" fontId="39" fillId="14" borderId="0" xfId="59" applyFont="1" applyFill="1" applyAlignment="1"/>
    <xf numFmtId="43" fontId="16" fillId="14" borderId="0" xfId="59" applyFont="1" applyFill="1" applyAlignment="1"/>
    <xf numFmtId="43" fontId="16" fillId="0" borderId="0" xfId="59" applyFont="1" applyAlignment="1"/>
    <xf numFmtId="43" fontId="16" fillId="0" borderId="3" xfId="59" applyFont="1" applyBorder="1" applyAlignment="1"/>
    <xf numFmtId="43" fontId="16" fillId="0" borderId="0" xfId="59" applyFont="1" applyBorder="1" applyAlignment="1"/>
    <xf numFmtId="43" fontId="16" fillId="0" borderId="1" xfId="59" applyFont="1" applyBorder="1" applyAlignment="1"/>
    <xf numFmtId="14" fontId="101" fillId="17" borderId="19" xfId="187" applyNumberFormat="1" applyFont="1" applyFill="1" applyBorder="1" applyAlignment="1">
      <alignment horizontal="center"/>
    </xf>
    <xf numFmtId="0" fontId="49" fillId="17" borderId="0" xfId="187" applyFont="1" applyFill="1" applyBorder="1" applyAlignment="1">
      <alignment horizontal="center"/>
    </xf>
    <xf numFmtId="0" fontId="101" fillId="17" borderId="0" xfId="187" applyFont="1" applyFill="1" applyBorder="1" applyAlignment="1">
      <alignment horizontal="center"/>
    </xf>
    <xf numFmtId="169" fontId="39" fillId="18" borderId="0" xfId="59" applyNumberFormat="1" applyFont="1" applyFill="1" applyAlignment="1"/>
    <xf numFmtId="43" fontId="49" fillId="17" borderId="0" xfId="59" applyFont="1" applyFill="1" applyAlignment="1"/>
    <xf numFmtId="0" fontId="49" fillId="0" borderId="0" xfId="0" applyNumberFormat="1" applyFont="1" applyAlignment="1">
      <alignment horizontal="center"/>
    </xf>
    <xf numFmtId="44" fontId="49" fillId="0" borderId="0" xfId="0" applyNumberFormat="1" applyFont="1" applyBorder="1" applyAlignment="1"/>
    <xf numFmtId="44" fontId="49" fillId="0" borderId="0" xfId="0" applyNumberFormat="1" applyFont="1" applyFill="1" applyBorder="1" applyAlignment="1"/>
    <xf numFmtId="0" fontId="49" fillId="0" borderId="0" xfId="187" applyFont="1" applyFill="1" applyBorder="1" applyAlignment="1"/>
    <xf numFmtId="3" fontId="49" fillId="0" borderId="0" xfId="187" applyNumberFormat="1" applyFont="1" applyFill="1" applyBorder="1" applyAlignment="1">
      <alignment horizontal="center" wrapText="1"/>
    </xf>
    <xf numFmtId="0" fontId="49" fillId="0" borderId="0" xfId="187" applyFont="1" applyFill="1" applyBorder="1" applyAlignment="1">
      <alignment horizontal="center" wrapText="1"/>
    </xf>
    <xf numFmtId="174" fontId="79" fillId="0" borderId="0" xfId="0" applyFont="1" applyBorder="1" applyAlignment="1"/>
    <xf numFmtId="0" fontId="49" fillId="17" borderId="0" xfId="187" applyFont="1" applyFill="1" applyBorder="1" applyAlignment="1"/>
    <xf numFmtId="175" fontId="49" fillId="17" borderId="0" xfId="59" applyNumberFormat="1" applyFont="1" applyFill="1" applyBorder="1" applyAlignment="1">
      <alignment horizontal="center"/>
    </xf>
    <xf numFmtId="174" fontId="79" fillId="17" borderId="0" xfId="0" applyFont="1" applyFill="1" applyAlignment="1"/>
    <xf numFmtId="175" fontId="49" fillId="0" borderId="0" xfId="59" applyNumberFormat="1" applyFont="1" applyFill="1" applyBorder="1" applyAlignment="1">
      <alignment horizontal="center" wrapText="1"/>
    </xf>
    <xf numFmtId="175" fontId="49" fillId="17" borderId="0" xfId="59" applyNumberFormat="1" applyFont="1" applyFill="1" applyBorder="1"/>
    <xf numFmtId="0" fontId="49" fillId="17" borderId="1" xfId="187" applyFont="1" applyFill="1" applyBorder="1" applyAlignment="1"/>
    <xf numFmtId="175" fontId="49" fillId="17" borderId="1" xfId="59" applyNumberFormat="1" applyFont="1" applyFill="1" applyBorder="1"/>
    <xf numFmtId="175" fontId="49" fillId="17" borderId="1" xfId="59" applyNumberFormat="1" applyFont="1" applyFill="1" applyBorder="1" applyAlignment="1">
      <alignment horizontal="center"/>
    </xf>
    <xf numFmtId="174" fontId="79" fillId="17" borderId="1" xfId="0" applyFont="1" applyFill="1" applyBorder="1" applyAlignment="1"/>
    <xf numFmtId="175" fontId="49" fillId="0" borderId="1" xfId="59" applyNumberFormat="1" applyFont="1" applyFill="1" applyBorder="1" applyAlignment="1">
      <alignment horizontal="center" wrapText="1"/>
    </xf>
    <xf numFmtId="175" fontId="49" fillId="0" borderId="0" xfId="59" applyNumberFormat="1" applyFont="1" applyFill="1" applyBorder="1"/>
    <xf numFmtId="174" fontId="49" fillId="0" borderId="0" xfId="0" applyFont="1" applyBorder="1" applyAlignment="1"/>
    <xf numFmtId="0" fontId="49" fillId="0" borderId="0" xfId="0" applyNumberFormat="1" applyFont="1" applyAlignment="1">
      <alignment horizontal="center" vertical="top"/>
    </xf>
    <xf numFmtId="0" fontId="49" fillId="0" borderId="0" xfId="0" applyNumberFormat="1" applyFont="1" applyFill="1" applyAlignment="1">
      <alignment horizontal="center"/>
    </xf>
    <xf numFmtId="3" fontId="49" fillId="0" borderId="0" xfId="188" applyNumberFormat="1" applyFont="1" applyFill="1" applyAlignment="1">
      <alignment wrapText="1"/>
    </xf>
    <xf numFmtId="0" fontId="56" fillId="0" borderId="0" xfId="212" applyFont="1" applyFill="1" applyAlignment="1">
      <alignment horizontal="center" wrapText="1"/>
    </xf>
    <xf numFmtId="0" fontId="49" fillId="0" borderId="0" xfId="211" applyNumberFormat="1" applyFont="1" applyFill="1" applyAlignment="1" applyProtection="1">
      <alignment horizontal="center"/>
      <protection locked="0"/>
    </xf>
    <xf numFmtId="187" fontId="49" fillId="0" borderId="0" xfId="59" applyNumberFormat="1" applyFont="1" applyFill="1" applyAlignment="1"/>
    <xf numFmtId="164" fontId="49" fillId="0" borderId="0" xfId="211" applyNumberFormat="1" applyFont="1" applyFill="1" applyAlignment="1">
      <alignment horizontal="center"/>
    </xf>
    <xf numFmtId="174" fontId="49" fillId="0" borderId="30" xfId="0" applyFont="1" applyBorder="1"/>
    <xf numFmtId="174" fontId="49" fillId="0" borderId="31" xfId="0" applyFont="1" applyBorder="1"/>
    <xf numFmtId="174" fontId="49" fillId="0" borderId="33" xfId="0" applyFont="1" applyBorder="1" applyAlignment="1">
      <alignment horizontal="center"/>
    </xf>
    <xf numFmtId="174" fontId="49" fillId="0" borderId="3" xfId="0" applyFont="1" applyBorder="1"/>
    <xf numFmtId="174" fontId="49" fillId="0" borderId="15" xfId="0" applyFont="1" applyBorder="1" applyAlignment="1">
      <alignment horizontal="center"/>
    </xf>
    <xf numFmtId="174" fontId="49" fillId="17" borderId="0" xfId="0" applyFont="1" applyFill="1"/>
    <xf numFmtId="174" fontId="49" fillId="0" borderId="33" xfId="0" applyFont="1" applyBorder="1"/>
    <xf numFmtId="174" fontId="49" fillId="0" borderId="11" xfId="0" applyFont="1" applyBorder="1"/>
    <xf numFmtId="174" fontId="49" fillId="0" borderId="9" xfId="0" applyFont="1" applyBorder="1" applyAlignment="1">
      <alignment horizontal="center"/>
    </xf>
    <xf numFmtId="174" fontId="49" fillId="0" borderId="11" xfId="0" applyFont="1" applyBorder="1" applyAlignment="1">
      <alignment horizontal="center"/>
    </xf>
    <xf numFmtId="174" fontId="49" fillId="0" borderId="15" xfId="0" applyFont="1" applyBorder="1"/>
    <xf numFmtId="174" fontId="49" fillId="0" borderId="1" xfId="0" applyFont="1" applyBorder="1"/>
    <xf numFmtId="176" fontId="49" fillId="0" borderId="32" xfId="93" applyNumberFormat="1" applyFont="1" applyFill="1" applyBorder="1"/>
    <xf numFmtId="174" fontId="49" fillId="0" borderId="0" xfId="0" applyNumberFormat="1" applyFont="1" applyFill="1" applyBorder="1" applyAlignment="1" applyProtection="1"/>
    <xf numFmtId="174" fontId="49" fillId="0" borderId="0" xfId="201" applyFont="1" applyAlignment="1"/>
    <xf numFmtId="174" fontId="49" fillId="0" borderId="0" xfId="201" applyFont="1" applyAlignment="1">
      <alignment horizontal="center"/>
    </xf>
    <xf numFmtId="174" fontId="49" fillId="0" borderId="1" xfId="201" applyFont="1" applyFill="1" applyBorder="1" applyAlignment="1">
      <alignment horizontal="center"/>
    </xf>
    <xf numFmtId="174" fontId="49" fillId="0" borderId="30" xfId="201" applyFont="1" applyFill="1" applyBorder="1" applyAlignment="1">
      <alignment horizontal="center"/>
    </xf>
    <xf numFmtId="174" fontId="49" fillId="0" borderId="33" xfId="201" applyFont="1" applyFill="1" applyBorder="1" applyAlignment="1">
      <alignment horizontal="center"/>
    </xf>
    <xf numFmtId="174" fontId="49" fillId="0" borderId="33" xfId="201" applyFont="1" applyBorder="1" applyAlignment="1">
      <alignment horizontal="center"/>
    </xf>
    <xf numFmtId="174" fontId="49" fillId="0" borderId="10" xfId="201" applyFont="1" applyBorder="1" applyAlignment="1">
      <alignment horizontal="center"/>
    </xf>
    <xf numFmtId="174" fontId="49" fillId="0" borderId="11" xfId="201" applyFont="1" applyBorder="1" applyAlignment="1">
      <alignment horizontal="center"/>
    </xf>
    <xf numFmtId="43" fontId="49" fillId="17" borderId="10" xfId="59" applyFont="1" applyFill="1" applyBorder="1" applyAlignment="1">
      <alignment horizontal="center"/>
    </xf>
    <xf numFmtId="43" fontId="49" fillId="17" borderId="11" xfId="59" applyFont="1" applyFill="1" applyBorder="1" applyAlignment="1"/>
    <xf numFmtId="175" fontId="49" fillId="0" borderId="11" xfId="59" applyNumberFormat="1" applyFont="1" applyBorder="1" applyAlignment="1"/>
    <xf numFmtId="174" fontId="49" fillId="0" borderId="17" xfId="201" applyFont="1" applyFill="1" applyBorder="1" applyAlignment="1">
      <alignment horizontal="center"/>
    </xf>
    <xf numFmtId="0" fontId="49" fillId="0" borderId="0" xfId="210" applyFont="1"/>
    <xf numFmtId="0" fontId="49" fillId="0" borderId="0" xfId="0" applyNumberFormat="1" applyFont="1" applyFill="1" applyAlignment="1">
      <alignment horizontal="center" vertical="top"/>
    </xf>
    <xf numFmtId="174" fontId="56" fillId="0" borderId="19" xfId="0" applyFont="1" applyBorder="1" applyAlignment="1">
      <alignment horizontal="center"/>
    </xf>
    <xf numFmtId="0" fontId="49" fillId="17" borderId="19" xfId="0" applyNumberFormat="1" applyFont="1" applyFill="1" applyBorder="1" applyAlignment="1">
      <alignment horizontal="center"/>
    </xf>
    <xf numFmtId="0" fontId="49" fillId="17" borderId="19" xfId="0" applyNumberFormat="1" applyFont="1" applyFill="1" applyBorder="1" applyAlignment="1" applyProtection="1">
      <alignment horizontal="center"/>
      <protection locked="0"/>
    </xf>
    <xf numFmtId="174" fontId="49" fillId="17" borderId="11" xfId="0" applyFont="1" applyFill="1" applyBorder="1"/>
    <xf numFmtId="0" fontId="56" fillId="0" borderId="0" xfId="187" applyFont="1" applyFill="1" applyBorder="1" applyAlignment="1">
      <alignment horizontal="left"/>
    </xf>
    <xf numFmtId="176" fontId="49" fillId="0" borderId="25" xfId="102" applyNumberFormat="1" applyFont="1" applyFill="1" applyBorder="1" applyAlignment="1">
      <alignment horizontal="center"/>
    </xf>
    <xf numFmtId="0" fontId="49" fillId="17" borderId="19" xfId="187" applyFont="1" applyFill="1" applyBorder="1"/>
    <xf numFmtId="0" fontId="49" fillId="17" borderId="0" xfId="187" applyFont="1" applyFill="1" applyBorder="1"/>
    <xf numFmtId="175" fontId="49" fillId="17" borderId="0" xfId="79" applyNumberFormat="1" applyFont="1" applyFill="1" applyBorder="1" applyAlignment="1">
      <alignment horizontal="right"/>
    </xf>
    <xf numFmtId="175" fontId="49" fillId="17" borderId="25" xfId="79" applyNumberFormat="1" applyFont="1" applyFill="1" applyBorder="1" applyAlignment="1">
      <alignment horizontal="right"/>
    </xf>
    <xf numFmtId="175" fontId="80" fillId="0" borderId="0" xfId="187" applyNumberFormat="1" applyFont="1" applyFill="1" applyBorder="1"/>
    <xf numFmtId="175" fontId="49" fillId="17" borderId="0" xfId="79" applyNumberFormat="1" applyFont="1" applyFill="1" applyBorder="1"/>
    <xf numFmtId="43" fontId="49" fillId="17" borderId="0" xfId="59" applyFont="1" applyFill="1" applyBorder="1"/>
    <xf numFmtId="0" fontId="49" fillId="0" borderId="18" xfId="187" applyFont="1" applyFill="1" applyBorder="1"/>
    <xf numFmtId="175" fontId="56" fillId="0" borderId="35" xfId="79" applyNumberFormat="1" applyFont="1" applyFill="1" applyBorder="1"/>
    <xf numFmtId="0" fontId="49" fillId="17" borderId="24" xfId="187" applyFont="1" applyFill="1" applyBorder="1"/>
    <xf numFmtId="175" fontId="49" fillId="17" borderId="21" xfId="79" applyNumberFormat="1" applyFont="1" applyFill="1" applyBorder="1"/>
    <xf numFmtId="0" fontId="49" fillId="17" borderId="21" xfId="187" applyFont="1" applyFill="1" applyBorder="1"/>
    <xf numFmtId="175" fontId="49" fillId="17" borderId="20" xfId="79" applyNumberFormat="1" applyFont="1" applyFill="1" applyBorder="1"/>
    <xf numFmtId="0" fontId="56" fillId="17" borderId="19" xfId="187" applyFont="1" applyFill="1" applyBorder="1"/>
    <xf numFmtId="43" fontId="49" fillId="14" borderId="25" xfId="187" applyNumberFormat="1" applyFont="1" applyFill="1" applyBorder="1"/>
    <xf numFmtId="0" fontId="56" fillId="17" borderId="23" xfId="187" applyFont="1" applyFill="1" applyBorder="1"/>
    <xf numFmtId="175" fontId="49" fillId="17" borderId="8" xfId="79" applyNumberFormat="1" applyFont="1" applyFill="1" applyBorder="1"/>
    <xf numFmtId="0" fontId="49" fillId="17" borderId="8" xfId="187" applyFont="1" applyFill="1" applyBorder="1"/>
    <xf numFmtId="10" fontId="49" fillId="17" borderId="8" xfId="283" applyNumberFormat="1" applyFont="1" applyFill="1" applyBorder="1"/>
    <xf numFmtId="0" fontId="49" fillId="0" borderId="8" xfId="187" applyFont="1" applyFill="1" applyBorder="1" applyAlignment="1">
      <alignment horizontal="center" wrapText="1"/>
    </xf>
    <xf numFmtId="0" fontId="49" fillId="0" borderId="26" xfId="187" applyFont="1" applyFill="1" applyBorder="1" applyAlignment="1">
      <alignment horizontal="center" wrapText="1"/>
    </xf>
    <xf numFmtId="175" fontId="101" fillId="17" borderId="0" xfId="79" applyNumberFormat="1" applyFont="1" applyFill="1" applyBorder="1"/>
    <xf numFmtId="14" fontId="49" fillId="17" borderId="19" xfId="187" applyNumberFormat="1" applyFont="1" applyFill="1" applyBorder="1" applyAlignment="1">
      <alignment horizontal="center"/>
    </xf>
    <xf numFmtId="0" fontId="49" fillId="17" borderId="0" xfId="187" quotePrefix="1" applyFont="1" applyFill="1" applyBorder="1" applyAlignment="1">
      <alignment horizontal="center"/>
    </xf>
    <xf numFmtId="0" fontId="49" fillId="0" borderId="0" xfId="187" applyFont="1" applyAlignment="1">
      <alignment horizontal="left"/>
    </xf>
    <xf numFmtId="0" fontId="49" fillId="0" borderId="0" xfId="206" applyNumberFormat="1" applyFont="1" applyFill="1" applyAlignment="1">
      <alignment horizontal="left"/>
    </xf>
    <xf numFmtId="0" fontId="9" fillId="0" borderId="19" xfId="187" applyFont="1" applyFill="1" applyBorder="1" applyAlignment="1">
      <alignment horizontal="center"/>
    </xf>
    <xf numFmtId="49" fontId="9" fillId="0" borderId="0" xfId="187" applyNumberFormat="1" applyFont="1" applyFill="1" applyBorder="1" applyAlignment="1">
      <alignment horizontal="center"/>
    </xf>
    <xf numFmtId="0" fontId="9" fillId="0" borderId="0" xfId="187" applyFont="1" applyFill="1" applyBorder="1" applyAlignment="1"/>
    <xf numFmtId="174" fontId="0" fillId="0" borderId="0" xfId="0" applyFill="1" applyAlignment="1"/>
    <xf numFmtId="0" fontId="49" fillId="0" borderId="0" xfId="187" applyFont="1" applyBorder="1" applyAlignment="1">
      <alignment horizontal="center"/>
    </xf>
    <xf numFmtId="3" fontId="49" fillId="0" borderId="0" xfId="187" applyNumberFormat="1" applyFont="1" applyFill="1" applyBorder="1" applyAlignment="1"/>
    <xf numFmtId="174" fontId="56" fillId="0" borderId="1" xfId="201" applyFont="1" applyBorder="1" applyAlignment="1">
      <alignment horizontal="center" wrapText="1"/>
    </xf>
    <xf numFmtId="174" fontId="56" fillId="0" borderId="0" xfId="201" applyFont="1" applyFill="1" applyAlignment="1">
      <alignment horizontal="center" wrapText="1"/>
    </xf>
    <xf numFmtId="0" fontId="49" fillId="0" borderId="0" xfId="204" applyFont="1" applyBorder="1" applyAlignment="1"/>
    <xf numFmtId="0" fontId="49" fillId="0" borderId="0" xfId="204" applyFont="1" applyFill="1" applyBorder="1" applyAlignment="1">
      <alignment wrapText="1"/>
    </xf>
    <xf numFmtId="174" fontId="49" fillId="14" borderId="0" xfId="0" applyFont="1" applyFill="1" applyAlignment="1"/>
    <xf numFmtId="0" fontId="49" fillId="0" borderId="0" xfId="192" applyFont="1" applyFill="1" applyAlignment="1">
      <alignment horizontal="left" wrapText="1"/>
    </xf>
    <xf numFmtId="174" fontId="95" fillId="0" borderId="0" xfId="0" applyFont="1" applyFill="1" applyAlignment="1"/>
    <xf numFmtId="0" fontId="9" fillId="0" borderId="0" xfId="0" applyNumberFormat="1" applyFont="1" applyFill="1" applyAlignment="1">
      <alignment horizontal="center" vertical="center"/>
    </xf>
    <xf numFmtId="174" fontId="9" fillId="0" borderId="0" xfId="0" applyFont="1" applyFill="1" applyAlignment="1"/>
    <xf numFmtId="176" fontId="49" fillId="17" borderId="25" xfId="93" applyNumberFormat="1" applyFont="1" applyFill="1" applyBorder="1" applyProtection="1">
      <protection locked="0"/>
    </xf>
    <xf numFmtId="176" fontId="49" fillId="0" borderId="29" xfId="93" applyNumberFormat="1" applyFont="1" applyFill="1" applyBorder="1" applyProtection="1">
      <protection locked="0"/>
    </xf>
    <xf numFmtId="176" fontId="49" fillId="0" borderId="25" xfId="93" applyNumberFormat="1" applyFont="1" applyFill="1" applyBorder="1" applyProtection="1">
      <protection locked="0"/>
    </xf>
    <xf numFmtId="0" fontId="49" fillId="0" borderId="0" xfId="206" applyNumberFormat="1" applyFont="1" applyFill="1" applyAlignment="1">
      <alignment horizontal="center" wrapText="1"/>
    </xf>
    <xf numFmtId="174" fontId="49" fillId="0" borderId="0" xfId="201" applyFont="1" applyFill="1" applyBorder="1" applyAlignment="1">
      <alignment vertical="top"/>
    </xf>
    <xf numFmtId="174" fontId="9" fillId="0" borderId="0" xfId="201" applyFont="1" applyFill="1" applyBorder="1" applyAlignment="1">
      <alignment horizontal="left"/>
    </xf>
    <xf numFmtId="7" fontId="99" fillId="0" borderId="0" xfId="183" applyFont="1" applyFill="1" applyAlignment="1">
      <alignment horizontal="left"/>
    </xf>
    <xf numFmtId="0" fontId="49" fillId="0" borderId="0" xfId="188" applyNumberFormat="1" applyFont="1" applyFill="1" applyAlignment="1">
      <alignment vertical="top" wrapText="1"/>
    </xf>
    <xf numFmtId="174" fontId="49" fillId="0" borderId="0" xfId="0" applyFont="1" applyFill="1" applyAlignment="1">
      <alignment horizontal="left" vertical="center" wrapText="1"/>
    </xf>
    <xf numFmtId="174" fontId="49" fillId="0" borderId="0" xfId="0" applyFont="1" applyAlignment="1"/>
    <xf numFmtId="0" fontId="49" fillId="0" borderId="0" xfId="211" applyNumberFormat="1" applyFont="1" applyFill="1" applyAlignment="1">
      <alignment horizontal="center"/>
    </xf>
    <xf numFmtId="0" fontId="49" fillId="0" borderId="0" xfId="201" applyNumberFormat="1" applyFont="1" applyFill="1" applyBorder="1" applyAlignment="1" applyProtection="1">
      <alignment horizontal="center"/>
      <protection locked="0"/>
    </xf>
    <xf numFmtId="0" fontId="49" fillId="0" borderId="0" xfId="0" applyNumberFormat="1" applyFont="1" applyAlignment="1">
      <alignment horizontal="center"/>
    </xf>
    <xf numFmtId="175" fontId="49" fillId="14" borderId="0" xfId="59" applyNumberFormat="1" applyFont="1" applyFill="1"/>
    <xf numFmtId="175" fontId="49" fillId="14" borderId="0" xfId="59" applyNumberFormat="1" applyFont="1" applyFill="1" applyAlignment="1">
      <alignment horizontal="right"/>
    </xf>
    <xf numFmtId="175" fontId="49" fillId="0" borderId="3" xfId="93" applyNumberFormat="1" applyFont="1" applyBorder="1" applyAlignment="1">
      <alignment horizontal="right"/>
    </xf>
    <xf numFmtId="174" fontId="56" fillId="17" borderId="1" xfId="201" applyFont="1" applyFill="1" applyBorder="1" applyAlignment="1">
      <alignment horizontal="center" wrapText="1"/>
    </xf>
    <xf numFmtId="0" fontId="49" fillId="0" borderId="0" xfId="59" applyNumberFormat="1" applyFont="1" applyFill="1" applyBorder="1" applyAlignment="1">
      <alignment horizontal="center"/>
    </xf>
    <xf numFmtId="0" fontId="49" fillId="0" borderId="0" xfId="59" applyNumberFormat="1" applyFont="1" applyFill="1" applyBorder="1" applyAlignment="1" applyProtection="1">
      <alignment horizontal="center"/>
      <protection locked="0"/>
    </xf>
    <xf numFmtId="0" fontId="49" fillId="0" borderId="0" xfId="59" applyNumberFormat="1" applyFont="1" applyAlignment="1">
      <alignment horizontal="center"/>
    </xf>
    <xf numFmtId="176" fontId="49" fillId="17" borderId="10" xfId="93" applyNumberFormat="1" applyFont="1" applyFill="1" applyBorder="1"/>
    <xf numFmtId="174" fontId="49" fillId="0" borderId="30" xfId="0" applyFont="1" applyBorder="1" applyAlignment="1">
      <alignment horizontal="center"/>
    </xf>
    <xf numFmtId="174" fontId="49" fillId="0" borderId="10" xfId="0" applyFont="1" applyBorder="1" applyAlignment="1">
      <alignment horizontal="center"/>
    </xf>
    <xf numFmtId="174" fontId="49" fillId="0" borderId="12" xfId="0" applyFont="1" applyBorder="1" applyAlignment="1">
      <alignment horizontal="center"/>
    </xf>
    <xf numFmtId="174" fontId="102" fillId="0" borderId="15" xfId="201" applyFont="1" applyFill="1" applyBorder="1" applyAlignment="1">
      <alignment horizontal="center"/>
    </xf>
    <xf numFmtId="43" fontId="49" fillId="17" borderId="30" xfId="59" applyFont="1" applyFill="1" applyBorder="1"/>
    <xf numFmtId="43" fontId="49" fillId="0" borderId="33" xfId="59" applyFont="1" applyBorder="1"/>
    <xf numFmtId="43" fontId="49" fillId="0" borderId="12" xfId="59" applyFont="1" applyBorder="1"/>
    <xf numFmtId="43" fontId="49" fillId="17" borderId="31" xfId="59" applyFont="1" applyFill="1" applyBorder="1"/>
    <xf numFmtId="43" fontId="49" fillId="0" borderId="11" xfId="59" applyFont="1" applyBorder="1" applyAlignment="1">
      <alignment horizontal="center"/>
    </xf>
    <xf numFmtId="43" fontId="49" fillId="17" borderId="33" xfId="59" applyFont="1" applyFill="1" applyBorder="1" applyAlignment="1">
      <alignment horizontal="center"/>
    </xf>
    <xf numFmtId="43" fontId="49" fillId="17" borderId="10" xfId="59" applyFont="1" applyFill="1" applyBorder="1"/>
    <xf numFmtId="43" fontId="49" fillId="0" borderId="11" xfId="59" applyFont="1" applyBorder="1"/>
    <xf numFmtId="43" fontId="49" fillId="17" borderId="12" xfId="59" applyFont="1" applyFill="1" applyBorder="1"/>
    <xf numFmtId="43" fontId="49" fillId="17" borderId="11" xfId="59" applyFont="1" applyFill="1" applyBorder="1"/>
    <xf numFmtId="176" fontId="49" fillId="0" borderId="17" xfId="93" applyNumberFormat="1" applyFont="1" applyFill="1" applyBorder="1"/>
    <xf numFmtId="10" fontId="49" fillId="0" borderId="15" xfId="266" applyNumberFormat="1" applyFont="1" applyBorder="1"/>
    <xf numFmtId="43" fontId="49" fillId="0" borderId="0" xfId="59" applyFont="1"/>
    <xf numFmtId="43" fontId="49" fillId="17" borderId="0" xfId="59" applyFont="1" applyFill="1"/>
    <xf numFmtId="0" fontId="56" fillId="0" borderId="0" xfId="59" applyNumberFormat="1" applyFont="1" applyFill="1" applyBorder="1" applyAlignment="1">
      <alignment horizontal="left"/>
    </xf>
    <xf numFmtId="0" fontId="49" fillId="0" borderId="0" xfId="59" applyNumberFormat="1" applyFont="1" applyFill="1" applyAlignment="1">
      <alignment horizontal="center"/>
    </xf>
    <xf numFmtId="0" fontId="49" fillId="0" borderId="0" xfId="59" applyNumberFormat="1" applyFont="1" applyFill="1" applyAlignment="1">
      <alignment horizontal="center" vertical="top"/>
    </xf>
    <xf numFmtId="3" fontId="49" fillId="0" borderId="0" xfId="188" applyNumberFormat="1" applyFont="1" applyAlignment="1">
      <alignment horizontal="center" wrapText="1"/>
    </xf>
    <xf numFmtId="174" fontId="49" fillId="0" borderId="0" xfId="0" applyFont="1" applyFill="1" applyAlignment="1">
      <alignment vertical="center" wrapText="1"/>
    </xf>
    <xf numFmtId="174" fontId="49" fillId="0" borderId="0" xfId="0" applyFont="1" applyFill="1" applyAlignment="1">
      <alignment horizontal="left" vertical="center"/>
    </xf>
    <xf numFmtId="0" fontId="49" fillId="0" borderId="0" xfId="0" applyNumberFormat="1" applyFont="1" applyFill="1" applyBorder="1" applyAlignment="1">
      <alignment vertical="top"/>
    </xf>
    <xf numFmtId="174" fontId="49" fillId="0" borderId="0" xfId="0" applyFont="1" applyAlignment="1">
      <alignment horizontal="center" wrapText="1"/>
    </xf>
    <xf numFmtId="174" fontId="56" fillId="0" borderId="0" xfId="0" applyFont="1" applyAlignment="1"/>
    <xf numFmtId="174" fontId="56" fillId="0" borderId="0" xfId="211" applyFont="1" applyBorder="1" applyAlignment="1">
      <alignment horizontal="center" wrapText="1"/>
    </xf>
    <xf numFmtId="0" fontId="56" fillId="0" borderId="0" xfId="211" applyNumberFormat="1" applyFont="1" applyBorder="1" applyAlignment="1" applyProtection="1">
      <alignment horizontal="center" wrapText="1"/>
      <protection locked="0"/>
    </xf>
    <xf numFmtId="0" fontId="56" fillId="0" borderId="0" xfId="188" applyNumberFormat="1" applyFont="1" applyBorder="1" applyAlignment="1">
      <alignment horizontal="center" vertical="center" wrapText="1"/>
    </xf>
    <xf numFmtId="0" fontId="56" fillId="0" borderId="0" xfId="211" applyNumberFormat="1" applyFont="1" applyAlignment="1">
      <alignment horizontal="center" wrapText="1"/>
    </xf>
    <xf numFmtId="10" fontId="49" fillId="0" borderId="0" xfId="266" applyNumberFormat="1" applyFont="1" applyFill="1" applyAlignment="1"/>
    <xf numFmtId="43" fontId="16" fillId="0" borderId="0" xfId="59" applyFont="1" applyFill="1" applyAlignment="1"/>
    <xf numFmtId="174" fontId="49" fillId="19" borderId="0" xfId="0" applyFont="1" applyFill="1" applyAlignment="1">
      <alignment vertical="top" wrapText="1"/>
    </xf>
    <xf numFmtId="174" fontId="49" fillId="0" borderId="0" xfId="201" applyFont="1" applyFill="1" applyBorder="1" applyAlignment="1">
      <alignment horizontal="left"/>
    </xf>
    <xf numFmtId="174" fontId="49" fillId="0" borderId="0" xfId="0" applyFont="1" applyAlignment="1"/>
    <xf numFmtId="0" fontId="49" fillId="0" borderId="0" xfId="211" applyNumberFormat="1" applyFont="1" applyFill="1" applyAlignment="1">
      <alignment horizontal="center"/>
    </xf>
    <xf numFmtId="0" fontId="49" fillId="0" borderId="0" xfId="201" applyNumberFormat="1" applyFont="1" applyFill="1" applyBorder="1" applyAlignment="1" applyProtection="1">
      <alignment horizontal="center"/>
      <protection locked="0"/>
    </xf>
    <xf numFmtId="174" fontId="49" fillId="0" borderId="0" xfId="211" applyFont="1" applyAlignment="1">
      <alignment horizontal="center"/>
    </xf>
    <xf numFmtId="174" fontId="49" fillId="0" borderId="0" xfId="0" applyFont="1" applyAlignment="1"/>
    <xf numFmtId="174" fontId="49" fillId="0" borderId="0" xfId="0" applyFont="1" applyAlignment="1"/>
    <xf numFmtId="0" fontId="49" fillId="0" borderId="0" xfId="201" applyNumberFormat="1" applyFont="1" applyFill="1" applyBorder="1" applyAlignment="1" applyProtection="1">
      <alignment horizontal="center"/>
      <protection locked="0"/>
    </xf>
    <xf numFmtId="49" fontId="49" fillId="0" borderId="0" xfId="211" applyNumberFormat="1" applyFont="1" applyAlignment="1" applyProtection="1">
      <protection locked="0"/>
    </xf>
    <xf numFmtId="174" fontId="0" fillId="0" borderId="0" xfId="0" applyFill="1" applyBorder="1" applyAlignment="1"/>
    <xf numFmtId="3" fontId="49" fillId="0" borderId="8" xfId="188" applyNumberFormat="1" applyFont="1" applyFill="1" applyBorder="1" applyAlignment="1"/>
    <xf numFmtId="3" fontId="49" fillId="0" borderId="8" xfId="211" applyNumberFormat="1" applyFont="1" applyFill="1" applyBorder="1" applyAlignment="1">
      <alignment horizontal="center"/>
    </xf>
    <xf numFmtId="3" fontId="56" fillId="0" borderId="0" xfId="201" applyNumberFormat="1" applyFont="1" applyFill="1" applyBorder="1" applyAlignment="1">
      <alignment horizontal="center" wrapText="1"/>
    </xf>
    <xf numFmtId="174" fontId="56" fillId="0" borderId="22" xfId="201" applyFont="1" applyFill="1" applyBorder="1" applyAlignment="1">
      <alignment horizontal="center" wrapText="1"/>
    </xf>
    <xf numFmtId="174" fontId="56" fillId="0" borderId="6" xfId="201" applyFont="1" applyFill="1" applyBorder="1" applyAlignment="1"/>
    <xf numFmtId="174" fontId="56" fillId="0" borderId="6" xfId="201" applyFont="1" applyFill="1" applyBorder="1" applyAlignment="1">
      <alignment horizontal="center" wrapText="1"/>
    </xf>
    <xf numFmtId="174" fontId="49" fillId="17" borderId="0" xfId="201" applyFont="1" applyFill="1" applyBorder="1" applyAlignment="1"/>
    <xf numFmtId="174" fontId="56" fillId="0" borderId="24" xfId="201" applyFont="1" applyFill="1" applyBorder="1" applyAlignment="1">
      <alignment horizontal="center" wrapText="1"/>
    </xf>
    <xf numFmtId="174" fontId="56" fillId="0" borderId="21" xfId="201" applyFont="1" applyFill="1" applyBorder="1" applyAlignment="1"/>
    <xf numFmtId="0" fontId="56" fillId="0" borderId="21" xfId="201" applyNumberFormat="1" applyFont="1" applyFill="1" applyBorder="1" applyAlignment="1">
      <alignment horizontal="center" wrapText="1"/>
    </xf>
    <xf numFmtId="174" fontId="56" fillId="0" borderId="21" xfId="201" applyFont="1" applyFill="1" applyBorder="1" applyAlignment="1">
      <alignment horizontal="center" wrapText="1"/>
    </xf>
    <xf numFmtId="3" fontId="56" fillId="0" borderId="21" xfId="201" applyNumberFormat="1" applyFont="1" applyFill="1" applyBorder="1" applyAlignment="1">
      <alignment horizontal="center" wrapText="1"/>
    </xf>
    <xf numFmtId="3" fontId="56" fillId="0" borderId="20" xfId="201" applyNumberFormat="1" applyFont="1" applyFill="1" applyBorder="1" applyAlignment="1">
      <alignment horizontal="center" wrapText="1"/>
    </xf>
    <xf numFmtId="174" fontId="49" fillId="0" borderId="19" xfId="201" applyFont="1" applyFill="1" applyBorder="1" applyAlignment="1">
      <alignment horizontal="center"/>
    </xf>
    <xf numFmtId="174" fontId="49" fillId="0" borderId="23" xfId="201" applyFont="1" applyFill="1" applyBorder="1" applyAlignment="1">
      <alignment horizontal="center"/>
    </xf>
    <xf numFmtId="174" fontId="49" fillId="17" borderId="8" xfId="201" applyFont="1" applyFill="1" applyBorder="1" applyAlignment="1"/>
    <xf numFmtId="3" fontId="49" fillId="0" borderId="0" xfId="211" quotePrefix="1" applyNumberFormat="1" applyFont="1" applyFill="1" applyAlignment="1">
      <alignment horizontal="left"/>
    </xf>
    <xf numFmtId="0" fontId="49" fillId="0" borderId="0" xfId="201" applyNumberFormat="1" applyFont="1" applyFill="1" applyBorder="1" applyAlignment="1">
      <alignment horizontal="center" wrapText="1"/>
    </xf>
    <xf numFmtId="174" fontId="49" fillId="0" borderId="0" xfId="201" applyFont="1" applyFill="1" applyBorder="1" applyAlignment="1">
      <alignment horizontal="center" wrapText="1"/>
    </xf>
    <xf numFmtId="0" fontId="49" fillId="0" borderId="0" xfId="201" applyNumberFormat="1" applyFont="1" applyFill="1" applyBorder="1" applyAlignment="1">
      <alignment horizontal="left" wrapText="1"/>
    </xf>
    <xf numFmtId="43" fontId="49" fillId="0" borderId="0" xfId="59" applyFont="1" applyBorder="1" applyAlignment="1"/>
    <xf numFmtId="174" fontId="49" fillId="0" borderId="0" xfId="0" applyFont="1" applyFill="1" applyBorder="1" applyAlignment="1">
      <alignment horizontal="left"/>
    </xf>
    <xf numFmtId="43" fontId="49" fillId="17" borderId="0" xfId="59" applyFont="1" applyFill="1" applyBorder="1" applyAlignment="1"/>
    <xf numFmtId="174" fontId="49" fillId="0" borderId="24" xfId="201" applyFont="1" applyFill="1" applyBorder="1" applyAlignment="1">
      <alignment horizontal="center"/>
    </xf>
    <xf numFmtId="174" fontId="49" fillId="0" borderId="21" xfId="201" applyFont="1" applyFill="1" applyBorder="1" applyAlignment="1"/>
    <xf numFmtId="175" fontId="49" fillId="0" borderId="21" xfId="59" applyNumberFormat="1" applyFont="1" applyFill="1" applyBorder="1" applyAlignment="1"/>
    <xf numFmtId="43" fontId="49" fillId="0" borderId="21" xfId="59" applyFont="1" applyFill="1" applyBorder="1" applyAlignment="1"/>
    <xf numFmtId="43" fontId="49" fillId="17" borderId="21" xfId="59" applyFont="1" applyFill="1" applyBorder="1" applyAlignment="1"/>
    <xf numFmtId="43" fontId="49" fillId="0" borderId="8" xfId="59" applyFont="1" applyFill="1" applyBorder="1" applyAlignment="1"/>
    <xf numFmtId="43" fontId="49" fillId="17" borderId="8" xfId="59" applyFont="1" applyFill="1" applyBorder="1" applyAlignment="1"/>
    <xf numFmtId="43" fontId="49" fillId="14" borderId="0" xfId="59" applyFont="1" applyFill="1" applyBorder="1" applyAlignment="1"/>
    <xf numFmtId="3" fontId="49" fillId="0" borderId="0" xfId="201" applyNumberFormat="1" applyFont="1" applyFill="1" applyBorder="1" applyAlignment="1">
      <alignment horizontal="center" wrapText="1"/>
    </xf>
    <xf numFmtId="174" fontId="78" fillId="0" borderId="0" xfId="201" applyFont="1" applyFill="1" applyBorder="1" applyAlignment="1"/>
    <xf numFmtId="0" fontId="49" fillId="0" borderId="1" xfId="201" applyNumberFormat="1" applyFont="1" applyFill="1" applyBorder="1"/>
    <xf numFmtId="0" fontId="49" fillId="0" borderId="1" xfId="201" applyNumberFormat="1" applyFont="1" applyFill="1" applyBorder="1" applyAlignment="1">
      <alignment horizontal="center"/>
    </xf>
    <xf numFmtId="0" fontId="49" fillId="0" borderId="37" xfId="201" applyNumberFormat="1" applyFont="1" applyFill="1" applyBorder="1"/>
    <xf numFmtId="0" fontId="49" fillId="0" borderId="19" xfId="201" applyNumberFormat="1" applyFont="1" applyFill="1" applyBorder="1"/>
    <xf numFmtId="174" fontId="49" fillId="0" borderId="23" xfId="201" applyFont="1" applyFill="1" applyBorder="1" applyAlignment="1"/>
    <xf numFmtId="0" fontId="49" fillId="0" borderId="25" xfId="201" applyNumberFormat="1" applyFont="1" applyFill="1" applyBorder="1"/>
    <xf numFmtId="174" fontId="49" fillId="0" borderId="19" xfId="209" applyFont="1" applyFill="1" applyBorder="1" applyAlignment="1"/>
    <xf numFmtId="43" fontId="49" fillId="0" borderId="25" xfId="59" applyFont="1" applyFill="1" applyBorder="1" applyAlignment="1"/>
    <xf numFmtId="174" fontId="78" fillId="0" borderId="8" xfId="201" applyFont="1" applyFill="1" applyBorder="1" applyAlignment="1"/>
    <xf numFmtId="174" fontId="78" fillId="0" borderId="26" xfId="201" applyFont="1" applyFill="1" applyBorder="1" applyAlignment="1"/>
    <xf numFmtId="0" fontId="49" fillId="0" borderId="29" xfId="201" applyNumberFormat="1" applyFont="1" applyFill="1" applyBorder="1" applyAlignment="1">
      <alignment horizontal="center"/>
    </xf>
    <xf numFmtId="174" fontId="56" fillId="0" borderId="36" xfId="201" applyFont="1" applyFill="1" applyBorder="1" applyAlignment="1">
      <alignment horizontal="center" wrapText="1"/>
    </xf>
    <xf numFmtId="175" fontId="49" fillId="0" borderId="25" xfId="59" applyNumberFormat="1" applyFont="1" applyFill="1" applyBorder="1" applyAlignment="1"/>
    <xf numFmtId="175" fontId="49" fillId="0" borderId="0" xfId="0" applyNumberFormat="1" applyFont="1" applyFill="1" applyBorder="1" applyAlignment="1"/>
    <xf numFmtId="174" fontId="49" fillId="0" borderId="21" xfId="0" applyFont="1" applyBorder="1" applyAlignment="1"/>
    <xf numFmtId="175" fontId="49" fillId="0" borderId="21" xfId="59" applyNumberFormat="1" applyFont="1" applyBorder="1" applyAlignment="1"/>
    <xf numFmtId="174" fontId="49" fillId="17" borderId="0" xfId="0" applyFont="1" applyFill="1" applyBorder="1" applyAlignment="1"/>
    <xf numFmtId="175" fontId="49" fillId="0" borderId="20" xfId="59" applyNumberFormat="1" applyFont="1" applyBorder="1" applyAlignment="1"/>
    <xf numFmtId="175" fontId="49" fillId="0" borderId="25" xfId="59" applyNumberFormat="1" applyFont="1" applyBorder="1" applyAlignment="1"/>
    <xf numFmtId="175" fontId="49" fillId="0" borderId="26" xfId="59" applyNumberFormat="1" applyFont="1" applyBorder="1" applyAlignment="1"/>
    <xf numFmtId="175" fontId="49" fillId="17" borderId="21" xfId="59" applyNumberFormat="1" applyFont="1" applyFill="1" applyBorder="1" applyAlignment="1"/>
    <xf numFmtId="175" fontId="81" fillId="0" borderId="0" xfId="59" applyNumberFormat="1" applyFont="1" applyFill="1" applyBorder="1"/>
    <xf numFmtId="43" fontId="49" fillId="0" borderId="0" xfId="59" applyNumberFormat="1" applyFont="1" applyFill="1" applyBorder="1" applyAlignment="1"/>
    <xf numFmtId="280" fontId="83" fillId="0" borderId="0" xfId="59" applyNumberFormat="1" applyFont="1" applyFill="1" applyBorder="1" applyAlignment="1"/>
    <xf numFmtId="187" fontId="56" fillId="0" borderId="0" xfId="59" applyNumberFormat="1" applyFont="1" applyFill="1" applyBorder="1" applyAlignment="1"/>
    <xf numFmtId="279" fontId="56" fillId="0" borderId="0" xfId="59" applyNumberFormat="1" applyFont="1" applyFill="1" applyBorder="1" applyAlignment="1"/>
    <xf numFmtId="175" fontId="49" fillId="19" borderId="0" xfId="59" applyNumberFormat="1" applyFont="1" applyFill="1" applyBorder="1" applyAlignment="1"/>
    <xf numFmtId="10" fontId="49" fillId="17" borderId="34" xfId="266" applyNumberFormat="1" applyFont="1" applyFill="1" applyBorder="1"/>
    <xf numFmtId="175" fontId="49" fillId="0" borderId="0" xfId="79" applyNumberFormat="1" applyFont="1" applyFill="1"/>
    <xf numFmtId="0" fontId="49" fillId="0" borderId="0" xfId="211" quotePrefix="1" applyNumberFormat="1" applyFont="1" applyFill="1" applyProtection="1">
      <protection locked="0"/>
    </xf>
    <xf numFmtId="174" fontId="49" fillId="0" borderId="0" xfId="0" applyFont="1" applyAlignment="1"/>
    <xf numFmtId="174" fontId="49" fillId="0" borderId="0" xfId="201" applyFont="1" applyFill="1" applyBorder="1" applyAlignment="1"/>
    <xf numFmtId="175" fontId="49" fillId="0" borderId="0" xfId="59" applyNumberFormat="1" applyFont="1" applyFill="1" applyBorder="1" applyAlignment="1"/>
    <xf numFmtId="174" fontId="49" fillId="0" borderId="0" xfId="201" applyFont="1" applyFill="1" applyBorder="1" applyAlignment="1">
      <alignment horizontal="center"/>
    </xf>
    <xf numFmtId="0" fontId="49" fillId="0" borderId="0" xfId="211" applyNumberFormat="1" applyFont="1" applyFill="1" applyProtection="1">
      <protection locked="0"/>
    </xf>
    <xf numFmtId="0" fontId="49" fillId="0" borderId="0" xfId="187" applyFont="1" applyFill="1"/>
    <xf numFmtId="0" fontId="49" fillId="0" borderId="0" xfId="187" applyFont="1" applyFill="1" applyBorder="1"/>
    <xf numFmtId="0" fontId="49" fillId="0" borderId="0" xfId="187" applyFont="1" applyFill="1" applyAlignment="1">
      <alignment horizontal="left"/>
    </xf>
    <xf numFmtId="0" fontId="49" fillId="0" borderId="0" xfId="187" applyFont="1"/>
    <xf numFmtId="0" fontId="49" fillId="0" borderId="0" xfId="187" applyFont="1" applyFill="1" applyAlignment="1">
      <alignment horizontal="center" wrapText="1"/>
    </xf>
    <xf numFmtId="175" fontId="49" fillId="0" borderId="0" xfId="59" applyNumberFormat="1" applyFont="1" applyFill="1"/>
    <xf numFmtId="0" fontId="105" fillId="0" borderId="0" xfId="187" applyFont="1" applyFill="1"/>
    <xf numFmtId="0" fontId="49" fillId="0" borderId="0" xfId="187" applyFont="1" applyFill="1" applyAlignment="1">
      <alignment horizontal="right"/>
    </xf>
    <xf numFmtId="174" fontId="49" fillId="0" borderId="30" xfId="0" applyFont="1" applyBorder="1" applyAlignment="1">
      <alignment horizontal="center"/>
    </xf>
    <xf numFmtId="174" fontId="49" fillId="0" borderId="31" xfId="0" applyFont="1" applyBorder="1" applyAlignment="1">
      <alignment horizontal="center"/>
    </xf>
    <xf numFmtId="174" fontId="49" fillId="0" borderId="0" xfId="0" applyFont="1" applyAlignment="1"/>
    <xf numFmtId="178" fontId="99" fillId="0" borderId="0" xfId="59" applyNumberFormat="1" applyFont="1" applyFill="1" applyAlignment="1">
      <alignment horizontal="left"/>
    </xf>
    <xf numFmtId="178" fontId="98" fillId="0" borderId="0" xfId="59" applyNumberFormat="1" applyFont="1" applyFill="1" applyAlignment="1">
      <alignment horizontal="left"/>
    </xf>
    <xf numFmtId="174" fontId="49" fillId="0" borderId="10" xfId="0" applyFont="1" applyFill="1" applyBorder="1" applyAlignment="1">
      <alignment horizontal="center"/>
    </xf>
    <xf numFmtId="43" fontId="49" fillId="0" borderId="10" xfId="59" applyFont="1" applyFill="1" applyBorder="1"/>
    <xf numFmtId="174" fontId="49" fillId="0" borderId="0" xfId="0" applyFont="1" applyFill="1" applyBorder="1" applyAlignment="1">
      <alignment horizontal="center"/>
    </xf>
    <xf numFmtId="43" fontId="49" fillId="0" borderId="0" xfId="59" applyFont="1" applyFill="1" applyBorder="1"/>
    <xf numFmtId="174" fontId="49" fillId="0" borderId="0" xfId="0" applyFont="1" applyBorder="1" applyAlignment="1">
      <alignment horizontal="center"/>
    </xf>
    <xf numFmtId="43" fontId="49" fillId="17" borderId="0" xfId="59" applyFont="1" applyFill="1" applyBorder="1" applyAlignment="1">
      <alignment horizontal="center"/>
    </xf>
    <xf numFmtId="174" fontId="49" fillId="0" borderId="12" xfId="0" applyFont="1" applyBorder="1" applyAlignment="1"/>
    <xf numFmtId="174" fontId="49" fillId="17" borderId="12" xfId="0" applyFont="1" applyFill="1" applyBorder="1" applyAlignment="1"/>
    <xf numFmtId="10" fontId="49" fillId="0" borderId="1" xfId="266" applyNumberFormat="1" applyFont="1" applyFill="1" applyBorder="1"/>
    <xf numFmtId="174" fontId="49" fillId="0" borderId="1" xfId="0" applyFont="1" applyBorder="1" applyAlignment="1"/>
    <xf numFmtId="174" fontId="49" fillId="0" borderId="32" xfId="0" applyFont="1" applyBorder="1" applyAlignment="1"/>
    <xf numFmtId="174" fontId="49" fillId="0" borderId="16" xfId="0" applyFont="1" applyFill="1" applyBorder="1" applyAlignment="1">
      <alignment horizontal="center"/>
    </xf>
    <xf numFmtId="174" fontId="49" fillId="0" borderId="7" xfId="0" applyFont="1" applyFill="1" applyBorder="1" applyAlignment="1">
      <alignment horizontal="center"/>
    </xf>
    <xf numFmtId="174" fontId="49" fillId="0" borderId="7" xfId="0" applyFont="1" applyBorder="1" applyAlignment="1">
      <alignment horizontal="center"/>
    </xf>
    <xf numFmtId="174" fontId="49" fillId="0" borderId="38" xfId="0" applyFont="1" applyBorder="1" applyAlignment="1">
      <alignment horizontal="center"/>
    </xf>
    <xf numFmtId="174" fontId="49" fillId="0" borderId="10" xfId="0" applyFont="1" applyBorder="1" applyAlignment="1"/>
    <xf numFmtId="43" fontId="49" fillId="0" borderId="10" xfId="59" applyFont="1" applyBorder="1" applyAlignment="1"/>
    <xf numFmtId="43" fontId="49" fillId="0" borderId="17" xfId="59" applyFont="1" applyBorder="1" applyAlignment="1"/>
    <xf numFmtId="174" fontId="49" fillId="0" borderId="30" xfId="0" applyFont="1" applyBorder="1" applyAlignment="1"/>
    <xf numFmtId="174" fontId="49" fillId="0" borderId="33" xfId="0" applyFont="1" applyBorder="1" applyAlignment="1"/>
    <xf numFmtId="174" fontId="49" fillId="0" borderId="11" xfId="0" applyFont="1" applyBorder="1" applyAlignment="1"/>
    <xf numFmtId="174" fontId="49" fillId="0" borderId="15" xfId="0" applyFont="1" applyBorder="1" applyAlignment="1"/>
    <xf numFmtId="43" fontId="39" fillId="0" borderId="8" xfId="59" applyFont="1" applyBorder="1" applyAlignment="1"/>
    <xf numFmtId="43" fontId="49" fillId="14" borderId="0" xfId="59" applyFont="1" applyFill="1" applyBorder="1" applyAlignment="1">
      <alignment horizontal="right"/>
    </xf>
    <xf numFmtId="0" fontId="49" fillId="0" borderId="0" xfId="187" applyFont="1" applyFill="1" applyBorder="1" applyAlignment="1">
      <alignment horizontal="left"/>
    </xf>
    <xf numFmtId="175" fontId="49" fillId="17" borderId="25" xfId="79" applyNumberFormat="1" applyFont="1" applyFill="1" applyBorder="1"/>
    <xf numFmtId="43" fontId="49" fillId="17" borderId="25" xfId="59" applyFont="1" applyFill="1" applyBorder="1"/>
    <xf numFmtId="175" fontId="49" fillId="17" borderId="0" xfId="77" applyNumberFormat="1" applyFont="1" applyFill="1" applyBorder="1"/>
    <xf numFmtId="43" fontId="49" fillId="17" borderId="0" xfId="79" applyNumberFormat="1" applyFont="1" applyFill="1" applyBorder="1" applyAlignment="1">
      <alignment horizontal="right"/>
    </xf>
    <xf numFmtId="175" fontId="49" fillId="0" borderId="14" xfId="59" applyNumberFormat="1" applyFont="1" applyBorder="1"/>
    <xf numFmtId="175" fontId="49" fillId="17" borderId="0" xfId="59" applyNumberFormat="1" applyFont="1" applyFill="1" applyAlignment="1"/>
    <xf numFmtId="0" fontId="56" fillId="0" borderId="0" xfId="212" applyFont="1" applyAlignment="1">
      <alignment horizontal="center"/>
    </xf>
    <xf numFmtId="0" fontId="49" fillId="0" borderId="0" xfId="0" applyNumberFormat="1" applyFont="1" applyAlignment="1">
      <alignment horizontal="center"/>
    </xf>
    <xf numFmtId="174" fontId="49" fillId="0" borderId="17" xfId="0" applyFont="1" applyBorder="1" applyAlignment="1">
      <alignment horizontal="center"/>
    </xf>
    <xf numFmtId="174" fontId="49" fillId="0" borderId="32" xfId="0" applyFont="1" applyBorder="1" applyAlignment="1">
      <alignment horizontal="center"/>
    </xf>
    <xf numFmtId="174" fontId="49" fillId="0" borderId="0" xfId="0" applyFont="1" applyFill="1" applyBorder="1" applyAlignment="1">
      <alignment horizontal="center"/>
    </xf>
    <xf numFmtId="174" fontId="49" fillId="0" borderId="17" xfId="0" applyFont="1" applyBorder="1" applyAlignment="1"/>
    <xf numFmtId="182" fontId="49" fillId="0" borderId="0" xfId="266" applyNumberFormat="1" applyFont="1" applyFill="1" applyAlignment="1" applyProtection="1">
      <alignment horizontal="center"/>
      <protection locked="0"/>
    </xf>
    <xf numFmtId="175" fontId="49" fillId="17" borderId="0" xfId="59" applyNumberFormat="1" applyFont="1" applyFill="1" applyBorder="1" applyProtection="1">
      <protection locked="0"/>
    </xf>
    <xf numFmtId="0" fontId="56" fillId="0" borderId="0" xfId="212" applyFont="1" applyAlignment="1">
      <alignment horizontal="left"/>
    </xf>
    <xf numFmtId="0" fontId="56" fillId="0" borderId="0" xfId="212" applyFont="1" applyFill="1" applyBorder="1" applyAlignment="1">
      <alignment horizontal="center"/>
    </xf>
    <xf numFmtId="174" fontId="56" fillId="0" borderId="0" xfId="0" applyFont="1" applyFill="1" applyBorder="1" applyAlignment="1">
      <alignment horizontal="center"/>
    </xf>
    <xf numFmtId="0" fontId="56" fillId="0" borderId="0" xfId="212" applyFont="1" applyFill="1" applyBorder="1" applyAlignment="1">
      <alignment horizontal="center" wrapText="1"/>
    </xf>
    <xf numFmtId="0" fontId="49" fillId="0" borderId="0" xfId="212" applyFont="1" applyFill="1" applyBorder="1" applyAlignment="1">
      <alignment horizontal="center" wrapText="1"/>
    </xf>
    <xf numFmtId="3" fontId="49" fillId="0" borderId="0" xfId="188" applyNumberFormat="1" applyFont="1" applyFill="1" applyBorder="1" applyAlignment="1">
      <alignment wrapText="1"/>
    </xf>
    <xf numFmtId="41" fontId="49" fillId="0" borderId="0" xfId="212" applyNumberFormat="1" applyFont="1" applyFill="1" applyBorder="1"/>
    <xf numFmtId="174" fontId="49" fillId="0" borderId="17" xfId="0" applyFont="1" applyFill="1" applyBorder="1" applyAlignment="1">
      <alignment horizontal="center"/>
    </xf>
    <xf numFmtId="174" fontId="49" fillId="0" borderId="1" xfId="0" applyFont="1" applyFill="1" applyBorder="1" applyAlignment="1">
      <alignment horizontal="center"/>
    </xf>
    <xf numFmtId="174" fontId="102" fillId="0" borderId="1" xfId="201" applyFont="1" applyFill="1" applyBorder="1" applyAlignment="1">
      <alignment horizontal="center"/>
    </xf>
    <xf numFmtId="174" fontId="49" fillId="0" borderId="1" xfId="0" applyFont="1" applyBorder="1" applyAlignment="1">
      <alignment horizontal="center"/>
    </xf>
    <xf numFmtId="281" fontId="49" fillId="0" borderId="11" xfId="59" applyNumberFormat="1" applyFont="1" applyBorder="1" applyAlignment="1"/>
    <xf numFmtId="43" fontId="49" fillId="0" borderId="0" xfId="59" applyFont="1" applyFill="1" applyAlignment="1" applyProtection="1">
      <alignment vertical="top"/>
      <protection locked="0"/>
    </xf>
    <xf numFmtId="0" fontId="49" fillId="0" borderId="0" xfId="211" applyNumberFormat="1" applyFont="1" applyAlignment="1" applyProtection="1">
      <alignment horizontal="center" wrapText="1"/>
      <protection locked="0"/>
    </xf>
    <xf numFmtId="175" fontId="49" fillId="0" borderId="0" xfId="59" applyNumberFormat="1" applyFont="1" applyAlignment="1">
      <alignment horizontal="center"/>
    </xf>
    <xf numFmtId="0" fontId="49" fillId="0" borderId="0" xfId="211" applyNumberFormat="1" applyFont="1" applyFill="1" applyAlignment="1">
      <alignment horizontal="center"/>
    </xf>
    <xf numFmtId="0" fontId="49" fillId="0" borderId="0" xfId="201" applyNumberFormat="1" applyFont="1" applyFill="1" applyBorder="1" applyAlignment="1" applyProtection="1">
      <alignment horizontal="center"/>
      <protection locked="0"/>
    </xf>
    <xf numFmtId="0" fontId="49" fillId="0" borderId="0" xfId="0" applyNumberFormat="1" applyFont="1" applyAlignment="1">
      <alignment horizontal="center"/>
    </xf>
    <xf numFmtId="10" fontId="49" fillId="0" borderId="0" xfId="266" applyNumberFormat="1" applyFont="1" applyFill="1" applyAlignment="1">
      <alignment horizontal="center"/>
    </xf>
    <xf numFmtId="3" fontId="49" fillId="0" borderId="0" xfId="188" applyNumberFormat="1" applyFont="1" applyFill="1" applyAlignment="1">
      <alignment horizontal="center" wrapText="1"/>
    </xf>
    <xf numFmtId="174" fontId="0" fillId="0" borderId="0" xfId="201" applyFont="1" applyFill="1" applyBorder="1" applyAlignment="1"/>
    <xf numFmtId="174" fontId="0" fillId="0" borderId="0" xfId="0" applyAlignment="1">
      <alignment horizontal="right"/>
    </xf>
    <xf numFmtId="0" fontId="49" fillId="0" borderId="0" xfId="187" applyFont="1" applyAlignment="1">
      <alignment horizontal="right"/>
    </xf>
    <xf numFmtId="0" fontId="49" fillId="0" borderId="0" xfId="201" applyNumberFormat="1" applyFont="1" applyFill="1" applyBorder="1" applyAlignment="1" applyProtection="1">
      <alignment horizontal="right"/>
      <protection locked="0"/>
    </xf>
    <xf numFmtId="2" fontId="99" fillId="0" borderId="0" xfId="0" applyNumberFormat="1" applyFont="1" applyAlignment="1">
      <alignment horizontal="center"/>
    </xf>
    <xf numFmtId="174" fontId="99" fillId="0" borderId="0" xfId="0" applyFont="1" applyAlignment="1"/>
    <xf numFmtId="7" fontId="99" fillId="0" borderId="0" xfId="183" applyFont="1"/>
    <xf numFmtId="174" fontId="99" fillId="0" borderId="0" xfId="0" applyFont="1" applyAlignment="1">
      <alignment horizontal="left"/>
    </xf>
    <xf numFmtId="10" fontId="99" fillId="0" borderId="0" xfId="266" applyNumberFormat="1" applyFont="1" applyFill="1" applyAlignment="1">
      <alignment horizontal="center"/>
    </xf>
    <xf numFmtId="174" fontId="49" fillId="0" borderId="30" xfId="0" applyFont="1" applyBorder="1" applyAlignment="1">
      <alignment horizontal="center"/>
    </xf>
    <xf numFmtId="174" fontId="49" fillId="0" borderId="0" xfId="0" applyFont="1" applyAlignment="1">
      <alignment horizontal="center"/>
    </xf>
    <xf numFmtId="174" fontId="56" fillId="15" borderId="24" xfId="0" applyFont="1" applyFill="1" applyBorder="1" applyAlignment="1" applyProtection="1">
      <alignment horizontal="center"/>
      <protection locked="0"/>
    </xf>
    <xf numFmtId="174" fontId="56" fillId="15" borderId="21" xfId="0" applyFont="1" applyFill="1" applyBorder="1" applyAlignment="1" applyProtection="1">
      <alignment horizontal="center"/>
      <protection locked="0"/>
    </xf>
    <xf numFmtId="174" fontId="56" fillId="15" borderId="20" xfId="0" applyFont="1" applyFill="1" applyBorder="1" applyAlignment="1" applyProtection="1">
      <alignment horizontal="center"/>
      <protection locked="0"/>
    </xf>
    <xf numFmtId="282" fontId="49" fillId="0" borderId="0" xfId="59" applyNumberFormat="1" applyFont="1" applyFill="1" applyBorder="1" applyAlignment="1" applyProtection="1"/>
    <xf numFmtId="175" fontId="49" fillId="0" borderId="0" xfId="59" applyNumberFormat="1" applyFont="1"/>
    <xf numFmtId="186" fontId="49" fillId="0" borderId="0" xfId="59" applyNumberFormat="1" applyFont="1" applyFill="1" applyAlignment="1" applyProtection="1">
      <alignment horizontal="center"/>
      <protection locked="0"/>
    </xf>
    <xf numFmtId="43" fontId="49" fillId="17" borderId="14" xfId="59" applyFont="1" applyFill="1" applyBorder="1"/>
    <xf numFmtId="0" fontId="49" fillId="0" borderId="0" xfId="184" applyFont="1" applyFill="1" applyAlignment="1"/>
    <xf numFmtId="0" fontId="49" fillId="0" borderId="0" xfId="184" applyFont="1"/>
    <xf numFmtId="0" fontId="56" fillId="0" borderId="0" xfId="184" applyFont="1" applyFill="1" applyAlignment="1"/>
    <xf numFmtId="0" fontId="49" fillId="0" borderId="0" xfId="184" applyFont="1" applyFill="1" applyAlignment="1">
      <alignment horizontal="center"/>
    </xf>
    <xf numFmtId="0" fontId="49" fillId="0" borderId="0" xfId="184" applyFont="1" applyAlignment="1">
      <alignment horizontal="center"/>
    </xf>
    <xf numFmtId="49" fontId="49" fillId="0" borderId="0" xfId="184" quotePrefix="1" applyNumberFormat="1" applyFont="1" applyAlignment="1">
      <alignment horizontal="center"/>
    </xf>
    <xf numFmtId="0" fontId="49" fillId="0" borderId="1" xfId="184" applyFont="1" applyFill="1" applyBorder="1" applyAlignment="1">
      <alignment horizontal="center" vertical="top"/>
    </xf>
    <xf numFmtId="0" fontId="49" fillId="0" borderId="1" xfId="184" applyFont="1" applyFill="1" applyBorder="1" applyAlignment="1">
      <alignment horizontal="center" vertical="top" wrapText="1"/>
    </xf>
    <xf numFmtId="0" fontId="49" fillId="0" borderId="0" xfId="184" applyFont="1" applyAlignment="1">
      <alignment horizontal="left"/>
    </xf>
    <xf numFmtId="0" fontId="49" fillId="0" borderId="0" xfId="184" applyFont="1" applyFill="1"/>
    <xf numFmtId="0" fontId="49" fillId="0" borderId="0" xfId="184" applyFont="1" applyFill="1" applyAlignment="1">
      <alignment horizontal="right"/>
    </xf>
    <xf numFmtId="0" fontId="49" fillId="0" borderId="0" xfId="184" applyFont="1" applyFill="1" applyAlignment="1">
      <alignment horizontal="left"/>
    </xf>
    <xf numFmtId="43" fontId="49" fillId="0" borderId="0" xfId="184" applyNumberFormat="1" applyFont="1"/>
    <xf numFmtId="43" fontId="49" fillId="0" borderId="0" xfId="184" applyNumberFormat="1" applyFont="1" applyFill="1"/>
    <xf numFmtId="9" fontId="49" fillId="0" borderId="0" xfId="184" applyNumberFormat="1" applyFont="1" applyFill="1" applyAlignment="1">
      <alignment horizontal="left"/>
    </xf>
    <xf numFmtId="175" fontId="49" fillId="0" borderId="0" xfId="184" applyNumberFormat="1" applyFont="1" applyFill="1"/>
    <xf numFmtId="175" fontId="49" fillId="0" borderId="0" xfId="184" applyNumberFormat="1" applyFont="1"/>
    <xf numFmtId="0" fontId="49" fillId="0" borderId="0" xfId="184" applyFont="1" applyFill="1" applyBorder="1"/>
    <xf numFmtId="0" fontId="49" fillId="0" borderId="0" xfId="184" applyFont="1" applyBorder="1"/>
    <xf numFmtId="41" fontId="49" fillId="0" borderId="0" xfId="184" applyNumberFormat="1" applyFont="1" applyFill="1" applyBorder="1" applyAlignment="1">
      <alignment horizontal="center"/>
    </xf>
    <xf numFmtId="41" fontId="56" fillId="0" borderId="0" xfId="184" applyNumberFormat="1" applyFont="1" applyBorder="1" applyAlignment="1">
      <alignment horizontal="center"/>
    </xf>
    <xf numFmtId="0" fontId="49" fillId="0" borderId="0" xfId="184" applyFont="1" applyFill="1" applyBorder="1" applyAlignment="1">
      <alignment horizontal="left"/>
    </xf>
    <xf numFmtId="0" fontId="49" fillId="0" borderId="0" xfId="184" applyFont="1" applyFill="1" applyBorder="1" applyAlignment="1">
      <alignment horizontal="center"/>
    </xf>
    <xf numFmtId="10" fontId="49" fillId="0" borderId="0" xfId="184" applyNumberFormat="1" applyFont="1"/>
    <xf numFmtId="0" fontId="102" fillId="0" borderId="0" xfId="184" applyFont="1"/>
    <xf numFmtId="0" fontId="102" fillId="0" borderId="0" xfId="184" applyFont="1" applyAlignment="1">
      <alignment horizontal="left"/>
    </xf>
    <xf numFmtId="0" fontId="102" fillId="0" borderId="0" xfId="184" applyFont="1" applyFill="1"/>
    <xf numFmtId="0" fontId="102" fillId="0" borderId="0" xfId="184" applyFont="1" applyFill="1" applyAlignment="1">
      <alignment horizontal="left"/>
    </xf>
    <xf numFmtId="0" fontId="102" fillId="0" borderId="1" xfId="184" applyFont="1" applyFill="1" applyBorder="1" applyAlignment="1">
      <alignment horizontal="right" vertical="top"/>
    </xf>
    <xf numFmtId="0" fontId="102" fillId="0" borderId="1" xfId="184" applyFont="1" applyFill="1" applyBorder="1" applyAlignment="1">
      <alignment horizontal="center" vertical="top" wrapText="1"/>
    </xf>
    <xf numFmtId="0" fontId="102" fillId="0" borderId="0" xfId="184" applyFont="1" applyFill="1" applyAlignment="1">
      <alignment horizontal="right"/>
    </xf>
    <xf numFmtId="10" fontId="102" fillId="0" borderId="0" xfId="266" applyNumberFormat="1" applyFont="1" applyFill="1"/>
    <xf numFmtId="43" fontId="102" fillId="0" borderId="0" xfId="59" applyFont="1" applyFill="1"/>
    <xf numFmtId="43" fontId="102" fillId="0" borderId="0" xfId="184" applyNumberFormat="1" applyFont="1" applyFill="1"/>
    <xf numFmtId="175" fontId="102" fillId="17" borderId="0" xfId="59" applyNumberFormat="1" applyFont="1" applyFill="1"/>
    <xf numFmtId="175" fontId="102" fillId="0" borderId="0" xfId="184" applyNumberFormat="1" applyFont="1" applyFill="1"/>
    <xf numFmtId="0" fontId="102" fillId="0" borderId="0" xfId="184" applyFont="1" applyFill="1" applyBorder="1"/>
    <xf numFmtId="0" fontId="106" fillId="0" borderId="0" xfId="184" applyFont="1"/>
    <xf numFmtId="41" fontId="102" fillId="0" borderId="0" xfId="184" applyNumberFormat="1" applyFont="1" applyFill="1" applyBorder="1" applyAlignment="1">
      <alignment horizontal="center"/>
    </xf>
    <xf numFmtId="0" fontId="106" fillId="0" borderId="0" xfId="184" applyFont="1" applyAlignment="1">
      <alignment horizontal="right"/>
    </xf>
    <xf numFmtId="0" fontId="102" fillId="0" borderId="0" xfId="184" applyFont="1" applyFill="1" applyBorder="1" applyAlignment="1">
      <alignment horizontal="left"/>
    </xf>
    <xf numFmtId="0" fontId="102" fillId="0" borderId="0" xfId="184" applyFont="1" applyFill="1" applyBorder="1" applyAlignment="1">
      <alignment horizontal="center"/>
    </xf>
    <xf numFmtId="175" fontId="102" fillId="0" borderId="0" xfId="59" applyNumberFormat="1" applyFont="1" applyFill="1" applyBorder="1"/>
    <xf numFmtId="0" fontId="49" fillId="0" borderId="1" xfId="184" applyFont="1" applyFill="1" applyBorder="1" applyAlignment="1">
      <alignment horizontal="center"/>
    </xf>
    <xf numFmtId="0" fontId="49" fillId="0" borderId="1" xfId="184" applyFont="1" applyFill="1" applyBorder="1"/>
    <xf numFmtId="0" fontId="49" fillId="0" borderId="1" xfId="184" applyFont="1" applyFill="1" applyBorder="1" applyAlignment="1">
      <alignment horizontal="center" wrapText="1"/>
    </xf>
    <xf numFmtId="37" fontId="49" fillId="0" borderId="0" xfId="184" applyNumberFormat="1" applyFont="1" applyFill="1"/>
    <xf numFmtId="0" fontId="49" fillId="0" borderId="0" xfId="184" applyFont="1" applyFill="1" applyAlignment="1">
      <alignment horizontal="center" wrapText="1"/>
    </xf>
    <xf numFmtId="0" fontId="49" fillId="14" borderId="27" xfId="184" applyFont="1" applyFill="1" applyBorder="1"/>
    <xf numFmtId="41" fontId="49" fillId="14" borderId="9" xfId="184" applyNumberFormat="1" applyFont="1" applyFill="1" applyBorder="1"/>
    <xf numFmtId="41" fontId="49" fillId="14" borderId="9" xfId="68" applyFont="1" applyFill="1" applyBorder="1"/>
    <xf numFmtId="0" fontId="49" fillId="14" borderId="28" xfId="184" applyFont="1" applyFill="1" applyBorder="1" applyAlignment="1">
      <alignment wrapText="1"/>
    </xf>
    <xf numFmtId="0" fontId="49" fillId="14" borderId="27" xfId="184" applyFont="1" applyFill="1" applyBorder="1" applyAlignment="1">
      <alignment wrapText="1"/>
    </xf>
    <xf numFmtId="0" fontId="49" fillId="14" borderId="9" xfId="184" applyFont="1" applyFill="1" applyBorder="1"/>
    <xf numFmtId="0" fontId="49" fillId="20" borderId="27" xfId="184" applyFont="1" applyFill="1" applyBorder="1" applyAlignment="1">
      <alignment wrapText="1"/>
    </xf>
    <xf numFmtId="41" fontId="49" fillId="20" borderId="9" xfId="184" applyNumberFormat="1" applyFont="1" applyFill="1" applyBorder="1"/>
    <xf numFmtId="0" fontId="49" fillId="20" borderId="28" xfId="184" applyFont="1" applyFill="1" applyBorder="1" applyAlignment="1">
      <alignment wrapText="1"/>
    </xf>
    <xf numFmtId="0" fontId="49" fillId="0" borderId="39" xfId="184" applyFont="1" applyBorder="1"/>
    <xf numFmtId="175" fontId="49" fillId="0" borderId="9" xfId="59" applyNumberFormat="1" applyFont="1" applyBorder="1"/>
    <xf numFmtId="175" fontId="49" fillId="0" borderId="9" xfId="59" applyNumberFormat="1" applyFont="1" applyFill="1" applyBorder="1"/>
    <xf numFmtId="37" fontId="49" fillId="0" borderId="28" xfId="184" applyNumberFormat="1" applyFont="1" applyFill="1" applyBorder="1" applyAlignment="1">
      <alignment wrapText="1"/>
    </xf>
    <xf numFmtId="0" fontId="49" fillId="0" borderId="40" xfId="184" applyFont="1" applyFill="1" applyBorder="1"/>
    <xf numFmtId="175" fontId="49" fillId="14" borderId="9" xfId="59" applyNumberFormat="1" applyFont="1" applyFill="1" applyBorder="1"/>
    <xf numFmtId="175" fontId="49" fillId="14" borderId="9" xfId="59" applyNumberFormat="1" applyFont="1" applyFill="1" applyBorder="1" applyAlignment="1">
      <alignment horizontal="right"/>
    </xf>
    <xf numFmtId="175" fontId="49" fillId="14" borderId="9" xfId="59" applyNumberFormat="1" applyFont="1" applyFill="1" applyBorder="1" applyAlignment="1">
      <alignment horizontal="center"/>
    </xf>
    <xf numFmtId="0" fontId="49" fillId="0" borderId="41" xfId="184" applyFont="1" applyFill="1" applyBorder="1"/>
    <xf numFmtId="175" fontId="49" fillId="14" borderId="33" xfId="59" applyNumberFormat="1" applyFont="1" applyFill="1" applyBorder="1"/>
    <xf numFmtId="0" fontId="49" fillId="14" borderId="42" xfId="184" applyFont="1" applyFill="1" applyBorder="1" applyAlignment="1">
      <alignment wrapText="1"/>
    </xf>
    <xf numFmtId="0" fontId="49" fillId="0" borderId="43" xfId="184" applyFont="1" applyFill="1" applyBorder="1"/>
    <xf numFmtId="175" fontId="49" fillId="0" borderId="44" xfId="59" applyNumberFormat="1" applyFont="1" applyFill="1" applyBorder="1"/>
    <xf numFmtId="0" fontId="49" fillId="0" borderId="45" xfId="184" applyFont="1" applyFill="1" applyBorder="1" applyAlignment="1">
      <alignment wrapText="1"/>
    </xf>
    <xf numFmtId="37" fontId="49" fillId="0" borderId="0" xfId="184" applyNumberFormat="1" applyFont="1" applyFill="1" applyBorder="1"/>
    <xf numFmtId="37" fontId="49" fillId="0" borderId="0" xfId="184" applyNumberFormat="1" applyFont="1" applyFill="1" applyBorder="1" applyAlignment="1">
      <alignment horizontal="center"/>
    </xf>
    <xf numFmtId="37" fontId="49" fillId="0" borderId="0" xfId="184" applyNumberFormat="1" applyFont="1" applyFill="1" applyBorder="1" applyAlignment="1">
      <alignment wrapText="1"/>
    </xf>
    <xf numFmtId="0" fontId="49" fillId="0" borderId="0" xfId="184" applyFont="1" applyFill="1" applyBorder="1" applyAlignment="1">
      <alignment wrapText="1"/>
    </xf>
    <xf numFmtId="0" fontId="49" fillId="0" borderId="0" xfId="184" applyFont="1" applyBorder="1" applyAlignment="1">
      <alignment wrapText="1"/>
    </xf>
    <xf numFmtId="0" fontId="49" fillId="0" borderId="0" xfId="184" applyFont="1" applyFill="1" applyBorder="1" applyAlignment="1"/>
    <xf numFmtId="0" fontId="49" fillId="0" borderId="0" xfId="184" applyFont="1" applyAlignment="1">
      <alignment horizontal="center" wrapText="1"/>
    </xf>
    <xf numFmtId="37" fontId="49" fillId="14" borderId="9" xfId="184" applyNumberFormat="1" applyFont="1" applyFill="1" applyBorder="1"/>
    <xf numFmtId="0" fontId="49" fillId="0" borderId="27" xfId="184" applyFont="1" applyFill="1" applyBorder="1" applyAlignment="1"/>
    <xf numFmtId="0" fontId="49" fillId="0" borderId="27" xfId="184" applyFont="1" applyFill="1" applyBorder="1"/>
    <xf numFmtId="0" fontId="49" fillId="0" borderId="46" xfId="184" applyFont="1" applyFill="1" applyBorder="1"/>
    <xf numFmtId="0" fontId="49" fillId="14" borderId="27" xfId="380" applyFont="1" applyFill="1" applyBorder="1"/>
    <xf numFmtId="41" fontId="49" fillId="0" borderId="0" xfId="68" applyFont="1" applyFill="1" applyBorder="1"/>
    <xf numFmtId="41" fontId="49" fillId="20" borderId="9" xfId="68" applyFont="1" applyFill="1" applyBorder="1"/>
    <xf numFmtId="0" fontId="49" fillId="0" borderId="39" xfId="184" applyFont="1" applyFill="1" applyBorder="1" applyAlignment="1"/>
    <xf numFmtId="0" fontId="49" fillId="0" borderId="39" xfId="184" applyFont="1" applyFill="1" applyBorder="1"/>
    <xf numFmtId="0" fontId="49" fillId="0" borderId="47" xfId="184" applyFont="1" applyFill="1" applyBorder="1"/>
    <xf numFmtId="175" fontId="49" fillId="14" borderId="33" xfId="59" applyNumberFormat="1" applyFont="1" applyFill="1" applyBorder="1" applyAlignment="1">
      <alignment horizontal="right"/>
    </xf>
    <xf numFmtId="175" fontId="49" fillId="0" borderId="44" xfId="59" applyNumberFormat="1" applyFont="1" applyFill="1" applyBorder="1" applyAlignment="1">
      <alignment horizontal="right"/>
    </xf>
    <xf numFmtId="175" fontId="49" fillId="0" borderId="0" xfId="184" applyNumberFormat="1" applyFont="1" applyFill="1" applyBorder="1" applyAlignment="1">
      <alignment wrapText="1"/>
    </xf>
    <xf numFmtId="0" fontId="49" fillId="0" borderId="0" xfId="184" applyFont="1" applyBorder="1" applyAlignment="1">
      <alignment horizontal="left"/>
    </xf>
    <xf numFmtId="0" fontId="49" fillId="0" borderId="0" xfId="184" applyFont="1" applyFill="1" applyBorder="1" applyAlignment="1">
      <alignment horizontal="centerContinuous"/>
    </xf>
    <xf numFmtId="0" fontId="49" fillId="0" borderId="0" xfId="184" applyFont="1" applyBorder="1" applyAlignment="1"/>
    <xf numFmtId="174" fontId="0" fillId="0" borderId="0" xfId="0" applyAlignment="1">
      <alignment wrapText="1"/>
    </xf>
    <xf numFmtId="10" fontId="49" fillId="17" borderId="0" xfId="266" applyNumberFormat="1" applyFont="1" applyFill="1" applyAlignment="1"/>
    <xf numFmtId="166" fontId="49" fillId="0" borderId="0" xfId="211" applyNumberFormat="1" applyFont="1" applyFill="1" applyAlignment="1"/>
    <xf numFmtId="43" fontId="49" fillId="0" borderId="0" xfId="59" applyNumberFormat="1" applyFont="1" applyFill="1" applyAlignment="1"/>
    <xf numFmtId="37" fontId="49" fillId="20" borderId="9" xfId="184" applyNumberFormat="1" applyFont="1" applyFill="1" applyBorder="1"/>
    <xf numFmtId="0" fontId="49" fillId="20" borderId="39" xfId="184" applyFont="1" applyFill="1" applyBorder="1" applyAlignment="1">
      <alignment horizontal="left"/>
    </xf>
    <xf numFmtId="0" fontId="102" fillId="0" borderId="0" xfId="184" applyFont="1" applyFill="1" applyAlignment="1">
      <alignment horizontal="center"/>
    </xf>
    <xf numFmtId="0" fontId="102" fillId="0" borderId="0" xfId="184" applyFont="1" applyFill="1" applyAlignment="1"/>
    <xf numFmtId="175" fontId="102" fillId="0" borderId="0" xfId="59" applyNumberFormat="1" applyFont="1" applyFill="1"/>
    <xf numFmtId="0" fontId="102" fillId="0" borderId="0" xfId="184" applyFont="1" applyAlignment="1">
      <alignment horizontal="center"/>
    </xf>
    <xf numFmtId="43" fontId="102" fillId="0" borderId="0" xfId="59" applyFont="1" applyFill="1" applyAlignment="1"/>
    <xf numFmtId="43" fontId="49" fillId="0" borderId="0" xfId="59" applyFont="1" applyFill="1" applyAlignment="1">
      <alignment horizontal="center"/>
    </xf>
    <xf numFmtId="175" fontId="102" fillId="0" borderId="0" xfId="184" applyNumberFormat="1" applyFont="1"/>
    <xf numFmtId="0" fontId="102" fillId="0" borderId="0" xfId="184" applyFont="1" applyBorder="1"/>
    <xf numFmtId="41" fontId="107" fillId="0" borderId="0" xfId="184" applyNumberFormat="1" applyFont="1" applyBorder="1" applyAlignment="1">
      <alignment horizontal="center"/>
    </xf>
    <xf numFmtId="10" fontId="102" fillId="0" borderId="0" xfId="184" applyNumberFormat="1" applyFont="1"/>
    <xf numFmtId="0" fontId="49" fillId="0" borderId="0" xfId="184" applyFont="1" applyFill="1" applyAlignment="1">
      <alignment horizontal="center"/>
    </xf>
    <xf numFmtId="0" fontId="49" fillId="0" borderId="0" xfId="184" applyFont="1" applyFill="1" applyBorder="1" applyAlignment="1">
      <alignment horizontal="center"/>
    </xf>
    <xf numFmtId="0" fontId="49" fillId="0" borderId="0" xfId="184" applyFont="1" applyFill="1" applyAlignment="1"/>
    <xf numFmtId="0" fontId="49" fillId="0" borderId="0" xfId="211" applyNumberFormat="1" applyFont="1" applyFill="1" applyAlignment="1">
      <alignment horizontal="center"/>
    </xf>
    <xf numFmtId="3" fontId="49" fillId="0" borderId="0" xfId="211" applyNumberFormat="1" applyFont="1" applyAlignment="1">
      <alignment horizontal="center"/>
    </xf>
    <xf numFmtId="174" fontId="49" fillId="0" borderId="0" xfId="0" applyFont="1" applyAlignment="1">
      <alignment horizontal="center"/>
    </xf>
    <xf numFmtId="0" fontId="49" fillId="0" borderId="19" xfId="184" applyFont="1" applyFill="1" applyBorder="1" applyAlignment="1">
      <alignment horizontal="center"/>
    </xf>
    <xf numFmtId="0" fontId="49" fillId="0" borderId="25" xfId="184" applyFont="1" applyFill="1" applyBorder="1" applyAlignment="1">
      <alignment horizontal="center"/>
    </xf>
    <xf numFmtId="0" fontId="49" fillId="0" borderId="1" xfId="184" applyFont="1" applyFill="1" applyBorder="1" applyAlignment="1">
      <alignment horizontal="right" vertical="top"/>
    </xf>
    <xf numFmtId="0" fontId="49" fillId="0" borderId="37" xfId="184" applyFont="1" applyFill="1" applyBorder="1" applyAlignment="1">
      <alignment horizontal="center" vertical="top" wrapText="1"/>
    </xf>
    <xf numFmtId="0" fontId="49" fillId="0" borderId="29" xfId="184" applyFont="1" applyFill="1" applyBorder="1" applyAlignment="1">
      <alignment horizontal="center" vertical="top" wrapText="1"/>
    </xf>
    <xf numFmtId="0" fontId="49" fillId="0" borderId="19" xfId="184" applyFont="1" applyFill="1" applyBorder="1"/>
    <xf numFmtId="0" fontId="49" fillId="0" borderId="25" xfId="184" applyFont="1" applyFill="1" applyBorder="1"/>
    <xf numFmtId="175" fontId="49" fillId="17" borderId="0" xfId="59" applyNumberFormat="1" applyFont="1" applyFill="1" applyAlignment="1">
      <alignment horizontal="center"/>
    </xf>
    <xf numFmtId="10" fontId="49" fillId="0" borderId="0" xfId="266" applyNumberFormat="1" applyFont="1" applyFill="1"/>
    <xf numFmtId="175" fontId="49" fillId="0" borderId="19" xfId="59" applyNumberFormat="1" applyFont="1" applyFill="1" applyBorder="1"/>
    <xf numFmtId="175" fontId="49" fillId="0" borderId="25" xfId="59" applyNumberFormat="1" applyFont="1" applyFill="1" applyBorder="1"/>
    <xf numFmtId="175" fontId="49" fillId="0" borderId="37" xfId="59" applyNumberFormat="1" applyFont="1" applyFill="1" applyBorder="1"/>
    <xf numFmtId="175" fontId="49" fillId="0" borderId="1" xfId="59" applyNumberFormat="1" applyFont="1" applyFill="1" applyBorder="1"/>
    <xf numFmtId="175" fontId="49" fillId="0" borderId="29" xfId="59" applyNumberFormat="1" applyFont="1" applyFill="1" applyBorder="1"/>
    <xf numFmtId="175" fontId="49" fillId="0" borderId="3" xfId="59" applyNumberFormat="1" applyFont="1" applyFill="1" applyBorder="1"/>
    <xf numFmtId="175" fontId="49" fillId="0" borderId="23" xfId="59" applyNumberFormat="1" applyFont="1" applyFill="1" applyBorder="1"/>
    <xf numFmtId="175" fontId="49" fillId="0" borderId="8" xfId="59" applyNumberFormat="1" applyFont="1" applyFill="1" applyBorder="1"/>
    <xf numFmtId="175" fontId="49" fillId="0" borderId="26" xfId="59" applyNumberFormat="1" applyFont="1" applyFill="1" applyBorder="1"/>
    <xf numFmtId="0" fontId="108" fillId="0" borderId="0" xfId="184" applyFont="1"/>
    <xf numFmtId="0" fontId="108" fillId="0" borderId="0" xfId="184" applyFont="1" applyAlignment="1">
      <alignment horizontal="right"/>
    </xf>
    <xf numFmtId="3" fontId="49" fillId="0" borderId="0" xfId="0" applyNumberFormat="1" applyFont="1" applyAlignment="1"/>
    <xf numFmtId="3" fontId="49" fillId="0" borderId="8" xfId="0" applyNumberFormat="1" applyFont="1" applyBorder="1" applyAlignment="1">
      <alignment horizontal="center"/>
    </xf>
    <xf numFmtId="3" fontId="49" fillId="0" borderId="0" xfId="0" applyNumberFormat="1" applyFont="1" applyFill="1" applyAlignment="1"/>
    <xf numFmtId="0" fontId="49" fillId="0" borderId="0" xfId="0" applyNumberFormat="1" applyFont="1" applyProtection="1">
      <protection locked="0"/>
    </xf>
    <xf numFmtId="3" fontId="49" fillId="0" borderId="0" xfId="0" applyNumberFormat="1" applyFont="1" applyAlignment="1">
      <alignment horizontal="center"/>
    </xf>
    <xf numFmtId="3" fontId="49" fillId="0" borderId="0" xfId="211" applyNumberFormat="1" applyFont="1" applyAlignment="1">
      <alignment horizontal="center"/>
    </xf>
    <xf numFmtId="174" fontId="49" fillId="17" borderId="11" xfId="201" applyFont="1" applyFill="1" applyBorder="1"/>
    <xf numFmtId="175" fontId="49" fillId="17" borderId="30" xfId="59" applyNumberFormat="1" applyFont="1" applyFill="1" applyBorder="1"/>
    <xf numFmtId="10" fontId="49" fillId="17" borderId="0" xfId="59" applyNumberFormat="1" applyFont="1" applyFill="1"/>
    <xf numFmtId="175" fontId="49" fillId="17" borderId="31" xfId="59" applyNumberFormat="1" applyFont="1" applyFill="1" applyBorder="1"/>
    <xf numFmtId="174" fontId="49" fillId="17" borderId="21" xfId="201" applyFont="1" applyFill="1" applyBorder="1"/>
    <xf numFmtId="41" fontId="49" fillId="17" borderId="0" xfId="212" applyNumberFormat="1" applyFont="1" applyFill="1"/>
    <xf numFmtId="175" fontId="49" fillId="17" borderId="0" xfId="59" applyNumberFormat="1" applyFont="1" applyFill="1"/>
    <xf numFmtId="0" fontId="49" fillId="17" borderId="0" xfId="59" applyNumberFormat="1" applyFont="1" applyFill="1" applyAlignment="1">
      <alignment horizontal="center"/>
    </xf>
    <xf numFmtId="0" fontId="102" fillId="0" borderId="27" xfId="184" applyFont="1" applyBorder="1" applyAlignment="1">
      <alignment wrapText="1"/>
    </xf>
    <xf numFmtId="0" fontId="102" fillId="17" borderId="0" xfId="59" applyNumberFormat="1" applyFont="1" applyFill="1" applyAlignment="1">
      <alignment horizontal="center"/>
    </xf>
    <xf numFmtId="171" fontId="49" fillId="14" borderId="0" xfId="59" applyNumberFormat="1" applyFont="1" applyFill="1"/>
    <xf numFmtId="10" fontId="109" fillId="21" borderId="0" xfId="283" applyNumberFormat="1" applyFont="1" applyFill="1" applyAlignment="1">
      <alignment horizontal="center"/>
    </xf>
    <xf numFmtId="186" fontId="39" fillId="0" borderId="0" xfId="59" applyNumberFormat="1" applyFont="1" applyFill="1" applyAlignment="1"/>
    <xf numFmtId="167" fontId="49" fillId="0" borderId="0" xfId="211" applyNumberFormat="1" applyFont="1" applyFill="1" applyAlignment="1"/>
    <xf numFmtId="175" fontId="49" fillId="0" borderId="0" xfId="59" applyNumberFormat="1" applyFont="1" applyFill="1" applyAlignment="1" applyProtection="1">
      <alignment horizontal="center"/>
      <protection locked="0"/>
    </xf>
    <xf numFmtId="175" fontId="49" fillId="0" borderId="14" xfId="59" applyNumberFormat="1" applyFont="1" applyFill="1" applyBorder="1" applyAlignment="1"/>
    <xf numFmtId="282" fontId="49" fillId="0" borderId="0" xfId="59" applyNumberFormat="1" applyFont="1" applyFill="1" applyAlignment="1">
      <alignment horizontal="right"/>
    </xf>
    <xf numFmtId="175" fontId="49" fillId="0" borderId="0" xfId="79" applyNumberFormat="1" applyFont="1" applyFill="1" applyAlignment="1">
      <alignment horizontal="center"/>
    </xf>
    <xf numFmtId="43" fontId="49" fillId="17" borderId="0" xfId="79" applyFont="1" applyFill="1" applyAlignment="1"/>
    <xf numFmtId="43" fontId="49" fillId="0" borderId="0" xfId="79" applyFont="1" applyAlignment="1"/>
    <xf numFmtId="10" fontId="49" fillId="17" borderId="0" xfId="266" applyNumberFormat="1" applyFont="1" applyFill="1" applyAlignment="1">
      <alignment horizontal="right"/>
    </xf>
    <xf numFmtId="43" fontId="49" fillId="0" borderId="0" xfId="79" applyFont="1" applyFill="1" applyAlignment="1">
      <alignment horizontal="right"/>
    </xf>
    <xf numFmtId="175" fontId="49" fillId="0" borderId="8" xfId="79" applyNumberFormat="1" applyFont="1" applyFill="1" applyBorder="1" applyAlignment="1">
      <alignment horizontal="center"/>
    </xf>
    <xf numFmtId="169" fontId="49" fillId="0" borderId="0" xfId="381" applyNumberFormat="1" applyFont="1"/>
    <xf numFmtId="10" fontId="49" fillId="0" borderId="0" xfId="266" applyNumberFormat="1" applyFont="1" applyFill="1" applyAlignment="1">
      <alignment horizontal="right"/>
    </xf>
    <xf numFmtId="174" fontId="56" fillId="0" borderId="0" xfId="0" applyFont="1" applyAlignment="1">
      <alignment horizontal="center"/>
    </xf>
    <xf numFmtId="174" fontId="49" fillId="0" borderId="0" xfId="0" applyFont="1" applyAlignment="1">
      <alignment horizontal="center"/>
    </xf>
    <xf numFmtId="174" fontId="56" fillId="0" borderId="0" xfId="0" applyFont="1"/>
    <xf numFmtId="174" fontId="49" fillId="0" borderId="0" xfId="0" applyFont="1" applyAlignment="1" applyProtection="1">
      <alignment horizontal="center"/>
      <protection locked="0"/>
    </xf>
    <xf numFmtId="174" fontId="56" fillId="0" borderId="0" xfId="0" applyFont="1" applyAlignment="1" applyProtection="1">
      <alignment horizontal="center"/>
      <protection locked="0"/>
    </xf>
    <xf numFmtId="174" fontId="91" fillId="0" borderId="0" xfId="0" applyFont="1" applyAlignment="1" applyProtection="1">
      <alignment horizontal="left"/>
      <protection locked="0"/>
    </xf>
    <xf numFmtId="174" fontId="56" fillId="0" borderId="25" xfId="0" applyFont="1" applyBorder="1" applyAlignment="1" applyProtection="1">
      <alignment horizontal="center"/>
      <protection locked="0"/>
    </xf>
    <xf numFmtId="174" fontId="56" fillId="0" borderId="27" xfId="0" applyFont="1" applyBorder="1" applyAlignment="1" applyProtection="1">
      <alignment horizontal="center"/>
      <protection locked="0"/>
    </xf>
    <xf numFmtId="174" fontId="56" fillId="0" borderId="9" xfId="0" applyFont="1" applyBorder="1" applyAlignment="1" applyProtection="1">
      <alignment horizontal="center" wrapText="1"/>
      <protection locked="0"/>
    </xf>
    <xf numFmtId="174" fontId="56" fillId="0" borderId="0" xfId="0" applyFont="1" applyProtection="1">
      <protection locked="0"/>
    </xf>
    <xf numFmtId="174" fontId="56" fillId="0" borderId="0" xfId="0" applyFont="1" applyAlignment="1" applyProtection="1">
      <alignment horizontal="center" wrapText="1"/>
      <protection locked="0"/>
    </xf>
    <xf numFmtId="174" fontId="56" fillId="0" borderId="28" xfId="0" applyFont="1" applyBorder="1" applyAlignment="1" applyProtection="1">
      <alignment horizontal="center" wrapText="1"/>
      <protection locked="0"/>
    </xf>
    <xf numFmtId="10" fontId="49" fillId="17" borderId="0" xfId="0" applyNumberFormat="1" applyFont="1" applyFill="1" applyAlignment="1">
      <alignment horizontal="center"/>
    </xf>
    <xf numFmtId="176" fontId="49" fillId="17" borderId="0" xfId="0" applyNumberFormat="1" applyFont="1" applyFill="1" applyProtection="1">
      <protection locked="0"/>
    </xf>
    <xf numFmtId="177" fontId="49" fillId="0" borderId="0" xfId="0" applyNumberFormat="1" applyFont="1" applyProtection="1">
      <protection locked="0"/>
    </xf>
    <xf numFmtId="8" fontId="49" fillId="0" borderId="0" xfId="0" applyNumberFormat="1" applyFont="1"/>
    <xf numFmtId="164" fontId="49" fillId="17" borderId="0" xfId="0" applyNumberFormat="1" applyFont="1" applyFill="1" applyProtection="1">
      <protection locked="0"/>
    </xf>
    <xf numFmtId="0" fontId="49" fillId="0" borderId="0" xfId="0" applyNumberFormat="1" applyFont="1" applyAlignment="1" applyProtection="1">
      <alignment horizontal="center"/>
      <protection locked="0"/>
    </xf>
    <xf numFmtId="171" fontId="49" fillId="17" borderId="0" xfId="0" applyNumberFormat="1" applyFont="1" applyFill="1" applyAlignment="1" applyProtection="1">
      <alignment horizontal="center"/>
      <protection locked="0"/>
    </xf>
    <xf numFmtId="10" fontId="49" fillId="17" borderId="0" xfId="0" applyNumberFormat="1" applyFont="1" applyFill="1" applyAlignment="1" applyProtection="1">
      <alignment horizontal="center"/>
      <protection locked="0"/>
    </xf>
    <xf numFmtId="44" fontId="49" fillId="0" borderId="0" xfId="0" applyNumberFormat="1" applyFont="1"/>
    <xf numFmtId="164" fontId="49" fillId="0" borderId="0" xfId="0" applyNumberFormat="1" applyFont="1" applyProtection="1">
      <protection locked="0"/>
    </xf>
    <xf numFmtId="0" fontId="49" fillId="0" borderId="19" xfId="0" applyNumberFormat="1" applyFont="1" applyBorder="1" applyAlignment="1" applyProtection="1">
      <alignment horizontal="center"/>
      <protection locked="0"/>
    </xf>
    <xf numFmtId="10" fontId="49" fillId="0" borderId="0" xfId="0" applyNumberFormat="1" applyFont="1" applyAlignment="1" applyProtection="1">
      <alignment horizontal="center"/>
      <protection locked="0"/>
    </xf>
    <xf numFmtId="10" fontId="49" fillId="0" borderId="0" xfId="0" applyNumberFormat="1" applyFont="1" applyAlignment="1">
      <alignment horizontal="center"/>
    </xf>
    <xf numFmtId="278" fontId="49" fillId="0" borderId="0" xfId="0" applyNumberFormat="1" applyFont="1" applyProtection="1">
      <protection locked="0"/>
    </xf>
    <xf numFmtId="176" fontId="49" fillId="0" borderId="0" xfId="0" applyNumberFormat="1" applyFont="1" applyProtection="1">
      <protection locked="0"/>
    </xf>
    <xf numFmtId="174" fontId="89" fillId="0" borderId="19" xfId="0" applyFont="1" applyBorder="1" applyProtection="1">
      <protection locked="0"/>
    </xf>
    <xf numFmtId="174" fontId="49" fillId="0" borderId="25" xfId="0" applyFont="1" applyBorder="1" applyProtection="1">
      <protection locked="0"/>
    </xf>
    <xf numFmtId="174" fontId="49" fillId="0" borderId="19" xfId="0" applyFont="1" applyBorder="1" applyAlignment="1" applyProtection="1">
      <alignment horizontal="left"/>
      <protection locked="0"/>
    </xf>
    <xf numFmtId="174" fontId="49" fillId="0" borderId="0" xfId="0" applyFont="1" applyAlignment="1" applyProtection="1">
      <alignment horizontal="left"/>
      <protection locked="0"/>
    </xf>
    <xf numFmtId="175" fontId="49" fillId="0" borderId="19" xfId="0" applyNumberFormat="1" applyFont="1" applyBorder="1" applyProtection="1">
      <protection locked="0"/>
    </xf>
    <xf numFmtId="175" fontId="49" fillId="0" borderId="0" xfId="0" applyNumberFormat="1" applyFont="1" applyProtection="1">
      <protection locked="0"/>
    </xf>
    <xf numFmtId="175" fontId="49" fillId="0" borderId="23" xfId="0" applyNumberFormat="1" applyFont="1" applyBorder="1" applyProtection="1">
      <protection locked="0"/>
    </xf>
    <xf numFmtId="175" fontId="49" fillId="0" borderId="8" xfId="0" applyNumberFormat="1" applyFont="1" applyBorder="1" applyProtection="1">
      <protection locked="0"/>
    </xf>
    <xf numFmtId="174" fontId="49" fillId="0" borderId="8" xfId="0" applyFont="1" applyBorder="1" applyAlignment="1" applyProtection="1">
      <alignment horizontal="center"/>
      <protection locked="0"/>
    </xf>
    <xf numFmtId="174" fontId="49" fillId="0" borderId="8" xfId="0" applyFont="1" applyBorder="1" applyProtection="1">
      <protection locked="0"/>
    </xf>
    <xf numFmtId="174" fontId="49" fillId="0" borderId="26" xfId="0" applyFont="1" applyBorder="1" applyProtection="1">
      <protection locked="0"/>
    </xf>
    <xf numFmtId="175" fontId="56" fillId="0" borderId="21" xfId="0" applyNumberFormat="1" applyFont="1" applyBorder="1" applyAlignment="1" applyProtection="1">
      <alignment horizontal="center"/>
      <protection locked="0"/>
    </xf>
    <xf numFmtId="0" fontId="56" fillId="0" borderId="0" xfId="0" applyNumberFormat="1" applyFont="1" applyAlignment="1" applyProtection="1">
      <alignment horizontal="left"/>
      <protection locked="0"/>
    </xf>
    <xf numFmtId="175" fontId="56" fillId="0" borderId="0" xfId="0" applyNumberFormat="1" applyFont="1" applyAlignment="1" applyProtection="1">
      <alignment horizontal="center" wrapText="1"/>
      <protection locked="0"/>
    </xf>
    <xf numFmtId="175" fontId="56" fillId="0" borderId="0" xfId="0" applyNumberFormat="1" applyFont="1" applyAlignment="1" applyProtection="1">
      <alignment horizontal="center"/>
      <protection locked="0"/>
    </xf>
    <xf numFmtId="175" fontId="49" fillId="0" borderId="0" xfId="0" applyNumberFormat="1" applyFont="1" applyAlignment="1" applyProtection="1">
      <alignment horizontal="center"/>
      <protection locked="0"/>
    </xf>
    <xf numFmtId="174" fontId="82" fillId="0" borderId="30" xfId="0" applyFont="1" applyBorder="1" applyAlignment="1" applyProtection="1">
      <alignment horizontal="left"/>
      <protection locked="0"/>
    </xf>
    <xf numFmtId="174" fontId="82" fillId="0" borderId="3" xfId="0" applyFont="1" applyBorder="1" applyAlignment="1" applyProtection="1">
      <alignment horizontal="center"/>
      <protection locked="0"/>
    </xf>
    <xf numFmtId="174" fontId="49" fillId="0" borderId="3" xfId="0" applyFont="1" applyBorder="1" applyAlignment="1" applyProtection="1">
      <alignment horizontal="center"/>
      <protection locked="0"/>
    </xf>
    <xf numFmtId="174" fontId="49" fillId="0" borderId="3" xfId="0" applyFont="1" applyBorder="1" applyProtection="1">
      <protection locked="0"/>
    </xf>
    <xf numFmtId="174" fontId="56" fillId="0" borderId="3" xfId="0" applyFont="1" applyBorder="1" applyAlignment="1" applyProtection="1">
      <alignment horizontal="center"/>
      <protection locked="0"/>
    </xf>
    <xf numFmtId="174" fontId="49" fillId="0" borderId="31" xfId="0" applyFont="1" applyBorder="1" applyAlignment="1" applyProtection="1">
      <alignment horizontal="center"/>
      <protection locked="0"/>
    </xf>
    <xf numFmtId="0" fontId="56" fillId="0" borderId="10" xfId="0" applyNumberFormat="1" applyFont="1" applyBorder="1" applyAlignment="1" applyProtection="1">
      <alignment horizontal="left"/>
      <protection locked="0"/>
    </xf>
    <xf numFmtId="174" fontId="82" fillId="0" borderId="0" xfId="0" applyFont="1" applyAlignment="1" applyProtection="1">
      <alignment horizontal="center"/>
      <protection locked="0"/>
    </xf>
    <xf numFmtId="174" fontId="49" fillId="0" borderId="12" xfId="0" applyFont="1" applyBorder="1" applyAlignment="1" applyProtection="1">
      <alignment horizontal="center"/>
      <protection locked="0"/>
    </xf>
    <xf numFmtId="174" fontId="82" fillId="0" borderId="10" xfId="0" applyFont="1" applyBorder="1" applyAlignment="1" applyProtection="1">
      <alignment horizontal="left"/>
      <protection locked="0"/>
    </xf>
    <xf numFmtId="174" fontId="49" fillId="0" borderId="10" xfId="0" applyFont="1" applyBorder="1" applyProtection="1">
      <protection locked="0"/>
    </xf>
    <xf numFmtId="182" fontId="49" fillId="17" borderId="0" xfId="0" applyNumberFormat="1" applyFont="1" applyFill="1" applyProtection="1">
      <protection locked="0"/>
    </xf>
    <xf numFmtId="182" fontId="49" fillId="0" borderId="0" xfId="0" applyNumberFormat="1" applyFont="1" applyProtection="1">
      <protection locked="0"/>
    </xf>
    <xf numFmtId="4" fontId="49" fillId="0" borderId="0" xfId="0" applyNumberFormat="1" applyFont="1" applyAlignment="1" applyProtection="1">
      <alignment horizontal="center"/>
      <protection locked="0"/>
    </xf>
    <xf numFmtId="4" fontId="49" fillId="0" borderId="0" xfId="0" applyNumberFormat="1" applyFont="1" applyAlignment="1">
      <alignment horizontal="center"/>
    </xf>
    <xf numFmtId="174" fontId="82" fillId="0" borderId="10" xfId="0" applyFont="1" applyBorder="1" applyProtection="1">
      <protection locked="0"/>
    </xf>
    <xf numFmtId="174" fontId="82" fillId="0" borderId="0" xfId="0" applyFont="1" applyProtection="1">
      <protection locked="0"/>
    </xf>
    <xf numFmtId="175" fontId="56" fillId="0" borderId="0" xfId="0" applyNumberFormat="1" applyFont="1" applyProtection="1">
      <protection locked="0"/>
    </xf>
    <xf numFmtId="174" fontId="49" fillId="0" borderId="10" xfId="0" applyFont="1" applyBorder="1"/>
    <xf numFmtId="174" fontId="49" fillId="0" borderId="12" xfId="0" applyFont="1" applyBorder="1"/>
    <xf numFmtId="174" fontId="49" fillId="0" borderId="17" xfId="0" applyFont="1" applyBorder="1" applyProtection="1">
      <protection locked="0"/>
    </xf>
    <xf numFmtId="174" fontId="49" fillId="0" borderId="1" xfId="0" applyFont="1" applyBorder="1" applyProtection="1">
      <protection locked="0"/>
    </xf>
    <xf numFmtId="174" fontId="49" fillId="0" borderId="32" xfId="0" applyFont="1" applyBorder="1"/>
    <xf numFmtId="43" fontId="49" fillId="0" borderId="12" xfId="59" applyFont="1" applyFill="1" applyBorder="1"/>
    <xf numFmtId="0" fontId="49" fillId="17" borderId="0" xfId="0" applyNumberFormat="1" applyFont="1" applyFill="1" applyAlignment="1">
      <alignment horizontal="center"/>
    </xf>
    <xf numFmtId="175" fontId="49" fillId="0" borderId="12" xfId="59" applyNumberFormat="1" applyFont="1" applyFill="1" applyBorder="1"/>
    <xf numFmtId="175" fontId="49" fillId="0" borderId="11" xfId="59" applyNumberFormat="1" applyFont="1" applyBorder="1" applyAlignment="1">
      <alignment horizontal="center"/>
    </xf>
    <xf numFmtId="175" fontId="49" fillId="17" borderId="33" xfId="59" applyNumberFormat="1" applyFont="1" applyFill="1" applyBorder="1" applyAlignment="1">
      <alignment horizontal="center"/>
    </xf>
    <xf numFmtId="175" fontId="49" fillId="17" borderId="11" xfId="59" applyNumberFormat="1" applyFont="1" applyFill="1" applyBorder="1" applyAlignment="1"/>
    <xf numFmtId="43" fontId="49" fillId="0" borderId="21" xfId="59" applyNumberFormat="1" applyFont="1" applyFill="1" applyBorder="1" applyAlignment="1"/>
    <xf numFmtId="174" fontId="110" fillId="0" borderId="0" xfId="201" applyFont="1"/>
    <xf numFmtId="175" fontId="49" fillId="0" borderId="0" xfId="59" applyNumberFormat="1" applyFont="1" applyProtection="1">
      <protection locked="0"/>
    </xf>
    <xf numFmtId="175" fontId="49" fillId="14" borderId="8" xfId="59" applyNumberFormat="1" applyFont="1" applyFill="1" applyBorder="1"/>
    <xf numFmtId="186" fontId="49" fillId="0" borderId="8" xfId="59" applyNumberFormat="1" applyFont="1" applyFill="1" applyBorder="1" applyAlignment="1"/>
    <xf numFmtId="175" fontId="49" fillId="0" borderId="0" xfId="0" applyNumberFormat="1" applyFont="1" applyBorder="1" applyProtection="1">
      <protection locked="0"/>
    </xf>
    <xf numFmtId="182" fontId="49" fillId="17" borderId="0" xfId="0" applyNumberFormat="1" applyFont="1" applyFill="1" applyBorder="1" applyProtection="1">
      <protection locked="0"/>
    </xf>
    <xf numFmtId="182" fontId="49" fillId="0" borderId="0" xfId="0" applyNumberFormat="1" applyFont="1" applyBorder="1" applyProtection="1">
      <protection locked="0"/>
    </xf>
    <xf numFmtId="174" fontId="49" fillId="0" borderId="0" xfId="0" applyFont="1" applyBorder="1" applyProtection="1">
      <protection locked="0"/>
    </xf>
    <xf numFmtId="174" fontId="49" fillId="0" borderId="0" xfId="211" applyFont="1" applyAlignment="1">
      <alignment horizontal="center"/>
    </xf>
    <xf numFmtId="49" fontId="49" fillId="0" borderId="0" xfId="211" applyNumberFormat="1" applyFont="1" applyAlignment="1" applyProtection="1">
      <alignment horizontal="center"/>
      <protection locked="0"/>
    </xf>
    <xf numFmtId="0" fontId="49" fillId="0" borderId="0" xfId="211" applyNumberFormat="1" applyFont="1" applyFill="1" applyAlignment="1" applyProtection="1">
      <alignment vertical="top" wrapText="1"/>
      <protection locked="0"/>
    </xf>
    <xf numFmtId="0" fontId="88" fillId="0" borderId="0" xfId="211" applyNumberFormat="1" applyFont="1" applyFill="1" applyAlignment="1" applyProtection="1">
      <alignment vertical="top" wrapText="1"/>
      <protection locked="0"/>
    </xf>
    <xf numFmtId="174" fontId="49" fillId="0" borderId="0" xfId="0" applyFont="1" applyFill="1" applyAlignment="1">
      <alignment horizontal="left" wrapText="1"/>
    </xf>
    <xf numFmtId="0" fontId="49" fillId="0" borderId="0" xfId="211" quotePrefix="1" applyNumberFormat="1" applyFont="1" applyFill="1" applyAlignment="1">
      <alignment vertical="top" wrapText="1"/>
    </xf>
    <xf numFmtId="0" fontId="49" fillId="0" borderId="0" xfId="211" applyNumberFormat="1" applyFont="1" applyFill="1" applyAlignment="1">
      <alignment vertical="top" wrapText="1"/>
    </xf>
    <xf numFmtId="0" fontId="49" fillId="0" borderId="0" xfId="188" quotePrefix="1" applyNumberFormat="1" applyFont="1" applyFill="1" applyAlignment="1">
      <alignment vertical="top" wrapText="1"/>
    </xf>
    <xf numFmtId="0" fontId="49" fillId="0" borderId="0" xfId="188" applyNumberFormat="1" applyFont="1" applyFill="1" applyAlignment="1">
      <alignment vertical="top" wrapText="1"/>
    </xf>
    <xf numFmtId="174" fontId="49" fillId="0" borderId="0" xfId="0" applyFont="1" applyFill="1" applyAlignment="1">
      <alignment vertical="top" wrapText="1"/>
    </xf>
    <xf numFmtId="0" fontId="49" fillId="0" borderId="0" xfId="206" applyFont="1" applyFill="1" applyAlignment="1">
      <alignment vertical="top" wrapText="1"/>
    </xf>
    <xf numFmtId="0" fontId="49" fillId="0" borderId="0" xfId="0" applyNumberFormat="1" applyFont="1" applyFill="1" applyBorder="1" applyAlignment="1">
      <alignment horizontal="left" vertical="top" wrapText="1"/>
    </xf>
    <xf numFmtId="174" fontId="39" fillId="0" borderId="0" xfId="0" applyFont="1" applyAlignment="1">
      <alignment horizontal="left" vertical="center" wrapText="1"/>
    </xf>
    <xf numFmtId="174" fontId="49" fillId="0" borderId="0" xfId="201" applyFont="1" applyFill="1" applyBorder="1" applyAlignment="1">
      <alignment horizontal="left"/>
    </xf>
    <xf numFmtId="174" fontId="49" fillId="0" borderId="0" xfId="201" applyFont="1" applyFill="1" applyBorder="1" applyAlignment="1">
      <alignment horizontal="left" vertical="top" wrapText="1"/>
    </xf>
    <xf numFmtId="174" fontId="49" fillId="0" borderId="0" xfId="201" applyFont="1" applyFill="1" applyBorder="1" applyAlignment="1">
      <alignment horizontal="left" wrapText="1"/>
    </xf>
    <xf numFmtId="174" fontId="49" fillId="0" borderId="0" xfId="201" applyFont="1" applyAlignment="1">
      <alignment horizontal="left" vertical="top" wrapText="1"/>
    </xf>
    <xf numFmtId="174" fontId="49" fillId="0" borderId="30" xfId="0" applyFont="1" applyBorder="1" applyAlignment="1">
      <alignment horizontal="center"/>
    </xf>
    <xf numFmtId="174" fontId="49" fillId="0" borderId="31" xfId="0" applyFont="1" applyBorder="1" applyAlignment="1">
      <alignment horizontal="center"/>
    </xf>
    <xf numFmtId="174" fontId="49" fillId="0" borderId="17" xfId="0" applyFont="1" applyBorder="1" applyAlignment="1">
      <alignment horizontal="center"/>
    </xf>
    <xf numFmtId="174" fontId="49" fillId="0" borderId="32" xfId="0" applyFont="1" applyBorder="1" applyAlignment="1">
      <alignment horizontal="center"/>
    </xf>
    <xf numFmtId="174" fontId="49" fillId="0" borderId="0" xfId="0" applyFont="1" applyFill="1" applyAlignment="1">
      <alignment horizontal="left" vertical="top" wrapText="1"/>
    </xf>
    <xf numFmtId="0" fontId="49" fillId="0" borderId="0" xfId="188" applyNumberFormat="1" applyFont="1" applyFill="1" applyAlignment="1">
      <alignment horizontal="left" vertical="top" wrapText="1"/>
    </xf>
    <xf numFmtId="174" fontId="56" fillId="0" borderId="0" xfId="0" applyFont="1" applyAlignment="1">
      <alignment horizontal="center"/>
    </xf>
    <xf numFmtId="0" fontId="56" fillId="0" borderId="0" xfId="212" applyFont="1" applyAlignment="1">
      <alignment horizontal="center"/>
    </xf>
    <xf numFmtId="174" fontId="49" fillId="0" borderId="0" xfId="0" applyFont="1" applyFill="1" applyAlignment="1">
      <alignment horizontal="left" vertical="center" wrapText="1"/>
    </xf>
    <xf numFmtId="0" fontId="78" fillId="0" borderId="0" xfId="188" applyNumberFormat="1" applyFont="1" applyFill="1" applyAlignment="1">
      <alignment horizontal="left" vertical="top" wrapText="1"/>
    </xf>
    <xf numFmtId="0" fontId="49" fillId="0" borderId="0" xfId="184" applyFont="1" applyFill="1" applyAlignment="1">
      <alignment horizontal="center"/>
    </xf>
    <xf numFmtId="3" fontId="49" fillId="0" borderId="0" xfId="184" applyNumberFormat="1" applyFont="1" applyFill="1" applyAlignment="1">
      <alignment horizontal="center"/>
    </xf>
    <xf numFmtId="0" fontId="49" fillId="19" borderId="0" xfId="184" applyFont="1" applyFill="1" applyAlignment="1">
      <alignment horizontal="center"/>
    </xf>
    <xf numFmtId="0" fontId="102" fillId="0" borderId="0" xfId="184" applyFont="1" applyFill="1" applyAlignment="1">
      <alignment horizontal="center"/>
    </xf>
    <xf numFmtId="0" fontId="102" fillId="19" borderId="0" xfId="184" applyFont="1" applyFill="1" applyAlignment="1">
      <alignment horizontal="center"/>
    </xf>
    <xf numFmtId="0" fontId="49" fillId="0" borderId="0" xfId="184" applyFont="1" applyFill="1" applyBorder="1" applyAlignment="1">
      <alignment wrapText="1"/>
    </xf>
    <xf numFmtId="0" fontId="49" fillId="0" borderId="0" xfId="184" applyFont="1" applyBorder="1" applyAlignment="1">
      <alignment wrapText="1"/>
    </xf>
    <xf numFmtId="0" fontId="49" fillId="0" borderId="0" xfId="184" applyFont="1" applyFill="1" applyBorder="1" applyAlignment="1">
      <alignment horizontal="center"/>
    </xf>
    <xf numFmtId="0" fontId="49" fillId="0" borderId="0" xfId="184" applyFont="1" applyFill="1" applyAlignment="1">
      <alignment horizontal="left" wrapText="1"/>
    </xf>
    <xf numFmtId="0" fontId="49" fillId="0" borderId="0" xfId="184" applyFont="1" applyFill="1" applyAlignment="1"/>
    <xf numFmtId="0" fontId="49" fillId="0" borderId="24" xfId="184" applyFont="1" applyFill="1" applyBorder="1" applyAlignment="1">
      <alignment horizontal="center"/>
    </xf>
    <xf numFmtId="0" fontId="49" fillId="0" borderId="21" xfId="184" applyFont="1" applyFill="1" applyBorder="1" applyAlignment="1">
      <alignment horizontal="center"/>
    </xf>
    <xf numFmtId="0" fontId="49" fillId="0" borderId="20" xfId="184" applyFont="1" applyFill="1" applyBorder="1" applyAlignment="1">
      <alignment horizontal="center"/>
    </xf>
    <xf numFmtId="174" fontId="49" fillId="0" borderId="10" xfId="0" applyFont="1" applyFill="1" applyBorder="1" applyAlignment="1">
      <alignment horizontal="center"/>
    </xf>
    <xf numFmtId="174" fontId="49" fillId="0" borderId="0" xfId="0" applyFont="1" applyFill="1" applyBorder="1" applyAlignment="1">
      <alignment horizontal="center"/>
    </xf>
    <xf numFmtId="174" fontId="49" fillId="0" borderId="12" xfId="0" applyFont="1" applyFill="1" applyBorder="1" applyAlignment="1">
      <alignment horizontal="center"/>
    </xf>
    <xf numFmtId="174" fontId="11" fillId="0" borderId="0" xfId="201" applyFont="1" applyAlignment="1">
      <alignment horizontal="left" wrapText="1"/>
    </xf>
    <xf numFmtId="0" fontId="49" fillId="0" borderId="19" xfId="187" applyFont="1" applyFill="1" applyBorder="1" applyAlignment="1">
      <alignment horizontal="left"/>
    </xf>
    <xf numFmtId="0" fontId="49" fillId="0" borderId="0" xfId="187" applyFont="1" applyFill="1" applyBorder="1" applyAlignment="1">
      <alignment horizontal="left"/>
    </xf>
    <xf numFmtId="0" fontId="49" fillId="0" borderId="0" xfId="187" applyFont="1" applyFill="1" applyAlignment="1">
      <alignment horizontal="center"/>
    </xf>
    <xf numFmtId="0" fontId="49" fillId="0" borderId="0" xfId="211" applyNumberFormat="1" applyFont="1" applyFill="1" applyAlignment="1">
      <alignment horizontal="center"/>
    </xf>
    <xf numFmtId="0" fontId="56" fillId="0" borderId="0" xfId="187" applyFont="1" applyFill="1" applyBorder="1" applyAlignment="1">
      <alignment horizontal="center"/>
    </xf>
    <xf numFmtId="174" fontId="56" fillId="0" borderId="0" xfId="0" applyFont="1" applyAlignment="1" applyProtection="1">
      <alignment horizontal="center"/>
      <protection locked="0"/>
    </xf>
    <xf numFmtId="2" fontId="99" fillId="0" borderId="0" xfId="0" applyNumberFormat="1" applyFont="1" applyAlignment="1">
      <alignment horizontal="left" wrapText="1"/>
    </xf>
    <xf numFmtId="174" fontId="99" fillId="0" borderId="0" xfId="0" applyFont="1" applyAlignment="1">
      <alignment horizontal="left"/>
    </xf>
    <xf numFmtId="3" fontId="49" fillId="0" borderId="0" xfId="211" applyNumberFormat="1" applyFont="1" applyAlignment="1">
      <alignment horizontal="center"/>
    </xf>
    <xf numFmtId="174" fontId="49" fillId="0" borderId="0" xfId="0" applyFont="1" applyAlignment="1">
      <alignment horizontal="center"/>
    </xf>
  </cellXfs>
  <cellStyles count="416">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2 2" xfId="383" xr:uid="{F761B933-9AF3-417E-9BCA-1A90BDDEA6EF}"/>
    <cellStyle name="Comma [1]" xfId="69" xr:uid="{00000000-0005-0000-0000-000044000000}"/>
    <cellStyle name="Comma [2]" xfId="70" xr:uid="{00000000-0005-0000-0000-000045000000}"/>
    <cellStyle name="Comma [3]" xfId="71" xr:uid="{00000000-0005-0000-0000-000046000000}"/>
    <cellStyle name="Comma 0.0" xfId="72" xr:uid="{00000000-0005-0000-0000-000047000000}"/>
    <cellStyle name="Comma 0.00" xfId="73" xr:uid="{00000000-0005-0000-0000-000048000000}"/>
    <cellStyle name="Comma 0.000" xfId="74" xr:uid="{00000000-0005-0000-0000-000049000000}"/>
    <cellStyle name="Comma 0.0000" xfId="75" xr:uid="{00000000-0005-0000-0000-00004A000000}"/>
    <cellStyle name="Comma 10" xfId="76" xr:uid="{00000000-0005-0000-0000-00004B000000}"/>
    <cellStyle name="Comma 10 10" xfId="403" xr:uid="{E7B1182E-74CD-4B9D-91E2-F37CF9A0B231}"/>
    <cellStyle name="Comma 10 2" xfId="412" xr:uid="{5E5098CF-2A15-41BF-8CE6-7C346D5FDD53}"/>
    <cellStyle name="Comma 11" xfId="77" xr:uid="{00000000-0005-0000-0000-00004C000000}"/>
    <cellStyle name="Comma 13" xfId="395" xr:uid="{9F0DC352-6B6C-4AFB-BEAB-4828AB9AF195}"/>
    <cellStyle name="Comma 14" xfId="409" xr:uid="{7FAAA872-1E31-4957-9CB3-AA9FFA7200F1}"/>
    <cellStyle name="Comma 2" xfId="78" xr:uid="{00000000-0005-0000-0000-00004D000000}"/>
    <cellStyle name="Comma 2 2" xfId="79" xr:uid="{00000000-0005-0000-0000-00004E000000}"/>
    <cellStyle name="Comma 2 2 2" xfId="408" xr:uid="{DF90DCB8-D352-4C67-8CEB-2C56FE6BA759}"/>
    <cellStyle name="Comma 3" xfId="80" xr:uid="{00000000-0005-0000-0000-00004F000000}"/>
    <cellStyle name="Comma 3 2" xfId="81" xr:uid="{00000000-0005-0000-0000-000050000000}"/>
    <cellStyle name="Comma 4" xfId="82" xr:uid="{00000000-0005-0000-0000-000051000000}"/>
    <cellStyle name="Comma 5" xfId="83" xr:uid="{00000000-0005-0000-0000-000052000000}"/>
    <cellStyle name="Comma 5 2" xfId="388" xr:uid="{3D411168-7E09-4308-A8A8-367BDFD3D398}"/>
    <cellStyle name="Comma 6" xfId="84" xr:uid="{00000000-0005-0000-0000-000053000000}"/>
    <cellStyle name="Comma 7" xfId="85" xr:uid="{00000000-0005-0000-0000-000054000000}"/>
    <cellStyle name="Comma 7 2" xfId="384" xr:uid="{2623140B-6045-457D-8B8D-C4F83A435DB0}"/>
    <cellStyle name="Comma 8" xfId="86" xr:uid="{00000000-0005-0000-0000-000055000000}"/>
    <cellStyle name="Comma 8 2" xfId="87" xr:uid="{00000000-0005-0000-0000-000056000000}"/>
    <cellStyle name="Comma 8 2 2" xfId="365" xr:uid="{00000000-0005-0000-0000-000057000000}"/>
    <cellStyle name="Comma 9" xfId="88" xr:uid="{00000000-0005-0000-0000-000058000000}"/>
    <cellStyle name="Comma 9 2" xfId="366" xr:uid="{00000000-0005-0000-0000-000059000000}"/>
    <cellStyle name="Comma Input" xfId="89" xr:uid="{00000000-0005-0000-0000-00005A000000}"/>
    <cellStyle name="Comma0" xfId="90" xr:uid="{00000000-0005-0000-0000-00005B000000}"/>
    <cellStyle name="Company Name" xfId="91" xr:uid="{00000000-0005-0000-0000-00005C000000}"/>
    <cellStyle name="Config Data" xfId="92" xr:uid="{00000000-0005-0000-0000-00005D000000}"/>
    <cellStyle name="Currency" xfId="93" builtinId="4"/>
    <cellStyle name="Currency [1]" xfId="94" xr:uid="{00000000-0005-0000-0000-00005F000000}"/>
    <cellStyle name="Currency [2]" xfId="95" xr:uid="{00000000-0005-0000-0000-000060000000}"/>
    <cellStyle name="Currency [3]" xfId="96" xr:uid="{00000000-0005-0000-0000-000061000000}"/>
    <cellStyle name="Currency 0.0" xfId="97" xr:uid="{00000000-0005-0000-0000-000062000000}"/>
    <cellStyle name="Currency 0.00" xfId="98" xr:uid="{00000000-0005-0000-0000-000063000000}"/>
    <cellStyle name="Currency 0.000" xfId="99" xr:uid="{00000000-0005-0000-0000-000064000000}"/>
    <cellStyle name="Currency 0.0000" xfId="100" xr:uid="{00000000-0005-0000-0000-000065000000}"/>
    <cellStyle name="Currency 2" xfId="101" xr:uid="{00000000-0005-0000-0000-000066000000}"/>
    <cellStyle name="Currency 2 2" xfId="102" xr:uid="{00000000-0005-0000-0000-000067000000}"/>
    <cellStyle name="Currency 3" xfId="103" xr:uid="{00000000-0005-0000-0000-000068000000}"/>
    <cellStyle name="Currency 3 2" xfId="104" xr:uid="{00000000-0005-0000-0000-000069000000}"/>
    <cellStyle name="Currency 4" xfId="105" xr:uid="{00000000-0005-0000-0000-00006A000000}"/>
    <cellStyle name="Currency 5" xfId="399" xr:uid="{534CB1AD-10C2-4AB1-A3A5-7689DF5131A3}"/>
    <cellStyle name="Currency 6" xfId="392" xr:uid="{5B9FE03A-15BF-454D-8DA3-BDF05C890F20}"/>
    <cellStyle name="Currency 7" xfId="414" xr:uid="{82DD0E24-4D63-41AD-8275-629175534384}"/>
    <cellStyle name="Currency Input" xfId="106" xr:uid="{00000000-0005-0000-0000-00006B000000}"/>
    <cellStyle name="Currency0" xfId="107" xr:uid="{00000000-0005-0000-0000-00006C000000}"/>
    <cellStyle name="d" xfId="108" xr:uid="{00000000-0005-0000-0000-00006D000000}"/>
    <cellStyle name="d," xfId="109" xr:uid="{00000000-0005-0000-0000-00006E000000}"/>
    <cellStyle name="d1" xfId="110" xr:uid="{00000000-0005-0000-0000-00006F000000}"/>
    <cellStyle name="d1," xfId="111" xr:uid="{00000000-0005-0000-0000-000070000000}"/>
    <cellStyle name="d2" xfId="112" xr:uid="{00000000-0005-0000-0000-000071000000}"/>
    <cellStyle name="d2," xfId="113" xr:uid="{00000000-0005-0000-0000-000072000000}"/>
    <cellStyle name="d3" xfId="114" xr:uid="{00000000-0005-0000-0000-000073000000}"/>
    <cellStyle name="Dash" xfId="115" xr:uid="{00000000-0005-0000-0000-000074000000}"/>
    <cellStyle name="Date" xfId="116" xr:uid="{00000000-0005-0000-0000-000075000000}"/>
    <cellStyle name="Date [Abbreviated]" xfId="117" xr:uid="{00000000-0005-0000-0000-000076000000}"/>
    <cellStyle name="Date [Long Europe]" xfId="118" xr:uid="{00000000-0005-0000-0000-000077000000}"/>
    <cellStyle name="Date [Long U.S.]" xfId="119" xr:uid="{00000000-0005-0000-0000-000078000000}"/>
    <cellStyle name="Date [Short Europe]" xfId="120" xr:uid="{00000000-0005-0000-0000-000079000000}"/>
    <cellStyle name="Date [Short U.S.]" xfId="121" xr:uid="{00000000-0005-0000-0000-00007A000000}"/>
    <cellStyle name="Date_ITCM 2010 Template" xfId="122" xr:uid="{00000000-0005-0000-0000-00007B000000}"/>
    <cellStyle name="Define$0" xfId="123" xr:uid="{00000000-0005-0000-0000-00007C000000}"/>
    <cellStyle name="Define$1" xfId="124" xr:uid="{00000000-0005-0000-0000-00007D000000}"/>
    <cellStyle name="Define$2" xfId="125" xr:uid="{00000000-0005-0000-0000-00007E000000}"/>
    <cellStyle name="Define0" xfId="126" xr:uid="{00000000-0005-0000-0000-00007F000000}"/>
    <cellStyle name="Define1" xfId="127" xr:uid="{00000000-0005-0000-0000-000080000000}"/>
    <cellStyle name="Define1x" xfId="128" xr:uid="{00000000-0005-0000-0000-000081000000}"/>
    <cellStyle name="Define2" xfId="129" xr:uid="{00000000-0005-0000-0000-000082000000}"/>
    <cellStyle name="Define2x" xfId="130" xr:uid="{00000000-0005-0000-0000-000083000000}"/>
    <cellStyle name="Dollar" xfId="131" xr:uid="{00000000-0005-0000-0000-000084000000}"/>
    <cellStyle name="e" xfId="132" xr:uid="{00000000-0005-0000-0000-000085000000}"/>
    <cellStyle name="e1" xfId="133" xr:uid="{00000000-0005-0000-0000-000086000000}"/>
    <cellStyle name="e2" xfId="134" xr:uid="{00000000-0005-0000-0000-000087000000}"/>
    <cellStyle name="Euro" xfId="135" xr:uid="{00000000-0005-0000-0000-000088000000}"/>
    <cellStyle name="Fixed" xfId="136" xr:uid="{00000000-0005-0000-0000-000089000000}"/>
    <cellStyle name="FOOTER - Style1" xfId="137" xr:uid="{00000000-0005-0000-0000-00008A000000}"/>
    <cellStyle name="g" xfId="138" xr:uid="{00000000-0005-0000-0000-00008B000000}"/>
    <cellStyle name="general" xfId="139" xr:uid="{00000000-0005-0000-0000-00008C000000}"/>
    <cellStyle name="General [C]" xfId="140" xr:uid="{00000000-0005-0000-0000-00008D000000}"/>
    <cellStyle name="General [R]" xfId="141" xr:uid="{00000000-0005-0000-0000-00008E000000}"/>
    <cellStyle name="Green" xfId="142" xr:uid="{00000000-0005-0000-0000-00008F000000}"/>
    <cellStyle name="grey" xfId="143" xr:uid="{00000000-0005-0000-0000-000090000000}"/>
    <cellStyle name="Header1" xfId="144" xr:uid="{00000000-0005-0000-0000-000091000000}"/>
    <cellStyle name="Header2" xfId="145" xr:uid="{00000000-0005-0000-0000-000092000000}"/>
    <cellStyle name="Heading" xfId="146" xr:uid="{00000000-0005-0000-0000-000093000000}"/>
    <cellStyle name="Heading 1" xfId="147" builtinId="16" customBuiltin="1"/>
    <cellStyle name="Heading 2" xfId="148" builtinId="17" customBuiltin="1"/>
    <cellStyle name="Heading 2 2" xfId="149" xr:uid="{00000000-0005-0000-0000-000096000000}"/>
    <cellStyle name="Heading No Underline" xfId="150" xr:uid="{00000000-0005-0000-0000-000097000000}"/>
    <cellStyle name="Heading With Underline" xfId="151" xr:uid="{00000000-0005-0000-0000-000098000000}"/>
    <cellStyle name="Heading1" xfId="152" xr:uid="{00000000-0005-0000-0000-000099000000}"/>
    <cellStyle name="Heading2" xfId="153" xr:uid="{00000000-0005-0000-0000-00009A000000}"/>
    <cellStyle name="Headline" xfId="154" xr:uid="{00000000-0005-0000-0000-00009B000000}"/>
    <cellStyle name="Highlight" xfId="155" xr:uid="{00000000-0005-0000-0000-00009C000000}"/>
    <cellStyle name="Hyperlink 2" xfId="156" xr:uid="{00000000-0005-0000-0000-00009D000000}"/>
    <cellStyle name="Hyperlink 3" xfId="397" xr:uid="{E050CF66-328B-42CB-BC51-760479A85BCC}"/>
    <cellStyle name="in" xfId="157" xr:uid="{00000000-0005-0000-0000-00009E000000}"/>
    <cellStyle name="Indented [0]" xfId="158" xr:uid="{00000000-0005-0000-0000-00009F000000}"/>
    <cellStyle name="Indented [2]" xfId="159" xr:uid="{00000000-0005-0000-0000-0000A0000000}"/>
    <cellStyle name="Indented [4]" xfId="160" xr:uid="{00000000-0005-0000-0000-0000A1000000}"/>
    <cellStyle name="Indented [6]" xfId="161" xr:uid="{00000000-0005-0000-0000-0000A2000000}"/>
    <cellStyle name="Input [yellow]" xfId="162" xr:uid="{00000000-0005-0000-0000-0000A3000000}"/>
    <cellStyle name="Input$0" xfId="163" xr:uid="{00000000-0005-0000-0000-0000A4000000}"/>
    <cellStyle name="Input$1" xfId="164" xr:uid="{00000000-0005-0000-0000-0000A5000000}"/>
    <cellStyle name="Input$2" xfId="165" xr:uid="{00000000-0005-0000-0000-0000A6000000}"/>
    <cellStyle name="Input0" xfId="166" xr:uid="{00000000-0005-0000-0000-0000A7000000}"/>
    <cellStyle name="Input1" xfId="167" xr:uid="{00000000-0005-0000-0000-0000A8000000}"/>
    <cellStyle name="Input1x" xfId="168" xr:uid="{00000000-0005-0000-0000-0000A9000000}"/>
    <cellStyle name="Input2" xfId="169" xr:uid="{00000000-0005-0000-0000-0000AA000000}"/>
    <cellStyle name="Input2x" xfId="170" xr:uid="{00000000-0005-0000-0000-0000AB000000}"/>
    <cellStyle name="lborder" xfId="171" xr:uid="{00000000-0005-0000-0000-0000AC000000}"/>
    <cellStyle name="LeftSubtitle" xfId="172" xr:uid="{00000000-0005-0000-0000-0000AD000000}"/>
    <cellStyle name="Lines" xfId="173" xr:uid="{00000000-0005-0000-0000-0000AE000000}"/>
    <cellStyle name="m" xfId="174" xr:uid="{00000000-0005-0000-0000-0000AF000000}"/>
    <cellStyle name="m1" xfId="175" xr:uid="{00000000-0005-0000-0000-0000B0000000}"/>
    <cellStyle name="m2" xfId="176" xr:uid="{00000000-0005-0000-0000-0000B1000000}"/>
    <cellStyle name="m3" xfId="177" xr:uid="{00000000-0005-0000-0000-0000B2000000}"/>
    <cellStyle name="Multiple" xfId="178" xr:uid="{00000000-0005-0000-0000-0000B3000000}"/>
    <cellStyle name="Negative" xfId="179" xr:uid="{00000000-0005-0000-0000-0000B4000000}"/>
    <cellStyle name="no dec" xfId="180" xr:uid="{00000000-0005-0000-0000-0000B5000000}"/>
    <cellStyle name="Normal" xfId="0" builtinId="0"/>
    <cellStyle name="Normal - Style1" xfId="181" xr:uid="{00000000-0005-0000-0000-0000B7000000}"/>
    <cellStyle name="Normal 10" xfId="182" xr:uid="{00000000-0005-0000-0000-0000B8000000}"/>
    <cellStyle name="Normal 10 2" xfId="367" xr:uid="{00000000-0005-0000-0000-0000B9000000}"/>
    <cellStyle name="Normal 10 4" xfId="387" xr:uid="{98628C40-199B-443E-AAA0-21DDBE974296}"/>
    <cellStyle name="Normal 11" xfId="183" xr:uid="{00000000-0005-0000-0000-0000BA000000}"/>
    <cellStyle name="Normal 12" xfId="385" xr:uid="{F9C35DC4-0C87-4520-8F3F-A639677D5A67}"/>
    <cellStyle name="Normal 12 2" xfId="390" xr:uid="{067A044E-AE69-411B-B26C-F2CB4D7DB1CE}"/>
    <cellStyle name="Normal 12 3" xfId="413" xr:uid="{D221270A-6273-43DD-8638-CFF4EB5FC966}"/>
    <cellStyle name="Normal 13" xfId="386" xr:uid="{78025087-982E-4C7F-ACFE-47F60D34F0BF}"/>
    <cellStyle name="Normal 14" xfId="394" xr:uid="{8E3F4A83-48C0-4C7F-8542-4C7C8C6573F3}"/>
    <cellStyle name="Normal 15" xfId="415" xr:uid="{1FAA150E-F9C2-4DDE-BB6C-3BC2336A8653}"/>
    <cellStyle name="Normal 2" xfId="184" xr:uid="{00000000-0005-0000-0000-0000BB000000}"/>
    <cellStyle name="Normal 2 2" xfId="185" xr:uid="{00000000-0005-0000-0000-0000BC000000}"/>
    <cellStyle name="Normal 2 2 2" xfId="407" xr:uid="{94A398C0-BC84-4205-A8F7-6BA33CD04666}"/>
    <cellStyle name="Normal 2 2 2 2" xfId="411" xr:uid="{A947FF5A-79C5-4C0C-99FE-FC719312F083}"/>
    <cellStyle name="Normal 2 3" xfId="400" xr:uid="{99C7BAB2-44CF-4352-A06D-32660CF94868}"/>
    <cellStyle name="Normal 2 6 2 2" xfId="398" xr:uid="{90831672-E5D5-4962-9369-CDD3C3164A8B}"/>
    <cellStyle name="Normal 3" xfId="186" xr:uid="{00000000-0005-0000-0000-0000BD000000}"/>
    <cellStyle name="Normal 3 2" xfId="187" xr:uid="{00000000-0005-0000-0000-0000BE000000}"/>
    <cellStyle name="Normal 3 4" xfId="393" xr:uid="{A2F5DAA9-C3B6-4EEA-A91B-A40354CB2988}"/>
    <cellStyle name="Normal 3 8" xfId="401" xr:uid="{D3C3B44F-40D6-4AA7-89CE-2277A17EB89F}"/>
    <cellStyle name="Normal 3_Attach O, GG, Support -New Method 2-14-11" xfId="188" xr:uid="{00000000-0005-0000-0000-0000BF000000}"/>
    <cellStyle name="Normal 4" xfId="189" xr:uid="{00000000-0005-0000-0000-0000C0000000}"/>
    <cellStyle name="Normal 4 2" xfId="190" xr:uid="{00000000-0005-0000-0000-0000C1000000}"/>
    <cellStyle name="Normal 4_Attach O, GG, Support -New Method 2-14-11" xfId="191" xr:uid="{00000000-0005-0000-0000-0000C2000000}"/>
    <cellStyle name="Normal 42" xfId="382" xr:uid="{C61695BD-D805-478D-842A-8A54684A4FB0}"/>
    <cellStyle name="Normal 5" xfId="192" xr:uid="{00000000-0005-0000-0000-0000C3000000}"/>
    <cellStyle name="Normal 6" xfId="193" xr:uid="{00000000-0005-0000-0000-0000C4000000}"/>
    <cellStyle name="Normal 6 2" xfId="194" xr:uid="{00000000-0005-0000-0000-0000C5000000}"/>
    <cellStyle name="Normal 6 2 2" xfId="195" xr:uid="{00000000-0005-0000-0000-0000C6000000}"/>
    <cellStyle name="Normal 6 2 2 2" xfId="196" xr:uid="{00000000-0005-0000-0000-0000C7000000}"/>
    <cellStyle name="Normal 6 2 2 2 2" xfId="371" xr:uid="{00000000-0005-0000-0000-0000C8000000}"/>
    <cellStyle name="Normal 6 2 2 3" xfId="370" xr:uid="{00000000-0005-0000-0000-0000C9000000}"/>
    <cellStyle name="Normal 6 2 3" xfId="197" xr:uid="{00000000-0005-0000-0000-0000CA000000}"/>
    <cellStyle name="Normal 6 2 3 2" xfId="372" xr:uid="{00000000-0005-0000-0000-0000CB000000}"/>
    <cellStyle name="Normal 6 2 4" xfId="369" xr:uid="{00000000-0005-0000-0000-0000CC000000}"/>
    <cellStyle name="Normal 6 3" xfId="198" xr:uid="{00000000-0005-0000-0000-0000CD000000}"/>
    <cellStyle name="Normal 6 3 2" xfId="199" xr:uid="{00000000-0005-0000-0000-0000CE000000}"/>
    <cellStyle name="Normal 6 3 2 2" xfId="374" xr:uid="{00000000-0005-0000-0000-0000CF000000}"/>
    <cellStyle name="Normal 6 3 3" xfId="373" xr:uid="{00000000-0005-0000-0000-0000D0000000}"/>
    <cellStyle name="Normal 6 4" xfId="200" xr:uid="{00000000-0005-0000-0000-0000D1000000}"/>
    <cellStyle name="Normal 6 4 2" xfId="375" xr:uid="{00000000-0005-0000-0000-0000D2000000}"/>
    <cellStyle name="Normal 6 5" xfId="368" xr:uid="{00000000-0005-0000-0000-0000D3000000}"/>
    <cellStyle name="Normal 7" xfId="201" xr:uid="{00000000-0005-0000-0000-0000D4000000}"/>
    <cellStyle name="Normal 7 2 2" xfId="402" xr:uid="{AD73AC99-C7E3-460A-B993-E6386AAB25D6}"/>
    <cellStyle name="Normal 8" xfId="202" xr:uid="{00000000-0005-0000-0000-0000D5000000}"/>
    <cellStyle name="Normal 8 2" xfId="203" xr:uid="{00000000-0005-0000-0000-0000D6000000}"/>
    <cellStyle name="Normal 8 2 2" xfId="377" xr:uid="{00000000-0005-0000-0000-0000D7000000}"/>
    <cellStyle name="Normal 8 3" xfId="376" xr:uid="{00000000-0005-0000-0000-0000D8000000}"/>
    <cellStyle name="Normal 9" xfId="204" xr:uid="{00000000-0005-0000-0000-0000D9000000}"/>
    <cellStyle name="Normal 9 2" xfId="205" xr:uid="{00000000-0005-0000-0000-0000DA000000}"/>
    <cellStyle name="Normal 9 2 2" xfId="379" xr:uid="{00000000-0005-0000-0000-0000DB000000}"/>
    <cellStyle name="Normal 9 3" xfId="378" xr:uid="{00000000-0005-0000-0000-0000DC000000}"/>
    <cellStyle name="Normal_21 Exh B" xfId="206" xr:uid="{00000000-0005-0000-0000-0000DD000000}"/>
    <cellStyle name="Normal_AR workpaper --2002 Def Tax Exp by Account 8-14-02" xfId="380" xr:uid="{00000000-0005-0000-0000-0000DE000000}"/>
    <cellStyle name="Normal_ATC Projected 2008 Monthly Plant Balances for Attachment O 2 (2)" xfId="207" xr:uid="{00000000-0005-0000-0000-0000DF000000}"/>
    <cellStyle name="Normal_Attachment GG Example 8 26 09" xfId="208" xr:uid="{00000000-0005-0000-0000-0000E0000000}"/>
    <cellStyle name="Normal_Attachment GG Template ER11-28 11-18-10" xfId="209" xr:uid="{00000000-0005-0000-0000-0000E1000000}"/>
    <cellStyle name="Normal_Attachment O Support - 2004 True-up" xfId="210" xr:uid="{00000000-0005-0000-0000-0000E2000000}"/>
    <cellStyle name="Normal_Attachment Os for 2002 True-up" xfId="211" xr:uid="{00000000-0005-0000-0000-0000E3000000}"/>
    <cellStyle name="Normal_Attachment Os for 2002 True-up 2" xfId="381" xr:uid="{E97780FB-4568-43DA-8A23-E012521B915B}"/>
    <cellStyle name="Normal_Schedule O Info for Mike" xfId="212" xr:uid="{00000000-0005-0000-0000-0000E4000000}"/>
    <cellStyle name="Output1_Back" xfId="213" xr:uid="{00000000-0005-0000-0000-0000E5000000}"/>
    <cellStyle name="p" xfId="214" xr:uid="{00000000-0005-0000-0000-0000E6000000}"/>
    <cellStyle name="p_2010 Attachment O  GG_082709" xfId="215" xr:uid="{00000000-0005-0000-0000-0000E7000000}"/>
    <cellStyle name="p_2010 Attachment O Template Supporting Work Papers_ITC Midwest" xfId="216" xr:uid="{00000000-0005-0000-0000-0000E8000000}"/>
    <cellStyle name="p_2010 Attachment O Template Supporting Work Papers_ITCTransmission" xfId="217" xr:uid="{00000000-0005-0000-0000-0000E9000000}"/>
    <cellStyle name="p_2010 Attachment O Template Supporting Work Papers_METC" xfId="218" xr:uid="{00000000-0005-0000-0000-0000EA000000}"/>
    <cellStyle name="p_2Mod11" xfId="219" xr:uid="{00000000-0005-0000-0000-0000EB000000}"/>
    <cellStyle name="p_aavidmod11.xls Chart 1" xfId="220" xr:uid="{00000000-0005-0000-0000-0000EC000000}"/>
    <cellStyle name="p_aavidmod11.xls Chart 2" xfId="221" xr:uid="{00000000-0005-0000-0000-0000ED000000}"/>
    <cellStyle name="p_Attachment O &amp; GG" xfId="222" xr:uid="{00000000-0005-0000-0000-0000EE000000}"/>
    <cellStyle name="p_charts for capm" xfId="223" xr:uid="{00000000-0005-0000-0000-0000EF000000}"/>
    <cellStyle name="p_DCF" xfId="224" xr:uid="{00000000-0005-0000-0000-0000F0000000}"/>
    <cellStyle name="p_DCF_2Mod11" xfId="225" xr:uid="{00000000-0005-0000-0000-0000F1000000}"/>
    <cellStyle name="p_DCF_aavidmod11.xls Chart 1" xfId="226" xr:uid="{00000000-0005-0000-0000-0000F2000000}"/>
    <cellStyle name="p_DCF_aavidmod11.xls Chart 2" xfId="227" xr:uid="{00000000-0005-0000-0000-0000F3000000}"/>
    <cellStyle name="p_DCF_charts for capm" xfId="228" xr:uid="{00000000-0005-0000-0000-0000F4000000}"/>
    <cellStyle name="p_DCF_DCF5" xfId="229" xr:uid="{00000000-0005-0000-0000-0000F5000000}"/>
    <cellStyle name="p_DCF_Template2" xfId="230" xr:uid="{00000000-0005-0000-0000-0000F6000000}"/>
    <cellStyle name="p_DCF_Template2_1" xfId="231" xr:uid="{00000000-0005-0000-0000-0000F7000000}"/>
    <cellStyle name="p_DCF_VERA" xfId="232" xr:uid="{00000000-0005-0000-0000-0000F8000000}"/>
    <cellStyle name="p_DCF_VERA_1" xfId="233" xr:uid="{00000000-0005-0000-0000-0000F9000000}"/>
    <cellStyle name="p_DCF_VERA_1_Template2" xfId="234" xr:uid="{00000000-0005-0000-0000-0000FA000000}"/>
    <cellStyle name="p_DCF_VERA_aavidmod11.xls Chart 2" xfId="235" xr:uid="{00000000-0005-0000-0000-0000FB000000}"/>
    <cellStyle name="p_DCF_VERA_Model02" xfId="236" xr:uid="{00000000-0005-0000-0000-0000FC000000}"/>
    <cellStyle name="p_DCF_VERA_Template2" xfId="237" xr:uid="{00000000-0005-0000-0000-0000FD000000}"/>
    <cellStyle name="p_DCF_VERA_VERA" xfId="238" xr:uid="{00000000-0005-0000-0000-0000FE000000}"/>
    <cellStyle name="p_DCF_VERA_VERA_1" xfId="239" xr:uid="{00000000-0005-0000-0000-0000FF000000}"/>
    <cellStyle name="p_DCF_VERA_VERA_2" xfId="240" xr:uid="{00000000-0005-0000-0000-000000010000}"/>
    <cellStyle name="p_DCF_VERA_VERA_Template2" xfId="241" xr:uid="{00000000-0005-0000-0000-000001010000}"/>
    <cellStyle name="p_DCF5" xfId="242" xr:uid="{00000000-0005-0000-0000-000002010000}"/>
    <cellStyle name="p_ITC Great Plains Formula 1-12-09a" xfId="243" xr:uid="{00000000-0005-0000-0000-000003010000}"/>
    <cellStyle name="p_ITCM 2010 Template" xfId="244" xr:uid="{00000000-0005-0000-0000-000004010000}"/>
    <cellStyle name="p_ITCMW 2009 Rate" xfId="245" xr:uid="{00000000-0005-0000-0000-000005010000}"/>
    <cellStyle name="p_ITCMW 2010 Rate_083109" xfId="246" xr:uid="{00000000-0005-0000-0000-000006010000}"/>
    <cellStyle name="p_ITCOP 2010 Rate_083109" xfId="247" xr:uid="{00000000-0005-0000-0000-000007010000}"/>
    <cellStyle name="p_ITCT 2009 Rate" xfId="248" xr:uid="{00000000-0005-0000-0000-000008010000}"/>
    <cellStyle name="p_ITCT New 2010 Attachment O &amp; GG_111209NL" xfId="249" xr:uid="{00000000-0005-0000-0000-000009010000}"/>
    <cellStyle name="p_METC 2010 Rate_083109" xfId="250" xr:uid="{00000000-0005-0000-0000-00000A010000}"/>
    <cellStyle name="p_Template2" xfId="251" xr:uid="{00000000-0005-0000-0000-00000B010000}"/>
    <cellStyle name="p_Template2_1" xfId="252" xr:uid="{00000000-0005-0000-0000-00000C010000}"/>
    <cellStyle name="p_VERA" xfId="253" xr:uid="{00000000-0005-0000-0000-00000D010000}"/>
    <cellStyle name="p_VERA_1" xfId="254" xr:uid="{00000000-0005-0000-0000-00000E010000}"/>
    <cellStyle name="p_VERA_1_Template2" xfId="255" xr:uid="{00000000-0005-0000-0000-00000F010000}"/>
    <cellStyle name="p_VERA_aavidmod11.xls Chart 2" xfId="256" xr:uid="{00000000-0005-0000-0000-000010010000}"/>
    <cellStyle name="p_VERA_Model02" xfId="257" xr:uid="{00000000-0005-0000-0000-000011010000}"/>
    <cellStyle name="p_VERA_Template2" xfId="258" xr:uid="{00000000-0005-0000-0000-000012010000}"/>
    <cellStyle name="p_VERA_VERA" xfId="259" xr:uid="{00000000-0005-0000-0000-000013010000}"/>
    <cellStyle name="p_VERA_VERA_1" xfId="260" xr:uid="{00000000-0005-0000-0000-000014010000}"/>
    <cellStyle name="p_VERA_VERA_2" xfId="261" xr:uid="{00000000-0005-0000-0000-000015010000}"/>
    <cellStyle name="p_VERA_VERA_Template2" xfId="262" xr:uid="{00000000-0005-0000-0000-000016010000}"/>
    <cellStyle name="p1" xfId="263" xr:uid="{00000000-0005-0000-0000-000017010000}"/>
    <cellStyle name="p2" xfId="264" xr:uid="{00000000-0005-0000-0000-000018010000}"/>
    <cellStyle name="p3" xfId="265" xr:uid="{00000000-0005-0000-0000-000019010000}"/>
    <cellStyle name="Percent" xfId="266" builtinId="5"/>
    <cellStyle name="Percent %" xfId="267" xr:uid="{00000000-0005-0000-0000-00001B010000}"/>
    <cellStyle name="Percent % Long Underline" xfId="268" xr:uid="{00000000-0005-0000-0000-00001C010000}"/>
    <cellStyle name="Percent (0)" xfId="269" xr:uid="{00000000-0005-0000-0000-00001D010000}"/>
    <cellStyle name="Percent [0]" xfId="270" xr:uid="{00000000-0005-0000-0000-00001E010000}"/>
    <cellStyle name="Percent [1]" xfId="271" xr:uid="{00000000-0005-0000-0000-00001F010000}"/>
    <cellStyle name="Percent [2]" xfId="272" xr:uid="{00000000-0005-0000-0000-000020010000}"/>
    <cellStyle name="Percent [3]" xfId="273" xr:uid="{00000000-0005-0000-0000-000021010000}"/>
    <cellStyle name="Percent 0.0%" xfId="274" xr:uid="{00000000-0005-0000-0000-000022010000}"/>
    <cellStyle name="Percent 0.0% Long Underline" xfId="275" xr:uid="{00000000-0005-0000-0000-000023010000}"/>
    <cellStyle name="Percent 0.00%" xfId="276" xr:uid="{00000000-0005-0000-0000-000024010000}"/>
    <cellStyle name="Percent 0.00% Long Underline" xfId="277" xr:uid="{00000000-0005-0000-0000-000025010000}"/>
    <cellStyle name="Percent 0.000%" xfId="278" xr:uid="{00000000-0005-0000-0000-000026010000}"/>
    <cellStyle name="Percent 0.000% Long Underline" xfId="279" xr:uid="{00000000-0005-0000-0000-000027010000}"/>
    <cellStyle name="Percent 0.0000%" xfId="280" xr:uid="{00000000-0005-0000-0000-000028010000}"/>
    <cellStyle name="Percent 0.0000% Long Underline" xfId="281" xr:uid="{00000000-0005-0000-0000-000029010000}"/>
    <cellStyle name="Percent 10" xfId="405" xr:uid="{2F3AC73B-EFA9-4663-A631-6464EDF8578B}"/>
    <cellStyle name="Percent 11" xfId="406" xr:uid="{8BFD05D9-8AA4-4FAC-9239-78DFBF2AD63C}"/>
    <cellStyle name="Percent 2" xfId="282" xr:uid="{00000000-0005-0000-0000-00002A010000}"/>
    <cellStyle name="Percent 2 2" xfId="283" xr:uid="{00000000-0005-0000-0000-00002B010000}"/>
    <cellStyle name="Percent 2 2 2" xfId="404" xr:uid="{A0C1A2A0-561B-4349-9100-753FC36EE33C}"/>
    <cellStyle name="Percent 3" xfId="284" xr:uid="{00000000-0005-0000-0000-00002C010000}"/>
    <cellStyle name="Percent 3 2" xfId="285" xr:uid="{00000000-0005-0000-0000-00002D010000}"/>
    <cellStyle name="Percent 4" xfId="286" xr:uid="{00000000-0005-0000-0000-00002E010000}"/>
    <cellStyle name="Percent 5" xfId="287" xr:uid="{00000000-0005-0000-0000-00002F010000}"/>
    <cellStyle name="Percent 6" xfId="288" xr:uid="{00000000-0005-0000-0000-000030010000}"/>
    <cellStyle name="Percent 7" xfId="289" xr:uid="{00000000-0005-0000-0000-000031010000}"/>
    <cellStyle name="Percent 8" xfId="410" xr:uid="{9E7037AE-F6E5-4104-A954-56B9E8411FA0}"/>
    <cellStyle name="Percent 8 2" xfId="391" xr:uid="{2A86B7A4-F5D9-4DB7-967F-4857A70F270E}"/>
    <cellStyle name="Percent 9" xfId="396" xr:uid="{0FE5300D-91B8-4240-B0CC-7A8B16BC0E80}"/>
    <cellStyle name="Percent Input" xfId="290" xr:uid="{00000000-0005-0000-0000-000032010000}"/>
    <cellStyle name="Percent0" xfId="291" xr:uid="{00000000-0005-0000-0000-000033010000}"/>
    <cellStyle name="Percent1" xfId="292" xr:uid="{00000000-0005-0000-0000-000034010000}"/>
    <cellStyle name="Percent2" xfId="293" xr:uid="{00000000-0005-0000-0000-000035010000}"/>
    <cellStyle name="PSChar" xfId="294" xr:uid="{00000000-0005-0000-0000-000036010000}"/>
    <cellStyle name="PSDate" xfId="295" xr:uid="{00000000-0005-0000-0000-000037010000}"/>
    <cellStyle name="PSDec" xfId="296" xr:uid="{00000000-0005-0000-0000-000038010000}"/>
    <cellStyle name="PSdesc" xfId="297" xr:uid="{00000000-0005-0000-0000-000039010000}"/>
    <cellStyle name="PSHeading" xfId="298" xr:uid="{00000000-0005-0000-0000-00003A010000}"/>
    <cellStyle name="PSInt" xfId="299" xr:uid="{00000000-0005-0000-0000-00003B010000}"/>
    <cellStyle name="PSSpacer" xfId="300" xr:uid="{00000000-0005-0000-0000-00003C010000}"/>
    <cellStyle name="PStest" xfId="301" xr:uid="{00000000-0005-0000-0000-00003D010000}"/>
    <cellStyle name="R00A" xfId="302" xr:uid="{00000000-0005-0000-0000-00003E010000}"/>
    <cellStyle name="R00B" xfId="303" xr:uid="{00000000-0005-0000-0000-00003F010000}"/>
    <cellStyle name="R00L" xfId="304" xr:uid="{00000000-0005-0000-0000-000040010000}"/>
    <cellStyle name="R01A" xfId="305" xr:uid="{00000000-0005-0000-0000-000041010000}"/>
    <cellStyle name="R01B" xfId="306" xr:uid="{00000000-0005-0000-0000-000042010000}"/>
    <cellStyle name="R01H" xfId="307" xr:uid="{00000000-0005-0000-0000-000043010000}"/>
    <cellStyle name="R01L" xfId="308" xr:uid="{00000000-0005-0000-0000-000044010000}"/>
    <cellStyle name="R02A" xfId="309" xr:uid="{00000000-0005-0000-0000-000045010000}"/>
    <cellStyle name="R02B" xfId="310" xr:uid="{00000000-0005-0000-0000-000046010000}"/>
    <cellStyle name="R02H" xfId="311" xr:uid="{00000000-0005-0000-0000-000047010000}"/>
    <cellStyle name="R02L" xfId="312" xr:uid="{00000000-0005-0000-0000-000048010000}"/>
    <cellStyle name="R03A" xfId="313" xr:uid="{00000000-0005-0000-0000-000049010000}"/>
    <cellStyle name="R03B" xfId="314" xr:uid="{00000000-0005-0000-0000-00004A010000}"/>
    <cellStyle name="R03H" xfId="315" xr:uid="{00000000-0005-0000-0000-00004B010000}"/>
    <cellStyle name="R03L" xfId="316" xr:uid="{00000000-0005-0000-0000-00004C010000}"/>
    <cellStyle name="R04A" xfId="317" xr:uid="{00000000-0005-0000-0000-00004D010000}"/>
    <cellStyle name="R04B" xfId="318" xr:uid="{00000000-0005-0000-0000-00004E010000}"/>
    <cellStyle name="R04H" xfId="319" xr:uid="{00000000-0005-0000-0000-00004F010000}"/>
    <cellStyle name="R04L" xfId="320" xr:uid="{00000000-0005-0000-0000-000050010000}"/>
    <cellStyle name="R05A" xfId="321" xr:uid="{00000000-0005-0000-0000-000051010000}"/>
    <cellStyle name="R05B" xfId="322" xr:uid="{00000000-0005-0000-0000-000052010000}"/>
    <cellStyle name="R05H" xfId="323" xr:uid="{00000000-0005-0000-0000-000053010000}"/>
    <cellStyle name="R05L" xfId="324" xr:uid="{00000000-0005-0000-0000-000054010000}"/>
    <cellStyle name="R05L 2" xfId="325" xr:uid="{00000000-0005-0000-0000-000055010000}"/>
    <cellStyle name="R06A" xfId="326" xr:uid="{00000000-0005-0000-0000-000056010000}"/>
    <cellStyle name="R06B" xfId="327" xr:uid="{00000000-0005-0000-0000-000057010000}"/>
    <cellStyle name="R06H" xfId="328" xr:uid="{00000000-0005-0000-0000-000058010000}"/>
    <cellStyle name="R06L" xfId="329" xr:uid="{00000000-0005-0000-0000-000059010000}"/>
    <cellStyle name="R07A" xfId="330" xr:uid="{00000000-0005-0000-0000-00005A010000}"/>
    <cellStyle name="R07B" xfId="331" xr:uid="{00000000-0005-0000-0000-00005B010000}"/>
    <cellStyle name="R07H" xfId="332" xr:uid="{00000000-0005-0000-0000-00005C010000}"/>
    <cellStyle name="R07L" xfId="333" xr:uid="{00000000-0005-0000-0000-00005D010000}"/>
    <cellStyle name="rborder" xfId="334" xr:uid="{00000000-0005-0000-0000-00005E010000}"/>
    <cellStyle name="red" xfId="335" xr:uid="{00000000-0005-0000-0000-00005F010000}"/>
    <cellStyle name="s_HardInc " xfId="336" xr:uid="{00000000-0005-0000-0000-000060010000}"/>
    <cellStyle name="s_HardInc _ITC Great Plains Formula 1-12-09a" xfId="337" xr:uid="{00000000-0005-0000-0000-000061010000}"/>
    <cellStyle name="SAPHierarchyCell4" xfId="389" xr:uid="{04FE7ADE-427D-402F-9902-4F32CF1D5982}"/>
    <cellStyle name="scenario" xfId="338" xr:uid="{00000000-0005-0000-0000-000062010000}"/>
    <cellStyle name="SECTION" xfId="339" xr:uid="{00000000-0005-0000-0000-000063010000}"/>
    <cellStyle name="Sheetmult" xfId="340" xr:uid="{00000000-0005-0000-0000-000064010000}"/>
    <cellStyle name="Shtmultx" xfId="341" xr:uid="{00000000-0005-0000-0000-000065010000}"/>
    <cellStyle name="Style 1" xfId="342" xr:uid="{00000000-0005-0000-0000-000066010000}"/>
    <cellStyle name="STYLE1" xfId="343" xr:uid="{00000000-0005-0000-0000-000067010000}"/>
    <cellStyle name="STYLE2" xfId="344" xr:uid="{00000000-0005-0000-0000-000068010000}"/>
    <cellStyle name="System Defined" xfId="345" xr:uid="{00000000-0005-0000-0000-000069010000}"/>
    <cellStyle name="TableHeading" xfId="346" xr:uid="{00000000-0005-0000-0000-00006A010000}"/>
    <cellStyle name="tb" xfId="347" xr:uid="{00000000-0005-0000-0000-00006B010000}"/>
    <cellStyle name="Tickmark" xfId="348" xr:uid="{00000000-0005-0000-0000-00006C010000}"/>
    <cellStyle name="Title1" xfId="349" xr:uid="{00000000-0005-0000-0000-00006D010000}"/>
    <cellStyle name="top" xfId="350" xr:uid="{00000000-0005-0000-0000-00006E010000}"/>
    <cellStyle name="Total" xfId="351" builtinId="25" customBuiltin="1"/>
    <cellStyle name="w" xfId="352" xr:uid="{00000000-0005-0000-0000-000070010000}"/>
    <cellStyle name="XComma" xfId="353" xr:uid="{00000000-0005-0000-0000-000071010000}"/>
    <cellStyle name="XComma 0.0" xfId="354" xr:uid="{00000000-0005-0000-0000-000072010000}"/>
    <cellStyle name="XComma 0.00" xfId="355" xr:uid="{00000000-0005-0000-0000-000073010000}"/>
    <cellStyle name="XComma 0.000" xfId="356" xr:uid="{00000000-0005-0000-0000-000074010000}"/>
    <cellStyle name="XCurrency" xfId="357" xr:uid="{00000000-0005-0000-0000-000075010000}"/>
    <cellStyle name="XCurrency 0.0" xfId="358" xr:uid="{00000000-0005-0000-0000-000076010000}"/>
    <cellStyle name="XCurrency 0.00" xfId="359" xr:uid="{00000000-0005-0000-0000-000077010000}"/>
    <cellStyle name="XCurrency 0.000" xfId="360" xr:uid="{00000000-0005-0000-0000-000078010000}"/>
    <cellStyle name="yra" xfId="361" xr:uid="{00000000-0005-0000-0000-000079010000}"/>
    <cellStyle name="yrActual" xfId="362" xr:uid="{00000000-0005-0000-0000-00007A010000}"/>
    <cellStyle name="yre" xfId="363" xr:uid="{00000000-0005-0000-0000-00007B010000}"/>
    <cellStyle name="yrExpect" xfId="364" xr:uid="{00000000-0005-0000-0000-00007C010000}"/>
  </cellStyles>
  <dxfs count="0"/>
  <tableStyles count="0" defaultTableStyle="TableStyleMedium2" defaultPivotStyle="PivotStyleLight16"/>
  <colors>
    <mruColors>
      <color rgb="FF66FF66"/>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tyles" Target="styles.xml"/><Relationship Id="rId35"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828675</xdr:colOff>
          <xdr:row>15</xdr:row>
          <xdr:rowOff>104775</xdr:rowOff>
        </xdr:from>
        <xdr:to>
          <xdr:col>4</xdr:col>
          <xdr:colOff>85725</xdr:colOff>
          <xdr:row>19</xdr:row>
          <xdr:rowOff>85725</xdr:rowOff>
        </xdr:to>
        <xdr:sp macro="" textlink="">
          <xdr:nvSpPr>
            <xdr:cNvPr id="37890" name="Object 2" hidden="1">
              <a:extLst>
                <a:ext uri="{63B3BB69-23CF-44E3-9099-C40C66FF867C}">
                  <a14:compatExt spid="_x0000_s37890"/>
                </a:ext>
                <a:ext uri="{FF2B5EF4-FFF2-40B4-BE49-F238E27FC236}">
                  <a16:creationId xmlns:a16="http://schemas.microsoft.com/office/drawing/2014/main" id="{00000000-0008-0000-0E00-0000029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T3%20Template%20to%20Sectors.pp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DN0Q74\Documents\FINAL%20Provision%20Workbook%20-%2003.31.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Tax\Accruals\2010\2010&#173;_Tax%20Accrua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gridliance-my.sharepoint.com/Users/snesmith/OneDrive%20-%20Gridliance/Income%20Tax%20Filings/2019/Holdco/2019%20Gridliance%20Holdco%20SIT%20Workpapers%20FINAL.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DN0Q74\Desktop\2022%20projections\GLH%20MISO%20FRT%202022%20Projection%20-%20Effective%205-31-2021%20(Draft%209-24-2021)%20w%20ADIT%20-%2009.28.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 val=" TX Due Diligence"/>
      <sheetName val="TX Rentals"/>
      <sheetName val="TX Expirations"/>
      <sheetName val="Removed from Exhibit-TX"/>
      <sheetName val="drop down sheet"/>
      <sheetName val="TX - Fee Property"/>
      <sheetName val="LA Due Diligence"/>
      <sheetName val="Removed from Exhibit-LA"/>
      <sheetName val="WIRE"/>
      <sheetName val="Double Eagle FSS"/>
      <sheetName val="REV-TAX"/>
      <sheetName val="Compressor"/>
      <sheetName val="CASH OUTS"/>
      <sheetName val="LOE &amp; CAPITAL SUMMARY"/>
      <sheetName val="Ending Stock Atlantic Rim"/>
      <sheetName val="Doty royalty"/>
      <sheetName val="Interest"/>
      <sheetName val="Deposits"/>
      <sheetName val="Purchase Price"/>
      <sheetName val="Schedule 6.24"/>
      <sheetName val="TotalAmt"/>
      <sheetName val="Suspense Details"/>
      <sheetName val="Owner Payable"/>
      <sheetName val="Capital 071212"/>
      <sheetName val="OctResponse"/>
      <sheetName val="All Assets"/>
      <sheetName val="DropDownList"/>
      <sheetName val="Land Final"/>
      <sheetName val="Carthage"/>
      <sheetName val="Delaware Basin"/>
      <sheetName val="FRSTCHKHST"/>
      <sheetName val="Marcellus"/>
      <sheetName val="Maverick"/>
      <sheetName val="OH"/>
      <sheetName val="Southern Expl"/>
      <sheetName val="Rockies Expl"/>
      <sheetName val="GGRB-EOR"/>
      <sheetName val="GNB-Uintah"/>
      <sheetName val="Wattenberg"/>
      <sheetName val="CBM-PRB"/>
      <sheetName val="GOM, Midstream, Construction"/>
      <sheetName val="FSS"/>
      <sheetName val="Interest Calculation"/>
      <sheetName val="LOS 072612"/>
      <sheetName val="LABOR"/>
      <sheetName val="Data"/>
      <sheetName val="Removed from &quot;Data&quot;"/>
      <sheetName val="Other Notes on Raw Data"/>
      <sheetName val="Sales-Use Tax"/>
      <sheetName val="El Paso Check Detail"/>
      <sheetName val="Smith Imbal  MCF Conversion "/>
      <sheetName val="ElPaso Jeffries 06 Revision"/>
      <sheetName val="Pipeline Imbalance"/>
      <sheetName val="Operated Ending Stock "/>
      <sheetName val="NON OP WELLS Ending Stock Smith"/>
      <sheetName val="Inventory Pricing Source"/>
      <sheetName val="Pref Right"/>
      <sheetName val="Capital 072612"/>
      <sheetName val="Suspense Smith 083012"/>
      <sheetName val="Additional Suspense"/>
      <sheetName val="Owner Info"/>
      <sheetName val="Suspense Code Legend"/>
      <sheetName val="WELL CROSS REFERENCE"/>
      <sheetName val="Data 20160316"/>
      <sheetName val="Engineering List"/>
      <sheetName val="Opex Area Desc"/>
      <sheetName val="ELM GROVE Final Sale Package"/>
      <sheetName val="Working Interest Only"/>
      <sheetName val="Royalty Int"/>
      <sheetName val="ORRI Int"/>
      <sheetName val="Other"/>
      <sheetName val="Cmpls w WI and ROY"/>
      <sheetName val="Cmpls w WI and ORRI"/>
      <sheetName val="Rem From Eng List"/>
      <sheetName val="Opex Area Description"/>
      <sheetName val="Carthage Final Sale Package"/>
      <sheetName val="Rel Wells 302705"/>
      <sheetName val="Agreement Information"/>
      <sheetName val="Acreage Summary"/>
      <sheetName val="Areal Information"/>
      <sheetName val="Legal Segment Acreage Summary"/>
      <sheetName val="Legal Segment Information"/>
      <sheetName val="Depth Scenarios"/>
      <sheetName val="Depth Information"/>
      <sheetName val="Group 2 Lease Exhibit"/>
      <sheetName val="Group 1 Lease Exhibit"/>
      <sheetName val="Formation Information"/>
      <sheetName val="Formation Summary"/>
      <sheetName val="A-1 Leases"/>
      <sheetName val="A-2 Wells"/>
      <sheetName val="A-3 Undeveloped Leases"/>
      <sheetName val="A-4 Excluded Assets"/>
      <sheetName val="A-5 Contracts"/>
      <sheetName val="A-6 Surface"/>
      <sheetName val="A-7 Permits"/>
      <sheetName val="A-8 Units"/>
      <sheetName val="A-8 Unit Leases"/>
      <sheetName val="A-9 Leased Assets"/>
      <sheetName val="Unit to Lease Xref"/>
      <sheetName val="Agreement Information (2)"/>
      <sheetName val="Eaglebine Acreage WI &amp; NRI"/>
      <sheetName val="Assignment Restrictions"/>
      <sheetName val="Eaglebine Fee Property"/>
    </sheetNames>
    <sheetDataSet>
      <sheetData sheetId="0" refreshError="1"/>
      <sheetData sheetId="1">
        <row r="1">
          <cell r="A1">
            <v>1318106000</v>
          </cell>
        </row>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6.2848648648648656E-2</v>
          </cell>
        </row>
      </sheetData>
      <sheetData sheetId="16"/>
      <sheetData sheetId="17" refreshError="1"/>
      <sheetData sheetId="18"/>
      <sheetData sheetId="19" refreshError="1">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3.2199999999999999E-2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ow r="18">
          <cell r="F18">
            <v>3.2199999999999999E-2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ow r="1">
          <cell r="B1">
            <v>39083</v>
          </cell>
        </row>
        <row r="3">
          <cell r="B3">
            <v>8.2500000000000004E-2</v>
          </cell>
        </row>
        <row r="4">
          <cell r="B4">
            <v>4.4999999999999998E-2</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 sheetId="457"/>
      <sheetData sheetId="458"/>
      <sheetData sheetId="459"/>
      <sheetData sheetId="460"/>
      <sheetData sheetId="461">
        <row r="1">
          <cell r="A1" t="str">
            <v>DDO</v>
          </cell>
        </row>
      </sheetData>
      <sheetData sheetId="462"/>
      <sheetData sheetId="463"/>
      <sheetData sheetId="464"/>
      <sheetData sheetId="465"/>
      <sheetData sheetId="466">
        <row r="43">
          <cell r="I43">
            <v>7671.6392455535824</v>
          </cell>
        </row>
      </sheetData>
      <sheetData sheetId="467" refreshError="1"/>
      <sheetData sheetId="468" refreshError="1"/>
      <sheetData sheetId="469" refreshError="1"/>
      <sheetData sheetId="470" refreshError="1"/>
      <sheetData sheetId="471" refreshError="1"/>
      <sheetData sheetId="472"/>
      <sheetData sheetId="473" refreshError="1"/>
      <sheetData sheetId="474" refreshError="1"/>
      <sheetData sheetId="475" refreshError="1"/>
      <sheetData sheetId="476"/>
      <sheetData sheetId="477">
        <row r="4">
          <cell r="A4" t="str">
            <v>100004</v>
          </cell>
        </row>
      </sheetData>
      <sheetData sheetId="478">
        <row r="3">
          <cell r="S3">
            <v>-6.84</v>
          </cell>
        </row>
      </sheetData>
      <sheetData sheetId="479" refreshError="1"/>
      <sheetData sheetId="480" refreshError="1"/>
      <sheetData sheetId="481">
        <row r="1">
          <cell r="A1" t="str">
            <v>AFE #</v>
          </cell>
        </row>
      </sheetData>
      <sheetData sheetId="482"/>
      <sheetData sheetId="483">
        <row r="1">
          <cell r="A1" t="str">
            <v>Canceled - Expense bill 100% to APC Entity</v>
          </cell>
        </row>
      </sheetData>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row r="2">
          <cell r="A2" t="str">
            <v>00007</v>
          </cell>
        </row>
      </sheetData>
      <sheetData sheetId="522" refreshError="1"/>
      <sheetData sheetId="523"/>
      <sheetData sheetId="524">
        <row r="3">
          <cell r="B3" t="str">
            <v>00007</v>
          </cell>
        </row>
      </sheetData>
      <sheetData sheetId="525">
        <row r="3">
          <cell r="B3" t="str">
            <v>19274</v>
          </cell>
        </row>
      </sheetData>
      <sheetData sheetId="526">
        <row r="3">
          <cell r="B3" t="str">
            <v>18873</v>
          </cell>
        </row>
      </sheetData>
      <sheetData sheetId="527">
        <row r="2">
          <cell r="A2" t="str">
            <v>04336</v>
          </cell>
        </row>
      </sheetData>
      <sheetData sheetId="528" refreshError="1"/>
      <sheetData sheetId="529" refreshError="1"/>
      <sheetData sheetId="530" refreshError="1"/>
      <sheetData sheetId="531"/>
      <sheetData sheetId="532"/>
      <sheetData sheetId="533"/>
      <sheetData sheetId="534">
        <row r="1">
          <cell r="B1" t="str">
            <v>Agreement Number</v>
          </cell>
        </row>
      </sheetData>
      <sheetData sheetId="535"/>
      <sheetData sheetId="536"/>
      <sheetData sheetId="537"/>
      <sheetData sheetId="538"/>
      <sheetData sheetId="539">
        <row r="1">
          <cell r="A1" t="str">
            <v>Depth Rank</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efreshError="1"/>
      <sheetData sheetId="556">
        <row r="2">
          <cell r="A2">
            <v>1282226000</v>
          </cell>
        </row>
      </sheetData>
      <sheetData sheetId="557"/>
      <sheetData sheetId="558"/>
      <sheetData sheetId="5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Cash Flow QTD"/>
      <sheetName val="3 Cash Flow YTD"/>
      <sheetName val="4 Cash Flow Fcst"/>
      <sheetName val="11 Key Indicators detail Mo."/>
      <sheetName val="9 Key Indicators"/>
      <sheetName val="10 Key Indicators detail"/>
      <sheetName val="15 QTD P&amp;L"/>
      <sheetName val="16 YTD P&amp;L"/>
      <sheetName val="34 COMPARATIVE P&amp;L Q1l"/>
      <sheetName val="35 Q1 P&amp;L by Month"/>
      <sheetName val="val"/>
      <sheetName val="Services Pricelist"/>
      <sheetName val="Data"/>
      <sheetName val="Control Report"/>
      <sheetName val="Receivables Week"/>
      <sheetName val="Q3 Customer detail"/>
      <sheetName val="CR Summary"/>
      <sheetName val="Case Data-  Raw File"/>
      <sheetName val="MF - CPU"/>
      <sheetName val="CRAWL WEEK 42"/>
      <sheetName val="Total GMSG"/>
      <sheetName val="Estimate 30.09.04 Restructure"/>
      <sheetName val="Combo"/>
      <sheetName val="APAC Disti"/>
      <sheetName val="CSCF HP Lang. "/>
      <sheetName val="HSS Sun Netra"/>
      <sheetName val="CIG+OV"/>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otnotes &gt;&gt;&gt;"/>
      <sheetName val="GHP FNs"/>
      <sheetName val="GLW FNs"/>
      <sheetName val="GLH FNs"/>
      <sheetName val="HoldCo Form 60 FNs"/>
      <sheetName val="FERC Forms &gt;&gt;&gt;"/>
      <sheetName val="GHP &gt;&gt;&gt;"/>
      <sheetName val="GHP p234"/>
      <sheetName val="GHP p261"/>
      <sheetName val="GHP p262"/>
      <sheetName val="GHP p263"/>
      <sheetName val="GHP p274"/>
      <sheetName val="GHP p275"/>
      <sheetName val="GHP p276"/>
      <sheetName val="GHP p277"/>
      <sheetName val="GLW &gt;&gt;&gt;"/>
      <sheetName val="GLW p234"/>
      <sheetName val="GLW p261"/>
      <sheetName val="GLW p262"/>
      <sheetName val="GLW p263"/>
      <sheetName val="GLW p274"/>
      <sheetName val="GLW p275"/>
      <sheetName val="GLW p276"/>
      <sheetName val="GLW p277"/>
      <sheetName val="GLH &gt;&gt;&gt;"/>
      <sheetName val="GLH p234"/>
      <sheetName val="GLH p261"/>
      <sheetName val="GLH p262"/>
      <sheetName val="GLH p263"/>
      <sheetName val="GLH p274"/>
      <sheetName val="GLH p275"/>
      <sheetName val="GLH p276"/>
      <sheetName val="GLH p277"/>
      <sheetName val="EDIT &gt;&gt;&gt;"/>
      <sheetName val="GHP - EDIT 2017"/>
      <sheetName val="GHP - EDIT 2018"/>
      <sheetName val="GLW - EDIT 2017"/>
      <sheetName val="2021 Q1 Provision &gt;&gt;&gt;"/>
      <sheetName val="Index"/>
      <sheetName val="Review Check"/>
      <sheetName val="Cash Flow Items"/>
      <sheetName val="Tax Account Rollforward"/>
      <sheetName val="Plant vs Non-Plant"/>
      <sheetName val="Journal Entries"/>
      <sheetName val="Trial Balance Data Input"/>
      <sheetName val="Chart of Accounts"/>
      <sheetName val="Tax Rates &gt;&gt;&gt;"/>
      <sheetName val="Summary of Tax Rates"/>
      <sheetName val="GHP ITA"/>
      <sheetName val="GLW ITA"/>
      <sheetName val="GLH ITA"/>
      <sheetName val="62.71% ITA"/>
      <sheetName val="72.13% ITA"/>
      <sheetName val="53.29% ITA"/>
      <sheetName val="72.13% ITA old"/>
      <sheetName val="62.71% ITA old"/>
      <sheetName val="GHP ITA old"/>
      <sheetName val="GLW ITA old"/>
      <sheetName val="GLH ITA old"/>
      <sheetName val="Opco Provisions &gt;&gt;&gt;"/>
      <sheetName val="GHP Provision"/>
      <sheetName val="GLW Provision"/>
      <sheetName val="GLH Provision"/>
      <sheetName val="2020 Meals &amp; Entertainment"/>
      <sheetName val="408 analysis"/>
      <sheetName val="236 analysis"/>
      <sheetName val="Depreciation &amp; Amortization &gt;&gt;&gt;"/>
      <sheetName val="Opco Tax Depreciation"/>
      <sheetName val="Opco Tax Amortization"/>
      <sheetName val="GLW Reacquired Debt Costs"/>
      <sheetName val="GLH 202012 State Split"/>
      <sheetName val="GHP 202012 State Split"/>
      <sheetName val="GLH State Split 3.01.2020"/>
      <sheetName val="GLH State Split 09.30.2020"/>
      <sheetName val="ManageCo Provision &gt;&gt;&gt;"/>
      <sheetName val="ManageCo Provision"/>
      <sheetName val="NOL Carryforwards "/>
      <sheetName val="2020 ManageCo RtoP"/>
      <sheetName val="2020 ManageCo Provision"/>
      <sheetName val="2019 ManageCo RtoP"/>
      <sheetName val="2019 ManageCo Provision"/>
      <sheetName val="2019 ManageCo Tax Return"/>
      <sheetName val="2019 ManageCo Standalone P&amp;L"/>
      <sheetName val="ManageCo Federal Depreciation "/>
      <sheetName val="ManageCo State Depreciation "/>
      <sheetName val="ManageCo State Apportionment"/>
      <sheetName val="Financials &gt;&gt;&gt;"/>
      <sheetName val="03.21 GHP FERC IS"/>
      <sheetName val="03.21 GHP FERC BS"/>
      <sheetName val="03.21 GLW FERC IS"/>
      <sheetName val="03.21 GLW FERC BS"/>
      <sheetName val="03.21 GLH FERC IS"/>
      <sheetName val="03.21 GLH FERC BS"/>
      <sheetName val="02.21 GHP FERC IS"/>
      <sheetName val="02.21 GHP FERC BS"/>
      <sheetName val="02.21 GLW FERC IS"/>
      <sheetName val="02.21 GLW FERC BS"/>
      <sheetName val="02.21 GLH FERC IS"/>
      <sheetName val="02.21 GLH FERC BS"/>
      <sheetName val="2020 GHP FERC IS"/>
      <sheetName val="2020 GHP FERC BS"/>
      <sheetName val="2020 GLW FERC IS"/>
      <sheetName val="2020 GLW FERC BS"/>
      <sheetName val="2020 GLH FERC IS"/>
      <sheetName val="2020 GLH FERC BS"/>
      <sheetName val="03.21 ManageCo IS"/>
      <sheetName val="03.21 ManageCo BS"/>
      <sheetName val="03.21 Consolidated IS"/>
      <sheetName val="03.21 Consolidated BS"/>
      <sheetName val="02.21 Consolidated IS"/>
      <sheetName val="02.21 Consolidated BS"/>
      <sheetName val="2020 Consolidated IS"/>
      <sheetName val="2020 Consolidated BS"/>
      <sheetName val="ManageCo IS 1.09.2021"/>
      <sheetName val="ManageCo BS 1.09.2021"/>
      <sheetName val="FORECAST DETAILS &gt;&gt;&gt;"/>
      <sheetName val="Grid_(Fcst)"/>
      <sheetName val="GHP_(Fcst)"/>
      <sheetName val="GLW_(Fcst)"/>
      <sheetName val="GLH_(Fcst)"/>
      <sheetName val="Oth_(Fcst)"/>
      <sheetName val="SUPPLEMENTAL INFO &gt;&gt;&gt;"/>
      <sheetName val="GHP"/>
      <sheetName val="GLW"/>
      <sheetName val="GLH"/>
      <sheetName val="Others"/>
      <sheetName val="CAPEX FORECAST &gt;&gt;&gt;"/>
      <sheetName val="SPP"/>
      <sheetName val="CAISO"/>
      <sheetName val="MISO"/>
      <sheetName val="ManageCo"/>
      <sheetName val="AFUDC &gt;&gt;&gt;"/>
      <sheetName val="AFUDC Calculation"/>
      <sheetName val="AFUDC Total by Project by Yr"/>
      <sheetName val="AFUDC LTD 202103 Data"/>
      <sheetName val="AFUDC in Service LTD"/>
      <sheetName val="AFUDC 2020-11"/>
      <sheetName val="Activity History 2016-04 to 202"/>
      <sheetName val="Proj IDs 2020-11-11"/>
      <sheetName val="GLH Reg Asset Adj &gt;&gt;&gt;"/>
      <sheetName val="GLH 2019 FERC Income Stmt"/>
      <sheetName val="GLH 2018 FERC Income Stmt"/>
      <sheetName val="GLH 2017 FERC Income Stmt"/>
      <sheetName val="GLH 2016 FERC Income Stmt"/>
      <sheetName val="GLH 2015 FERC Income Stmt"/>
      <sheetName val="GLH 2014 FERC Income Stmt"/>
      <sheetName val="GLH 2013 FERC Income Stmt"/>
      <sheetName val="GLH Reg Asset Summary"/>
      <sheetName val="Reg Asset Spend by Year - GAAP"/>
      <sheetName val="GHP Acquisitions &gt;&gt;&gt;"/>
      <sheetName val="TCEC Tax Entries"/>
      <sheetName val="Nixa PPA"/>
      <sheetName val="Nixa Final JE"/>
      <sheetName val="CtoB PPA"/>
      <sheetName val="CtoB Final JE"/>
      <sheetName val="Winfield Final PPA"/>
      <sheetName val="Winfield Book PPA"/>
      <sheetName val="Winfield Final JE"/>
      <sheetName val="GLW Acquisitions &gt;&gt;&gt;"/>
      <sheetName val="VEA PPA"/>
      <sheetName val="VEA Final JE"/>
      <sheetName val="Closing Schedule 2.8"/>
      <sheetName val="1"/>
      <sheetName val="2"/>
      <sheetName val="VETA Acquisition JE's"/>
      <sheetName val="VETA Acquisition True-up JE"/>
      <sheetName val="GLH Acquisitions &gt;&gt;&gt;"/>
      <sheetName val="TORC PPA"/>
      <sheetName val="TORC Final J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C1">
            <v>44196</v>
          </cell>
        </row>
        <row r="2">
          <cell r="C2">
            <v>44286</v>
          </cell>
          <cell r="E2">
            <v>3</v>
          </cell>
        </row>
        <row r="3">
          <cell r="C3">
            <v>44561</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ow r="9">
          <cell r="C9">
            <v>0.21</v>
          </cell>
        </row>
        <row r="10">
          <cell r="C10">
            <v>5.7892734317605811E-2</v>
          </cell>
          <cell r="D10">
            <v>0</v>
          </cell>
          <cell r="E10">
            <v>8.8568694290062963E-2</v>
          </cell>
        </row>
        <row r="11">
          <cell r="C11">
            <v>0.25695381005520729</v>
          </cell>
          <cell r="D11">
            <v>0.20999999999999996</v>
          </cell>
          <cell r="E11">
            <v>0.29049967090220358</v>
          </cell>
        </row>
        <row r="12">
          <cell r="C12">
            <v>0.19906107573760148</v>
          </cell>
          <cell r="D12">
            <v>0.20999999999999996</v>
          </cell>
          <cell r="E12">
            <v>0.2019309766121406</v>
          </cell>
          <cell r="F12">
            <v>0.20986184649726711</v>
          </cell>
        </row>
        <row r="14">
          <cell r="C14">
            <v>0.13692287477689324</v>
          </cell>
          <cell r="E14">
            <v>0.15479844433178522</v>
          </cell>
        </row>
        <row r="17">
          <cell r="F17">
            <v>0</v>
          </cell>
        </row>
        <row r="19">
          <cell r="C19">
            <v>1.3458113553806106</v>
          </cell>
          <cell r="D19">
            <v>1.2658227848101264</v>
          </cell>
          <cell r="E19">
            <v>1.409442616145935</v>
          </cell>
          <cell r="F19">
            <v>1.2666560846904023</v>
          </cell>
        </row>
        <row r="21">
          <cell r="C21">
            <v>-1.215747420669722E-2</v>
          </cell>
          <cell r="D21">
            <v>0</v>
          </cell>
          <cell r="E21">
            <v>-1.859942580091322E-2</v>
          </cell>
          <cell r="F21">
            <v>-1.381535027328861E-4</v>
          </cell>
        </row>
        <row r="22">
          <cell r="C22">
            <v>1.2185499442987115E-3</v>
          </cell>
          <cell r="D22">
            <v>-2.7755575615628914E-17</v>
          </cell>
          <cell r="E22">
            <v>1.0530402413053828E-2</v>
          </cell>
          <cell r="F22">
            <v>1.0299920638612292E-18</v>
          </cell>
        </row>
        <row r="25">
          <cell r="F25">
            <v>6.5787382253755294E-4</v>
          </cell>
        </row>
        <row r="26">
          <cell r="F26">
            <v>0</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21">
          <cell r="C21" t="str">
            <v>PTBI</v>
          </cell>
        </row>
      </sheetData>
      <sheetData sheetId="61">
        <row r="358">
          <cell r="C358" t="str">
            <v>PTBI</v>
          </cell>
          <cell r="E358">
            <v>12104221.368647994</v>
          </cell>
          <cell r="F358">
            <v>9729711.0742479935</v>
          </cell>
          <cell r="G358">
            <v>2374510.2944000005</v>
          </cell>
          <cell r="H358">
            <v>2043239</v>
          </cell>
          <cell r="I358">
            <v>0</v>
          </cell>
          <cell r="J358">
            <v>2043239</v>
          </cell>
          <cell r="K358">
            <v>498647</v>
          </cell>
          <cell r="L358">
            <v>0</v>
          </cell>
          <cell r="M358">
            <v>498647</v>
          </cell>
          <cell r="N358">
            <v>2541886</v>
          </cell>
          <cell r="O358">
            <v>0</v>
          </cell>
          <cell r="P358">
            <v>2541886</v>
          </cell>
          <cell r="Q358">
            <v>0</v>
          </cell>
          <cell r="R358">
            <v>0</v>
          </cell>
          <cell r="S358">
            <v>0</v>
          </cell>
          <cell r="T358">
            <v>0</v>
          </cell>
          <cell r="U358">
            <v>0</v>
          </cell>
          <cell r="V358">
            <v>0</v>
          </cell>
          <cell r="W358">
            <v>0</v>
          </cell>
          <cell r="X358">
            <v>0</v>
          </cell>
          <cell r="Y358">
            <v>0</v>
          </cell>
          <cell r="Z358">
            <v>0</v>
          </cell>
          <cell r="AA358">
            <v>0</v>
          </cell>
          <cell r="AB358">
            <v>0</v>
          </cell>
        </row>
        <row r="361">
          <cell r="C361" t="str">
            <v>P100</v>
          </cell>
          <cell r="E361">
            <v>28396.155000000002</v>
          </cell>
          <cell r="F361">
            <v>28396.155000000002</v>
          </cell>
          <cell r="G361">
            <v>0</v>
          </cell>
          <cell r="H361">
            <v>5963</v>
          </cell>
          <cell r="I361">
            <v>0</v>
          </cell>
          <cell r="J361">
            <v>5963</v>
          </cell>
          <cell r="K361">
            <v>0</v>
          </cell>
          <cell r="L361">
            <v>0</v>
          </cell>
          <cell r="M361">
            <v>0</v>
          </cell>
          <cell r="N361">
            <v>5963</v>
          </cell>
          <cell r="O361">
            <v>0</v>
          </cell>
          <cell r="P361">
            <v>5963</v>
          </cell>
          <cell r="Q361">
            <v>0</v>
          </cell>
          <cell r="R361">
            <v>0</v>
          </cell>
          <cell r="S361">
            <v>0</v>
          </cell>
          <cell r="T361">
            <v>0</v>
          </cell>
          <cell r="U361">
            <v>0</v>
          </cell>
          <cell r="V361">
            <v>0</v>
          </cell>
          <cell r="W361">
            <v>0</v>
          </cell>
          <cell r="X361">
            <v>0</v>
          </cell>
          <cell r="Y361">
            <v>0</v>
          </cell>
          <cell r="Z361">
            <v>0</v>
          </cell>
          <cell r="AA361">
            <v>0</v>
          </cell>
          <cell r="AB361">
            <v>0</v>
          </cell>
        </row>
        <row r="362">
          <cell r="C362" t="str">
            <v>P200</v>
          </cell>
          <cell r="E362">
            <v>1282.1099999999999</v>
          </cell>
          <cell r="F362">
            <v>0</v>
          </cell>
          <cell r="G362">
            <v>1282.1099999999999</v>
          </cell>
          <cell r="H362">
            <v>0</v>
          </cell>
          <cell r="I362">
            <v>0</v>
          </cell>
          <cell r="J362">
            <v>0</v>
          </cell>
          <cell r="K362">
            <v>269</v>
          </cell>
          <cell r="L362">
            <v>0</v>
          </cell>
          <cell r="M362">
            <v>269</v>
          </cell>
          <cell r="N362">
            <v>269</v>
          </cell>
          <cell r="O362">
            <v>0</v>
          </cell>
          <cell r="P362">
            <v>269</v>
          </cell>
          <cell r="Q362">
            <v>0</v>
          </cell>
          <cell r="R362">
            <v>0</v>
          </cell>
          <cell r="S362">
            <v>0</v>
          </cell>
          <cell r="T362">
            <v>0</v>
          </cell>
          <cell r="U362">
            <v>0</v>
          </cell>
          <cell r="V362">
            <v>0</v>
          </cell>
          <cell r="W362">
            <v>0</v>
          </cell>
          <cell r="X362">
            <v>0</v>
          </cell>
          <cell r="Y362">
            <v>0</v>
          </cell>
          <cell r="Z362">
            <v>0</v>
          </cell>
          <cell r="AA362">
            <v>0</v>
          </cell>
          <cell r="AB362">
            <v>0</v>
          </cell>
        </row>
        <row r="363">
          <cell r="C363" t="str">
            <v>P300</v>
          </cell>
          <cell r="E363">
            <v>132000</v>
          </cell>
          <cell r="F363">
            <v>0</v>
          </cell>
          <cell r="G363">
            <v>132000</v>
          </cell>
          <cell r="H363">
            <v>0</v>
          </cell>
          <cell r="I363">
            <v>0</v>
          </cell>
          <cell r="J363">
            <v>0</v>
          </cell>
          <cell r="K363">
            <v>27720</v>
          </cell>
          <cell r="L363">
            <v>0</v>
          </cell>
          <cell r="M363">
            <v>27720</v>
          </cell>
          <cell r="N363">
            <v>27720</v>
          </cell>
          <cell r="O363">
            <v>0</v>
          </cell>
          <cell r="P363">
            <v>27720</v>
          </cell>
          <cell r="Q363">
            <v>0</v>
          </cell>
          <cell r="R363">
            <v>0</v>
          </cell>
          <cell r="S363">
            <v>0</v>
          </cell>
          <cell r="T363">
            <v>0</v>
          </cell>
          <cell r="U363">
            <v>0</v>
          </cell>
          <cell r="V363">
            <v>0</v>
          </cell>
          <cell r="W363">
            <v>0</v>
          </cell>
          <cell r="X363">
            <v>0</v>
          </cell>
          <cell r="Y363">
            <v>0</v>
          </cell>
          <cell r="Z363">
            <v>0</v>
          </cell>
          <cell r="AA363">
            <v>0</v>
          </cell>
          <cell r="AB363">
            <v>0</v>
          </cell>
        </row>
        <row r="364">
          <cell r="C364" t="str">
            <v>P999</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row>
        <row r="365">
          <cell r="E365">
            <v>161678.26500000001</v>
          </cell>
          <cell r="F365">
            <v>28396.155000000002</v>
          </cell>
          <cell r="G365">
            <v>133282.10999999999</v>
          </cell>
        </row>
        <row r="368">
          <cell r="C368" t="str">
            <v>F100</v>
          </cell>
          <cell r="E368">
            <v>-125007.72183379241</v>
          </cell>
          <cell r="F368">
            <v>0</v>
          </cell>
          <cell r="G368">
            <v>-125007.72183379241</v>
          </cell>
          <cell r="H368">
            <v>0</v>
          </cell>
          <cell r="I368">
            <v>0</v>
          </cell>
          <cell r="J368">
            <v>0</v>
          </cell>
          <cell r="K368">
            <v>-26252</v>
          </cell>
          <cell r="L368">
            <v>0</v>
          </cell>
          <cell r="M368">
            <v>-26252</v>
          </cell>
          <cell r="N368">
            <v>-26252</v>
          </cell>
          <cell r="O368">
            <v>0</v>
          </cell>
          <cell r="P368">
            <v>-26252</v>
          </cell>
          <cell r="Q368">
            <v>0</v>
          </cell>
          <cell r="R368">
            <v>0</v>
          </cell>
          <cell r="S368">
            <v>0</v>
          </cell>
          <cell r="T368">
            <v>0</v>
          </cell>
          <cell r="U368">
            <v>0</v>
          </cell>
          <cell r="V368">
            <v>0</v>
          </cell>
          <cell r="W368">
            <v>0</v>
          </cell>
          <cell r="X368">
            <v>0</v>
          </cell>
          <cell r="Y368">
            <v>0</v>
          </cell>
          <cell r="Z368">
            <v>0</v>
          </cell>
          <cell r="AA368">
            <v>0</v>
          </cell>
          <cell r="AB368">
            <v>0</v>
          </cell>
        </row>
        <row r="369">
          <cell r="C369" t="str">
            <v>F100</v>
          </cell>
          <cell r="E369">
            <v>0</v>
          </cell>
          <cell r="F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row>
        <row r="370">
          <cell r="C370" t="str">
            <v>F200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row>
        <row r="371">
          <cell r="C371" t="str">
            <v>F999</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row>
        <row r="372">
          <cell r="E372">
            <v>-125007.72183379241</v>
          </cell>
          <cell r="F372">
            <v>0</v>
          </cell>
          <cell r="G372">
            <v>-125007.72183379241</v>
          </cell>
        </row>
        <row r="375">
          <cell r="C375" t="str">
            <v>T100</v>
          </cell>
          <cell r="D375">
            <v>190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row>
        <row r="376">
          <cell r="C376" t="str">
            <v>T200</v>
          </cell>
          <cell r="D376">
            <v>282</v>
          </cell>
          <cell r="E376">
            <v>3637316.5433590692</v>
          </cell>
          <cell r="F376">
            <v>3637316.5433590692</v>
          </cell>
          <cell r="G376">
            <v>0</v>
          </cell>
          <cell r="H376">
            <v>763836</v>
          </cell>
          <cell r="I376">
            <v>0</v>
          </cell>
          <cell r="J376">
            <v>763836</v>
          </cell>
          <cell r="K376">
            <v>0</v>
          </cell>
          <cell r="L376">
            <v>0</v>
          </cell>
          <cell r="M376">
            <v>0</v>
          </cell>
          <cell r="N376">
            <v>763836</v>
          </cell>
          <cell r="O376">
            <v>0</v>
          </cell>
          <cell r="P376">
            <v>763836</v>
          </cell>
          <cell r="Q376">
            <v>0</v>
          </cell>
          <cell r="R376">
            <v>0</v>
          </cell>
          <cell r="S376">
            <v>0</v>
          </cell>
          <cell r="T376">
            <v>-763836</v>
          </cell>
          <cell r="U376">
            <v>0</v>
          </cell>
          <cell r="V376">
            <v>-763836</v>
          </cell>
          <cell r="W376">
            <v>0</v>
          </cell>
          <cell r="X376">
            <v>0</v>
          </cell>
          <cell r="Y376">
            <v>0</v>
          </cell>
          <cell r="Z376">
            <v>0</v>
          </cell>
          <cell r="AA376">
            <v>0</v>
          </cell>
          <cell r="AB376">
            <v>0</v>
          </cell>
        </row>
        <row r="377">
          <cell r="C377" t="str">
            <v>T210</v>
          </cell>
          <cell r="D377">
            <v>282</v>
          </cell>
          <cell r="E377">
            <v>-11933045.242598414</v>
          </cell>
          <cell r="F377">
            <v>-11933045.242598414</v>
          </cell>
          <cell r="G377">
            <v>0</v>
          </cell>
          <cell r="H377">
            <v>-2505940</v>
          </cell>
          <cell r="I377">
            <v>0</v>
          </cell>
          <cell r="J377">
            <v>-2505940</v>
          </cell>
          <cell r="K377">
            <v>0</v>
          </cell>
          <cell r="L377">
            <v>0</v>
          </cell>
          <cell r="M377">
            <v>0</v>
          </cell>
          <cell r="N377">
            <v>-2505940</v>
          </cell>
          <cell r="O377">
            <v>0</v>
          </cell>
          <cell r="P377">
            <v>-2505940</v>
          </cell>
          <cell r="Q377">
            <v>2505940</v>
          </cell>
          <cell r="R377">
            <v>0</v>
          </cell>
          <cell r="S377">
            <v>2505940</v>
          </cell>
          <cell r="T377">
            <v>0</v>
          </cell>
          <cell r="U377">
            <v>0</v>
          </cell>
          <cell r="V377">
            <v>0</v>
          </cell>
          <cell r="W377">
            <v>0</v>
          </cell>
          <cell r="X377">
            <v>0</v>
          </cell>
          <cell r="Y377">
            <v>0</v>
          </cell>
          <cell r="Z377">
            <v>0</v>
          </cell>
          <cell r="AA377">
            <v>0</v>
          </cell>
          <cell r="AB377">
            <v>0</v>
          </cell>
        </row>
        <row r="378">
          <cell r="C378" t="str">
            <v>T220</v>
          </cell>
          <cell r="D378">
            <v>282</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row>
        <row r="379">
          <cell r="C379" t="str">
            <v>T230</v>
          </cell>
          <cell r="D379">
            <v>282</v>
          </cell>
          <cell r="E379">
            <v>2091.5700000000652</v>
          </cell>
          <cell r="F379">
            <v>0</v>
          </cell>
          <cell r="G379">
            <v>2091.5700000000652</v>
          </cell>
          <cell r="H379">
            <v>0</v>
          </cell>
          <cell r="I379">
            <v>0</v>
          </cell>
          <cell r="J379">
            <v>0</v>
          </cell>
          <cell r="K379">
            <v>439</v>
          </cell>
          <cell r="L379">
            <v>0</v>
          </cell>
          <cell r="M379">
            <v>439</v>
          </cell>
          <cell r="N379">
            <v>439</v>
          </cell>
          <cell r="O379">
            <v>0</v>
          </cell>
          <cell r="P379">
            <v>439</v>
          </cell>
          <cell r="Q379">
            <v>0</v>
          </cell>
          <cell r="R379">
            <v>0</v>
          </cell>
          <cell r="S379">
            <v>0</v>
          </cell>
          <cell r="T379">
            <v>0</v>
          </cell>
          <cell r="U379">
            <v>0</v>
          </cell>
          <cell r="V379">
            <v>0</v>
          </cell>
          <cell r="W379">
            <v>0</v>
          </cell>
          <cell r="X379">
            <v>0</v>
          </cell>
          <cell r="Y379">
            <v>0</v>
          </cell>
          <cell r="Z379">
            <v>-439</v>
          </cell>
          <cell r="AA379">
            <v>0</v>
          </cell>
          <cell r="AB379">
            <v>-439</v>
          </cell>
        </row>
        <row r="380">
          <cell r="C380" t="str">
            <v>T240</v>
          </cell>
          <cell r="D380">
            <v>282</v>
          </cell>
          <cell r="E380">
            <v>-39099.514566207588</v>
          </cell>
          <cell r="F380">
            <v>0</v>
          </cell>
          <cell r="G380">
            <v>-39099.514566207588</v>
          </cell>
          <cell r="H380">
            <v>0</v>
          </cell>
          <cell r="I380">
            <v>0</v>
          </cell>
          <cell r="J380">
            <v>0</v>
          </cell>
          <cell r="K380">
            <v>-8211</v>
          </cell>
          <cell r="L380">
            <v>0</v>
          </cell>
          <cell r="M380">
            <v>-8211</v>
          </cell>
          <cell r="N380">
            <v>-8211</v>
          </cell>
          <cell r="O380">
            <v>0</v>
          </cell>
          <cell r="P380">
            <v>-8211</v>
          </cell>
          <cell r="Q380">
            <v>0</v>
          </cell>
          <cell r="R380">
            <v>0</v>
          </cell>
          <cell r="S380">
            <v>0</v>
          </cell>
          <cell r="T380">
            <v>0</v>
          </cell>
          <cell r="U380">
            <v>0</v>
          </cell>
          <cell r="V380">
            <v>0</v>
          </cell>
          <cell r="W380">
            <v>8211</v>
          </cell>
          <cell r="X380">
            <v>0</v>
          </cell>
          <cell r="Y380">
            <v>8211</v>
          </cell>
          <cell r="Z380">
            <v>0</v>
          </cell>
          <cell r="AA380">
            <v>0</v>
          </cell>
          <cell r="AB380">
            <v>0</v>
          </cell>
        </row>
        <row r="381">
          <cell r="C381" t="str">
            <v>T300</v>
          </cell>
          <cell r="D381">
            <v>283</v>
          </cell>
          <cell r="E381">
            <v>2033513.142</v>
          </cell>
          <cell r="F381">
            <v>0</v>
          </cell>
          <cell r="G381">
            <v>2033513.142</v>
          </cell>
          <cell r="H381">
            <v>0</v>
          </cell>
          <cell r="I381">
            <v>0</v>
          </cell>
          <cell r="J381">
            <v>0</v>
          </cell>
          <cell r="K381">
            <v>427038</v>
          </cell>
          <cell r="L381">
            <v>0</v>
          </cell>
          <cell r="M381">
            <v>427038</v>
          </cell>
          <cell r="N381">
            <v>427038</v>
          </cell>
          <cell r="O381">
            <v>0</v>
          </cell>
          <cell r="P381">
            <v>427038</v>
          </cell>
          <cell r="Q381">
            <v>0</v>
          </cell>
          <cell r="R381">
            <v>0</v>
          </cell>
          <cell r="S381">
            <v>0</v>
          </cell>
          <cell r="T381">
            <v>0</v>
          </cell>
          <cell r="U381">
            <v>0</v>
          </cell>
          <cell r="V381">
            <v>0</v>
          </cell>
          <cell r="W381">
            <v>0</v>
          </cell>
          <cell r="X381">
            <v>0</v>
          </cell>
          <cell r="Y381">
            <v>0</v>
          </cell>
          <cell r="Z381">
            <v>-427038</v>
          </cell>
          <cell r="AA381">
            <v>0</v>
          </cell>
          <cell r="AB381">
            <v>-427038</v>
          </cell>
        </row>
        <row r="382">
          <cell r="C382" t="str">
            <v>T310</v>
          </cell>
          <cell r="D382">
            <v>283</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row>
        <row r="383">
          <cell r="C383" t="str">
            <v>T320</v>
          </cell>
          <cell r="D383">
            <v>283</v>
          </cell>
          <cell r="E383">
            <v>-1057587.572128905</v>
          </cell>
          <cell r="F383">
            <v>-1057587.572128905</v>
          </cell>
          <cell r="G383">
            <v>0</v>
          </cell>
          <cell r="H383">
            <v>-222093</v>
          </cell>
          <cell r="I383">
            <v>0</v>
          </cell>
          <cell r="J383">
            <v>-222093</v>
          </cell>
          <cell r="K383">
            <v>0</v>
          </cell>
          <cell r="L383">
            <v>0</v>
          </cell>
          <cell r="M383">
            <v>0</v>
          </cell>
          <cell r="N383">
            <v>-222093</v>
          </cell>
          <cell r="O383">
            <v>0</v>
          </cell>
          <cell r="P383">
            <v>-222093</v>
          </cell>
          <cell r="Q383">
            <v>222093</v>
          </cell>
          <cell r="R383">
            <v>0</v>
          </cell>
          <cell r="S383">
            <v>222093</v>
          </cell>
          <cell r="T383">
            <v>0</v>
          </cell>
          <cell r="U383">
            <v>0</v>
          </cell>
          <cell r="V383">
            <v>0</v>
          </cell>
          <cell r="W383">
            <v>0</v>
          </cell>
          <cell r="X383">
            <v>0</v>
          </cell>
          <cell r="Y383">
            <v>0</v>
          </cell>
          <cell r="Z383">
            <v>0</v>
          </cell>
          <cell r="AA383">
            <v>0</v>
          </cell>
          <cell r="AB383">
            <v>0</v>
          </cell>
        </row>
        <row r="384">
          <cell r="C384" t="str">
            <v>T400</v>
          </cell>
          <cell r="D384">
            <v>283</v>
          </cell>
          <cell r="E384">
            <v>-5562658</v>
          </cell>
          <cell r="F384">
            <v>0</v>
          </cell>
          <cell r="G384">
            <v>-5562658</v>
          </cell>
          <cell r="H384">
            <v>0</v>
          </cell>
          <cell r="I384">
            <v>0</v>
          </cell>
          <cell r="J384">
            <v>0</v>
          </cell>
          <cell r="K384">
            <v>-1168158</v>
          </cell>
          <cell r="L384">
            <v>0</v>
          </cell>
          <cell r="M384">
            <v>-1168158</v>
          </cell>
          <cell r="N384">
            <v>-1168158</v>
          </cell>
          <cell r="O384">
            <v>0</v>
          </cell>
          <cell r="P384">
            <v>-1168158</v>
          </cell>
          <cell r="Q384">
            <v>0</v>
          </cell>
          <cell r="R384">
            <v>0</v>
          </cell>
          <cell r="S384">
            <v>0</v>
          </cell>
          <cell r="T384">
            <v>0</v>
          </cell>
          <cell r="U384">
            <v>0</v>
          </cell>
          <cell r="V384">
            <v>0</v>
          </cell>
          <cell r="W384">
            <v>1168158</v>
          </cell>
          <cell r="X384">
            <v>0</v>
          </cell>
          <cell r="Y384">
            <v>1168158</v>
          </cell>
          <cell r="Z384">
            <v>0</v>
          </cell>
          <cell r="AA384">
            <v>0</v>
          </cell>
          <cell r="AB384">
            <v>0</v>
          </cell>
        </row>
        <row r="385">
          <cell r="C385" t="str">
            <v>T410</v>
          </cell>
          <cell r="D385">
            <v>283</v>
          </cell>
          <cell r="E385">
            <v>89344.92</v>
          </cell>
          <cell r="F385">
            <v>0</v>
          </cell>
          <cell r="G385">
            <v>89344.92</v>
          </cell>
          <cell r="H385">
            <v>0</v>
          </cell>
          <cell r="I385">
            <v>0</v>
          </cell>
          <cell r="J385">
            <v>0</v>
          </cell>
          <cell r="K385">
            <v>18762</v>
          </cell>
          <cell r="L385">
            <v>0</v>
          </cell>
          <cell r="M385">
            <v>18762</v>
          </cell>
          <cell r="N385">
            <v>18762</v>
          </cell>
          <cell r="O385">
            <v>0</v>
          </cell>
          <cell r="P385">
            <v>18762</v>
          </cell>
          <cell r="Q385">
            <v>0</v>
          </cell>
          <cell r="R385">
            <v>0</v>
          </cell>
          <cell r="S385">
            <v>0</v>
          </cell>
          <cell r="T385">
            <v>0</v>
          </cell>
          <cell r="U385">
            <v>0</v>
          </cell>
          <cell r="V385">
            <v>0</v>
          </cell>
          <cell r="W385">
            <v>0</v>
          </cell>
          <cell r="X385">
            <v>0</v>
          </cell>
          <cell r="Y385">
            <v>0</v>
          </cell>
          <cell r="Z385">
            <v>-18762</v>
          </cell>
          <cell r="AA385">
            <v>0</v>
          </cell>
          <cell r="AB385">
            <v>-18762</v>
          </cell>
        </row>
        <row r="386">
          <cell r="C386" t="str">
            <v>T500</v>
          </cell>
          <cell r="D386">
            <v>283</v>
          </cell>
          <cell r="E386">
            <v>1094023.2</v>
          </cell>
          <cell r="F386">
            <v>0</v>
          </cell>
          <cell r="G386">
            <v>1094023.2</v>
          </cell>
          <cell r="H386">
            <v>0</v>
          </cell>
          <cell r="I386">
            <v>0</v>
          </cell>
          <cell r="J386">
            <v>0</v>
          </cell>
          <cell r="K386">
            <v>229745</v>
          </cell>
          <cell r="L386">
            <v>0</v>
          </cell>
          <cell r="M386">
            <v>229745</v>
          </cell>
          <cell r="N386">
            <v>229745</v>
          </cell>
          <cell r="O386">
            <v>0</v>
          </cell>
          <cell r="P386">
            <v>229745</v>
          </cell>
          <cell r="Q386">
            <v>0</v>
          </cell>
          <cell r="R386">
            <v>0</v>
          </cell>
          <cell r="S386">
            <v>0</v>
          </cell>
          <cell r="T386">
            <v>0</v>
          </cell>
          <cell r="U386">
            <v>0</v>
          </cell>
          <cell r="V386">
            <v>0</v>
          </cell>
          <cell r="W386">
            <v>0</v>
          </cell>
          <cell r="X386">
            <v>0</v>
          </cell>
          <cell r="Y386">
            <v>0</v>
          </cell>
          <cell r="Z386">
            <v>-229745</v>
          </cell>
          <cell r="AA386">
            <v>0</v>
          </cell>
          <cell r="AB386">
            <v>-229745</v>
          </cell>
        </row>
        <row r="387">
          <cell r="C387" t="str">
            <v>T600</v>
          </cell>
          <cell r="D387">
            <v>283</v>
          </cell>
          <cell r="E387">
            <v>-37670.357651167258</v>
          </cell>
          <cell r="F387">
            <v>-37670.357651167258</v>
          </cell>
          <cell r="G387">
            <v>0</v>
          </cell>
          <cell r="H387">
            <v>-7911</v>
          </cell>
          <cell r="I387">
            <v>0</v>
          </cell>
          <cell r="J387">
            <v>-7911</v>
          </cell>
          <cell r="K387">
            <v>0</v>
          </cell>
          <cell r="L387">
            <v>0</v>
          </cell>
          <cell r="M387">
            <v>0</v>
          </cell>
          <cell r="N387">
            <v>-7911</v>
          </cell>
          <cell r="O387">
            <v>0</v>
          </cell>
          <cell r="P387">
            <v>-7911</v>
          </cell>
          <cell r="Q387">
            <v>7911</v>
          </cell>
          <cell r="R387">
            <v>0</v>
          </cell>
          <cell r="S387">
            <v>7911</v>
          </cell>
          <cell r="T387">
            <v>0</v>
          </cell>
          <cell r="U387">
            <v>0</v>
          </cell>
          <cell r="V387">
            <v>0</v>
          </cell>
          <cell r="W387">
            <v>0</v>
          </cell>
          <cell r="X387">
            <v>0</v>
          </cell>
          <cell r="Y387">
            <v>0</v>
          </cell>
          <cell r="Z387">
            <v>0</v>
          </cell>
          <cell r="AA387">
            <v>0</v>
          </cell>
          <cell r="AB387">
            <v>0</v>
          </cell>
        </row>
        <row r="388">
          <cell r="C388" t="str">
            <v>T700</v>
          </cell>
          <cell r="D388">
            <v>283</v>
          </cell>
          <cell r="E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row>
        <row r="389">
          <cell r="C389" t="str">
            <v>T999</v>
          </cell>
          <cell r="D389">
            <v>283</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row>
        <row r="390">
          <cell r="E390">
            <v>-11773771.311585626</v>
          </cell>
          <cell r="F390">
            <v>-9390986.6290194169</v>
          </cell>
          <cell r="G390">
            <v>-2382784.6825662078</v>
          </cell>
        </row>
        <row r="392">
          <cell r="E392">
            <v>367120.60022857785</v>
          </cell>
          <cell r="F392">
            <v>367120.60022857599</v>
          </cell>
          <cell r="G392">
            <v>0</v>
          </cell>
        </row>
        <row r="393">
          <cell r="C393" t="str">
            <v>Federal_NOL</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row>
        <row r="394">
          <cell r="C394" t="str">
            <v>Federal_TEO</v>
          </cell>
          <cell r="E394">
            <v>-171493</v>
          </cell>
          <cell r="F394">
            <v>-171493</v>
          </cell>
          <cell r="G394">
            <v>0</v>
          </cell>
          <cell r="H394">
            <v>-36013</v>
          </cell>
          <cell r="I394">
            <v>0</v>
          </cell>
          <cell r="J394">
            <v>-36013</v>
          </cell>
          <cell r="K394">
            <v>0</v>
          </cell>
          <cell r="L394">
            <v>0</v>
          </cell>
          <cell r="M394">
            <v>0</v>
          </cell>
          <cell r="N394">
            <v>-36013</v>
          </cell>
          <cell r="O394">
            <v>0</v>
          </cell>
          <cell r="P394">
            <v>-36013</v>
          </cell>
          <cell r="Q394">
            <v>-1278043</v>
          </cell>
          <cell r="R394">
            <v>0</v>
          </cell>
          <cell r="S394">
            <v>-1278043</v>
          </cell>
          <cell r="T394">
            <v>356811</v>
          </cell>
          <cell r="U394">
            <v>0</v>
          </cell>
          <cell r="V394">
            <v>356811</v>
          </cell>
          <cell r="W394">
            <v>-549518</v>
          </cell>
          <cell r="X394">
            <v>0</v>
          </cell>
          <cell r="Y394">
            <v>-549518</v>
          </cell>
          <cell r="Z394">
            <v>315773</v>
          </cell>
          <cell r="AA394">
            <v>0</v>
          </cell>
          <cell r="AB394">
            <v>315773</v>
          </cell>
        </row>
        <row r="395">
          <cell r="E395">
            <v>195627.60022857785</v>
          </cell>
          <cell r="F395">
            <v>195627.60022857599</v>
          </cell>
          <cell r="G395">
            <v>0</v>
          </cell>
        </row>
        <row r="397">
          <cell r="C397" t="str">
            <v>State_IT</v>
          </cell>
          <cell r="E397">
            <v>0</v>
          </cell>
          <cell r="F397">
            <v>0</v>
          </cell>
          <cell r="G397">
            <v>0</v>
          </cell>
        </row>
        <row r="398">
          <cell r="C398" t="str">
            <v>State_Dep</v>
          </cell>
          <cell r="E398">
            <v>0</v>
          </cell>
          <cell r="F398">
            <v>0</v>
          </cell>
          <cell r="G398">
            <v>0</v>
          </cell>
        </row>
        <row r="399">
          <cell r="E399">
            <v>367120.60022857785</v>
          </cell>
          <cell r="F399">
            <v>367120.60022857599</v>
          </cell>
          <cell r="G399">
            <v>0</v>
          </cell>
        </row>
        <row r="400">
          <cell r="C400" t="str">
            <v>State_NOL</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row>
        <row r="401">
          <cell r="C401" t="str">
            <v>State_TEO</v>
          </cell>
          <cell r="E401">
            <v>-171493</v>
          </cell>
          <cell r="F401">
            <v>-171493</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row>
        <row r="402">
          <cell r="E402">
            <v>195627.60022857785</v>
          </cell>
          <cell r="F402">
            <v>195627.60022857599</v>
          </cell>
          <cell r="G402">
            <v>0</v>
          </cell>
        </row>
        <row r="404">
          <cell r="C404" t="str">
            <v>Rounding</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row>
        <row r="405">
          <cell r="C405" t="str">
            <v>Tax_Credit_1</v>
          </cell>
          <cell r="E405">
            <v>0</v>
          </cell>
          <cell r="F405">
            <v>0</v>
          </cell>
          <cell r="G405">
            <v>0</v>
          </cell>
        </row>
        <row r="406">
          <cell r="H406">
            <v>41081</v>
          </cell>
          <cell r="I406">
            <v>0</v>
          </cell>
          <cell r="J406">
            <v>41081</v>
          </cell>
          <cell r="K406">
            <v>-1</v>
          </cell>
          <cell r="L406">
            <v>0</v>
          </cell>
          <cell r="M406">
            <v>-1</v>
          </cell>
          <cell r="N406">
            <v>41080</v>
          </cell>
          <cell r="O406">
            <v>0</v>
          </cell>
          <cell r="P406">
            <v>41080</v>
          </cell>
          <cell r="Q406">
            <v>1457901</v>
          </cell>
          <cell r="R406">
            <v>0</v>
          </cell>
          <cell r="S406">
            <v>1457901</v>
          </cell>
          <cell r="T406">
            <v>-407025</v>
          </cell>
          <cell r="U406">
            <v>0</v>
          </cell>
          <cell r="V406">
            <v>-407025</v>
          </cell>
          <cell r="W406">
            <v>626851</v>
          </cell>
          <cell r="X406">
            <v>0</v>
          </cell>
          <cell r="Y406">
            <v>626851</v>
          </cell>
          <cell r="Z406">
            <v>-360211</v>
          </cell>
          <cell r="AA406">
            <v>0</v>
          </cell>
          <cell r="AB406">
            <v>-360211</v>
          </cell>
        </row>
        <row r="409">
          <cell r="C409" t="str">
            <v>Discrete_1</v>
          </cell>
          <cell r="E409">
            <v>0</v>
          </cell>
          <cell r="F409">
            <v>0</v>
          </cell>
          <cell r="G409">
            <v>0</v>
          </cell>
        </row>
        <row r="410">
          <cell r="C410" t="str">
            <v>Discrete_2</v>
          </cell>
          <cell r="E410">
            <v>0</v>
          </cell>
          <cell r="F410">
            <v>0</v>
          </cell>
          <cell r="G410">
            <v>0</v>
          </cell>
        </row>
        <row r="412">
          <cell r="H412">
            <v>41081</v>
          </cell>
          <cell r="I412">
            <v>0</v>
          </cell>
          <cell r="J412">
            <v>41081</v>
          </cell>
          <cell r="K412">
            <v>-1</v>
          </cell>
          <cell r="L412">
            <v>0</v>
          </cell>
          <cell r="M412">
            <v>-1</v>
          </cell>
          <cell r="N412">
            <v>41080</v>
          </cell>
          <cell r="O412">
            <v>0</v>
          </cell>
          <cell r="P412">
            <v>41080</v>
          </cell>
          <cell r="Q412">
            <v>1457901</v>
          </cell>
          <cell r="R412">
            <v>0</v>
          </cell>
          <cell r="S412">
            <v>1457901</v>
          </cell>
          <cell r="T412">
            <v>-407025</v>
          </cell>
          <cell r="U412">
            <v>0</v>
          </cell>
          <cell r="V412">
            <v>-407025</v>
          </cell>
          <cell r="W412">
            <v>626851</v>
          </cell>
          <cell r="X412">
            <v>0</v>
          </cell>
          <cell r="Y412">
            <v>626851</v>
          </cell>
          <cell r="Z412">
            <v>-360211</v>
          </cell>
          <cell r="AA412">
            <v>0</v>
          </cell>
          <cell r="AB412">
            <v>-360211</v>
          </cell>
        </row>
      </sheetData>
      <sheetData sheetId="62">
        <row r="21">
          <cell r="C21" t="str">
            <v>PTBI</v>
          </cell>
          <cell r="E21">
            <v>-644369.34000000008</v>
          </cell>
          <cell r="F21">
            <v>-1061560.8987499997</v>
          </cell>
          <cell r="G21">
            <v>417191.5587499995</v>
          </cell>
          <cell r="H21">
            <v>-214362</v>
          </cell>
          <cell r="I21">
            <v>-94021</v>
          </cell>
          <cell r="J21">
            <v>-308383</v>
          </cell>
          <cell r="K21">
            <v>84244</v>
          </cell>
          <cell r="L21">
            <v>36950</v>
          </cell>
          <cell r="M21">
            <v>121194</v>
          </cell>
          <cell r="N21">
            <v>-130118</v>
          </cell>
          <cell r="O21">
            <v>-57071</v>
          </cell>
          <cell r="P21">
            <v>-187189</v>
          </cell>
          <cell r="Q21">
            <v>0</v>
          </cell>
          <cell r="R21">
            <v>0</v>
          </cell>
          <cell r="S21">
            <v>0</v>
          </cell>
          <cell r="T21">
            <v>0</v>
          </cell>
          <cell r="U21">
            <v>0</v>
          </cell>
          <cell r="V21">
            <v>0</v>
          </cell>
          <cell r="W21">
            <v>0</v>
          </cell>
          <cell r="X21">
            <v>0</v>
          </cell>
          <cell r="Y21">
            <v>0</v>
          </cell>
          <cell r="Z21">
            <v>0</v>
          </cell>
          <cell r="AA21">
            <v>0</v>
          </cell>
          <cell r="AB21">
            <v>0</v>
          </cell>
        </row>
        <row r="24">
          <cell r="C24" t="str">
            <v>P100</v>
          </cell>
          <cell r="E24">
            <v>1782.7900000000002</v>
          </cell>
          <cell r="F24">
            <v>1782.7900000000002</v>
          </cell>
          <cell r="G24">
            <v>0</v>
          </cell>
          <cell r="H24">
            <v>360</v>
          </cell>
          <cell r="I24">
            <v>158</v>
          </cell>
          <cell r="J24">
            <v>518</v>
          </cell>
          <cell r="K24">
            <v>0</v>
          </cell>
          <cell r="L24">
            <v>0</v>
          </cell>
          <cell r="M24">
            <v>0</v>
          </cell>
          <cell r="N24">
            <v>360</v>
          </cell>
          <cell r="O24">
            <v>158</v>
          </cell>
          <cell r="P24">
            <v>518</v>
          </cell>
          <cell r="Q24">
            <v>0</v>
          </cell>
          <cell r="R24">
            <v>0</v>
          </cell>
          <cell r="S24">
            <v>0</v>
          </cell>
          <cell r="T24">
            <v>0</v>
          </cell>
          <cell r="U24">
            <v>0</v>
          </cell>
          <cell r="V24">
            <v>0</v>
          </cell>
          <cell r="W24">
            <v>0</v>
          </cell>
          <cell r="X24">
            <v>0</v>
          </cell>
          <cell r="Y24">
            <v>0</v>
          </cell>
          <cell r="Z24">
            <v>0</v>
          </cell>
          <cell r="AA24">
            <v>0</v>
          </cell>
          <cell r="AB24">
            <v>0</v>
          </cell>
        </row>
        <row r="25">
          <cell r="C25" t="str">
            <v>P200</v>
          </cell>
          <cell r="E25">
            <v>3275.6600000000003</v>
          </cell>
          <cell r="F25">
            <v>0</v>
          </cell>
          <cell r="G25">
            <v>3275.6600000000003</v>
          </cell>
          <cell r="H25">
            <v>0</v>
          </cell>
          <cell r="I25">
            <v>0</v>
          </cell>
          <cell r="J25">
            <v>0</v>
          </cell>
          <cell r="K25">
            <v>661</v>
          </cell>
          <cell r="L25">
            <v>290</v>
          </cell>
          <cell r="M25">
            <v>951</v>
          </cell>
          <cell r="N25">
            <v>661</v>
          </cell>
          <cell r="O25">
            <v>290</v>
          </cell>
          <cell r="P25">
            <v>951</v>
          </cell>
          <cell r="Q25">
            <v>0</v>
          </cell>
          <cell r="R25">
            <v>0</v>
          </cell>
          <cell r="S25">
            <v>0</v>
          </cell>
          <cell r="T25">
            <v>0</v>
          </cell>
          <cell r="U25">
            <v>0</v>
          </cell>
          <cell r="V25">
            <v>0</v>
          </cell>
          <cell r="W25">
            <v>0</v>
          </cell>
          <cell r="X25">
            <v>0</v>
          </cell>
          <cell r="Y25">
            <v>0</v>
          </cell>
          <cell r="Z25">
            <v>0</v>
          </cell>
          <cell r="AA25">
            <v>0</v>
          </cell>
          <cell r="AB25">
            <v>0</v>
          </cell>
        </row>
        <row r="26">
          <cell r="C26" t="str">
            <v>P300</v>
          </cell>
          <cell r="E26">
            <v>256721.35</v>
          </cell>
          <cell r="F26">
            <v>0</v>
          </cell>
          <cell r="G26">
            <v>256721.35</v>
          </cell>
          <cell r="H26">
            <v>0</v>
          </cell>
          <cell r="I26">
            <v>0</v>
          </cell>
          <cell r="J26">
            <v>0</v>
          </cell>
          <cell r="K26">
            <v>51840</v>
          </cell>
          <cell r="L26">
            <v>22737</v>
          </cell>
          <cell r="M26">
            <v>74577</v>
          </cell>
          <cell r="N26">
            <v>51840</v>
          </cell>
          <cell r="O26">
            <v>22737</v>
          </cell>
          <cell r="P26">
            <v>74577</v>
          </cell>
          <cell r="Q26">
            <v>0</v>
          </cell>
          <cell r="R26">
            <v>0</v>
          </cell>
          <cell r="S26">
            <v>0</v>
          </cell>
          <cell r="T26">
            <v>0</v>
          </cell>
          <cell r="U26">
            <v>0</v>
          </cell>
          <cell r="V26">
            <v>0</v>
          </cell>
          <cell r="W26">
            <v>0</v>
          </cell>
          <cell r="X26">
            <v>0</v>
          </cell>
          <cell r="Y26">
            <v>0</v>
          </cell>
          <cell r="Z26">
            <v>0</v>
          </cell>
          <cell r="AA26">
            <v>0</v>
          </cell>
          <cell r="AB26">
            <v>0</v>
          </cell>
        </row>
        <row r="27">
          <cell r="C27" t="str">
            <v>P999</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E28">
            <v>261779.80000000002</v>
          </cell>
          <cell r="F28">
            <v>1782.7900000000002</v>
          </cell>
          <cell r="G28">
            <v>259997.01</v>
          </cell>
        </row>
        <row r="31">
          <cell r="C31" t="str">
            <v>F100</v>
          </cell>
          <cell r="E31">
            <v>-18798.441595448192</v>
          </cell>
          <cell r="F31">
            <v>0</v>
          </cell>
          <cell r="G31">
            <v>-18798.441595448192</v>
          </cell>
          <cell r="H31">
            <v>0</v>
          </cell>
          <cell r="I31">
            <v>0</v>
          </cell>
          <cell r="J31">
            <v>0</v>
          </cell>
          <cell r="K31">
            <v>-3796</v>
          </cell>
          <cell r="L31">
            <v>-1665</v>
          </cell>
          <cell r="M31">
            <v>-5461</v>
          </cell>
          <cell r="N31">
            <v>-3796</v>
          </cell>
          <cell r="O31">
            <v>-1665</v>
          </cell>
          <cell r="P31">
            <v>-5461</v>
          </cell>
          <cell r="Q31">
            <v>0</v>
          </cell>
          <cell r="R31">
            <v>0</v>
          </cell>
          <cell r="S31">
            <v>0</v>
          </cell>
          <cell r="T31">
            <v>0</v>
          </cell>
          <cell r="U31">
            <v>0</v>
          </cell>
          <cell r="V31">
            <v>0</v>
          </cell>
          <cell r="W31">
            <v>0</v>
          </cell>
          <cell r="X31">
            <v>0</v>
          </cell>
          <cell r="Y31">
            <v>0</v>
          </cell>
          <cell r="Z31">
            <v>0</v>
          </cell>
          <cell r="AA31">
            <v>0</v>
          </cell>
          <cell r="AB31">
            <v>0</v>
          </cell>
        </row>
        <row r="32">
          <cell r="C32" t="str">
            <v>F100</v>
          </cell>
          <cell r="E32">
            <v>0</v>
          </cell>
          <cell r="F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row>
        <row r="33">
          <cell r="C33" t="str">
            <v>F200</v>
          </cell>
          <cell r="E33">
            <v>-517532.51999999955</v>
          </cell>
          <cell r="F33">
            <v>0</v>
          </cell>
          <cell r="G33">
            <v>-517532.51999999955</v>
          </cell>
          <cell r="H33">
            <v>0</v>
          </cell>
          <cell r="I33">
            <v>0</v>
          </cell>
          <cell r="J33">
            <v>0</v>
          </cell>
          <cell r="K33">
            <v>-104506</v>
          </cell>
          <cell r="L33">
            <v>-45837</v>
          </cell>
          <cell r="M33">
            <v>-150343</v>
          </cell>
          <cell r="N33">
            <v>-104506</v>
          </cell>
          <cell r="O33">
            <v>-45837</v>
          </cell>
          <cell r="P33">
            <v>-150343</v>
          </cell>
          <cell r="Q33">
            <v>0</v>
          </cell>
          <cell r="R33">
            <v>0</v>
          </cell>
          <cell r="S33">
            <v>0</v>
          </cell>
          <cell r="T33">
            <v>0</v>
          </cell>
          <cell r="U33">
            <v>0</v>
          </cell>
          <cell r="V33">
            <v>0</v>
          </cell>
          <cell r="W33">
            <v>0</v>
          </cell>
          <cell r="X33">
            <v>0</v>
          </cell>
          <cell r="Y33">
            <v>0</v>
          </cell>
          <cell r="Z33">
            <v>0</v>
          </cell>
          <cell r="AA33">
            <v>0</v>
          </cell>
          <cell r="AB33">
            <v>0</v>
          </cell>
        </row>
        <row r="34">
          <cell r="C34" t="str">
            <v>F999</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row>
        <row r="35">
          <cell r="E35">
            <v>-536330.96159544773</v>
          </cell>
          <cell r="F35">
            <v>0</v>
          </cell>
          <cell r="G35">
            <v>-536330.96159544773</v>
          </cell>
        </row>
        <row r="38">
          <cell r="C38" t="str">
            <v>T100</v>
          </cell>
          <cell r="D38">
            <v>190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C39" t="str">
            <v>T200</v>
          </cell>
          <cell r="D39">
            <v>282</v>
          </cell>
          <cell r="E39">
            <v>130944.38960000001</v>
          </cell>
          <cell r="F39">
            <v>130944.38960000001</v>
          </cell>
          <cell r="G39">
            <v>0</v>
          </cell>
          <cell r="H39">
            <v>26442</v>
          </cell>
          <cell r="I39">
            <v>11598</v>
          </cell>
          <cell r="J39">
            <v>38040</v>
          </cell>
          <cell r="K39">
            <v>0</v>
          </cell>
          <cell r="L39">
            <v>0</v>
          </cell>
          <cell r="M39">
            <v>0</v>
          </cell>
          <cell r="N39">
            <v>26442</v>
          </cell>
          <cell r="O39">
            <v>11598</v>
          </cell>
          <cell r="P39">
            <v>38040</v>
          </cell>
          <cell r="Q39">
            <v>0</v>
          </cell>
          <cell r="R39">
            <v>0</v>
          </cell>
          <cell r="S39">
            <v>0</v>
          </cell>
          <cell r="T39">
            <v>-26442</v>
          </cell>
          <cell r="U39">
            <v>-11598</v>
          </cell>
          <cell r="V39">
            <v>-38040</v>
          </cell>
          <cell r="W39">
            <v>0</v>
          </cell>
          <cell r="X39">
            <v>0</v>
          </cell>
          <cell r="Y39">
            <v>0</v>
          </cell>
          <cell r="Z39">
            <v>0</v>
          </cell>
          <cell r="AA39">
            <v>0</v>
          </cell>
          <cell r="AB39">
            <v>0</v>
          </cell>
        </row>
        <row r="40">
          <cell r="C40" t="str">
            <v>T210</v>
          </cell>
          <cell r="D40">
            <v>282</v>
          </cell>
          <cell r="E40">
            <v>-478322.62464426819</v>
          </cell>
          <cell r="F40">
            <v>-478322.62464426819</v>
          </cell>
          <cell r="G40">
            <v>0</v>
          </cell>
          <cell r="H40">
            <v>-96588</v>
          </cell>
          <cell r="I40">
            <v>-42364</v>
          </cell>
          <cell r="J40">
            <v>-138952</v>
          </cell>
          <cell r="K40">
            <v>0</v>
          </cell>
          <cell r="L40">
            <v>0</v>
          </cell>
          <cell r="M40">
            <v>0</v>
          </cell>
          <cell r="N40">
            <v>-96588</v>
          </cell>
          <cell r="O40">
            <v>-42364</v>
          </cell>
          <cell r="P40">
            <v>-138952</v>
          </cell>
          <cell r="Q40">
            <v>96588</v>
          </cell>
          <cell r="R40">
            <v>42364</v>
          </cell>
          <cell r="S40">
            <v>138952</v>
          </cell>
          <cell r="T40">
            <v>0</v>
          </cell>
          <cell r="U40">
            <v>0</v>
          </cell>
          <cell r="V40">
            <v>0</v>
          </cell>
          <cell r="W40">
            <v>0</v>
          </cell>
          <cell r="X40">
            <v>0</v>
          </cell>
          <cell r="Y40">
            <v>0</v>
          </cell>
          <cell r="Z40">
            <v>0</v>
          </cell>
          <cell r="AA40">
            <v>0</v>
          </cell>
          <cell r="AB40">
            <v>0</v>
          </cell>
        </row>
        <row r="41">
          <cell r="C41" t="str">
            <v>T220</v>
          </cell>
          <cell r="D41">
            <v>282</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C42" t="str">
            <v>T230</v>
          </cell>
          <cell r="D42">
            <v>282</v>
          </cell>
          <cell r="E42">
            <v>10291.069999999949</v>
          </cell>
          <cell r="F42">
            <v>0</v>
          </cell>
          <cell r="G42">
            <v>10291.069999999949</v>
          </cell>
          <cell r="H42">
            <v>0</v>
          </cell>
          <cell r="I42">
            <v>0</v>
          </cell>
          <cell r="J42">
            <v>0</v>
          </cell>
          <cell r="K42">
            <v>2078</v>
          </cell>
          <cell r="L42">
            <v>911</v>
          </cell>
          <cell r="M42">
            <v>2989</v>
          </cell>
          <cell r="N42">
            <v>2078</v>
          </cell>
          <cell r="O42">
            <v>911</v>
          </cell>
          <cell r="P42">
            <v>2989</v>
          </cell>
          <cell r="Q42">
            <v>0</v>
          </cell>
          <cell r="R42">
            <v>0</v>
          </cell>
          <cell r="S42">
            <v>0</v>
          </cell>
          <cell r="T42">
            <v>0</v>
          </cell>
          <cell r="U42">
            <v>0</v>
          </cell>
          <cell r="V42">
            <v>0</v>
          </cell>
          <cell r="W42">
            <v>0</v>
          </cell>
          <cell r="X42">
            <v>0</v>
          </cell>
          <cell r="Y42">
            <v>0</v>
          </cell>
          <cell r="Z42">
            <v>-2078</v>
          </cell>
          <cell r="AA42">
            <v>-911</v>
          </cell>
          <cell r="AB42">
            <v>-2989</v>
          </cell>
        </row>
        <row r="43">
          <cell r="C43" t="str">
            <v>T240</v>
          </cell>
          <cell r="D43">
            <v>282</v>
          </cell>
          <cell r="E43">
            <v>-2894.977154551807</v>
          </cell>
          <cell r="F43">
            <v>0</v>
          </cell>
          <cell r="G43">
            <v>-2894.977154551807</v>
          </cell>
          <cell r="H43">
            <v>0</v>
          </cell>
          <cell r="I43">
            <v>0</v>
          </cell>
          <cell r="J43">
            <v>0</v>
          </cell>
          <cell r="K43">
            <v>-585</v>
          </cell>
          <cell r="L43">
            <v>-256</v>
          </cell>
          <cell r="M43">
            <v>-841</v>
          </cell>
          <cell r="N43">
            <v>-585</v>
          </cell>
          <cell r="O43">
            <v>-256</v>
          </cell>
          <cell r="P43">
            <v>-841</v>
          </cell>
          <cell r="Q43">
            <v>0</v>
          </cell>
          <cell r="R43">
            <v>0</v>
          </cell>
          <cell r="S43">
            <v>0</v>
          </cell>
          <cell r="T43">
            <v>0</v>
          </cell>
          <cell r="U43">
            <v>0</v>
          </cell>
          <cell r="V43">
            <v>0</v>
          </cell>
          <cell r="W43">
            <v>585</v>
          </cell>
          <cell r="X43">
            <v>256</v>
          </cell>
          <cell r="Y43">
            <v>841</v>
          </cell>
          <cell r="Z43">
            <v>0</v>
          </cell>
          <cell r="AA43">
            <v>0</v>
          </cell>
          <cell r="AB43">
            <v>0</v>
          </cell>
        </row>
        <row r="44">
          <cell r="C44" t="str">
            <v>T300</v>
          </cell>
          <cell r="D44">
            <v>283</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C45" t="str">
            <v>T310</v>
          </cell>
          <cell r="D45">
            <v>283</v>
          </cell>
          <cell r="E45">
            <v>-148253.69999999995</v>
          </cell>
          <cell r="F45">
            <v>0</v>
          </cell>
          <cell r="G45">
            <v>-148253.69999999995</v>
          </cell>
          <cell r="H45">
            <v>0</v>
          </cell>
          <cell r="I45">
            <v>0</v>
          </cell>
          <cell r="J45">
            <v>0</v>
          </cell>
          <cell r="K45">
            <v>-29937</v>
          </cell>
          <cell r="L45">
            <v>-13131</v>
          </cell>
          <cell r="M45">
            <v>-43068</v>
          </cell>
          <cell r="N45">
            <v>-29937</v>
          </cell>
          <cell r="O45">
            <v>-13131</v>
          </cell>
          <cell r="P45">
            <v>-43068</v>
          </cell>
          <cell r="Q45">
            <v>0</v>
          </cell>
          <cell r="R45">
            <v>0</v>
          </cell>
          <cell r="S45">
            <v>0</v>
          </cell>
          <cell r="T45">
            <v>0</v>
          </cell>
          <cell r="U45">
            <v>0</v>
          </cell>
          <cell r="V45">
            <v>0</v>
          </cell>
          <cell r="W45">
            <v>29937</v>
          </cell>
          <cell r="X45">
            <v>13131</v>
          </cell>
          <cell r="Y45">
            <v>43068</v>
          </cell>
          <cell r="Z45">
            <v>0</v>
          </cell>
          <cell r="AA45">
            <v>0</v>
          </cell>
          <cell r="AB45">
            <v>0</v>
          </cell>
        </row>
        <row r="46">
          <cell r="C46" t="str">
            <v>T320</v>
          </cell>
          <cell r="D46">
            <v>283</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C47" t="str">
            <v>T400</v>
          </cell>
          <cell r="D47">
            <v>283</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row>
        <row r="48">
          <cell r="C48" t="str">
            <v>T410</v>
          </cell>
          <cell r="D48">
            <v>283</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C49" t="str">
            <v>T500</v>
          </cell>
          <cell r="D49">
            <v>283</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C50" t="str">
            <v>T600</v>
          </cell>
          <cell r="D50">
            <v>283</v>
          </cell>
          <cell r="E50">
            <v>256412.81000000006</v>
          </cell>
          <cell r="F50">
            <v>256412.81000000006</v>
          </cell>
          <cell r="G50">
            <v>0</v>
          </cell>
          <cell r="H50">
            <v>51778</v>
          </cell>
          <cell r="I50">
            <v>22710</v>
          </cell>
          <cell r="J50">
            <v>74488</v>
          </cell>
          <cell r="K50">
            <v>0</v>
          </cell>
          <cell r="L50">
            <v>0</v>
          </cell>
          <cell r="M50">
            <v>0</v>
          </cell>
          <cell r="N50">
            <v>51778</v>
          </cell>
          <cell r="O50">
            <v>22710</v>
          </cell>
          <cell r="P50">
            <v>74488</v>
          </cell>
          <cell r="Q50">
            <v>0</v>
          </cell>
          <cell r="R50">
            <v>0</v>
          </cell>
          <cell r="S50">
            <v>0</v>
          </cell>
          <cell r="T50">
            <v>-51778</v>
          </cell>
          <cell r="U50">
            <v>-22710</v>
          </cell>
          <cell r="V50">
            <v>-74488</v>
          </cell>
          <cell r="W50">
            <v>0</v>
          </cell>
          <cell r="X50">
            <v>0</v>
          </cell>
          <cell r="Y50">
            <v>0</v>
          </cell>
          <cell r="Z50">
            <v>0</v>
          </cell>
          <cell r="AA50">
            <v>0</v>
          </cell>
          <cell r="AB50">
            <v>0</v>
          </cell>
        </row>
        <row r="51">
          <cell r="C51" t="str">
            <v>T700</v>
          </cell>
          <cell r="D51">
            <v>283</v>
          </cell>
          <cell r="E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C52" t="str">
            <v>T999</v>
          </cell>
          <cell r="D52">
            <v>283</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E53">
            <v>-231823.03219881997</v>
          </cell>
          <cell r="F53">
            <v>-90965.425044268137</v>
          </cell>
          <cell r="G53">
            <v>-140857.60715455181</v>
          </cell>
        </row>
        <row r="55">
          <cell r="E55">
            <v>-1150743.5337942678</v>
          </cell>
          <cell r="F55">
            <v>-1150743.5337942678</v>
          </cell>
          <cell r="G55">
            <v>0</v>
          </cell>
        </row>
        <row r="56">
          <cell r="C56" t="str">
            <v>Federal_NOL</v>
          </cell>
          <cell r="E56">
            <v>1150743.5337942678</v>
          </cell>
          <cell r="F56">
            <v>1150743.5337942678</v>
          </cell>
          <cell r="G56">
            <v>0</v>
          </cell>
          <cell r="H56">
            <v>232371</v>
          </cell>
          <cell r="I56">
            <v>0</v>
          </cell>
          <cell r="J56">
            <v>232371</v>
          </cell>
          <cell r="K56">
            <v>0</v>
          </cell>
          <cell r="L56">
            <v>0</v>
          </cell>
          <cell r="M56">
            <v>0</v>
          </cell>
          <cell r="N56">
            <v>232371</v>
          </cell>
          <cell r="O56">
            <v>0</v>
          </cell>
          <cell r="P56">
            <v>232371</v>
          </cell>
          <cell r="Q56">
            <v>0</v>
          </cell>
          <cell r="R56">
            <v>0</v>
          </cell>
          <cell r="S56">
            <v>0</v>
          </cell>
          <cell r="T56">
            <v>-232371</v>
          </cell>
          <cell r="U56">
            <v>0</v>
          </cell>
          <cell r="V56">
            <v>-232371</v>
          </cell>
          <cell r="W56">
            <v>0</v>
          </cell>
          <cell r="X56">
            <v>0</v>
          </cell>
          <cell r="Y56">
            <v>0</v>
          </cell>
          <cell r="Z56">
            <v>0</v>
          </cell>
          <cell r="AA56">
            <v>0</v>
          </cell>
          <cell r="AB56">
            <v>0</v>
          </cell>
        </row>
        <row r="57">
          <cell r="C57" t="str">
            <v>Federal_TEO</v>
          </cell>
          <cell r="E57">
            <v>0</v>
          </cell>
          <cell r="F57">
            <v>0</v>
          </cell>
          <cell r="G57">
            <v>0</v>
          </cell>
          <cell r="H57">
            <v>0</v>
          </cell>
          <cell r="I57">
            <v>0</v>
          </cell>
          <cell r="J57">
            <v>0</v>
          </cell>
          <cell r="K57">
            <v>0</v>
          </cell>
          <cell r="L57">
            <v>0</v>
          </cell>
          <cell r="M57">
            <v>0</v>
          </cell>
          <cell r="N57">
            <v>0</v>
          </cell>
          <cell r="O57">
            <v>0</v>
          </cell>
          <cell r="P57">
            <v>0</v>
          </cell>
          <cell r="Q57">
            <v>-45119</v>
          </cell>
          <cell r="R57">
            <v>0</v>
          </cell>
          <cell r="S57">
            <v>-45119</v>
          </cell>
          <cell r="T57">
            <v>145086</v>
          </cell>
          <cell r="U57">
            <v>0</v>
          </cell>
          <cell r="V57">
            <v>145086</v>
          </cell>
          <cell r="W57">
            <v>-14258</v>
          </cell>
          <cell r="X57">
            <v>0</v>
          </cell>
          <cell r="Y57">
            <v>-14258</v>
          </cell>
          <cell r="Z57">
            <v>971</v>
          </cell>
          <cell r="AA57">
            <v>0</v>
          </cell>
          <cell r="AB57">
            <v>971</v>
          </cell>
        </row>
        <row r="58">
          <cell r="E58">
            <v>0</v>
          </cell>
          <cell r="F58">
            <v>0</v>
          </cell>
          <cell r="G58">
            <v>0</v>
          </cell>
        </row>
        <row r="60">
          <cell r="C60" t="str">
            <v>State_IT</v>
          </cell>
          <cell r="E60">
            <v>0</v>
          </cell>
          <cell r="F60">
            <v>0</v>
          </cell>
          <cell r="G60">
            <v>0</v>
          </cell>
        </row>
        <row r="61">
          <cell r="C61" t="str">
            <v>State_Dep</v>
          </cell>
          <cell r="E61">
            <v>0</v>
          </cell>
          <cell r="F61">
            <v>0</v>
          </cell>
          <cell r="G61">
            <v>0</v>
          </cell>
        </row>
        <row r="62">
          <cell r="E62">
            <v>-1150743.5337942678</v>
          </cell>
          <cell r="F62">
            <v>-1150743.5337942678</v>
          </cell>
          <cell r="G62">
            <v>0</v>
          </cell>
        </row>
        <row r="63">
          <cell r="C63" t="str">
            <v>State_NOL</v>
          </cell>
          <cell r="E63">
            <v>1150743.5337942678</v>
          </cell>
          <cell r="F63">
            <v>1150743.5337942678</v>
          </cell>
          <cell r="G63">
            <v>0</v>
          </cell>
          <cell r="H63">
            <v>0</v>
          </cell>
          <cell r="I63">
            <v>101920</v>
          </cell>
          <cell r="J63">
            <v>101920</v>
          </cell>
          <cell r="K63">
            <v>0</v>
          </cell>
          <cell r="L63">
            <v>0</v>
          </cell>
          <cell r="M63">
            <v>0</v>
          </cell>
          <cell r="N63">
            <v>0</v>
          </cell>
          <cell r="O63">
            <v>101920</v>
          </cell>
          <cell r="P63">
            <v>101920</v>
          </cell>
          <cell r="Q63">
            <v>0</v>
          </cell>
          <cell r="R63">
            <v>0</v>
          </cell>
          <cell r="S63">
            <v>0</v>
          </cell>
          <cell r="T63">
            <v>0</v>
          </cell>
          <cell r="U63">
            <v>-101920</v>
          </cell>
          <cell r="V63">
            <v>-101920</v>
          </cell>
          <cell r="W63">
            <v>0</v>
          </cell>
          <cell r="X63">
            <v>0</v>
          </cell>
          <cell r="Y63">
            <v>0</v>
          </cell>
          <cell r="Z63">
            <v>0</v>
          </cell>
          <cell r="AA63">
            <v>0</v>
          </cell>
          <cell r="AB63">
            <v>0</v>
          </cell>
        </row>
        <row r="64">
          <cell r="C64" t="str">
            <v>State_TEO</v>
          </cell>
          <cell r="E64">
            <v>0</v>
          </cell>
          <cell r="F64">
            <v>0</v>
          </cell>
          <cell r="G64">
            <v>0</v>
          </cell>
          <cell r="H64">
            <v>0</v>
          </cell>
          <cell r="I64">
            <v>0</v>
          </cell>
          <cell r="J64">
            <v>0</v>
          </cell>
          <cell r="K64">
            <v>0</v>
          </cell>
          <cell r="L64">
            <v>0</v>
          </cell>
          <cell r="M64">
            <v>0</v>
          </cell>
          <cell r="N64">
            <v>0</v>
          </cell>
          <cell r="O64">
            <v>0</v>
          </cell>
          <cell r="P64">
            <v>0</v>
          </cell>
          <cell r="Q64">
            <v>0</v>
          </cell>
          <cell r="R64">
            <v>-19790</v>
          </cell>
          <cell r="S64">
            <v>-19790</v>
          </cell>
          <cell r="T64">
            <v>0</v>
          </cell>
          <cell r="U64">
            <v>63636</v>
          </cell>
          <cell r="V64">
            <v>63636</v>
          </cell>
          <cell r="W64">
            <v>0</v>
          </cell>
          <cell r="X64">
            <v>-6253</v>
          </cell>
          <cell r="Y64">
            <v>-6253</v>
          </cell>
          <cell r="Z64">
            <v>0</v>
          </cell>
          <cell r="AA64">
            <v>426</v>
          </cell>
          <cell r="AB64">
            <v>426</v>
          </cell>
        </row>
        <row r="65">
          <cell r="E65">
            <v>0</v>
          </cell>
          <cell r="F65">
            <v>0</v>
          </cell>
          <cell r="G65">
            <v>0</v>
          </cell>
        </row>
        <row r="67">
          <cell r="C67" t="str">
            <v>Rounding</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C68" t="str">
            <v>Tax_Credit_1</v>
          </cell>
          <cell r="E68">
            <v>0</v>
          </cell>
          <cell r="F68">
            <v>0</v>
          </cell>
          <cell r="G68">
            <v>0</v>
          </cell>
        </row>
        <row r="69">
          <cell r="H69">
            <v>1</v>
          </cell>
          <cell r="I69">
            <v>1</v>
          </cell>
          <cell r="J69">
            <v>2</v>
          </cell>
          <cell r="K69">
            <v>-1</v>
          </cell>
          <cell r="L69">
            <v>-1</v>
          </cell>
          <cell r="M69">
            <v>-2</v>
          </cell>
          <cell r="N69">
            <v>0</v>
          </cell>
          <cell r="O69">
            <v>0</v>
          </cell>
          <cell r="P69">
            <v>0</v>
          </cell>
          <cell r="Q69">
            <v>51469</v>
          </cell>
          <cell r="R69">
            <v>22574</v>
          </cell>
          <cell r="S69">
            <v>74043</v>
          </cell>
          <cell r="T69">
            <v>-165505</v>
          </cell>
          <cell r="U69">
            <v>-72592</v>
          </cell>
          <cell r="V69">
            <v>-238097</v>
          </cell>
          <cell r="W69">
            <v>16264</v>
          </cell>
          <cell r="X69">
            <v>7134</v>
          </cell>
          <cell r="Y69">
            <v>23398</v>
          </cell>
          <cell r="Z69">
            <v>-1107</v>
          </cell>
          <cell r="AA69">
            <v>-485</v>
          </cell>
          <cell r="AB69">
            <v>-1592</v>
          </cell>
        </row>
        <row r="72">
          <cell r="C72" t="str">
            <v>Discrete_1</v>
          </cell>
          <cell r="E72">
            <v>0</v>
          </cell>
          <cell r="F72">
            <v>0</v>
          </cell>
          <cell r="G72">
            <v>0</v>
          </cell>
        </row>
        <row r="73">
          <cell r="C73" t="str">
            <v>Discrete_2</v>
          </cell>
          <cell r="E73">
            <v>0</v>
          </cell>
          <cell r="F73">
            <v>0</v>
          </cell>
          <cell r="G73">
            <v>0</v>
          </cell>
        </row>
        <row r="75">
          <cell r="H75">
            <v>1</v>
          </cell>
          <cell r="I75">
            <v>1</v>
          </cell>
          <cell r="J75">
            <v>2</v>
          </cell>
          <cell r="K75">
            <v>-1</v>
          </cell>
          <cell r="L75">
            <v>-1</v>
          </cell>
          <cell r="M75">
            <v>-2</v>
          </cell>
          <cell r="N75">
            <v>0</v>
          </cell>
          <cell r="O75">
            <v>0</v>
          </cell>
          <cell r="P75">
            <v>0</v>
          </cell>
          <cell r="Q75">
            <v>51469</v>
          </cell>
          <cell r="R75">
            <v>22574</v>
          </cell>
          <cell r="S75">
            <v>74043</v>
          </cell>
          <cell r="T75">
            <v>-165505</v>
          </cell>
          <cell r="U75">
            <v>-72592</v>
          </cell>
          <cell r="V75">
            <v>-238097</v>
          </cell>
          <cell r="W75">
            <v>16264</v>
          </cell>
          <cell r="X75">
            <v>7134</v>
          </cell>
          <cell r="Y75">
            <v>23398</v>
          </cell>
          <cell r="Z75">
            <v>-1107</v>
          </cell>
          <cell r="AA75">
            <v>-485</v>
          </cell>
          <cell r="AB75">
            <v>-1592</v>
          </cell>
        </row>
        <row r="358">
          <cell r="C358" t="str">
            <v>PTBI</v>
          </cell>
          <cell r="E358">
            <v>314525.46033222787</v>
          </cell>
          <cell r="F358">
            <v>-1170080.3242570397</v>
          </cell>
          <cell r="G358">
            <v>1484605.7845892676</v>
          </cell>
          <cell r="H358">
            <v>-236275</v>
          </cell>
          <cell r="I358">
            <v>-103632</v>
          </cell>
          <cell r="J358">
            <v>-339907</v>
          </cell>
          <cell r="K358">
            <v>299788</v>
          </cell>
          <cell r="L358">
            <v>131490</v>
          </cell>
          <cell r="M358">
            <v>431278</v>
          </cell>
          <cell r="N358">
            <v>63513</v>
          </cell>
          <cell r="O358">
            <v>27858</v>
          </cell>
          <cell r="P358">
            <v>91371</v>
          </cell>
          <cell r="Q358">
            <v>0</v>
          </cell>
          <cell r="R358">
            <v>0</v>
          </cell>
          <cell r="S358">
            <v>0</v>
          </cell>
          <cell r="T358">
            <v>0</v>
          </cell>
          <cell r="U358">
            <v>0</v>
          </cell>
          <cell r="V358">
            <v>0</v>
          </cell>
          <cell r="W358">
            <v>0</v>
          </cell>
          <cell r="X358">
            <v>0</v>
          </cell>
          <cell r="Y358">
            <v>0</v>
          </cell>
          <cell r="Z358">
            <v>0</v>
          </cell>
          <cell r="AA358">
            <v>0</v>
          </cell>
          <cell r="AB358">
            <v>0</v>
          </cell>
        </row>
        <row r="361">
          <cell r="C361" t="str">
            <v>P100</v>
          </cell>
          <cell r="E361">
            <v>7131.1600000000008</v>
          </cell>
          <cell r="F361">
            <v>7131.1600000000008</v>
          </cell>
          <cell r="G361">
            <v>0</v>
          </cell>
          <cell r="H361">
            <v>1440</v>
          </cell>
          <cell r="I361">
            <v>632</v>
          </cell>
          <cell r="J361">
            <v>2072</v>
          </cell>
          <cell r="K361">
            <v>0</v>
          </cell>
          <cell r="L361">
            <v>0</v>
          </cell>
          <cell r="M361">
            <v>0</v>
          </cell>
          <cell r="N361">
            <v>1440</v>
          </cell>
          <cell r="O361">
            <v>632</v>
          </cell>
          <cell r="P361">
            <v>2072</v>
          </cell>
          <cell r="Q361">
            <v>0</v>
          </cell>
          <cell r="R361">
            <v>0</v>
          </cell>
          <cell r="S361">
            <v>0</v>
          </cell>
          <cell r="T361">
            <v>0</v>
          </cell>
          <cell r="U361">
            <v>0</v>
          </cell>
          <cell r="V361">
            <v>0</v>
          </cell>
          <cell r="W361">
            <v>0</v>
          </cell>
          <cell r="X361">
            <v>0</v>
          </cell>
          <cell r="Y361">
            <v>0</v>
          </cell>
          <cell r="Z361">
            <v>0</v>
          </cell>
          <cell r="AA361">
            <v>0</v>
          </cell>
          <cell r="AB361">
            <v>0</v>
          </cell>
        </row>
        <row r="362">
          <cell r="C362" t="str">
            <v>P200</v>
          </cell>
          <cell r="E362">
            <v>13102.640000000001</v>
          </cell>
          <cell r="F362">
            <v>0</v>
          </cell>
          <cell r="G362">
            <v>13102.640000000001</v>
          </cell>
          <cell r="H362">
            <v>0</v>
          </cell>
          <cell r="I362">
            <v>0</v>
          </cell>
          <cell r="J362">
            <v>0</v>
          </cell>
          <cell r="K362">
            <v>2646</v>
          </cell>
          <cell r="L362">
            <v>1160</v>
          </cell>
          <cell r="M362">
            <v>3806</v>
          </cell>
          <cell r="N362">
            <v>2646</v>
          </cell>
          <cell r="O362">
            <v>1160</v>
          </cell>
          <cell r="P362">
            <v>3806</v>
          </cell>
          <cell r="Q362">
            <v>0</v>
          </cell>
          <cell r="R362">
            <v>0</v>
          </cell>
          <cell r="S362">
            <v>0</v>
          </cell>
          <cell r="T362">
            <v>0</v>
          </cell>
          <cell r="U362">
            <v>0</v>
          </cell>
          <cell r="V362">
            <v>0</v>
          </cell>
          <cell r="W362">
            <v>0</v>
          </cell>
          <cell r="X362">
            <v>0</v>
          </cell>
          <cell r="Y362">
            <v>0</v>
          </cell>
          <cell r="Z362">
            <v>0</v>
          </cell>
          <cell r="AA362">
            <v>0</v>
          </cell>
          <cell r="AB362">
            <v>0</v>
          </cell>
        </row>
        <row r="363">
          <cell r="C363" t="str">
            <v>P300</v>
          </cell>
          <cell r="E363">
            <v>1026885.4</v>
          </cell>
          <cell r="F363">
            <v>0</v>
          </cell>
          <cell r="G363">
            <v>1026885.4</v>
          </cell>
          <cell r="H363">
            <v>0</v>
          </cell>
          <cell r="I363">
            <v>0</v>
          </cell>
          <cell r="J363">
            <v>0</v>
          </cell>
          <cell r="K363">
            <v>207360</v>
          </cell>
          <cell r="L363">
            <v>90950</v>
          </cell>
          <cell r="M363">
            <v>298310</v>
          </cell>
          <cell r="N363">
            <v>207360</v>
          </cell>
          <cell r="O363">
            <v>90950</v>
          </cell>
          <cell r="P363">
            <v>298310</v>
          </cell>
          <cell r="Q363">
            <v>0</v>
          </cell>
          <cell r="R363">
            <v>0</v>
          </cell>
          <cell r="S363">
            <v>0</v>
          </cell>
          <cell r="T363">
            <v>0</v>
          </cell>
          <cell r="U363">
            <v>0</v>
          </cell>
          <cell r="V363">
            <v>0</v>
          </cell>
          <cell r="W363">
            <v>0</v>
          </cell>
          <cell r="X363">
            <v>0</v>
          </cell>
          <cell r="Y363">
            <v>0</v>
          </cell>
          <cell r="Z363">
            <v>0</v>
          </cell>
          <cell r="AA363">
            <v>0</v>
          </cell>
          <cell r="AB363">
            <v>0</v>
          </cell>
        </row>
        <row r="364">
          <cell r="C364" t="str">
            <v>P999</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row>
        <row r="365">
          <cell r="E365">
            <v>1047119.2000000001</v>
          </cell>
          <cell r="F365">
            <v>7131.1600000000008</v>
          </cell>
          <cell r="G365">
            <v>1039988.04</v>
          </cell>
        </row>
        <row r="368">
          <cell r="C368" t="str">
            <v>F100</v>
          </cell>
          <cell r="E368">
            <v>-75193.766381792768</v>
          </cell>
          <cell r="F368">
            <v>0</v>
          </cell>
          <cell r="G368">
            <v>-75193.766381792768</v>
          </cell>
          <cell r="H368">
            <v>0</v>
          </cell>
          <cell r="I368">
            <v>0</v>
          </cell>
          <cell r="J368">
            <v>0</v>
          </cell>
          <cell r="K368">
            <v>-15184</v>
          </cell>
          <cell r="L368">
            <v>-6660</v>
          </cell>
          <cell r="M368">
            <v>-21844</v>
          </cell>
          <cell r="N368">
            <v>-15184</v>
          </cell>
          <cell r="O368">
            <v>-6660</v>
          </cell>
          <cell r="P368">
            <v>-21844</v>
          </cell>
          <cell r="Q368">
            <v>0</v>
          </cell>
          <cell r="R368">
            <v>0</v>
          </cell>
          <cell r="S368">
            <v>0</v>
          </cell>
          <cell r="T368">
            <v>0</v>
          </cell>
          <cell r="U368">
            <v>0</v>
          </cell>
          <cell r="V368">
            <v>0</v>
          </cell>
          <cell r="W368">
            <v>0</v>
          </cell>
          <cell r="X368">
            <v>0</v>
          </cell>
          <cell r="Y368">
            <v>0</v>
          </cell>
          <cell r="Z368">
            <v>0</v>
          </cell>
          <cell r="AA368">
            <v>0</v>
          </cell>
          <cell r="AB368">
            <v>0</v>
          </cell>
        </row>
        <row r="369">
          <cell r="C369" t="str">
            <v>F100</v>
          </cell>
          <cell r="E369">
            <v>0</v>
          </cell>
          <cell r="F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row>
        <row r="370">
          <cell r="C370" t="str">
            <v>F200</v>
          </cell>
          <cell r="E370">
            <v>-2149123.268818547</v>
          </cell>
          <cell r="F370">
            <v>0</v>
          </cell>
          <cell r="G370">
            <v>-2149123.268818547</v>
          </cell>
          <cell r="H370">
            <v>0</v>
          </cell>
          <cell r="I370">
            <v>0</v>
          </cell>
          <cell r="J370">
            <v>0</v>
          </cell>
          <cell r="K370">
            <v>-433975</v>
          </cell>
          <cell r="L370">
            <v>-190345</v>
          </cell>
          <cell r="M370">
            <v>-624320</v>
          </cell>
          <cell r="N370">
            <v>-433975</v>
          </cell>
          <cell r="O370">
            <v>-190345</v>
          </cell>
          <cell r="P370">
            <v>-624320</v>
          </cell>
          <cell r="Q370">
            <v>0</v>
          </cell>
          <cell r="R370">
            <v>0</v>
          </cell>
          <cell r="S370">
            <v>0</v>
          </cell>
          <cell r="T370">
            <v>0</v>
          </cell>
          <cell r="U370">
            <v>0</v>
          </cell>
          <cell r="V370">
            <v>0</v>
          </cell>
          <cell r="W370">
            <v>0</v>
          </cell>
          <cell r="X370">
            <v>0</v>
          </cell>
          <cell r="Y370">
            <v>0</v>
          </cell>
          <cell r="Z370">
            <v>0</v>
          </cell>
          <cell r="AA370">
            <v>0</v>
          </cell>
          <cell r="AB370">
            <v>0</v>
          </cell>
        </row>
        <row r="371">
          <cell r="C371" t="str">
            <v>F999</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row>
        <row r="372">
          <cell r="E372">
            <v>-2224317.0352003397</v>
          </cell>
          <cell r="F372">
            <v>0</v>
          </cell>
          <cell r="G372">
            <v>-2224317.0352003397</v>
          </cell>
        </row>
        <row r="375">
          <cell r="C375" t="str">
            <v>T100</v>
          </cell>
          <cell r="D375">
            <v>190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row>
        <row r="376">
          <cell r="C376" t="str">
            <v>T200</v>
          </cell>
          <cell r="D376">
            <v>282</v>
          </cell>
          <cell r="E376">
            <v>574187.26217600121</v>
          </cell>
          <cell r="F376">
            <v>574187.26217600121</v>
          </cell>
          <cell r="G376">
            <v>0</v>
          </cell>
          <cell r="H376">
            <v>115946</v>
          </cell>
          <cell r="I376">
            <v>50855</v>
          </cell>
          <cell r="J376">
            <v>166801</v>
          </cell>
          <cell r="K376">
            <v>0</v>
          </cell>
          <cell r="L376">
            <v>0</v>
          </cell>
          <cell r="M376">
            <v>0</v>
          </cell>
          <cell r="N376">
            <v>115946</v>
          </cell>
          <cell r="O376">
            <v>50855</v>
          </cell>
          <cell r="P376">
            <v>166801</v>
          </cell>
          <cell r="Q376">
            <v>0</v>
          </cell>
          <cell r="R376">
            <v>0</v>
          </cell>
          <cell r="S376">
            <v>0</v>
          </cell>
          <cell r="T376">
            <v>-115946</v>
          </cell>
          <cell r="U376">
            <v>-50855</v>
          </cell>
          <cell r="V376">
            <v>-166801</v>
          </cell>
          <cell r="W376">
            <v>0</v>
          </cell>
          <cell r="X376">
            <v>0</v>
          </cell>
          <cell r="Y376">
            <v>0</v>
          </cell>
          <cell r="Z376">
            <v>0</v>
          </cell>
          <cell r="AA376">
            <v>0</v>
          </cell>
          <cell r="AB376">
            <v>0</v>
          </cell>
        </row>
        <row r="377">
          <cell r="C377" t="str">
            <v>T210</v>
          </cell>
          <cell r="D377">
            <v>282</v>
          </cell>
          <cell r="E377">
            <v>-1913290.4985770728</v>
          </cell>
          <cell r="F377">
            <v>-1913290.4985770728</v>
          </cell>
          <cell r="G377">
            <v>0</v>
          </cell>
          <cell r="H377">
            <v>-386353</v>
          </cell>
          <cell r="I377">
            <v>-169458</v>
          </cell>
          <cell r="J377">
            <v>-555811</v>
          </cell>
          <cell r="K377">
            <v>0</v>
          </cell>
          <cell r="L377">
            <v>0</v>
          </cell>
          <cell r="M377">
            <v>0</v>
          </cell>
          <cell r="N377">
            <v>-386353</v>
          </cell>
          <cell r="O377">
            <v>-169458</v>
          </cell>
          <cell r="P377">
            <v>-555811</v>
          </cell>
          <cell r="Q377">
            <v>386353</v>
          </cell>
          <cell r="R377">
            <v>169458</v>
          </cell>
          <cell r="S377">
            <v>555811</v>
          </cell>
          <cell r="T377">
            <v>0</v>
          </cell>
          <cell r="U377">
            <v>0</v>
          </cell>
          <cell r="V377">
            <v>0</v>
          </cell>
          <cell r="W377">
            <v>0</v>
          </cell>
          <cell r="X377">
            <v>0</v>
          </cell>
          <cell r="Y377">
            <v>0</v>
          </cell>
          <cell r="Z377">
            <v>0</v>
          </cell>
          <cell r="AA377">
            <v>0</v>
          </cell>
          <cell r="AB377">
            <v>0</v>
          </cell>
        </row>
        <row r="378">
          <cell r="C378" t="str">
            <v>T220</v>
          </cell>
          <cell r="D378">
            <v>282</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row>
        <row r="379">
          <cell r="C379" t="str">
            <v>T230</v>
          </cell>
          <cell r="D379">
            <v>282</v>
          </cell>
          <cell r="E379">
            <v>10291.069999999949</v>
          </cell>
          <cell r="F379">
            <v>0</v>
          </cell>
          <cell r="G379">
            <v>10291.069999999949</v>
          </cell>
          <cell r="H379">
            <v>0</v>
          </cell>
          <cell r="I379">
            <v>0</v>
          </cell>
          <cell r="J379">
            <v>0</v>
          </cell>
          <cell r="K379">
            <v>2078</v>
          </cell>
          <cell r="L379">
            <v>911</v>
          </cell>
          <cell r="M379">
            <v>2989</v>
          </cell>
          <cell r="N379">
            <v>2078</v>
          </cell>
          <cell r="O379">
            <v>911</v>
          </cell>
          <cell r="P379">
            <v>2989</v>
          </cell>
          <cell r="Q379">
            <v>0</v>
          </cell>
          <cell r="R379">
            <v>0</v>
          </cell>
          <cell r="S379">
            <v>0</v>
          </cell>
          <cell r="T379">
            <v>0</v>
          </cell>
          <cell r="U379">
            <v>0</v>
          </cell>
          <cell r="V379">
            <v>0</v>
          </cell>
          <cell r="W379">
            <v>0</v>
          </cell>
          <cell r="X379">
            <v>0</v>
          </cell>
          <cell r="Y379">
            <v>0</v>
          </cell>
          <cell r="Z379">
            <v>-2078</v>
          </cell>
          <cell r="AA379">
            <v>-911</v>
          </cell>
          <cell r="AB379">
            <v>-2989</v>
          </cell>
        </row>
        <row r="380">
          <cell r="C380" t="str">
            <v>T240</v>
          </cell>
          <cell r="D380">
            <v>282</v>
          </cell>
          <cell r="E380">
            <v>-11579.908618207228</v>
          </cell>
          <cell r="F380">
            <v>0</v>
          </cell>
          <cell r="G380">
            <v>-11579.908618207228</v>
          </cell>
          <cell r="H380">
            <v>0</v>
          </cell>
          <cell r="I380">
            <v>0</v>
          </cell>
          <cell r="J380">
            <v>0</v>
          </cell>
          <cell r="K380">
            <v>-2338</v>
          </cell>
          <cell r="L380">
            <v>-1026</v>
          </cell>
          <cell r="M380">
            <v>-3364</v>
          </cell>
          <cell r="N380">
            <v>-2338</v>
          </cell>
          <cell r="O380">
            <v>-1026</v>
          </cell>
          <cell r="P380">
            <v>-3364</v>
          </cell>
          <cell r="Q380">
            <v>0</v>
          </cell>
          <cell r="R380">
            <v>0</v>
          </cell>
          <cell r="S380">
            <v>0</v>
          </cell>
          <cell r="T380">
            <v>0</v>
          </cell>
          <cell r="U380">
            <v>0</v>
          </cell>
          <cell r="V380">
            <v>0</v>
          </cell>
          <cell r="W380">
            <v>2338</v>
          </cell>
          <cell r="X380">
            <v>1026</v>
          </cell>
          <cell r="Y380">
            <v>3364</v>
          </cell>
          <cell r="Z380">
            <v>0</v>
          </cell>
          <cell r="AA380">
            <v>0</v>
          </cell>
          <cell r="AB380">
            <v>0</v>
          </cell>
        </row>
        <row r="381">
          <cell r="C381" t="str">
            <v>T300</v>
          </cell>
          <cell r="D381">
            <v>283</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row>
        <row r="382">
          <cell r="C382" t="str">
            <v>T310</v>
          </cell>
          <cell r="D382">
            <v>283</v>
          </cell>
          <cell r="E382">
            <v>-298987.95077072066</v>
          </cell>
          <cell r="F382">
            <v>0</v>
          </cell>
          <cell r="G382">
            <v>-298987.95077072066</v>
          </cell>
          <cell r="H382">
            <v>0</v>
          </cell>
          <cell r="I382">
            <v>0</v>
          </cell>
          <cell r="J382">
            <v>0</v>
          </cell>
          <cell r="K382">
            <v>-60375</v>
          </cell>
          <cell r="L382">
            <v>-26481</v>
          </cell>
          <cell r="M382">
            <v>-86856</v>
          </cell>
          <cell r="N382">
            <v>-60375</v>
          </cell>
          <cell r="O382">
            <v>-26481</v>
          </cell>
          <cell r="P382">
            <v>-86856</v>
          </cell>
          <cell r="Q382">
            <v>0</v>
          </cell>
          <cell r="R382">
            <v>0</v>
          </cell>
          <cell r="S382">
            <v>0</v>
          </cell>
          <cell r="T382">
            <v>0</v>
          </cell>
          <cell r="U382">
            <v>0</v>
          </cell>
          <cell r="V382">
            <v>0</v>
          </cell>
          <cell r="W382">
            <v>60375</v>
          </cell>
          <cell r="X382">
            <v>26481</v>
          </cell>
          <cell r="Y382">
            <v>86856</v>
          </cell>
          <cell r="Z382">
            <v>0</v>
          </cell>
          <cell r="AA382">
            <v>0</v>
          </cell>
          <cell r="AB382">
            <v>0</v>
          </cell>
        </row>
        <row r="383">
          <cell r="C383" t="str">
            <v>T320</v>
          </cell>
          <cell r="D383">
            <v>283</v>
          </cell>
          <cell r="E383">
            <v>-1048811.7094975188</v>
          </cell>
          <cell r="F383">
            <v>-1048811.7094975188</v>
          </cell>
          <cell r="G383">
            <v>0</v>
          </cell>
          <cell r="H383">
            <v>-211788</v>
          </cell>
          <cell r="I383">
            <v>-92892</v>
          </cell>
          <cell r="J383">
            <v>-304680</v>
          </cell>
          <cell r="K383">
            <v>0</v>
          </cell>
          <cell r="L383">
            <v>0</v>
          </cell>
          <cell r="M383">
            <v>0</v>
          </cell>
          <cell r="N383">
            <v>-211788</v>
          </cell>
          <cell r="O383">
            <v>-92892</v>
          </cell>
          <cell r="P383">
            <v>-304680</v>
          </cell>
          <cell r="Q383">
            <v>211788</v>
          </cell>
          <cell r="R383">
            <v>92892</v>
          </cell>
          <cell r="S383">
            <v>304680</v>
          </cell>
          <cell r="T383">
            <v>0</v>
          </cell>
          <cell r="U383">
            <v>0</v>
          </cell>
          <cell r="V383">
            <v>0</v>
          </cell>
          <cell r="W383">
            <v>0</v>
          </cell>
          <cell r="X383">
            <v>0</v>
          </cell>
          <cell r="Y383">
            <v>0</v>
          </cell>
          <cell r="Z383">
            <v>0</v>
          </cell>
          <cell r="AA383">
            <v>0</v>
          </cell>
          <cell r="AB383">
            <v>0</v>
          </cell>
        </row>
        <row r="384">
          <cell r="C384" t="str">
            <v>T400</v>
          </cell>
          <cell r="D384">
            <v>283</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row>
        <row r="385">
          <cell r="C385" t="str">
            <v>T410</v>
          </cell>
          <cell r="D385">
            <v>283</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row>
        <row r="386">
          <cell r="C386" t="str">
            <v>T500</v>
          </cell>
          <cell r="D386">
            <v>283</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row>
        <row r="387">
          <cell r="C387" t="str">
            <v>T600</v>
          </cell>
          <cell r="D387">
            <v>283</v>
          </cell>
          <cell r="E387">
            <v>987940.35387687781</v>
          </cell>
          <cell r="F387">
            <v>987940.35387687781</v>
          </cell>
          <cell r="G387">
            <v>0</v>
          </cell>
          <cell r="H387">
            <v>199496</v>
          </cell>
          <cell r="I387">
            <v>87501</v>
          </cell>
          <cell r="J387">
            <v>286997</v>
          </cell>
          <cell r="K387">
            <v>0</v>
          </cell>
          <cell r="L387">
            <v>0</v>
          </cell>
          <cell r="M387">
            <v>0</v>
          </cell>
          <cell r="N387">
            <v>199496</v>
          </cell>
          <cell r="O387">
            <v>87501</v>
          </cell>
          <cell r="P387">
            <v>286997</v>
          </cell>
          <cell r="Q387">
            <v>0</v>
          </cell>
          <cell r="R387">
            <v>0</v>
          </cell>
          <cell r="S387">
            <v>0</v>
          </cell>
          <cell r="T387">
            <v>-199496</v>
          </cell>
          <cell r="U387">
            <v>-87501</v>
          </cell>
          <cell r="V387">
            <v>-286997</v>
          </cell>
          <cell r="W387">
            <v>0</v>
          </cell>
          <cell r="X387">
            <v>0</v>
          </cell>
          <cell r="Y387">
            <v>0</v>
          </cell>
          <cell r="Z387">
            <v>0</v>
          </cell>
          <cell r="AA387">
            <v>0</v>
          </cell>
          <cell r="AB387">
            <v>0</v>
          </cell>
        </row>
        <row r="388">
          <cell r="C388" t="str">
            <v>T700</v>
          </cell>
          <cell r="D388">
            <v>283</v>
          </cell>
          <cell r="E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row>
        <row r="389">
          <cell r="C389" t="str">
            <v>T999</v>
          </cell>
          <cell r="D389">
            <v>283</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row>
        <row r="390">
          <cell r="E390">
            <v>-1700251.3814106404</v>
          </cell>
          <cell r="F390">
            <v>-1399974.5920217128</v>
          </cell>
          <cell r="G390">
            <v>-300276.78938892792</v>
          </cell>
        </row>
        <row r="392">
          <cell r="E392">
            <v>-2562923.7562787523</v>
          </cell>
          <cell r="F392">
            <v>-2562923.7562787523</v>
          </cell>
          <cell r="G392">
            <v>0</v>
          </cell>
        </row>
        <row r="393">
          <cell r="C393" t="str">
            <v>Federal_NOL</v>
          </cell>
          <cell r="E393">
            <v>2562923.7562787523</v>
          </cell>
          <cell r="F393">
            <v>2562923.7562787523</v>
          </cell>
          <cell r="G393">
            <v>0</v>
          </cell>
          <cell r="H393">
            <v>517534</v>
          </cell>
          <cell r="I393">
            <v>0</v>
          </cell>
          <cell r="J393">
            <v>517534</v>
          </cell>
          <cell r="K393">
            <v>0</v>
          </cell>
          <cell r="L393">
            <v>0</v>
          </cell>
          <cell r="M393">
            <v>0</v>
          </cell>
          <cell r="N393">
            <v>517534</v>
          </cell>
          <cell r="O393">
            <v>0</v>
          </cell>
          <cell r="P393">
            <v>517534</v>
          </cell>
          <cell r="Q393">
            <v>0</v>
          </cell>
          <cell r="R393">
            <v>0</v>
          </cell>
          <cell r="S393">
            <v>0</v>
          </cell>
          <cell r="T393">
            <v>-517534</v>
          </cell>
          <cell r="U393">
            <v>0</v>
          </cell>
          <cell r="V393">
            <v>-517534</v>
          </cell>
          <cell r="W393">
            <v>0</v>
          </cell>
          <cell r="X393">
            <v>0</v>
          </cell>
          <cell r="Y393">
            <v>0</v>
          </cell>
          <cell r="Z393">
            <v>0</v>
          </cell>
          <cell r="AA393">
            <v>0</v>
          </cell>
          <cell r="AB393">
            <v>0</v>
          </cell>
        </row>
        <row r="394">
          <cell r="C394" t="str">
            <v>Federal_TEO</v>
          </cell>
          <cell r="E394">
            <v>0</v>
          </cell>
          <cell r="F394">
            <v>0</v>
          </cell>
          <cell r="G394">
            <v>0</v>
          </cell>
          <cell r="H394">
            <v>0</v>
          </cell>
          <cell r="I394">
            <v>0</v>
          </cell>
          <cell r="J394">
            <v>0</v>
          </cell>
          <cell r="K394">
            <v>0</v>
          </cell>
          <cell r="L394">
            <v>0</v>
          </cell>
          <cell r="M394">
            <v>0</v>
          </cell>
          <cell r="N394">
            <v>0</v>
          </cell>
          <cell r="O394">
            <v>0</v>
          </cell>
          <cell r="P394">
            <v>0</v>
          </cell>
          <cell r="Q394">
            <v>-279410</v>
          </cell>
          <cell r="R394">
            <v>0</v>
          </cell>
          <cell r="S394">
            <v>-279410</v>
          </cell>
          <cell r="T394">
            <v>389108</v>
          </cell>
          <cell r="U394">
            <v>0</v>
          </cell>
          <cell r="V394">
            <v>389108</v>
          </cell>
          <cell r="W394">
            <v>-29295</v>
          </cell>
          <cell r="X394">
            <v>0</v>
          </cell>
          <cell r="Y394">
            <v>-29295</v>
          </cell>
          <cell r="Z394">
            <v>971</v>
          </cell>
          <cell r="AA394">
            <v>0</v>
          </cell>
          <cell r="AB394">
            <v>971</v>
          </cell>
        </row>
        <row r="395">
          <cell r="E395">
            <v>0</v>
          </cell>
          <cell r="F395">
            <v>0</v>
          </cell>
          <cell r="G395">
            <v>0</v>
          </cell>
        </row>
        <row r="397">
          <cell r="C397" t="str">
            <v>State_IT</v>
          </cell>
          <cell r="E397">
            <v>0</v>
          </cell>
          <cell r="F397">
            <v>0</v>
          </cell>
          <cell r="G397">
            <v>0</v>
          </cell>
        </row>
        <row r="398">
          <cell r="C398" t="str">
            <v>State_Dep</v>
          </cell>
          <cell r="E398">
            <v>0</v>
          </cell>
          <cell r="F398">
            <v>0</v>
          </cell>
          <cell r="G398">
            <v>0</v>
          </cell>
        </row>
        <row r="399">
          <cell r="E399">
            <v>-2562923.7562787523</v>
          </cell>
          <cell r="F399">
            <v>-2562923.7562787523</v>
          </cell>
          <cell r="G399">
            <v>0</v>
          </cell>
        </row>
        <row r="400">
          <cell r="C400" t="str">
            <v>State_NOL</v>
          </cell>
          <cell r="E400">
            <v>2562923.7562787523</v>
          </cell>
          <cell r="F400">
            <v>2562923.7562787523</v>
          </cell>
          <cell r="G400">
            <v>0</v>
          </cell>
          <cell r="H400">
            <v>0</v>
          </cell>
          <cell r="I400">
            <v>226995</v>
          </cell>
          <cell r="J400">
            <v>226995</v>
          </cell>
          <cell r="K400">
            <v>0</v>
          </cell>
          <cell r="L400">
            <v>0</v>
          </cell>
          <cell r="M400">
            <v>0</v>
          </cell>
          <cell r="N400">
            <v>0</v>
          </cell>
          <cell r="O400">
            <v>226995</v>
          </cell>
          <cell r="P400">
            <v>226995</v>
          </cell>
          <cell r="Q400">
            <v>0</v>
          </cell>
          <cell r="R400">
            <v>0</v>
          </cell>
          <cell r="S400">
            <v>0</v>
          </cell>
          <cell r="T400">
            <v>0</v>
          </cell>
          <cell r="U400">
            <v>-226995</v>
          </cell>
          <cell r="V400">
            <v>-226995</v>
          </cell>
          <cell r="W400">
            <v>0</v>
          </cell>
          <cell r="X400">
            <v>0</v>
          </cell>
          <cell r="Y400">
            <v>0</v>
          </cell>
          <cell r="Z400">
            <v>0</v>
          </cell>
          <cell r="AA400">
            <v>0</v>
          </cell>
          <cell r="AB400">
            <v>0</v>
          </cell>
        </row>
        <row r="401">
          <cell r="C401" t="str">
            <v>State_TEO</v>
          </cell>
          <cell r="E401">
            <v>0</v>
          </cell>
          <cell r="F401">
            <v>0</v>
          </cell>
          <cell r="G401">
            <v>0</v>
          </cell>
          <cell r="H401">
            <v>0</v>
          </cell>
          <cell r="I401">
            <v>0</v>
          </cell>
          <cell r="J401">
            <v>0</v>
          </cell>
          <cell r="K401">
            <v>0</v>
          </cell>
          <cell r="L401">
            <v>0</v>
          </cell>
          <cell r="M401">
            <v>0</v>
          </cell>
          <cell r="N401">
            <v>0</v>
          </cell>
          <cell r="O401">
            <v>0</v>
          </cell>
          <cell r="P401">
            <v>0</v>
          </cell>
          <cell r="Q401">
            <v>0</v>
          </cell>
          <cell r="R401">
            <v>-122552</v>
          </cell>
          <cell r="S401">
            <v>-122552</v>
          </cell>
          <cell r="T401">
            <v>0</v>
          </cell>
          <cell r="U401">
            <v>170667</v>
          </cell>
          <cell r="V401">
            <v>170667</v>
          </cell>
          <cell r="W401">
            <v>0</v>
          </cell>
          <cell r="X401">
            <v>-12849</v>
          </cell>
          <cell r="Y401">
            <v>-12849</v>
          </cell>
          <cell r="Z401">
            <v>0</v>
          </cell>
          <cell r="AA401">
            <v>426</v>
          </cell>
          <cell r="AB401">
            <v>426</v>
          </cell>
        </row>
        <row r="402">
          <cell r="E402">
            <v>0</v>
          </cell>
          <cell r="F402">
            <v>0</v>
          </cell>
          <cell r="G402">
            <v>0</v>
          </cell>
        </row>
        <row r="404">
          <cell r="C404" t="str">
            <v>Rounding</v>
          </cell>
          <cell r="H404">
            <v>1</v>
          </cell>
          <cell r="I404">
            <v>0</v>
          </cell>
          <cell r="J404">
            <v>1</v>
          </cell>
          <cell r="K404">
            <v>-1</v>
          </cell>
          <cell r="L404">
            <v>-1</v>
          </cell>
          <cell r="M404">
            <v>-2</v>
          </cell>
          <cell r="N404">
            <v>0</v>
          </cell>
          <cell r="O404">
            <v>-1</v>
          </cell>
          <cell r="P404">
            <v>-1</v>
          </cell>
          <cell r="Q404">
            <v>0</v>
          </cell>
          <cell r="R404">
            <v>0</v>
          </cell>
          <cell r="S404">
            <v>0</v>
          </cell>
          <cell r="T404">
            <v>0</v>
          </cell>
          <cell r="U404">
            <v>0</v>
          </cell>
          <cell r="V404">
            <v>0</v>
          </cell>
          <cell r="W404">
            <v>0</v>
          </cell>
          <cell r="X404">
            <v>0</v>
          </cell>
          <cell r="Y404">
            <v>0</v>
          </cell>
          <cell r="Z404">
            <v>0</v>
          </cell>
          <cell r="AA404">
            <v>0</v>
          </cell>
          <cell r="AB404">
            <v>0</v>
          </cell>
        </row>
        <row r="405">
          <cell r="C405" t="str">
            <v>Tax_Credit_1</v>
          </cell>
          <cell r="E405">
            <v>0</v>
          </cell>
          <cell r="F405">
            <v>0</v>
          </cell>
          <cell r="G405">
            <v>0</v>
          </cell>
        </row>
        <row r="406">
          <cell r="H406">
            <v>1</v>
          </cell>
          <cell r="I406">
            <v>1</v>
          </cell>
          <cell r="J406">
            <v>2</v>
          </cell>
          <cell r="K406">
            <v>-1</v>
          </cell>
          <cell r="L406">
            <v>-2</v>
          </cell>
          <cell r="M406">
            <v>-3</v>
          </cell>
          <cell r="N406">
            <v>0</v>
          </cell>
          <cell r="O406">
            <v>-1</v>
          </cell>
          <cell r="P406">
            <v>-1</v>
          </cell>
          <cell r="Q406">
            <v>318731</v>
          </cell>
          <cell r="R406">
            <v>139798</v>
          </cell>
          <cell r="S406">
            <v>458529</v>
          </cell>
          <cell r="T406">
            <v>-443868</v>
          </cell>
          <cell r="U406">
            <v>-194684</v>
          </cell>
          <cell r="V406">
            <v>-638552</v>
          </cell>
          <cell r="W406">
            <v>33418</v>
          </cell>
          <cell r="X406">
            <v>14658</v>
          </cell>
          <cell r="Y406">
            <v>48076</v>
          </cell>
          <cell r="Z406">
            <v>-1107</v>
          </cell>
          <cell r="AA406">
            <v>-485</v>
          </cell>
          <cell r="AB406">
            <v>-1592</v>
          </cell>
        </row>
        <row r="408">
          <cell r="C408" t="str">
            <v>Rounding</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row>
        <row r="409">
          <cell r="C409" t="str">
            <v>Discrete_1</v>
          </cell>
          <cell r="E409">
            <v>0</v>
          </cell>
          <cell r="F409">
            <v>0</v>
          </cell>
          <cell r="G409">
            <v>0</v>
          </cell>
        </row>
        <row r="410">
          <cell r="C410" t="str">
            <v>Discrete_2</v>
          </cell>
          <cell r="E410">
            <v>0</v>
          </cell>
          <cell r="F410">
            <v>0</v>
          </cell>
          <cell r="G410">
            <v>0</v>
          </cell>
        </row>
        <row r="412">
          <cell r="H412">
            <v>1</v>
          </cell>
          <cell r="I412">
            <v>1</v>
          </cell>
          <cell r="J412">
            <v>2</v>
          </cell>
          <cell r="K412">
            <v>-1</v>
          </cell>
          <cell r="L412">
            <v>-2</v>
          </cell>
          <cell r="M412">
            <v>-3</v>
          </cell>
          <cell r="N412">
            <v>0</v>
          </cell>
          <cell r="O412">
            <v>-1</v>
          </cell>
          <cell r="P412">
            <v>-1</v>
          </cell>
          <cell r="Q412">
            <v>318731</v>
          </cell>
          <cell r="R412">
            <v>139798</v>
          </cell>
          <cell r="S412">
            <v>458529</v>
          </cell>
          <cell r="T412">
            <v>-443868</v>
          </cell>
          <cell r="U412">
            <v>-194684</v>
          </cell>
          <cell r="V412">
            <v>-638552</v>
          </cell>
          <cell r="W412">
            <v>33418</v>
          </cell>
          <cell r="X412">
            <v>14658</v>
          </cell>
          <cell r="Y412">
            <v>48076</v>
          </cell>
          <cell r="Z412">
            <v>-1107</v>
          </cell>
          <cell r="AA412">
            <v>-485</v>
          </cell>
          <cell r="AB412">
            <v>-1592</v>
          </cell>
        </row>
      </sheetData>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237">
          <cell r="C237" t="str">
            <v>PTBI</v>
          </cell>
          <cell r="E237">
            <v>-3163304.4399999902</v>
          </cell>
          <cell r="F237">
            <v>-3167246.8399999901</v>
          </cell>
          <cell r="G237">
            <v>3942.4</v>
          </cell>
          <cell r="H237">
            <v>-664684</v>
          </cell>
          <cell r="I237">
            <v>-2084</v>
          </cell>
          <cell r="J237">
            <v>-666768</v>
          </cell>
          <cell r="K237">
            <v>827</v>
          </cell>
          <cell r="L237">
            <v>3</v>
          </cell>
          <cell r="M237">
            <v>830</v>
          </cell>
          <cell r="N237">
            <v>-663857</v>
          </cell>
          <cell r="O237">
            <v>-2081</v>
          </cell>
          <cell r="P237">
            <v>-665938</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-664684</v>
          </cell>
          <cell r="AG237">
            <v>-2084</v>
          </cell>
          <cell r="AH237">
            <v>-666768</v>
          </cell>
          <cell r="AI237">
            <v>827</v>
          </cell>
          <cell r="AJ237">
            <v>3</v>
          </cell>
          <cell r="AK237">
            <v>830</v>
          </cell>
          <cell r="AL237">
            <v>-663857</v>
          </cell>
          <cell r="AM237">
            <v>-2081</v>
          </cell>
          <cell r="AN237">
            <v>-665938</v>
          </cell>
        </row>
        <row r="240">
          <cell r="C240" t="str">
            <v>P100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row>
        <row r="241">
          <cell r="C241" t="str">
            <v>P200</v>
          </cell>
          <cell r="E241">
            <v>-3942.4</v>
          </cell>
          <cell r="F241">
            <v>0</v>
          </cell>
          <cell r="G241">
            <v>-3942.4</v>
          </cell>
          <cell r="H241">
            <v>0</v>
          </cell>
          <cell r="I241">
            <v>0</v>
          </cell>
          <cell r="J241">
            <v>0</v>
          </cell>
          <cell r="K241">
            <v>-827</v>
          </cell>
          <cell r="L241">
            <v>-3</v>
          </cell>
          <cell r="M241">
            <v>-830</v>
          </cell>
          <cell r="N241">
            <v>-827</v>
          </cell>
          <cell r="O241">
            <v>-3</v>
          </cell>
          <cell r="P241">
            <v>-830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-827</v>
          </cell>
          <cell r="AJ241">
            <v>-3</v>
          </cell>
          <cell r="AK241">
            <v>-830</v>
          </cell>
          <cell r="AL241">
            <v>-827</v>
          </cell>
          <cell r="AM241">
            <v>-3</v>
          </cell>
          <cell r="AN241">
            <v>-830</v>
          </cell>
        </row>
        <row r="242">
          <cell r="C242" t="str">
            <v>P300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row>
        <row r="243">
          <cell r="C243" t="str">
            <v>P999</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row>
        <row r="244">
          <cell r="E244">
            <v>-3942.4</v>
          </cell>
          <cell r="F244">
            <v>0</v>
          </cell>
          <cell r="G244">
            <v>-3942.4</v>
          </cell>
        </row>
        <row r="247">
          <cell r="C247" t="str">
            <v>F100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row>
        <row r="248">
          <cell r="C248" t="str">
            <v>F100</v>
          </cell>
          <cell r="E248">
            <v>0</v>
          </cell>
          <cell r="F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row>
        <row r="249">
          <cell r="C249" t="str">
            <v>F999</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row>
        <row r="250">
          <cell r="E250">
            <v>0</v>
          </cell>
          <cell r="F250">
            <v>0</v>
          </cell>
          <cell r="G250">
            <v>0</v>
          </cell>
        </row>
        <row r="253">
          <cell r="C253" t="str">
            <v>T200</v>
          </cell>
          <cell r="D253">
            <v>282</v>
          </cell>
          <cell r="E253">
            <v>561596.49733333231</v>
          </cell>
          <cell r="F253">
            <v>561596.49733333231</v>
          </cell>
          <cell r="G253">
            <v>0</v>
          </cell>
          <cell r="H253">
            <v>117858</v>
          </cell>
          <cell r="I253">
            <v>369</v>
          </cell>
          <cell r="J253">
            <v>118227</v>
          </cell>
          <cell r="K253">
            <v>0</v>
          </cell>
          <cell r="L253">
            <v>0</v>
          </cell>
          <cell r="M253">
            <v>0</v>
          </cell>
          <cell r="N253">
            <v>117858</v>
          </cell>
          <cell r="O253">
            <v>369</v>
          </cell>
          <cell r="P253">
            <v>118227</v>
          </cell>
          <cell r="Q253">
            <v>0</v>
          </cell>
          <cell r="R253">
            <v>0</v>
          </cell>
          <cell r="S253">
            <v>0</v>
          </cell>
          <cell r="T253">
            <v>-117858</v>
          </cell>
          <cell r="U253">
            <v>-369</v>
          </cell>
          <cell r="V253">
            <v>-118227</v>
          </cell>
          <cell r="W253">
            <v>0</v>
          </cell>
          <cell r="X253">
            <v>0</v>
          </cell>
          <cell r="Y253">
            <v>0</v>
          </cell>
          <cell r="Z253">
            <v>0</v>
          </cell>
          <cell r="AA253">
            <v>0</v>
          </cell>
          <cell r="AB253">
            <v>0</v>
          </cell>
          <cell r="AC253">
            <v>-117858</v>
          </cell>
          <cell r="AD253">
            <v>-369</v>
          </cell>
          <cell r="AE253">
            <v>-118227</v>
          </cell>
          <cell r="AF253">
            <v>0</v>
          </cell>
          <cell r="AG253">
            <v>0</v>
          </cell>
          <cell r="AH253">
            <v>0</v>
          </cell>
          <cell r="AI253">
            <v>0</v>
          </cell>
          <cell r="AJ253">
            <v>0</v>
          </cell>
          <cell r="AK253">
            <v>0</v>
          </cell>
          <cell r="AL253">
            <v>0</v>
          </cell>
          <cell r="AM253">
            <v>0</v>
          </cell>
          <cell r="AN253">
            <v>0</v>
          </cell>
        </row>
        <row r="254">
          <cell r="C254" t="str">
            <v>T210</v>
          </cell>
          <cell r="D254">
            <v>282</v>
          </cell>
          <cell r="E254">
            <v>-369504.8265345</v>
          </cell>
          <cell r="F254">
            <v>-369504.8265345</v>
          </cell>
          <cell r="G254">
            <v>0</v>
          </cell>
          <cell r="H254">
            <v>-77545</v>
          </cell>
          <cell r="I254">
            <v>-243</v>
          </cell>
          <cell r="J254">
            <v>-77788</v>
          </cell>
          <cell r="K254">
            <v>0</v>
          </cell>
          <cell r="L254">
            <v>0</v>
          </cell>
          <cell r="M254">
            <v>0</v>
          </cell>
          <cell r="N254">
            <v>-77545</v>
          </cell>
          <cell r="O254">
            <v>-243</v>
          </cell>
          <cell r="P254">
            <v>-77788</v>
          </cell>
          <cell r="Q254">
            <v>77545</v>
          </cell>
          <cell r="R254">
            <v>243</v>
          </cell>
          <cell r="S254">
            <v>77788</v>
          </cell>
          <cell r="T254">
            <v>0</v>
          </cell>
          <cell r="U254">
            <v>0</v>
          </cell>
          <cell r="V254">
            <v>0</v>
          </cell>
          <cell r="W254">
            <v>0</v>
          </cell>
          <cell r="X254">
            <v>0</v>
          </cell>
          <cell r="Y254">
            <v>0</v>
          </cell>
          <cell r="Z254">
            <v>0</v>
          </cell>
          <cell r="AA254">
            <v>0</v>
          </cell>
          <cell r="AB254">
            <v>0</v>
          </cell>
          <cell r="AC254">
            <v>77545</v>
          </cell>
          <cell r="AD254">
            <v>243</v>
          </cell>
          <cell r="AE254">
            <v>77788</v>
          </cell>
          <cell r="AF254">
            <v>0</v>
          </cell>
          <cell r="AG254">
            <v>0</v>
          </cell>
          <cell r="AH254">
            <v>0</v>
          </cell>
          <cell r="AI254">
            <v>0</v>
          </cell>
          <cell r="AJ254">
            <v>0</v>
          </cell>
          <cell r="AK254">
            <v>0</v>
          </cell>
          <cell r="AL254">
            <v>0</v>
          </cell>
          <cell r="AM254">
            <v>0</v>
          </cell>
          <cell r="AN254">
            <v>0</v>
          </cell>
        </row>
        <row r="255">
          <cell r="C255" t="str">
            <v>T600</v>
          </cell>
          <cell r="D255">
            <v>283</v>
          </cell>
          <cell r="E255">
            <v>200875.67999999993</v>
          </cell>
          <cell r="F255">
            <v>200875.67999999993</v>
          </cell>
          <cell r="G255">
            <v>0</v>
          </cell>
          <cell r="H255">
            <v>42156</v>
          </cell>
          <cell r="I255">
            <v>132</v>
          </cell>
          <cell r="J255">
            <v>42288</v>
          </cell>
          <cell r="K255">
            <v>0</v>
          </cell>
          <cell r="L255">
            <v>0</v>
          </cell>
          <cell r="M255">
            <v>0</v>
          </cell>
          <cell r="N255">
            <v>42156</v>
          </cell>
          <cell r="O255">
            <v>132</v>
          </cell>
          <cell r="P255">
            <v>42288</v>
          </cell>
          <cell r="Q255">
            <v>0</v>
          </cell>
          <cell r="R255">
            <v>0</v>
          </cell>
          <cell r="S255">
            <v>0</v>
          </cell>
          <cell r="T255">
            <v>-42156</v>
          </cell>
          <cell r="U255">
            <v>-132</v>
          </cell>
          <cell r="V255">
            <v>-42288</v>
          </cell>
          <cell r="W255">
            <v>0</v>
          </cell>
          <cell r="X255">
            <v>0</v>
          </cell>
          <cell r="Y255">
            <v>0</v>
          </cell>
          <cell r="Z255">
            <v>0</v>
          </cell>
          <cell r="AA255">
            <v>0</v>
          </cell>
          <cell r="AB255">
            <v>0</v>
          </cell>
          <cell r="AC255">
            <v>-42156</v>
          </cell>
          <cell r="AD255">
            <v>-132</v>
          </cell>
          <cell r="AE255">
            <v>-42288</v>
          </cell>
          <cell r="AF255">
            <v>0</v>
          </cell>
          <cell r="AG255">
            <v>0</v>
          </cell>
          <cell r="AH255">
            <v>0</v>
          </cell>
          <cell r="AI255">
            <v>0</v>
          </cell>
          <cell r="AJ255">
            <v>0</v>
          </cell>
          <cell r="AK255">
            <v>0</v>
          </cell>
          <cell r="AL255">
            <v>0</v>
          </cell>
          <cell r="AM255">
            <v>0</v>
          </cell>
          <cell r="AN255">
            <v>0</v>
          </cell>
        </row>
        <row r="256">
          <cell r="C256" t="str">
            <v>T700</v>
          </cell>
          <cell r="D256">
            <v>283</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row>
        <row r="257">
          <cell r="C257" t="str">
            <v>T800</v>
          </cell>
          <cell r="D257">
            <v>283</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row>
        <row r="258">
          <cell r="C258" t="str">
            <v>T900</v>
          </cell>
          <cell r="D258">
            <v>283</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row>
        <row r="259">
          <cell r="C259" t="str">
            <v>T999</v>
          </cell>
          <cell r="D259">
            <v>283</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row>
        <row r="260">
          <cell r="E260">
            <v>392967.35079883225</v>
          </cell>
          <cell r="F260">
            <v>392967.35079883225</v>
          </cell>
          <cell r="G260">
            <v>0</v>
          </cell>
        </row>
        <row r="262">
          <cell r="E262">
            <v>-2774279.4892011578</v>
          </cell>
          <cell r="F262">
            <v>-2774279.4892011578</v>
          </cell>
          <cell r="G262">
            <v>0</v>
          </cell>
        </row>
        <row r="263">
          <cell r="C263" t="str">
            <v>Federal_NOL</v>
          </cell>
          <cell r="E263">
            <v>2774279.4892011578</v>
          </cell>
          <cell r="F263">
            <v>2774279.4892011578</v>
          </cell>
          <cell r="G263">
            <v>0</v>
          </cell>
          <cell r="H263">
            <v>582215</v>
          </cell>
          <cell r="I263">
            <v>0</v>
          </cell>
          <cell r="J263">
            <v>582215</v>
          </cell>
          <cell r="K263">
            <v>0</v>
          </cell>
          <cell r="L263">
            <v>0</v>
          </cell>
          <cell r="M263">
            <v>0</v>
          </cell>
          <cell r="N263">
            <v>582215</v>
          </cell>
          <cell r="O263">
            <v>0</v>
          </cell>
          <cell r="P263">
            <v>582215</v>
          </cell>
          <cell r="Q263">
            <v>0</v>
          </cell>
          <cell r="R263">
            <v>0</v>
          </cell>
          <cell r="S263">
            <v>0</v>
          </cell>
          <cell r="T263">
            <v>-582215</v>
          </cell>
          <cell r="U263">
            <v>0</v>
          </cell>
          <cell r="V263">
            <v>-582215</v>
          </cell>
          <cell r="W263">
            <v>0</v>
          </cell>
          <cell r="X263">
            <v>0</v>
          </cell>
          <cell r="Y263">
            <v>0</v>
          </cell>
          <cell r="Z263">
            <v>0</v>
          </cell>
          <cell r="AA263">
            <v>0</v>
          </cell>
          <cell r="AB263">
            <v>0</v>
          </cell>
          <cell r="AC263">
            <v>-582215</v>
          </cell>
          <cell r="AD263">
            <v>0</v>
          </cell>
          <cell r="AE263">
            <v>-582215</v>
          </cell>
          <cell r="AF263">
            <v>0</v>
          </cell>
          <cell r="AG263">
            <v>0</v>
          </cell>
          <cell r="AH263">
            <v>0</v>
          </cell>
          <cell r="AI263">
            <v>0</v>
          </cell>
          <cell r="AJ263">
            <v>0</v>
          </cell>
          <cell r="AK263">
            <v>0</v>
          </cell>
          <cell r="AL263">
            <v>0</v>
          </cell>
          <cell r="AM263">
            <v>0</v>
          </cell>
          <cell r="AN263">
            <v>0</v>
          </cell>
        </row>
        <row r="264">
          <cell r="C264" t="str">
            <v>Federal_ManageCo_TEO</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row>
        <row r="265">
          <cell r="E265">
            <v>0</v>
          </cell>
          <cell r="F265">
            <v>0</v>
          </cell>
          <cell r="G265">
            <v>0</v>
          </cell>
        </row>
        <row r="267">
          <cell r="C267" t="str">
            <v>State_IT</v>
          </cell>
          <cell r="E267">
            <v>0</v>
          </cell>
          <cell r="F267">
            <v>0</v>
          </cell>
          <cell r="G267">
            <v>0</v>
          </cell>
        </row>
        <row r="268">
          <cell r="C268" t="str">
            <v>State_Dep</v>
          </cell>
          <cell r="E268">
            <v>0</v>
          </cell>
          <cell r="F268">
            <v>0</v>
          </cell>
          <cell r="G268">
            <v>0</v>
          </cell>
        </row>
        <row r="269">
          <cell r="E269">
            <v>-2774279.4892011578</v>
          </cell>
          <cell r="F269">
            <v>-2774279.4892011578</v>
          </cell>
          <cell r="G269">
            <v>0</v>
          </cell>
        </row>
        <row r="270">
          <cell r="C270" t="str">
            <v>State_NOL</v>
          </cell>
          <cell r="E270">
            <v>2774279.4892011578</v>
          </cell>
          <cell r="F270">
            <v>2774279.4892011578</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row>
        <row r="271">
          <cell r="E271">
            <v>0</v>
          </cell>
          <cell r="F271">
            <v>0</v>
          </cell>
          <cell r="G271">
            <v>0</v>
          </cell>
        </row>
        <row r="273">
          <cell r="E273">
            <v>-2774279.4892011578</v>
          </cell>
          <cell r="F273">
            <v>-2774279.4892011578</v>
          </cell>
          <cell r="G273">
            <v>0</v>
          </cell>
        </row>
        <row r="274">
          <cell r="E274">
            <v>2774279.4892011578</v>
          </cell>
          <cell r="F274">
            <v>2774279.4892011578</v>
          </cell>
          <cell r="G274">
            <v>0</v>
          </cell>
          <cell r="H274">
            <v>0</v>
          </cell>
          <cell r="I274">
            <v>1825</v>
          </cell>
          <cell r="J274">
            <v>1825</v>
          </cell>
          <cell r="K274">
            <v>0</v>
          </cell>
          <cell r="L274">
            <v>0</v>
          </cell>
          <cell r="M274">
            <v>0</v>
          </cell>
          <cell r="N274">
            <v>0</v>
          </cell>
          <cell r="O274">
            <v>1825</v>
          </cell>
          <cell r="P274">
            <v>1825</v>
          </cell>
          <cell r="Q274">
            <v>0</v>
          </cell>
          <cell r="R274">
            <v>0</v>
          </cell>
          <cell r="S274">
            <v>0</v>
          </cell>
          <cell r="T274">
            <v>0</v>
          </cell>
          <cell r="U274">
            <v>-1825</v>
          </cell>
          <cell r="V274">
            <v>-1825</v>
          </cell>
          <cell r="W274">
            <v>0</v>
          </cell>
          <cell r="X274">
            <v>0</v>
          </cell>
          <cell r="Y274">
            <v>0</v>
          </cell>
          <cell r="Z274">
            <v>0</v>
          </cell>
          <cell r="AA274">
            <v>0</v>
          </cell>
          <cell r="AB274">
            <v>0</v>
          </cell>
          <cell r="AC274">
            <v>0</v>
          </cell>
          <cell r="AD274">
            <v>-1825</v>
          </cell>
          <cell r="AE274">
            <v>-1825</v>
          </cell>
          <cell r="AF274">
            <v>0</v>
          </cell>
          <cell r="AG274">
            <v>0</v>
          </cell>
          <cell r="AH274">
            <v>0</v>
          </cell>
          <cell r="AI274">
            <v>0</v>
          </cell>
          <cell r="AJ274">
            <v>0</v>
          </cell>
          <cell r="AK274">
            <v>0</v>
          </cell>
          <cell r="AL274">
            <v>0</v>
          </cell>
          <cell r="AM274">
            <v>0</v>
          </cell>
          <cell r="AN274">
            <v>0</v>
          </cell>
        </row>
        <row r="275">
          <cell r="E275">
            <v>0</v>
          </cell>
          <cell r="F275">
            <v>0</v>
          </cell>
          <cell r="G275">
            <v>0</v>
          </cell>
        </row>
        <row r="277">
          <cell r="C277" t="str">
            <v>Rounding</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row>
        <row r="278">
          <cell r="C278" t="str">
            <v>Tax_Credit_1</v>
          </cell>
          <cell r="E278">
            <v>0</v>
          </cell>
          <cell r="F278">
            <v>0</v>
          </cell>
          <cell r="G278">
            <v>0</v>
          </cell>
        </row>
        <row r="279">
          <cell r="H279">
            <v>0</v>
          </cell>
          <cell r="I279">
            <v>-1</v>
          </cell>
          <cell r="J279">
            <v>-1</v>
          </cell>
          <cell r="K279">
            <v>0</v>
          </cell>
          <cell r="L279">
            <v>0</v>
          </cell>
          <cell r="M279">
            <v>0</v>
          </cell>
          <cell r="N279">
            <v>0</v>
          </cell>
          <cell r="O279">
            <v>-1</v>
          </cell>
          <cell r="P279">
            <v>-1</v>
          </cell>
          <cell r="Q279">
            <v>77545</v>
          </cell>
          <cell r="R279">
            <v>243</v>
          </cell>
          <cell r="S279">
            <v>77788</v>
          </cell>
          <cell r="T279">
            <v>-742229</v>
          </cell>
          <cell r="U279">
            <v>-2326</v>
          </cell>
          <cell r="V279">
            <v>-744555</v>
          </cell>
          <cell r="W279">
            <v>0</v>
          </cell>
          <cell r="X279">
            <v>0</v>
          </cell>
          <cell r="Y279">
            <v>0</v>
          </cell>
          <cell r="Z279">
            <v>0</v>
          </cell>
          <cell r="AA279">
            <v>0</v>
          </cell>
          <cell r="AB279">
            <v>0</v>
          </cell>
          <cell r="AC279">
            <v>-664684</v>
          </cell>
          <cell r="AD279">
            <v>-2083</v>
          </cell>
          <cell r="AE279">
            <v>-666767</v>
          </cell>
          <cell r="AF279">
            <v>-664684</v>
          </cell>
          <cell r="AG279">
            <v>-2084</v>
          </cell>
          <cell r="AH279">
            <v>-666768</v>
          </cell>
          <cell r="AI279">
            <v>0</v>
          </cell>
          <cell r="AJ279">
            <v>0</v>
          </cell>
          <cell r="AK279">
            <v>0</v>
          </cell>
          <cell r="AL279">
            <v>-664684</v>
          </cell>
          <cell r="AM279">
            <v>-2084</v>
          </cell>
          <cell r="AN279">
            <v>-666768</v>
          </cell>
        </row>
        <row r="282">
          <cell r="C282" t="str">
            <v>Discrete_1</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row>
        <row r="283">
          <cell r="C283" t="str">
            <v>Discrete_2</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row>
        <row r="285">
          <cell r="H285">
            <v>0</v>
          </cell>
          <cell r="I285">
            <v>-1</v>
          </cell>
          <cell r="J285">
            <v>-1</v>
          </cell>
          <cell r="K285">
            <v>0</v>
          </cell>
          <cell r="L285">
            <v>0</v>
          </cell>
          <cell r="M285">
            <v>0</v>
          </cell>
          <cell r="N285">
            <v>0</v>
          </cell>
          <cell r="O285">
            <v>-1</v>
          </cell>
          <cell r="P285">
            <v>-1</v>
          </cell>
          <cell r="Q285">
            <v>77545</v>
          </cell>
          <cell r="R285">
            <v>243</v>
          </cell>
          <cell r="S285">
            <v>77788</v>
          </cell>
          <cell r="T285">
            <v>-742229</v>
          </cell>
          <cell r="U285">
            <v>-2326</v>
          </cell>
          <cell r="V285">
            <v>-744555</v>
          </cell>
          <cell r="W285">
            <v>0</v>
          </cell>
          <cell r="X285">
            <v>0</v>
          </cell>
          <cell r="Y285">
            <v>0</v>
          </cell>
          <cell r="Z285">
            <v>0</v>
          </cell>
          <cell r="AA285">
            <v>0</v>
          </cell>
          <cell r="AB285">
            <v>0</v>
          </cell>
          <cell r="AC285">
            <v>-664684</v>
          </cell>
          <cell r="AD285">
            <v>-2083</v>
          </cell>
          <cell r="AE285">
            <v>-666767</v>
          </cell>
          <cell r="AF285">
            <v>-664684</v>
          </cell>
          <cell r="AG285">
            <v>-2084</v>
          </cell>
          <cell r="AH285">
            <v>-666768</v>
          </cell>
          <cell r="AI285">
            <v>0</v>
          </cell>
          <cell r="AJ285">
            <v>0</v>
          </cell>
          <cell r="AK285">
            <v>0</v>
          </cell>
          <cell r="AL285">
            <v>-664684</v>
          </cell>
          <cell r="AM285">
            <v>-2084</v>
          </cell>
          <cell r="AN285">
            <v>-666768</v>
          </cell>
        </row>
      </sheetData>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shipInfo"/>
      <sheetName val="Partner Data"/>
      <sheetName val="UDMast"/>
      <sheetName val="User Defined Sheet 1 Data"/>
      <sheetName val="User Defined Sheet 2 Data"/>
      <sheetName val="User Defined Sheet 3 Data"/>
      <sheetName val="Exemptions"/>
      <sheetName val="KPMG NTNY Setup"/>
      <sheetName val="KPMG -&gt;"/>
      <sheetName val="1. Book-to-Tax Summary"/>
      <sheetName val="2. Form 1065 Page 1 &amp; 4"/>
      <sheetName val="3. Form 1065 Page 5"/>
      <sheetName val="4. Form 1065 Schedule K-1s"/>
      <sheetName val="5. Capital Account Rollforwards"/>
      <sheetName val="6. Start-up Cost Amortization"/>
      <sheetName val="8. Client Responses on Elimins"/>
      <sheetName val="9. GLW Tax Depreciation"/>
      <sheetName val="10. GHP Tax Depreciation"/>
      <sheetName val="10. PY GHP Tax Depreciation"/>
      <sheetName val="11. GHP Tax Amortization"/>
      <sheetName val="12. GLW Tax Amortization"/>
      <sheetName val="State --&gt;"/>
      <sheetName val="S1 - State Series"/>
      <sheetName val="S2 - OK Return Summary"/>
      <sheetName val="S3 - IL Return Summary"/>
      <sheetName val="S-4b NV Dep Adj"/>
      <sheetName val="S5 - Texas "/>
      <sheetName val="S6 - MO Return Summary"/>
      <sheetName val="S7 - MO Property Pivot"/>
      <sheetName val="PBC --&gt;"/>
      <sheetName val="2019 ManageCo Standalone P&amp;L"/>
      <sheetName val="2019 IS - Non-RTO Analysis"/>
      <sheetName val="KPMG Prepared Debt Costs"/>
      <sheetName val="2019 Income Statement"/>
      <sheetName val="2019 Balance Sheet"/>
      <sheetName val="2019 Balance Sheet Analysis"/>
      <sheetName val="2019 Partners' Capital"/>
      <sheetName val="2019 GHP FA Rollforward P1"/>
      <sheetName val="2019 GHP FA Rollforward P2"/>
      <sheetName val="2019 GLW FA Rollforward"/>
      <sheetName val="2019 GHP Reg. Asset Detail"/>
      <sheetName val="2019 Reg. Assets Summary"/>
      <sheetName val="Partner Info"/>
      <sheetName val="PBC Provision --&gt;"/>
      <sheetName val="GHP Provision"/>
      <sheetName val="GLW Provision"/>
      <sheetName val="GLW Purchase Price Allocation"/>
      <sheetName val="Tri-County Tax Depr Calc"/>
      <sheetName val="GHP Tax Repair Detail"/>
      <sheetName val="GLW Tax Repair Detail"/>
      <sheetName val="GHP M&amp;E"/>
      <sheetName val="GLW M&amp;E"/>
      <sheetName val="Tax Start-Up Costs 2016"/>
      <sheetName val="GHP Prepaid"/>
      <sheetName val="GLW Prepaid"/>
      <sheetName val="True up Prepaid Insurance"/>
      <sheetName val="Tables"/>
      <sheetName val="Backup"/>
    </sheetNames>
    <sheetDataSet>
      <sheetData sheetId="0" refreshError="1"/>
      <sheetData sheetId="1" refreshError="1">
        <row r="16">
          <cell r="E16" t="b">
            <v>0</v>
          </cell>
        </row>
        <row r="24">
          <cell r="C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2">
          <cell r="F2" t="str">
            <v>Afghanistan</v>
          </cell>
        </row>
      </sheetData>
      <sheetData sheetId="5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 O"/>
      <sheetName val="1-Project Rev Req"/>
      <sheetName val="2-Incentive ROE"/>
      <sheetName val="3-Project True-up"/>
      <sheetName val="4- Rate Base"/>
      <sheetName val="5-P3 Support"/>
      <sheetName val="6-Dep Rates"/>
      <sheetName val="7 - PBOP"/>
      <sheetName val="8a-ADIT Projection"/>
      <sheetName val="8b-ADIT Projection Proration"/>
      <sheetName val="8c- ADIT BOY"/>
      <sheetName val="8d- ADIT EOY"/>
      <sheetName val="8e-ADIT True-up"/>
      <sheetName val="8f-ADIT True-up Proration"/>
      <sheetName val="8g - Exc-Def ADIT Worksheet"/>
      <sheetName val="8h - ADIT Remeasurement"/>
      <sheetName val="&gt;&gt;&gt;&gt;"/>
      <sheetName val="Rate Mitigation Calc"/>
      <sheetName val="ADIT Rate Mitigation Support"/>
      <sheetName val="Tax_Fcst ADIT"/>
      <sheetName val="Tax_Tax Depreciation"/>
      <sheetName val="Capex"/>
      <sheetName val="Opex"/>
      <sheetName val="GLH Provision"/>
      <sheetName val="Tax Depreciation 03.31.21"/>
      <sheetName val="03.21 GLH FERC BS"/>
      <sheetName val="GLH forecast"/>
      <sheetName val="GLH ITA"/>
      <sheetName val="72.13% GLH 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2">
          <cell r="E2">
            <v>0.46713039690878705</v>
          </cell>
        </row>
      </sheetData>
      <sheetData sheetId="24" refreshError="1"/>
      <sheetData sheetId="25"/>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0.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9"/>
  <sheetViews>
    <sheetView view="pageBreakPreview" zoomScale="115" zoomScaleNormal="70" zoomScaleSheetLayoutView="115" workbookViewId="0">
      <selection activeCell="O79" sqref="O79"/>
    </sheetView>
  </sheetViews>
  <sheetFormatPr defaultColWidth="8.88671875" defaultRowHeight="12.75"/>
  <cols>
    <col min="1" max="1" width="5.6640625" style="15" customWidth="1"/>
    <col min="2" max="2" width="56" style="15" customWidth="1"/>
    <col min="3" max="3" width="47.44140625" style="15" bestFit="1" customWidth="1"/>
    <col min="4" max="4" width="16.33203125" style="15" customWidth="1"/>
    <col min="5" max="5" width="5.6640625" style="15" customWidth="1"/>
    <col min="6" max="6" width="7.33203125" style="15" customWidth="1"/>
    <col min="7" max="7" width="16.6640625" style="15" customWidth="1"/>
    <col min="8" max="8" width="4.88671875" style="15" customWidth="1"/>
    <col min="9" max="9" width="16.33203125" style="15" customWidth="1"/>
    <col min="10" max="10" width="2.6640625" style="15" customWidth="1"/>
    <col min="11" max="11" width="11.44140625" style="15" customWidth="1"/>
    <col min="12" max="12" width="14.44140625" style="15" bestFit="1" customWidth="1"/>
    <col min="13" max="13" width="14.6640625" style="15" bestFit="1" customWidth="1"/>
    <col min="14" max="16384" width="8.88671875" style="15"/>
  </cols>
  <sheetData>
    <row r="1" spans="1:11">
      <c r="A1" s="144"/>
      <c r="B1" s="144"/>
      <c r="C1" s="144"/>
      <c r="D1" s="144"/>
      <c r="E1" s="144"/>
      <c r="F1" s="144"/>
      <c r="G1" s="144"/>
      <c r="H1" s="144"/>
      <c r="I1" s="144"/>
      <c r="J1" s="144"/>
      <c r="K1" s="145" t="s">
        <v>176</v>
      </c>
    </row>
    <row r="2" spans="1:11">
      <c r="A2" s="144"/>
      <c r="B2" s="144" t="s">
        <v>508</v>
      </c>
      <c r="C2" s="144"/>
      <c r="D2" s="144"/>
      <c r="E2" s="144"/>
      <c r="F2" s="144"/>
      <c r="G2" s="144"/>
      <c r="H2" s="144"/>
      <c r="I2" s="144"/>
      <c r="J2" s="144"/>
      <c r="K2" s="144"/>
    </row>
    <row r="3" spans="1:11">
      <c r="A3" s="36"/>
      <c r="B3" s="28" t="s">
        <v>9</v>
      </c>
      <c r="C3" s="283" t="str">
        <f>+'Attachment H'!D5</f>
        <v>GridLiance High Plains LLC</v>
      </c>
      <c r="D3" s="146" t="s">
        <v>91</v>
      </c>
      <c r="E3" s="28"/>
      <c r="F3" s="28"/>
      <c r="G3" s="147"/>
      <c r="H3" s="148"/>
      <c r="I3" s="149"/>
      <c r="J3" s="150"/>
      <c r="K3" s="21" t="s">
        <v>1132</v>
      </c>
    </row>
    <row r="4" spans="1:11">
      <c r="A4" s="36"/>
      <c r="C4" s="29"/>
      <c r="D4" s="32" t="s">
        <v>160</v>
      </c>
      <c r="E4" s="29"/>
      <c r="F4" s="29"/>
      <c r="G4" s="29"/>
      <c r="H4" s="151"/>
      <c r="I4" s="151"/>
      <c r="J4" s="152"/>
      <c r="K4" s="152"/>
    </row>
    <row r="5" spans="1:11" ht="13.5">
      <c r="A5" s="36"/>
      <c r="B5" s="153"/>
      <c r="C5" s="152"/>
      <c r="D5" s="991" t="s">
        <v>1112</v>
      </c>
      <c r="E5" s="152"/>
      <c r="F5" s="152"/>
      <c r="G5" s="152"/>
      <c r="H5" s="152"/>
      <c r="I5" s="152"/>
      <c r="J5" s="152"/>
      <c r="K5" s="152"/>
    </row>
    <row r="6" spans="1:11" ht="13.5">
      <c r="B6" s="153"/>
      <c r="J6" s="154"/>
      <c r="K6" s="154"/>
    </row>
    <row r="7" spans="1:11">
      <c r="A7" s="146"/>
      <c r="C7" s="152"/>
      <c r="D7" s="155"/>
      <c r="E7" s="152"/>
      <c r="F7" s="152"/>
      <c r="G7" s="152"/>
      <c r="H7" s="152"/>
      <c r="I7" s="152"/>
      <c r="J7" s="152"/>
      <c r="K7" s="152"/>
    </row>
    <row r="8" spans="1:11">
      <c r="A8" s="146"/>
      <c r="B8" s="156" t="s">
        <v>11</v>
      </c>
      <c r="C8" s="156" t="s">
        <v>12</v>
      </c>
      <c r="D8" s="156" t="s">
        <v>13</v>
      </c>
      <c r="E8" s="29" t="s">
        <v>10</v>
      </c>
      <c r="F8" s="29"/>
      <c r="G8" s="155" t="s">
        <v>14</v>
      </c>
      <c r="H8" s="29"/>
      <c r="I8" s="155" t="s">
        <v>15</v>
      </c>
      <c r="J8" s="152"/>
      <c r="K8" s="152"/>
    </row>
    <row r="9" spans="1:11">
      <c r="A9" s="146" t="s">
        <v>16</v>
      </c>
      <c r="B9" s="152"/>
      <c r="C9" s="152"/>
      <c r="D9" s="157"/>
      <c r="E9" s="152"/>
      <c r="F9" s="152"/>
      <c r="G9" s="152"/>
      <c r="H9" s="152"/>
      <c r="I9" s="146" t="s">
        <v>17</v>
      </c>
      <c r="J9" s="152"/>
      <c r="K9" s="152"/>
    </row>
    <row r="10" spans="1:11" ht="13.5" thickBot="1">
      <c r="A10" s="33" t="s">
        <v>18</v>
      </c>
      <c r="B10" s="152"/>
      <c r="C10" s="152"/>
      <c r="D10" s="152"/>
      <c r="E10" s="152"/>
      <c r="F10" s="152"/>
      <c r="G10" s="152"/>
      <c r="H10" s="152"/>
      <c r="I10" s="33" t="s">
        <v>19</v>
      </c>
      <c r="J10" s="152"/>
      <c r="K10" s="152"/>
    </row>
    <row r="11" spans="1:11">
      <c r="A11" s="146">
        <v>1</v>
      </c>
      <c r="B11" s="152" t="s">
        <v>319</v>
      </c>
      <c r="C11" s="152" t="s">
        <v>318</v>
      </c>
      <c r="D11" s="158"/>
      <c r="E11" s="152"/>
      <c r="F11" s="152"/>
      <c r="G11" s="152"/>
      <c r="H11" s="152"/>
      <c r="I11" s="159">
        <f>+I172</f>
        <v>209339.61660343606</v>
      </c>
      <c r="J11" s="152"/>
      <c r="K11" s="160"/>
    </row>
    <row r="12" spans="1:11">
      <c r="A12" s="146"/>
      <c r="B12" s="152"/>
      <c r="C12" s="152"/>
      <c r="D12" s="152"/>
      <c r="E12" s="152"/>
      <c r="F12" s="152"/>
      <c r="G12" s="152"/>
      <c r="H12" s="152"/>
      <c r="I12" s="158"/>
      <c r="J12" s="152"/>
      <c r="K12" s="152"/>
    </row>
    <row r="13" spans="1:11" ht="13.5" thickBot="1">
      <c r="A13" s="146" t="s">
        <v>10</v>
      </c>
      <c r="B13" s="31" t="s">
        <v>20</v>
      </c>
      <c r="C13" s="37" t="s">
        <v>320</v>
      </c>
      <c r="D13" s="33" t="s">
        <v>21</v>
      </c>
      <c r="E13" s="29"/>
      <c r="F13" s="161" t="s">
        <v>22</v>
      </c>
      <c r="G13" s="161"/>
      <c r="H13" s="152"/>
      <c r="I13" s="158"/>
      <c r="J13" s="152"/>
      <c r="K13" s="152"/>
    </row>
    <row r="14" spans="1:11">
      <c r="A14" s="146">
        <f>+A11+1</f>
        <v>2</v>
      </c>
      <c r="B14" s="31" t="s">
        <v>177</v>
      </c>
      <c r="C14" s="37" t="str">
        <f>"(page 4, line "&amp;A222&amp;")"</f>
        <v>(page 4, line 29)</v>
      </c>
      <c r="D14" s="162">
        <f>I222</f>
        <v>0</v>
      </c>
      <c r="E14" s="29"/>
      <c r="F14" s="29" t="s">
        <v>23</v>
      </c>
      <c r="G14" s="27">
        <f>I191</f>
        <v>0</v>
      </c>
      <c r="H14" s="44"/>
      <c r="I14" s="27">
        <f>+G14*D14</f>
        <v>0</v>
      </c>
      <c r="J14" s="152"/>
      <c r="K14" s="152"/>
    </row>
    <row r="15" spans="1:11">
      <c r="A15" s="146">
        <f>+A14+1</f>
        <v>3</v>
      </c>
      <c r="B15" s="31" t="s">
        <v>178</v>
      </c>
      <c r="C15" s="37" t="str">
        <f>"(page 4, line "&amp;A227&amp;")"</f>
        <v>(page 4, line 33)</v>
      </c>
      <c r="D15" s="162">
        <f>I227</f>
        <v>0</v>
      </c>
      <c r="E15" s="29"/>
      <c r="F15" s="29" t="s">
        <v>23</v>
      </c>
      <c r="G15" s="27">
        <f>+G14</f>
        <v>0</v>
      </c>
      <c r="H15" s="44"/>
      <c r="I15" s="27">
        <f>+G15*D15</f>
        <v>0</v>
      </c>
      <c r="J15" s="152"/>
      <c r="K15" s="152"/>
    </row>
    <row r="16" spans="1:11">
      <c r="A16" s="146">
        <f>+A15+1</f>
        <v>4</v>
      </c>
      <c r="B16" s="31" t="s">
        <v>274</v>
      </c>
      <c r="C16" s="37" t="s">
        <v>869</v>
      </c>
      <c r="D16" s="162">
        <f>+'5-P3 Support'!G67</f>
        <v>0</v>
      </c>
      <c r="E16" s="29"/>
      <c r="F16" s="29" t="s">
        <v>23</v>
      </c>
      <c r="G16" s="27">
        <f>+G15</f>
        <v>0</v>
      </c>
      <c r="H16" s="44"/>
      <c r="I16" s="27">
        <f>+D16*G16</f>
        <v>0</v>
      </c>
      <c r="J16" s="152"/>
      <c r="K16" s="152"/>
    </row>
    <row r="17" spans="1:13">
      <c r="A17" s="146">
        <f>+A16+1</f>
        <v>5</v>
      </c>
      <c r="B17" s="163" t="s">
        <v>420</v>
      </c>
      <c r="C17" s="164" t="s">
        <v>314</v>
      </c>
      <c r="D17" s="216">
        <v>0</v>
      </c>
      <c r="E17" s="29"/>
      <c r="F17" s="29" t="s">
        <v>23</v>
      </c>
      <c r="G17" s="27">
        <f>+G15</f>
        <v>0</v>
      </c>
      <c r="H17" s="44"/>
      <c r="I17" s="27">
        <f>+G17*D17</f>
        <v>0</v>
      </c>
      <c r="J17" s="152"/>
      <c r="K17" s="152"/>
    </row>
    <row r="18" spans="1:13" ht="13.5" thickBot="1">
      <c r="A18" s="146">
        <f>+A17+1</f>
        <v>6</v>
      </c>
      <c r="B18" s="163" t="s">
        <v>179</v>
      </c>
      <c r="C18" s="164"/>
      <c r="D18" s="216">
        <v>0</v>
      </c>
      <c r="E18" s="29"/>
      <c r="F18" s="29" t="s">
        <v>23</v>
      </c>
      <c r="G18" s="27">
        <f>+G17</f>
        <v>0</v>
      </c>
      <c r="H18" s="44"/>
      <c r="I18" s="47">
        <f>+G18*D18</f>
        <v>0</v>
      </c>
      <c r="J18" s="152"/>
      <c r="K18" s="152"/>
    </row>
    <row r="19" spans="1:13">
      <c r="A19" s="146">
        <f>+A18+1</f>
        <v>7</v>
      </c>
      <c r="B19" s="31" t="s">
        <v>341</v>
      </c>
      <c r="C19" s="152" t="s">
        <v>340</v>
      </c>
      <c r="D19" s="460">
        <f>SUM(D14:D18)</f>
        <v>0</v>
      </c>
      <c r="E19" s="29"/>
      <c r="F19" s="29"/>
      <c r="G19" s="45"/>
      <c r="H19" s="44"/>
      <c r="I19" s="27">
        <f>SUM(I14:I18)</f>
        <v>0</v>
      </c>
      <c r="J19" s="152"/>
      <c r="K19" s="152"/>
    </row>
    <row r="20" spans="1:13">
      <c r="A20" s="146"/>
      <c r="B20" s="36"/>
      <c r="C20" s="152"/>
      <c r="D20" s="29" t="s">
        <v>10</v>
      </c>
      <c r="E20" s="152"/>
      <c r="F20" s="152"/>
      <c r="G20" s="166"/>
      <c r="H20" s="152"/>
      <c r="I20" s="36"/>
      <c r="J20" s="152"/>
      <c r="K20" s="152"/>
    </row>
    <row r="21" spans="1:13" ht="13.5" thickBot="1">
      <c r="A21" s="146">
        <f>+A19+1</f>
        <v>8</v>
      </c>
      <c r="B21" s="31" t="s">
        <v>24</v>
      </c>
      <c r="C21" s="152" t="s">
        <v>321</v>
      </c>
      <c r="D21" s="165" t="s">
        <v>10</v>
      </c>
      <c r="E21" s="29"/>
      <c r="F21" s="29"/>
      <c r="G21" s="29"/>
      <c r="H21" s="29"/>
      <c r="I21" s="167">
        <f>I11-I19</f>
        <v>209339.61660343606</v>
      </c>
      <c r="J21" s="152"/>
      <c r="K21" s="152"/>
      <c r="M21" s="168"/>
    </row>
    <row r="22" spans="1:13" ht="13.5" thickTop="1">
      <c r="A22" s="146"/>
      <c r="B22" s="36"/>
      <c r="C22" s="152"/>
      <c r="D22" s="165"/>
      <c r="E22" s="29"/>
      <c r="F22" s="29"/>
      <c r="G22" s="29"/>
      <c r="H22" s="29"/>
      <c r="I22" s="36"/>
      <c r="J22" s="152"/>
      <c r="K22" s="152"/>
      <c r="M22" s="169"/>
    </row>
    <row r="23" spans="1:13">
      <c r="A23" s="170">
        <f>+A21+1</f>
        <v>9</v>
      </c>
      <c r="B23" s="171" t="s">
        <v>161</v>
      </c>
      <c r="C23" s="611" t="s">
        <v>678</v>
      </c>
      <c r="D23" s="162">
        <f>+'3-Project True-up'!H39</f>
        <v>0</v>
      </c>
      <c r="E23" s="172"/>
      <c r="F23" s="173" t="s">
        <v>97</v>
      </c>
      <c r="G23" s="174">
        <v>1</v>
      </c>
      <c r="H23" s="172"/>
      <c r="I23" s="18">
        <f>+G23*D23</f>
        <v>0</v>
      </c>
      <c r="K23" s="175"/>
    </row>
    <row r="24" spans="1:13">
      <c r="A24" s="170"/>
      <c r="B24" s="171"/>
      <c r="C24" s="172"/>
      <c r="D24" s="176"/>
      <c r="E24" s="176"/>
      <c r="F24" s="176"/>
      <c r="G24" s="176"/>
      <c r="H24" s="176"/>
      <c r="I24" s="177"/>
      <c r="K24" s="175"/>
    </row>
    <row r="25" spans="1:13" ht="13.5" thickBot="1">
      <c r="A25" s="170">
        <f>+A23+1</f>
        <v>10</v>
      </c>
      <c r="B25" s="171" t="s">
        <v>24</v>
      </c>
      <c r="C25" s="172" t="s">
        <v>322</v>
      </c>
      <c r="D25" s="176"/>
      <c r="E25" s="177"/>
      <c r="F25" s="177"/>
      <c r="G25" s="177"/>
      <c r="H25" s="177"/>
      <c r="I25" s="178">
        <f>+I21+I23</f>
        <v>209339.61660343606</v>
      </c>
      <c r="K25" s="543">
        <v>209339.61660343606</v>
      </c>
    </row>
    <row r="26" spans="1:13" ht="13.5" thickTop="1">
      <c r="A26" s="179"/>
      <c r="B26" s="163"/>
      <c r="C26" s="175"/>
      <c r="D26" s="175"/>
      <c r="E26" s="175"/>
      <c r="F26" s="180"/>
      <c r="G26" s="181"/>
      <c r="H26" s="175"/>
      <c r="I26" s="163"/>
      <c r="J26" s="175"/>
      <c r="K26" s="175"/>
    </row>
    <row r="27" spans="1:13">
      <c r="A27" s="179"/>
      <c r="B27" s="182"/>
      <c r="C27" s="175"/>
      <c r="D27" s="175"/>
      <c r="E27" s="175"/>
      <c r="F27" s="180"/>
      <c r="G27" s="181"/>
      <c r="H27" s="175"/>
      <c r="I27" s="163"/>
      <c r="J27" s="175"/>
      <c r="K27" s="175"/>
    </row>
    <row r="28" spans="1:13">
      <c r="A28" s="179"/>
      <c r="B28" s="163"/>
      <c r="C28" s="175"/>
      <c r="D28" s="175"/>
      <c r="E28" s="175"/>
      <c r="F28" s="175"/>
      <c r="G28" s="181"/>
      <c r="H28" s="175"/>
      <c r="I28" s="163"/>
      <c r="J28" s="175"/>
      <c r="K28" s="175"/>
    </row>
    <row r="29" spans="1:13">
      <c r="A29" s="179"/>
      <c r="B29" s="163"/>
      <c r="C29" s="175"/>
      <c r="D29" s="175"/>
      <c r="E29" s="175"/>
      <c r="F29" s="175"/>
      <c r="G29" s="181"/>
      <c r="H29" s="175"/>
      <c r="I29" s="163"/>
      <c r="J29" s="175"/>
      <c r="K29" s="175"/>
    </row>
    <row r="30" spans="1:13">
      <c r="A30" s="179"/>
      <c r="B30" s="163"/>
      <c r="C30" s="175"/>
      <c r="D30" s="175"/>
      <c r="E30" s="175"/>
      <c r="F30" s="175"/>
      <c r="G30" s="181"/>
      <c r="H30" s="175"/>
      <c r="I30" s="163"/>
      <c r="J30" s="175"/>
      <c r="K30" s="175"/>
    </row>
    <row r="31" spans="1:13">
      <c r="A31" s="179"/>
      <c r="B31" s="183"/>
      <c r="C31" s="175"/>
      <c r="D31" s="175"/>
      <c r="E31" s="175"/>
      <c r="F31" s="175"/>
      <c r="G31" s="175"/>
      <c r="H31" s="175"/>
      <c r="I31" s="163"/>
      <c r="J31" s="175"/>
      <c r="K31" s="175"/>
    </row>
    <row r="32" spans="1:13">
      <c r="A32" s="179"/>
      <c r="B32" s="182"/>
      <c r="C32" s="175"/>
      <c r="D32" s="175"/>
      <c r="E32" s="175"/>
      <c r="F32" s="175"/>
      <c r="G32" s="175"/>
      <c r="H32" s="175"/>
      <c r="I32" s="163"/>
      <c r="J32" s="175"/>
      <c r="K32" s="175"/>
    </row>
    <row r="33" spans="1:11">
      <c r="A33" s="179"/>
      <c r="B33" s="182"/>
      <c r="C33" s="175"/>
      <c r="D33" s="184"/>
      <c r="E33" s="175"/>
      <c r="F33" s="175"/>
      <c r="G33" s="175"/>
      <c r="H33" s="175"/>
      <c r="I33" s="180"/>
      <c r="J33" s="175"/>
      <c r="K33" s="175"/>
    </row>
    <row r="34" spans="1:11">
      <c r="A34" s="179"/>
      <c r="B34" s="182"/>
      <c r="C34" s="175"/>
      <c r="D34" s="184"/>
      <c r="E34" s="175"/>
      <c r="F34" s="175"/>
      <c r="G34" s="175"/>
      <c r="H34" s="175"/>
      <c r="I34" s="180"/>
      <c r="J34" s="175"/>
      <c r="K34" s="175"/>
    </row>
    <row r="35" spans="1:11">
      <c r="A35" s="179"/>
      <c r="B35" s="182"/>
      <c r="C35" s="175"/>
      <c r="D35" s="185"/>
      <c r="E35" s="175"/>
      <c r="F35" s="175"/>
      <c r="G35" s="175"/>
      <c r="H35" s="175"/>
      <c r="I35" s="180"/>
      <c r="J35" s="175"/>
      <c r="K35" s="175"/>
    </row>
    <row r="36" spans="1:11">
      <c r="A36" s="179"/>
      <c r="B36" s="182"/>
      <c r="C36" s="175"/>
      <c r="D36" s="186"/>
      <c r="E36" s="175"/>
      <c r="F36" s="175"/>
      <c r="G36" s="175"/>
      <c r="H36" s="175"/>
      <c r="I36" s="187"/>
      <c r="J36" s="175"/>
      <c r="K36" s="175"/>
    </row>
    <row r="37" spans="1:11">
      <c r="A37" s="179"/>
      <c r="B37" s="182"/>
      <c r="C37" s="188"/>
      <c r="D37" s="184"/>
      <c r="E37" s="175"/>
      <c r="F37" s="175"/>
      <c r="G37" s="175"/>
      <c r="H37" s="175"/>
      <c r="I37" s="189"/>
      <c r="J37" s="175"/>
      <c r="K37" s="175"/>
    </row>
    <row r="38" spans="1:11">
      <c r="A38" s="179"/>
      <c r="B38" s="182"/>
      <c r="C38" s="188"/>
      <c r="D38" s="184"/>
      <c r="E38" s="175"/>
      <c r="F38" s="180"/>
      <c r="G38" s="175"/>
      <c r="H38" s="175"/>
      <c r="I38" s="189"/>
      <c r="J38" s="175"/>
      <c r="K38" s="175"/>
    </row>
    <row r="39" spans="1:11">
      <c r="A39" s="179"/>
      <c r="B39" s="182"/>
      <c r="C39" s="188"/>
      <c r="D39" s="184"/>
      <c r="E39" s="175"/>
      <c r="F39" s="180"/>
      <c r="G39" s="175"/>
      <c r="H39" s="175"/>
      <c r="I39" s="189"/>
      <c r="J39" s="175"/>
      <c r="K39" s="175"/>
    </row>
    <row r="40" spans="1:11">
      <c r="A40" s="179"/>
      <c r="B40" s="182"/>
      <c r="C40" s="175"/>
      <c r="D40" s="175"/>
      <c r="E40" s="175"/>
      <c r="F40" s="180"/>
      <c r="G40" s="175"/>
      <c r="H40" s="175"/>
      <c r="I40" s="180"/>
      <c r="J40" s="175"/>
      <c r="K40" s="175"/>
    </row>
    <row r="41" spans="1:11">
      <c r="A41" s="179"/>
      <c r="B41" s="182"/>
      <c r="C41" s="175"/>
      <c r="D41" s="175"/>
      <c r="E41" s="175"/>
      <c r="F41" s="180"/>
      <c r="G41" s="175"/>
      <c r="H41" s="175"/>
      <c r="I41" s="180"/>
      <c r="J41" s="175"/>
      <c r="K41" s="175"/>
    </row>
    <row r="42" spans="1:11">
      <c r="A42" s="179"/>
      <c r="B42" s="182"/>
      <c r="C42" s="175"/>
      <c r="D42" s="190"/>
      <c r="E42" s="190"/>
      <c r="F42" s="190"/>
      <c r="G42" s="190"/>
      <c r="H42" s="190"/>
      <c r="I42" s="190"/>
      <c r="J42" s="190"/>
      <c r="K42" s="175"/>
    </row>
    <row r="43" spans="1:11">
      <c r="A43" s="179"/>
      <c r="B43" s="182"/>
      <c r="C43" s="175"/>
      <c r="D43" s="190"/>
      <c r="E43" s="190"/>
      <c r="F43" s="190"/>
      <c r="G43" s="190"/>
      <c r="H43" s="190"/>
      <c r="I43" s="190"/>
      <c r="J43" s="190"/>
      <c r="K43" s="175"/>
    </row>
    <row r="44" spans="1:11">
      <c r="A44" s="179"/>
      <c r="B44" s="182"/>
      <c r="C44" s="175"/>
      <c r="D44" s="190"/>
      <c r="E44" s="190"/>
      <c r="F44" s="190"/>
      <c r="G44" s="190"/>
      <c r="H44" s="190"/>
      <c r="I44" s="190"/>
      <c r="J44" s="190"/>
      <c r="K44" s="175"/>
    </row>
    <row r="45" spans="1:11">
      <c r="A45" s="179"/>
      <c r="B45" s="182"/>
      <c r="C45" s="175"/>
      <c r="D45" s="190"/>
      <c r="E45" s="190"/>
      <c r="F45" s="190"/>
      <c r="G45" s="190"/>
      <c r="H45" s="190"/>
      <c r="I45" s="190"/>
      <c r="J45" s="190"/>
      <c r="K45" s="175"/>
    </row>
    <row r="46" spans="1:11">
      <c r="A46" s="146"/>
      <c r="B46" s="31"/>
      <c r="C46" s="152"/>
      <c r="D46" s="191"/>
      <c r="E46" s="192"/>
      <c r="F46" s="192"/>
      <c r="G46" s="192"/>
      <c r="H46" s="192"/>
      <c r="I46" s="192"/>
      <c r="J46" s="192"/>
      <c r="K46" s="152"/>
    </row>
    <row r="47" spans="1:11">
      <c r="A47" s="146"/>
      <c r="B47" s="31"/>
      <c r="C47" s="152"/>
      <c r="D47" s="191"/>
      <c r="E47" s="192"/>
      <c r="F47" s="192"/>
      <c r="G47" s="192"/>
      <c r="H47" s="192"/>
      <c r="I47" s="192"/>
      <c r="J47" s="192"/>
      <c r="K47" s="152"/>
    </row>
    <row r="48" spans="1:11">
      <c r="A48" s="146"/>
      <c r="B48" s="31"/>
      <c r="C48" s="152"/>
      <c r="D48" s="191"/>
      <c r="E48" s="192"/>
      <c r="F48" s="192"/>
      <c r="G48" s="192"/>
      <c r="H48" s="192"/>
      <c r="I48" s="192"/>
      <c r="J48" s="192"/>
      <c r="K48" s="152"/>
    </row>
    <row r="49" spans="1:11">
      <c r="A49" s="146"/>
      <c r="B49" s="31"/>
      <c r="C49" s="152"/>
      <c r="D49" s="191"/>
      <c r="E49" s="192"/>
      <c r="F49" s="192"/>
      <c r="G49" s="192"/>
      <c r="H49" s="192"/>
      <c r="I49" s="192"/>
      <c r="J49" s="192"/>
      <c r="K49" s="152"/>
    </row>
    <row r="50" spans="1:11">
      <c r="A50" s="146"/>
      <c r="B50" s="31"/>
      <c r="C50" s="152"/>
      <c r="D50" s="191"/>
      <c r="E50" s="192"/>
      <c r="F50" s="192"/>
      <c r="G50" s="192"/>
      <c r="H50" s="192"/>
      <c r="I50" s="192"/>
      <c r="J50" s="192"/>
      <c r="K50" s="152"/>
    </row>
    <row r="51" spans="1:11">
      <c r="A51" s="146"/>
      <c r="B51" s="31"/>
      <c r="C51" s="152"/>
      <c r="D51" s="191"/>
      <c r="E51" s="192"/>
      <c r="F51" s="192"/>
      <c r="G51" s="192"/>
      <c r="H51" s="192"/>
      <c r="I51" s="192"/>
      <c r="J51" s="192"/>
      <c r="K51" s="152"/>
    </row>
    <row r="52" spans="1:11">
      <c r="A52" s="36"/>
      <c r="B52" s="31"/>
      <c r="C52" s="152"/>
      <c r="D52" s="152"/>
      <c r="E52" s="152"/>
      <c r="F52" s="152"/>
      <c r="G52" s="152"/>
      <c r="H52" s="152"/>
      <c r="I52" s="193"/>
      <c r="J52" s="152"/>
      <c r="K52" s="194" t="s">
        <v>182</v>
      </c>
    </row>
    <row r="53" spans="1:11">
      <c r="A53" s="36"/>
      <c r="B53" s="152"/>
      <c r="C53" s="152"/>
      <c r="D53" s="152"/>
      <c r="E53" s="152"/>
      <c r="F53" s="152"/>
      <c r="G53" s="152"/>
      <c r="H53" s="152"/>
      <c r="I53" s="152"/>
      <c r="J53" s="152"/>
      <c r="K53" s="152"/>
    </row>
    <row r="54" spans="1:11">
      <c r="A54" s="36"/>
      <c r="B54" s="31" t="s">
        <v>9</v>
      </c>
      <c r="C54" s="31"/>
      <c r="D54" s="156" t="s">
        <v>91</v>
      </c>
      <c r="E54" s="31"/>
      <c r="F54" s="31"/>
      <c r="G54" s="31"/>
      <c r="H54" s="31"/>
      <c r="I54" s="144"/>
      <c r="J54" s="31"/>
      <c r="K54" s="194" t="str">
        <f>K3</f>
        <v>For  the 12 months ended 12/31/2022</v>
      </c>
    </row>
    <row r="55" spans="1:11">
      <c r="A55" s="36"/>
      <c r="B55" s="195"/>
      <c r="C55" s="29"/>
      <c r="D55" s="32" t="s">
        <v>160</v>
      </c>
      <c r="E55" s="29"/>
      <c r="F55" s="29"/>
      <c r="G55" s="29"/>
      <c r="H55" s="29"/>
      <c r="I55" s="29"/>
      <c r="J55" s="29"/>
      <c r="K55" s="29"/>
    </row>
    <row r="56" spans="1:11">
      <c r="A56" s="36"/>
      <c r="B56" s="31"/>
      <c r="C56" s="29"/>
      <c r="D56" s="32" t="str">
        <f>+D5</f>
        <v>GridLiance High Plains LLC</v>
      </c>
      <c r="E56" s="29"/>
      <c r="F56" s="29"/>
      <c r="G56" s="29" t="s">
        <v>10</v>
      </c>
      <c r="H56" s="29"/>
      <c r="I56" s="29"/>
      <c r="J56" s="29"/>
      <c r="K56" s="29"/>
    </row>
    <row r="57" spans="1:11">
      <c r="A57" s="1098"/>
      <c r="B57" s="1098"/>
      <c r="C57" s="1098"/>
      <c r="D57" s="1098"/>
      <c r="E57" s="1098"/>
      <c r="F57" s="1098"/>
      <c r="G57" s="1098"/>
      <c r="H57" s="1098"/>
      <c r="I57" s="1098"/>
      <c r="J57" s="1098"/>
      <c r="K57" s="1098"/>
    </row>
    <row r="58" spans="1:11">
      <c r="A58" s="36"/>
      <c r="B58" s="156" t="s">
        <v>11</v>
      </c>
      <c r="C58" s="156" t="s">
        <v>12</v>
      </c>
      <c r="D58" s="156" t="s">
        <v>13</v>
      </c>
      <c r="E58" s="29" t="s">
        <v>10</v>
      </c>
      <c r="F58" s="29"/>
      <c r="G58" s="155" t="s">
        <v>14</v>
      </c>
      <c r="H58" s="29"/>
      <c r="I58" s="155" t="s">
        <v>15</v>
      </c>
      <c r="J58" s="29"/>
      <c r="K58" s="156"/>
    </row>
    <row r="59" spans="1:11">
      <c r="A59" s="36"/>
      <c r="B59" s="31"/>
      <c r="C59" s="196"/>
      <c r="D59" s="29"/>
      <c r="E59" s="29"/>
      <c r="F59" s="29"/>
      <c r="G59" s="146"/>
      <c r="H59" s="29"/>
      <c r="I59" s="197" t="s">
        <v>25</v>
      </c>
      <c r="J59" s="29"/>
      <c r="K59" s="156"/>
    </row>
    <row r="60" spans="1:11">
      <c r="A60" s="146" t="s">
        <v>16</v>
      </c>
      <c r="B60" s="31"/>
      <c r="C60" s="198" t="s">
        <v>302</v>
      </c>
      <c r="D60" s="197" t="s">
        <v>27</v>
      </c>
      <c r="E60" s="199"/>
      <c r="F60" s="197" t="s">
        <v>28</v>
      </c>
      <c r="G60" s="36"/>
      <c r="H60" s="199"/>
      <c r="I60" s="146" t="s">
        <v>29</v>
      </c>
      <c r="J60" s="29"/>
      <c r="K60" s="156"/>
    </row>
    <row r="61" spans="1:11" ht="13.5" thickBot="1">
      <c r="A61" s="33" t="s">
        <v>18</v>
      </c>
      <c r="B61" s="200" t="s">
        <v>572</v>
      </c>
      <c r="C61" s="29"/>
      <c r="D61" s="29"/>
      <c r="E61" s="29"/>
      <c r="F61" s="29"/>
      <c r="G61" s="29"/>
      <c r="H61" s="29"/>
      <c r="I61" s="29"/>
      <c r="J61" s="29"/>
      <c r="K61" s="29"/>
    </row>
    <row r="62" spans="1:11">
      <c r="A62" s="146"/>
      <c r="B62" s="31" t="s">
        <v>691</v>
      </c>
      <c r="C62" s="29"/>
      <c r="D62" s="29"/>
      <c r="E62" s="29"/>
      <c r="F62" s="29"/>
      <c r="G62" s="29"/>
      <c r="H62" s="29"/>
      <c r="I62" s="29"/>
      <c r="J62" s="29"/>
      <c r="K62" s="29"/>
    </row>
    <row r="63" spans="1:11">
      <c r="A63" s="146">
        <v>1</v>
      </c>
      <c r="B63" s="31" t="s">
        <v>421</v>
      </c>
      <c r="C63" s="44" t="s">
        <v>426</v>
      </c>
      <c r="D63" s="201">
        <v>0</v>
      </c>
      <c r="E63" s="29"/>
      <c r="F63" s="29" t="s">
        <v>30</v>
      </c>
      <c r="G63" s="18"/>
      <c r="H63" s="29"/>
      <c r="I63" s="18">
        <f>+G63*D63</f>
        <v>0</v>
      </c>
      <c r="J63" s="29"/>
      <c r="K63" s="29"/>
    </row>
    <row r="64" spans="1:11">
      <c r="A64" s="146">
        <f>+A63+1</f>
        <v>2</v>
      </c>
      <c r="B64" s="31" t="s">
        <v>31</v>
      </c>
      <c r="C64" s="44" t="s">
        <v>424</v>
      </c>
      <c r="D64" s="216">
        <f>'4- Rate Base'!C24</f>
        <v>0</v>
      </c>
      <c r="E64" s="29"/>
      <c r="F64" s="29" t="s">
        <v>23</v>
      </c>
      <c r="G64" s="27">
        <f>I191</f>
        <v>0</v>
      </c>
      <c r="H64" s="44"/>
      <c r="I64" s="18">
        <f>+G64*D64</f>
        <v>0</v>
      </c>
      <c r="J64" s="29"/>
      <c r="K64" s="29"/>
    </row>
    <row r="65" spans="1:11">
      <c r="A65" s="146">
        <f t="shared" ref="A65:A104" si="0">+A64+1</f>
        <v>3</v>
      </c>
      <c r="B65" s="31" t="s">
        <v>422</v>
      </c>
      <c r="C65" s="44" t="s">
        <v>427</v>
      </c>
      <c r="D65" s="201">
        <f>'11a-Wholesale Distribution '!D194</f>
        <v>15881459.347534599</v>
      </c>
      <c r="E65" s="29"/>
      <c r="F65" s="29" t="s">
        <v>30</v>
      </c>
      <c r="G65" s="162">
        <v>0</v>
      </c>
      <c r="H65" s="44"/>
      <c r="I65" s="18">
        <f>+G65*D65</f>
        <v>0</v>
      </c>
      <c r="J65" s="29"/>
      <c r="K65" s="29"/>
    </row>
    <row r="66" spans="1:11">
      <c r="A66" s="146">
        <f t="shared" si="0"/>
        <v>4</v>
      </c>
      <c r="B66" s="31" t="s">
        <v>125</v>
      </c>
      <c r="C66" s="44" t="s">
        <v>425</v>
      </c>
      <c r="D66" s="216">
        <f>'4- Rate Base'!D24</f>
        <v>0</v>
      </c>
      <c r="E66" s="29"/>
      <c r="F66" s="29" t="s">
        <v>32</v>
      </c>
      <c r="G66" s="27">
        <f>I199</f>
        <v>0</v>
      </c>
      <c r="H66" s="44"/>
      <c r="I66" s="18">
        <f>+G66*D66</f>
        <v>0</v>
      </c>
      <c r="J66" s="29"/>
      <c r="K66" s="29"/>
    </row>
    <row r="67" spans="1:11" ht="13.5" thickBot="1">
      <c r="A67" s="146">
        <f t="shared" si="0"/>
        <v>5</v>
      </c>
      <c r="B67" s="31" t="s">
        <v>423</v>
      </c>
      <c r="C67" s="29" t="s">
        <v>428</v>
      </c>
      <c r="D67" s="202">
        <v>0</v>
      </c>
      <c r="E67" s="29"/>
      <c r="F67" s="29" t="s">
        <v>184</v>
      </c>
      <c r="G67" s="27">
        <f>K203</f>
        <v>0</v>
      </c>
      <c r="H67" s="44"/>
      <c r="I67" s="203">
        <f>+G67*D67</f>
        <v>0</v>
      </c>
      <c r="J67" s="29"/>
      <c r="K67" s="29"/>
    </row>
    <row r="68" spans="1:11" ht="24" customHeight="1">
      <c r="A68" s="146">
        <f t="shared" si="0"/>
        <v>6</v>
      </c>
      <c r="B68" s="28" t="s">
        <v>331</v>
      </c>
      <c r="C68" s="29" t="s">
        <v>330</v>
      </c>
      <c r="D68" s="18">
        <f>SUM(D63:D67)</f>
        <v>15881459.347534599</v>
      </c>
      <c r="E68" s="29"/>
      <c r="F68" s="29" t="s">
        <v>33</v>
      </c>
      <c r="G68" s="204">
        <f>IF(I68&gt;0,I68/D68,0)</f>
        <v>0</v>
      </c>
      <c r="H68" s="44"/>
      <c r="I68" s="18">
        <f>SUM(I63:I67)</f>
        <v>0</v>
      </c>
      <c r="J68" s="29"/>
      <c r="K68" s="205"/>
    </row>
    <row r="69" spans="1:11">
      <c r="A69" s="146"/>
      <c r="B69" s="31"/>
      <c r="C69" s="29"/>
      <c r="D69" s="18"/>
      <c r="E69" s="29"/>
      <c r="F69" s="29"/>
      <c r="G69" s="205"/>
      <c r="H69" s="29"/>
      <c r="I69" s="18"/>
      <c r="J69" s="29"/>
      <c r="K69" s="205"/>
    </row>
    <row r="70" spans="1:11">
      <c r="A70" s="146">
        <f>+A68+1</f>
        <v>7</v>
      </c>
      <c r="B70" s="31" t="s">
        <v>692</v>
      </c>
      <c r="C70" s="29"/>
      <c r="D70" s="18"/>
      <c r="E70" s="29"/>
      <c r="F70" s="29"/>
      <c r="G70" s="29"/>
      <c r="H70" s="29"/>
      <c r="I70" s="18"/>
      <c r="J70" s="29"/>
      <c r="K70" s="29"/>
    </row>
    <row r="71" spans="1:11">
      <c r="A71" s="146">
        <f t="shared" si="0"/>
        <v>8</v>
      </c>
      <c r="B71" s="31" t="s">
        <v>421</v>
      </c>
      <c r="C71" s="29" t="s">
        <v>429</v>
      </c>
      <c r="D71" s="201">
        <v>0</v>
      </c>
      <c r="E71" s="29"/>
      <c r="F71" s="29" t="s">
        <v>30</v>
      </c>
      <c r="G71" s="18"/>
      <c r="H71" s="29"/>
      <c r="I71" s="18">
        <f>+G71*D71</f>
        <v>0</v>
      </c>
      <c r="J71" s="29"/>
      <c r="K71" s="29"/>
    </row>
    <row r="72" spans="1:11">
      <c r="A72" s="146">
        <f t="shared" si="0"/>
        <v>9</v>
      </c>
      <c r="B72" s="31" t="s">
        <v>31</v>
      </c>
      <c r="C72" s="29" t="s">
        <v>431</v>
      </c>
      <c r="D72" s="216">
        <f>'4- Rate Base'!I24</f>
        <v>0</v>
      </c>
      <c r="E72" s="29"/>
      <c r="F72" s="29" t="s">
        <v>23</v>
      </c>
      <c r="G72" s="27">
        <f>+G64</f>
        <v>0</v>
      </c>
      <c r="H72" s="44"/>
      <c r="I72" s="18">
        <f>+G72*D72</f>
        <v>0</v>
      </c>
      <c r="J72" s="29"/>
      <c r="K72" s="29"/>
    </row>
    <row r="73" spans="1:11">
      <c r="A73" s="146">
        <f t="shared" si="0"/>
        <v>10</v>
      </c>
      <c r="B73" s="31" t="s">
        <v>422</v>
      </c>
      <c r="C73" s="29" t="s">
        <v>430</v>
      </c>
      <c r="D73" s="201">
        <f>'11a-Wholesale Distribution '!E194</f>
        <v>5100515.6930398615</v>
      </c>
      <c r="E73" s="29"/>
      <c r="F73" s="29" t="s">
        <v>30</v>
      </c>
      <c r="G73" s="27">
        <f>+G65</f>
        <v>0</v>
      </c>
      <c r="H73" s="44"/>
      <c r="I73" s="216">
        <f>+G73*D73</f>
        <v>0</v>
      </c>
      <c r="J73" s="29"/>
      <c r="K73" s="29"/>
    </row>
    <row r="74" spans="1:11">
      <c r="A74" s="146">
        <f t="shared" si="0"/>
        <v>11</v>
      </c>
      <c r="B74" s="31" t="s">
        <v>125</v>
      </c>
      <c r="C74" s="29" t="s">
        <v>432</v>
      </c>
      <c r="D74" s="216">
        <f>'4- Rate Base'!J24</f>
        <v>0</v>
      </c>
      <c r="E74" s="29"/>
      <c r="F74" s="29" t="s">
        <v>32</v>
      </c>
      <c r="G74" s="27">
        <f>+G66</f>
        <v>0</v>
      </c>
      <c r="H74" s="44"/>
      <c r="I74" s="18">
        <f>+G74*D74</f>
        <v>0</v>
      </c>
      <c r="J74" s="29"/>
      <c r="K74" s="29"/>
    </row>
    <row r="75" spans="1:11" ht="13.5" thickBot="1">
      <c r="A75" s="146">
        <f t="shared" si="0"/>
        <v>12</v>
      </c>
      <c r="B75" s="31" t="s">
        <v>423</v>
      </c>
      <c r="C75" s="29" t="s">
        <v>428</v>
      </c>
      <c r="D75" s="202">
        <v>0</v>
      </c>
      <c r="E75" s="29"/>
      <c r="F75" s="29" t="s">
        <v>184</v>
      </c>
      <c r="G75" s="27">
        <f>+G67</f>
        <v>0</v>
      </c>
      <c r="H75" s="44"/>
      <c r="I75" s="203">
        <f>+G75*D75</f>
        <v>0</v>
      </c>
      <c r="J75" s="29"/>
      <c r="K75" s="29"/>
    </row>
    <row r="76" spans="1:11">
      <c r="A76" s="146">
        <f t="shared" si="0"/>
        <v>13</v>
      </c>
      <c r="B76" s="31" t="s">
        <v>333</v>
      </c>
      <c r="C76" s="29" t="s">
        <v>332</v>
      </c>
      <c r="D76" s="18">
        <f>SUM(D71:D75)</f>
        <v>5100515.6930398615</v>
      </c>
      <c r="E76" s="29"/>
      <c r="F76" s="29"/>
      <c r="G76" s="27"/>
      <c r="H76" s="44"/>
      <c r="I76" s="18">
        <f>SUM(I71:I75)</f>
        <v>0</v>
      </c>
      <c r="J76" s="29"/>
      <c r="K76" s="29"/>
    </row>
    <row r="77" spans="1:11">
      <c r="A77" s="146"/>
      <c r="B77" s="36"/>
      <c r="C77" s="29" t="s">
        <v>10</v>
      </c>
      <c r="D77" s="18"/>
      <c r="E77" s="29"/>
      <c r="F77" s="29"/>
      <c r="G77" s="204"/>
      <c r="H77" s="29"/>
      <c r="I77" s="18"/>
      <c r="J77" s="29"/>
      <c r="K77" s="205"/>
    </row>
    <row r="78" spans="1:11">
      <c r="A78" s="146">
        <f>+A76+1</f>
        <v>14</v>
      </c>
      <c r="B78" s="31" t="s">
        <v>34</v>
      </c>
      <c r="C78" s="29"/>
      <c r="D78" s="18"/>
      <c r="E78" s="29"/>
      <c r="F78" s="29"/>
      <c r="G78" s="27"/>
      <c r="H78" s="29"/>
      <c r="I78" s="18"/>
      <c r="J78" s="29"/>
      <c r="K78" s="29"/>
    </row>
    <row r="79" spans="1:11">
      <c r="A79" s="146">
        <f t="shared" si="0"/>
        <v>15</v>
      </c>
      <c r="B79" s="31" t="s">
        <v>421</v>
      </c>
      <c r="C79" s="29" t="str">
        <f>"(line "&amp;A63&amp;" - line "&amp;A71&amp;")"</f>
        <v>(line 1 - line 8)</v>
      </c>
      <c r="D79" s="18">
        <f>D63-D71</f>
        <v>0</v>
      </c>
      <c r="E79" s="44"/>
      <c r="F79" s="44"/>
      <c r="G79" s="204"/>
      <c r="H79" s="44"/>
      <c r="I79" s="18">
        <f>I63-I71</f>
        <v>0</v>
      </c>
      <c r="J79" s="29"/>
      <c r="K79" s="205"/>
    </row>
    <row r="80" spans="1:11">
      <c r="A80" s="146">
        <f t="shared" si="0"/>
        <v>16</v>
      </c>
      <c r="B80" s="31" t="s">
        <v>31</v>
      </c>
      <c r="C80" s="29" t="s">
        <v>335</v>
      </c>
      <c r="D80" s="18">
        <f>D64-D72</f>
        <v>0</v>
      </c>
      <c r="E80" s="44"/>
      <c r="F80" s="44"/>
      <c r="G80" s="27"/>
      <c r="H80" s="44"/>
      <c r="I80" s="18">
        <f>I64-I72</f>
        <v>0</v>
      </c>
      <c r="J80" s="29"/>
      <c r="K80" s="205"/>
    </row>
    <row r="81" spans="1:11">
      <c r="A81" s="146">
        <f t="shared" si="0"/>
        <v>17</v>
      </c>
      <c r="B81" s="31" t="s">
        <v>422</v>
      </c>
      <c r="C81" s="29" t="str">
        <f>"(line "&amp;A65&amp;" - line "&amp;A73&amp;")"</f>
        <v>(line 3 - line 10)</v>
      </c>
      <c r="D81" s="18">
        <f>D65-D73</f>
        <v>10780943.654494736</v>
      </c>
      <c r="E81" s="44"/>
      <c r="F81" s="44"/>
      <c r="G81" s="204"/>
      <c r="H81" s="44"/>
      <c r="I81" s="216">
        <f>I65-I73</f>
        <v>0</v>
      </c>
      <c r="J81" s="29"/>
      <c r="K81" s="205"/>
    </row>
    <row r="82" spans="1:11">
      <c r="A82" s="146">
        <f t="shared" si="0"/>
        <v>18</v>
      </c>
      <c r="B82" s="31" t="s">
        <v>125</v>
      </c>
      <c r="C82" s="29" t="s">
        <v>336</v>
      </c>
      <c r="D82" s="18">
        <f>D66-D74</f>
        <v>0</v>
      </c>
      <c r="E82" s="44"/>
      <c r="F82" s="44"/>
      <c r="G82" s="204"/>
      <c r="H82" s="44"/>
      <c r="I82" s="18">
        <f>I66-I74</f>
        <v>0</v>
      </c>
      <c r="J82" s="29"/>
      <c r="K82" s="205"/>
    </row>
    <row r="83" spans="1:11" ht="13.5" thickBot="1">
      <c r="A83" s="146">
        <f t="shared" si="0"/>
        <v>19</v>
      </c>
      <c r="B83" s="31" t="s">
        <v>423</v>
      </c>
      <c r="C83" s="29" t="str">
        <f>"(line "&amp;A67&amp;" - line "&amp;A75&amp;")"</f>
        <v>(line 5 - line 12)</v>
      </c>
      <c r="D83" s="203">
        <f>D67-D75</f>
        <v>0</v>
      </c>
      <c r="E83" s="44"/>
      <c r="F83" s="44"/>
      <c r="G83" s="204"/>
      <c r="H83" s="44"/>
      <c r="I83" s="203">
        <f>I67-I75</f>
        <v>0</v>
      </c>
      <c r="J83" s="29"/>
      <c r="K83" s="205"/>
    </row>
    <row r="84" spans="1:11">
      <c r="A84" s="146">
        <f t="shared" si="0"/>
        <v>20</v>
      </c>
      <c r="B84" s="31" t="s">
        <v>339</v>
      </c>
      <c r="C84" s="29" t="s">
        <v>334</v>
      </c>
      <c r="D84" s="18">
        <f>SUM(D79:D83)</f>
        <v>10780943.654494736</v>
      </c>
      <c r="E84" s="44"/>
      <c r="F84" s="44" t="s">
        <v>35</v>
      </c>
      <c r="G84" s="204">
        <f>IF(I84&gt;0,I84/D84,0)</f>
        <v>0</v>
      </c>
      <c r="H84" s="44"/>
      <c r="I84" s="18">
        <f>SUM(I79:I83)</f>
        <v>0</v>
      </c>
      <c r="J84" s="29"/>
      <c r="K84" s="29"/>
    </row>
    <row r="85" spans="1:11">
      <c r="A85" s="146"/>
      <c r="B85" s="36"/>
      <c r="C85" s="29"/>
      <c r="D85" s="18"/>
      <c r="E85" s="29"/>
      <c r="F85" s="36"/>
      <c r="G85" s="34"/>
      <c r="H85" s="37"/>
      <c r="I85" s="216"/>
      <c r="J85" s="29"/>
      <c r="K85" s="205"/>
    </row>
    <row r="86" spans="1:11">
      <c r="A86" s="146">
        <f>+A84+1</f>
        <v>21</v>
      </c>
      <c r="B86" s="28" t="s">
        <v>693</v>
      </c>
      <c r="C86" s="29"/>
      <c r="D86" s="18"/>
      <c r="E86" s="29"/>
      <c r="F86" s="29"/>
      <c r="G86" s="37"/>
      <c r="H86" s="37"/>
      <c r="I86" s="216"/>
      <c r="J86" s="29"/>
      <c r="K86" s="29"/>
    </row>
    <row r="87" spans="1:11">
      <c r="A87" s="146">
        <f t="shared" si="0"/>
        <v>22</v>
      </c>
      <c r="B87" s="31" t="s">
        <v>126</v>
      </c>
      <c r="C87" s="29" t="s">
        <v>703</v>
      </c>
      <c r="D87" s="216">
        <f>+'4- Rate Base'!E44</f>
        <v>0</v>
      </c>
      <c r="E87" s="37"/>
      <c r="F87" s="37" t="s">
        <v>30</v>
      </c>
      <c r="G87" s="231" t="s">
        <v>185</v>
      </c>
      <c r="H87" s="217"/>
      <c r="I87" s="216">
        <v>0</v>
      </c>
      <c r="J87" s="29"/>
      <c r="K87" s="205"/>
    </row>
    <row r="88" spans="1:11">
      <c r="A88" s="146">
        <f t="shared" si="0"/>
        <v>23</v>
      </c>
      <c r="B88" s="31" t="s">
        <v>127</v>
      </c>
      <c r="C88" s="29" t="s">
        <v>704</v>
      </c>
      <c r="D88" s="757">
        <f>+'4- Rate Base'!F44</f>
        <v>-169707.09651392582</v>
      </c>
      <c r="E88" s="29"/>
      <c r="F88" s="29" t="s">
        <v>97</v>
      </c>
      <c r="G88" s="550">
        <v>1</v>
      </c>
      <c r="H88" s="217"/>
      <c r="I88" s="216">
        <f>D88*G88</f>
        <v>-169707.09651392582</v>
      </c>
      <c r="J88" s="29"/>
      <c r="K88" s="205"/>
    </row>
    <row r="89" spans="1:11">
      <c r="A89" s="146">
        <f t="shared" si="0"/>
        <v>24</v>
      </c>
      <c r="B89" s="31" t="s">
        <v>128</v>
      </c>
      <c r="C89" s="29" t="s">
        <v>705</v>
      </c>
      <c r="D89" s="757">
        <f>+'4- Rate Base'!G44</f>
        <v>0</v>
      </c>
      <c r="E89" s="29"/>
      <c r="F89" s="29" t="s">
        <v>97</v>
      </c>
      <c r="G89" s="550">
        <f>+G88</f>
        <v>1</v>
      </c>
      <c r="H89" s="217"/>
      <c r="I89" s="216">
        <f>D89*G89</f>
        <v>0</v>
      </c>
      <c r="J89" s="29"/>
      <c r="K89" s="205"/>
    </row>
    <row r="90" spans="1:11">
      <c r="A90" s="146">
        <f t="shared" si="0"/>
        <v>25</v>
      </c>
      <c r="B90" s="31" t="s">
        <v>150</v>
      </c>
      <c r="C90" s="29" t="s">
        <v>706</v>
      </c>
      <c r="D90" s="757">
        <f>+'4- Rate Base'!H44</f>
        <v>0</v>
      </c>
      <c r="E90" s="29"/>
      <c r="F90" s="29" t="s">
        <v>97</v>
      </c>
      <c r="G90" s="550">
        <f>+G89</f>
        <v>1</v>
      </c>
      <c r="H90" s="217"/>
      <c r="I90" s="216">
        <f>D90*G90</f>
        <v>0</v>
      </c>
      <c r="J90" s="29"/>
      <c r="K90" s="205"/>
    </row>
    <row r="91" spans="1:11">
      <c r="A91" s="146">
        <f t="shared" si="0"/>
        <v>26</v>
      </c>
      <c r="B91" s="36" t="s">
        <v>129</v>
      </c>
      <c r="C91" s="36" t="s">
        <v>707</v>
      </c>
      <c r="D91" s="757">
        <f>+'4- Rate Base'!I44</f>
        <v>0</v>
      </c>
      <c r="E91" s="29"/>
      <c r="F91" s="29" t="s">
        <v>36</v>
      </c>
      <c r="G91" s="208">
        <f>G84</f>
        <v>0</v>
      </c>
      <c r="H91" s="44"/>
      <c r="I91" s="42">
        <f>D91*G91</f>
        <v>0</v>
      </c>
      <c r="J91" s="29"/>
      <c r="K91" s="205"/>
    </row>
    <row r="92" spans="1:11" s="327" customFormat="1">
      <c r="A92" s="549" t="s">
        <v>588</v>
      </c>
      <c r="B92" s="34" t="s">
        <v>690</v>
      </c>
      <c r="C92" s="34" t="s">
        <v>589</v>
      </c>
      <c r="D92" s="757">
        <f>+'4- Rate Base'!I59</f>
        <v>0</v>
      </c>
      <c r="E92" s="37"/>
      <c r="F92" s="37" t="s">
        <v>97</v>
      </c>
      <c r="G92" s="550">
        <f>G93</f>
        <v>1</v>
      </c>
      <c r="H92" s="217"/>
      <c r="I92" s="53">
        <f>+G92*D92</f>
        <v>0</v>
      </c>
      <c r="J92" s="37"/>
      <c r="K92" s="551"/>
    </row>
    <row r="93" spans="1:11">
      <c r="A93" s="146">
        <f>+A91+1</f>
        <v>27</v>
      </c>
      <c r="B93" s="176" t="s">
        <v>107</v>
      </c>
      <c r="C93" s="213" t="s">
        <v>303</v>
      </c>
      <c r="D93" s="757">
        <f>'4- Rate Base'!E24</f>
        <v>0</v>
      </c>
      <c r="E93" s="209"/>
      <c r="F93" s="210" t="str">
        <f>+F94</f>
        <v>DA</v>
      </c>
      <c r="G93" s="211">
        <v>1</v>
      </c>
      <c r="H93" s="209"/>
      <c r="I93" s="42">
        <f>+G93*D93</f>
        <v>0</v>
      </c>
      <c r="K93" s="205"/>
    </row>
    <row r="94" spans="1:11">
      <c r="A94" s="146">
        <f t="shared" si="0"/>
        <v>28</v>
      </c>
      <c r="B94" s="212" t="s">
        <v>165</v>
      </c>
      <c r="C94" s="213" t="s">
        <v>468</v>
      </c>
      <c r="D94" s="757">
        <f>+'4- Rate Base'!C44</f>
        <v>0</v>
      </c>
      <c r="E94" s="210"/>
      <c r="F94" s="210" t="str">
        <f>+F95</f>
        <v>DA</v>
      </c>
      <c r="G94" s="211">
        <v>1</v>
      </c>
      <c r="H94" s="210"/>
      <c r="I94" s="42">
        <f>+G94*D94</f>
        <v>0</v>
      </c>
      <c r="K94" s="205"/>
    </row>
    <row r="95" spans="1:11" ht="13.5" thickBot="1">
      <c r="A95" s="146">
        <f t="shared" si="0"/>
        <v>29</v>
      </c>
      <c r="B95" s="212" t="s">
        <v>166</v>
      </c>
      <c r="C95" s="213" t="s">
        <v>433</v>
      </c>
      <c r="D95" s="228">
        <f>+'4- Rate Base'!D44</f>
        <v>0</v>
      </c>
      <c r="E95" s="209"/>
      <c r="F95" s="209" t="s">
        <v>97</v>
      </c>
      <c r="G95" s="214">
        <v>1</v>
      </c>
      <c r="H95" s="209"/>
      <c r="I95" s="203">
        <f>+G95*D95</f>
        <v>0</v>
      </c>
      <c r="K95" s="205"/>
    </row>
    <row r="96" spans="1:11">
      <c r="A96" s="146">
        <f t="shared" si="0"/>
        <v>30</v>
      </c>
      <c r="B96" s="31" t="s">
        <v>338</v>
      </c>
      <c r="C96" s="29" t="s">
        <v>337</v>
      </c>
      <c r="D96" s="18">
        <f>SUM(D87:D95)</f>
        <v>-169707.09651392582</v>
      </c>
      <c r="E96" s="29"/>
      <c r="F96" s="29"/>
      <c r="G96" s="44"/>
      <c r="H96" s="44"/>
      <c r="I96" s="18">
        <f>SUM(I87:I95)</f>
        <v>-169707.09651392582</v>
      </c>
      <c r="J96" s="29"/>
      <c r="K96" s="29"/>
    </row>
    <row r="97" spans="1:11">
      <c r="A97" s="146"/>
      <c r="B97" s="36"/>
      <c r="C97" s="29"/>
      <c r="D97" s="18"/>
      <c r="E97" s="29"/>
      <c r="F97" s="29"/>
      <c r="G97" s="205"/>
      <c r="H97" s="29"/>
      <c r="I97" s="18"/>
      <c r="J97" s="29"/>
      <c r="K97" s="205"/>
    </row>
    <row r="98" spans="1:11">
      <c r="A98" s="146">
        <f>+A96+1</f>
        <v>31</v>
      </c>
      <c r="B98" s="28" t="s">
        <v>708</v>
      </c>
      <c r="C98" s="215" t="s">
        <v>434</v>
      </c>
      <c r="D98" s="216">
        <f>+'4- Rate Base'!F24</f>
        <v>0</v>
      </c>
      <c r="E98" s="29"/>
      <c r="F98" s="29" t="s">
        <v>23</v>
      </c>
      <c r="G98" s="27">
        <f>+G72</f>
        <v>0</v>
      </c>
      <c r="H98" s="44"/>
      <c r="I98" s="18">
        <f>+G98*D98</f>
        <v>0</v>
      </c>
      <c r="J98" s="29"/>
      <c r="K98" s="29"/>
    </row>
    <row r="99" spans="1:11">
      <c r="A99" s="146"/>
      <c r="B99" s="31"/>
      <c r="C99" s="29"/>
      <c r="D99" s="18"/>
      <c r="E99" s="29"/>
      <c r="F99" s="29"/>
      <c r="G99" s="27"/>
      <c r="H99" s="44"/>
      <c r="I99" s="18"/>
      <c r="J99" s="29"/>
      <c r="K99" s="29"/>
    </row>
    <row r="100" spans="1:11">
      <c r="A100" s="146">
        <f>+A98+1</f>
        <v>32</v>
      </c>
      <c r="B100" s="31" t="s">
        <v>343</v>
      </c>
      <c r="C100" s="29" t="s">
        <v>181</v>
      </c>
      <c r="D100" s="18"/>
      <c r="E100" s="29"/>
      <c r="F100" s="29"/>
      <c r="G100" s="27"/>
      <c r="H100" s="44"/>
      <c r="I100" s="18"/>
      <c r="J100" s="29"/>
      <c r="K100" s="29"/>
    </row>
    <row r="101" spans="1:11">
      <c r="A101" s="146">
        <f t="shared" si="0"/>
        <v>33</v>
      </c>
      <c r="B101" s="31" t="s">
        <v>186</v>
      </c>
      <c r="C101" s="36" t="s">
        <v>985</v>
      </c>
      <c r="D101" s="216">
        <f>(D134-D131)/8</f>
        <v>158539.39975820086</v>
      </c>
      <c r="E101" s="37"/>
      <c r="F101" s="37"/>
      <c r="G101" s="162"/>
      <c r="H101" s="217"/>
      <c r="I101" s="216">
        <f>(I134-I131)/8</f>
        <v>0</v>
      </c>
      <c r="J101" s="152"/>
      <c r="K101" s="205"/>
    </row>
    <row r="102" spans="1:11">
      <c r="A102" s="146">
        <f t="shared" si="0"/>
        <v>34</v>
      </c>
      <c r="B102" s="31" t="s">
        <v>255</v>
      </c>
      <c r="C102" s="215" t="s">
        <v>471</v>
      </c>
      <c r="D102" s="216">
        <f>+'4- Rate Base'!G24</f>
        <v>45763.868136596167</v>
      </c>
      <c r="E102" s="29"/>
      <c r="F102" s="29" t="s">
        <v>23</v>
      </c>
      <c r="G102" s="27">
        <f>+G119</f>
        <v>0</v>
      </c>
      <c r="H102" s="44"/>
      <c r="I102" s="18">
        <f>+G102*D102</f>
        <v>0</v>
      </c>
      <c r="J102" s="29" t="s">
        <v>10</v>
      </c>
      <c r="K102" s="205"/>
    </row>
    <row r="103" spans="1:11" ht="13.5" thickBot="1">
      <c r="A103" s="146">
        <f t="shared" si="0"/>
        <v>35</v>
      </c>
      <c r="B103" s="31" t="s">
        <v>130</v>
      </c>
      <c r="C103" s="44" t="s">
        <v>435</v>
      </c>
      <c r="D103" s="228">
        <f>+'4- Rate Base'!H24</f>
        <v>25813.277041925317</v>
      </c>
      <c r="E103" s="29"/>
      <c r="F103" s="29" t="s">
        <v>37</v>
      </c>
      <c r="G103" s="27">
        <f>+G68</f>
        <v>0</v>
      </c>
      <c r="H103" s="44"/>
      <c r="I103" s="203">
        <f>+G103*D103</f>
        <v>0</v>
      </c>
      <c r="J103" s="29"/>
      <c r="K103" s="205"/>
    </row>
    <row r="104" spans="1:11">
      <c r="A104" s="146">
        <f t="shared" si="0"/>
        <v>36</v>
      </c>
      <c r="B104" s="31" t="s">
        <v>342</v>
      </c>
      <c r="C104" s="152" t="s">
        <v>679</v>
      </c>
      <c r="D104" s="18">
        <f>SUM(D101:D103)</f>
        <v>230116.54493672235</v>
      </c>
      <c r="E104" s="152"/>
      <c r="F104" s="152"/>
      <c r="G104" s="218"/>
      <c r="H104" s="218"/>
      <c r="I104" s="18">
        <f>I101+I102+I103</f>
        <v>0</v>
      </c>
      <c r="J104" s="152"/>
      <c r="K104" s="152"/>
    </row>
    <row r="105" spans="1:11" ht="13.5" thickBot="1">
      <c r="A105" s="146"/>
      <c r="B105" s="36"/>
      <c r="C105" s="29"/>
      <c r="D105" s="203"/>
      <c r="E105" s="29"/>
      <c r="F105" s="29"/>
      <c r="G105" s="29"/>
      <c r="H105" s="29"/>
      <c r="I105" s="203"/>
      <c r="J105" s="29"/>
      <c r="K105" s="29"/>
    </row>
    <row r="106" spans="1:11" ht="13.5" thickBot="1">
      <c r="A106" s="146">
        <f>+A104+1</f>
        <v>37</v>
      </c>
      <c r="B106" s="31" t="s">
        <v>345</v>
      </c>
      <c r="C106" s="29" t="s">
        <v>344</v>
      </c>
      <c r="D106" s="219">
        <f>+D104+D98+D96+D84</f>
        <v>10841353.102917533</v>
      </c>
      <c r="E106" s="44"/>
      <c r="F106" s="44"/>
      <c r="G106" s="220"/>
      <c r="H106" s="44"/>
      <c r="I106" s="219">
        <f>+I104+I98+I96+I84</f>
        <v>-169707.09651392582</v>
      </c>
      <c r="J106" s="29"/>
      <c r="K106" s="205"/>
    </row>
    <row r="107" spans="1:11" ht="13.5" thickTop="1">
      <c r="A107" s="146"/>
      <c r="B107" s="31"/>
      <c r="C107" s="29"/>
      <c r="D107" s="221"/>
      <c r="E107" s="44"/>
      <c r="F107" s="44"/>
      <c r="G107" s="220"/>
      <c r="H107" s="44"/>
      <c r="I107" s="221"/>
      <c r="J107" s="29"/>
      <c r="K107" s="205"/>
    </row>
    <row r="108" spans="1:11">
      <c r="A108" s="146"/>
      <c r="B108" s="31"/>
      <c r="C108" s="29"/>
      <c r="D108" s="221"/>
      <c r="E108" s="44"/>
      <c r="F108" s="44"/>
      <c r="G108" s="220"/>
      <c r="H108" s="44"/>
      <c r="I108" s="221"/>
      <c r="J108" s="29"/>
      <c r="K108" s="205"/>
    </row>
    <row r="109" spans="1:11">
      <c r="A109" s="146"/>
      <c r="B109" s="31"/>
      <c r="C109" s="29"/>
      <c r="D109" s="29"/>
      <c r="E109" s="29"/>
      <c r="F109" s="29"/>
      <c r="G109" s="29"/>
      <c r="H109" s="29"/>
      <c r="I109" s="29"/>
      <c r="J109" s="29"/>
      <c r="K109" s="222" t="s">
        <v>187</v>
      </c>
    </row>
    <row r="110" spans="1:11">
      <c r="A110" s="146"/>
      <c r="B110" s="31"/>
      <c r="C110" s="29"/>
      <c r="D110" s="29"/>
      <c r="E110" s="29"/>
      <c r="F110" s="29"/>
      <c r="G110" s="29"/>
      <c r="H110" s="29"/>
      <c r="I110" s="29"/>
      <c r="J110" s="29"/>
      <c r="K110" s="222"/>
    </row>
    <row r="111" spans="1:11">
      <c r="A111" s="146"/>
      <c r="B111" s="31" t="s">
        <v>9</v>
      </c>
      <c r="C111" s="29"/>
      <c r="D111" s="32" t="s">
        <v>91</v>
      </c>
      <c r="E111" s="29"/>
      <c r="F111" s="29"/>
      <c r="G111" s="29"/>
      <c r="H111" s="29"/>
      <c r="I111" s="144"/>
      <c r="J111" s="29"/>
      <c r="K111" s="222" t="str">
        <f>K3</f>
        <v>For  the 12 months ended 12/31/2022</v>
      </c>
    </row>
    <row r="112" spans="1:11">
      <c r="A112" s="146"/>
      <c r="B112" s="31"/>
      <c r="C112" s="29"/>
      <c r="D112" s="32" t="s">
        <v>160</v>
      </c>
      <c r="E112" s="29"/>
      <c r="F112" s="29"/>
      <c r="G112" s="29"/>
      <c r="H112" s="29"/>
      <c r="I112" s="29"/>
      <c r="J112" s="29"/>
      <c r="K112" s="29"/>
    </row>
    <row r="113" spans="1:11">
      <c r="A113" s="146"/>
      <c r="B113" s="36"/>
      <c r="C113" s="29"/>
      <c r="D113" s="32" t="str">
        <f>+D56</f>
        <v>GridLiance High Plains LLC</v>
      </c>
      <c r="E113" s="29"/>
      <c r="F113" s="29"/>
      <c r="G113" s="29"/>
      <c r="H113" s="29"/>
      <c r="I113" s="29"/>
      <c r="J113" s="29"/>
      <c r="K113" s="29"/>
    </row>
    <row r="114" spans="1:11">
      <c r="A114" s="1099"/>
      <c r="B114" s="1099"/>
      <c r="C114" s="1099"/>
      <c r="D114" s="1099"/>
      <c r="E114" s="1099"/>
      <c r="F114" s="1099"/>
      <c r="G114" s="1099"/>
      <c r="H114" s="1099"/>
      <c r="I114" s="1099"/>
      <c r="J114" s="1099"/>
      <c r="K114" s="1099"/>
    </row>
    <row r="115" spans="1:11">
      <c r="A115" s="146"/>
      <c r="B115" s="156" t="s">
        <v>11</v>
      </c>
      <c r="C115" s="156" t="s">
        <v>12</v>
      </c>
      <c r="D115" s="156" t="s">
        <v>13</v>
      </c>
      <c r="E115" s="29" t="s">
        <v>10</v>
      </c>
      <c r="F115" s="29"/>
      <c r="G115" s="155" t="s">
        <v>14</v>
      </c>
      <c r="H115" s="29"/>
      <c r="I115" s="155" t="s">
        <v>15</v>
      </c>
      <c r="J115" s="29"/>
      <c r="K115" s="29"/>
    </row>
    <row r="116" spans="1:11">
      <c r="A116" s="146" t="s">
        <v>16</v>
      </c>
      <c r="B116" s="31"/>
      <c r="C116" s="196"/>
      <c r="D116" s="29"/>
      <c r="E116" s="29"/>
      <c r="F116" s="29"/>
      <c r="G116" s="146"/>
      <c r="H116" s="29"/>
      <c r="I116" s="197" t="s">
        <v>25</v>
      </c>
      <c r="J116" s="29"/>
      <c r="K116" s="197"/>
    </row>
    <row r="117" spans="1:11" ht="13.5" thickBot="1">
      <c r="A117" s="33" t="s">
        <v>18</v>
      </c>
      <c r="B117" s="31"/>
      <c r="C117" s="198" t="s">
        <v>302</v>
      </c>
      <c r="D117" s="197" t="s">
        <v>27</v>
      </c>
      <c r="E117" s="199"/>
      <c r="F117" s="197" t="s">
        <v>28</v>
      </c>
      <c r="G117" s="36"/>
      <c r="H117" s="199"/>
      <c r="I117" s="146" t="s">
        <v>29</v>
      </c>
      <c r="J117" s="29"/>
      <c r="K117" s="197"/>
    </row>
    <row r="118" spans="1:11">
      <c r="A118" s="146"/>
      <c r="B118" s="31" t="s">
        <v>7</v>
      </c>
      <c r="C118" s="29"/>
      <c r="D118" s="29"/>
      <c r="E118" s="29"/>
      <c r="F118" s="29"/>
      <c r="G118" s="29"/>
      <c r="H118" s="29"/>
      <c r="I118" s="29"/>
      <c r="J118" s="29"/>
      <c r="K118" s="29"/>
    </row>
    <row r="119" spans="1:11">
      <c r="A119" s="146">
        <v>1</v>
      </c>
      <c r="B119" s="31" t="s">
        <v>38</v>
      </c>
      <c r="C119" s="29" t="s">
        <v>438</v>
      </c>
      <c r="D119" s="216">
        <f>'5-P3 Support'!C24</f>
        <v>481612.50684808561</v>
      </c>
      <c r="E119" s="29"/>
      <c r="F119" s="29" t="s">
        <v>23</v>
      </c>
      <c r="G119" s="27">
        <f>+I191</f>
        <v>0</v>
      </c>
      <c r="H119" s="44"/>
      <c r="I119" s="18">
        <f t="shared" ref="I119:I129" si="1">+G119*D119</f>
        <v>0</v>
      </c>
      <c r="J119" s="152"/>
      <c r="K119" s="29"/>
    </row>
    <row r="120" spans="1:11">
      <c r="A120" s="170">
        <f>+A119+1</f>
        <v>2</v>
      </c>
      <c r="B120" s="223" t="s">
        <v>156</v>
      </c>
      <c r="C120" s="29" t="s">
        <v>439</v>
      </c>
      <c r="D120" s="216">
        <f>'5-P3 Support'!D24</f>
        <v>0</v>
      </c>
      <c r="E120" s="213"/>
      <c r="F120" s="213" t="str">
        <f>+F119</f>
        <v>TP</v>
      </c>
      <c r="G120" s="162">
        <f>+G119</f>
        <v>0</v>
      </c>
      <c r="H120" s="213"/>
      <c r="I120" s="216">
        <f>+G120*D120</f>
        <v>0</v>
      </c>
      <c r="K120" s="29"/>
    </row>
    <row r="121" spans="1:11">
      <c r="A121" s="170">
        <f t="shared" ref="A121:A167" si="2">+A120+1</f>
        <v>3</v>
      </c>
      <c r="B121" s="40" t="s">
        <v>39</v>
      </c>
      <c r="C121" s="29" t="s">
        <v>440</v>
      </c>
      <c r="D121" s="216">
        <f>'5-P3 Support'!E24</f>
        <v>0</v>
      </c>
      <c r="E121" s="29"/>
      <c r="F121" s="29" t="str">
        <f>+F120</f>
        <v>TP</v>
      </c>
      <c r="G121" s="27">
        <f>+G120</f>
        <v>0</v>
      </c>
      <c r="H121" s="44"/>
      <c r="I121" s="18">
        <f t="shared" si="1"/>
        <v>0</v>
      </c>
      <c r="J121" s="152"/>
      <c r="K121" s="29"/>
    </row>
    <row r="122" spans="1:11">
      <c r="A122" s="170">
        <f t="shared" si="2"/>
        <v>4</v>
      </c>
      <c r="B122" s="31" t="s">
        <v>40</v>
      </c>
      <c r="C122" s="29" t="s">
        <v>441</v>
      </c>
      <c r="D122" s="216">
        <f>'5-P3 Support'!F24</f>
        <v>786702.69121752132</v>
      </c>
      <c r="E122" s="29"/>
      <c r="F122" s="29" t="s">
        <v>32</v>
      </c>
      <c r="G122" s="27">
        <f>+G74</f>
        <v>0</v>
      </c>
      <c r="H122" s="44"/>
      <c r="I122" s="18">
        <f t="shared" si="1"/>
        <v>0</v>
      </c>
      <c r="J122" s="29"/>
      <c r="K122" s="29" t="s">
        <v>10</v>
      </c>
    </row>
    <row r="123" spans="1:11">
      <c r="A123" s="170">
        <f t="shared" si="2"/>
        <v>5</v>
      </c>
      <c r="B123" s="31" t="s">
        <v>188</v>
      </c>
      <c r="C123" s="29" t="s">
        <v>399</v>
      </c>
      <c r="D123" s="216">
        <f>'5-P3 Support'!G24</f>
        <v>0</v>
      </c>
      <c r="E123" s="29"/>
      <c r="F123" s="29" t="s">
        <v>32</v>
      </c>
      <c r="G123" s="27">
        <f>+G122</f>
        <v>0</v>
      </c>
      <c r="H123" s="44"/>
      <c r="I123" s="18">
        <f t="shared" si="1"/>
        <v>0</v>
      </c>
      <c r="J123" s="29"/>
      <c r="K123" s="29"/>
    </row>
    <row r="124" spans="1:11">
      <c r="A124" s="170">
        <f t="shared" si="2"/>
        <v>6</v>
      </c>
      <c r="B124" s="40" t="s">
        <v>324</v>
      </c>
      <c r="C124" s="37" t="s">
        <v>436</v>
      </c>
      <c r="D124" s="216">
        <f>'5-P3 Support'!H24</f>
        <v>0</v>
      </c>
      <c r="E124" s="29"/>
      <c r="F124" s="29" t="s">
        <v>32</v>
      </c>
      <c r="G124" s="27">
        <f>+G123</f>
        <v>0</v>
      </c>
      <c r="H124" s="44"/>
      <c r="I124" s="18">
        <f t="shared" si="1"/>
        <v>0</v>
      </c>
      <c r="J124" s="29"/>
      <c r="K124" s="29"/>
    </row>
    <row r="125" spans="1:11" s="14" customFormat="1">
      <c r="A125" s="170" t="s">
        <v>310</v>
      </c>
      <c r="B125" s="40" t="s">
        <v>311</v>
      </c>
      <c r="C125" s="37" t="s">
        <v>591</v>
      </c>
      <c r="D125" s="231">
        <f>+'7 - PBOP'!I16</f>
        <v>0</v>
      </c>
      <c r="E125" s="127"/>
      <c r="F125" s="29" t="s">
        <v>32</v>
      </c>
      <c r="G125" s="27">
        <f>+G124</f>
        <v>0</v>
      </c>
      <c r="H125" s="44"/>
      <c r="I125" s="18">
        <f>+G125*D125</f>
        <v>0</v>
      </c>
      <c r="J125" s="127"/>
      <c r="K125" s="127"/>
    </row>
    <row r="126" spans="1:11">
      <c r="A126" s="170">
        <f>+A124+1</f>
        <v>7</v>
      </c>
      <c r="B126" s="40" t="s">
        <v>323</v>
      </c>
      <c r="C126" s="37" t="s">
        <v>568</v>
      </c>
      <c r="D126" s="216">
        <f>'5-P3 Support'!I24</f>
        <v>0</v>
      </c>
      <c r="E126" s="29"/>
      <c r="F126" s="224" t="s">
        <v>23</v>
      </c>
      <c r="G126" s="162">
        <f>+G119</f>
        <v>0</v>
      </c>
      <c r="H126" s="44"/>
      <c r="I126" s="18">
        <f t="shared" si="1"/>
        <v>0</v>
      </c>
      <c r="J126" s="29"/>
      <c r="K126" s="29"/>
    </row>
    <row r="127" spans="1:11" s="14" customFormat="1">
      <c r="A127" s="170" t="s">
        <v>312</v>
      </c>
      <c r="B127" s="40" t="s">
        <v>313</v>
      </c>
      <c r="C127" s="37" t="s">
        <v>592</v>
      </c>
      <c r="D127" s="231">
        <f>+'7 - PBOP'!I13</f>
        <v>0</v>
      </c>
      <c r="E127" s="127"/>
      <c r="F127" s="29" t="s">
        <v>32</v>
      </c>
      <c r="G127" s="27">
        <f>+G125</f>
        <v>0</v>
      </c>
      <c r="H127" s="44"/>
      <c r="I127" s="18">
        <f>+G127*D127</f>
        <v>0</v>
      </c>
      <c r="J127" s="127"/>
      <c r="K127" s="127"/>
    </row>
    <row r="128" spans="1:11">
      <c r="A128" s="170">
        <f>+A126+1</f>
        <v>8</v>
      </c>
      <c r="B128" s="31" t="s">
        <v>423</v>
      </c>
      <c r="C128" s="29" t="s">
        <v>183</v>
      </c>
      <c r="D128" s="803">
        <v>0</v>
      </c>
      <c r="E128" s="29"/>
      <c r="F128" s="29" t="s">
        <v>184</v>
      </c>
      <c r="G128" s="27">
        <f>+G75</f>
        <v>0</v>
      </c>
      <c r="H128" s="44"/>
      <c r="I128" s="18">
        <f t="shared" si="1"/>
        <v>0</v>
      </c>
      <c r="J128" s="29"/>
      <c r="K128" s="29"/>
    </row>
    <row r="129" spans="1:11">
      <c r="A129" s="170">
        <f t="shared" si="2"/>
        <v>9</v>
      </c>
      <c r="B129" s="31" t="s">
        <v>41</v>
      </c>
      <c r="C129" s="29" t="s">
        <v>569</v>
      </c>
      <c r="D129" s="757">
        <f>'5-P3 Support'!J24</f>
        <v>0</v>
      </c>
      <c r="E129" s="29"/>
      <c r="F129" s="29" t="str">
        <f>+F131</f>
        <v>DA</v>
      </c>
      <c r="G129" s="225">
        <v>1</v>
      </c>
      <c r="H129" s="44"/>
      <c r="I129" s="42">
        <f t="shared" si="1"/>
        <v>0</v>
      </c>
      <c r="J129" s="29"/>
      <c r="K129" s="29"/>
    </row>
    <row r="130" spans="1:11">
      <c r="A130" s="170">
        <f t="shared" si="2"/>
        <v>10</v>
      </c>
      <c r="B130" s="223" t="s">
        <v>157</v>
      </c>
      <c r="C130" s="213"/>
      <c r="D130" s="53"/>
      <c r="E130" s="213"/>
      <c r="F130" s="213"/>
      <c r="G130" s="226"/>
      <c r="H130" s="213"/>
      <c r="I130" s="53"/>
      <c r="K130" s="29"/>
    </row>
    <row r="131" spans="1:11">
      <c r="A131" s="170">
        <f t="shared" si="2"/>
        <v>11</v>
      </c>
      <c r="B131" s="223" t="s">
        <v>159</v>
      </c>
      <c r="C131" s="213" t="s">
        <v>570</v>
      </c>
      <c r="D131" s="757">
        <f>'5-P3 Support'!K24</f>
        <v>0</v>
      </c>
      <c r="E131" s="210"/>
      <c r="F131" s="210" t="s">
        <v>97</v>
      </c>
      <c r="G131" s="227">
        <v>1</v>
      </c>
      <c r="H131" s="210"/>
      <c r="I131" s="53">
        <f>+G131*D131</f>
        <v>0</v>
      </c>
      <c r="K131" s="29"/>
    </row>
    <row r="132" spans="1:11">
      <c r="A132" s="170">
        <f t="shared" si="2"/>
        <v>12</v>
      </c>
      <c r="B132" s="223" t="s">
        <v>593</v>
      </c>
      <c r="C132" s="29" t="s">
        <v>571</v>
      </c>
      <c r="D132" s="757">
        <f>'5-P3 Support'!L24</f>
        <v>0</v>
      </c>
      <c r="E132" s="210"/>
      <c r="F132" s="210" t="s">
        <v>23</v>
      </c>
      <c r="G132" s="227">
        <f>+G119</f>
        <v>0</v>
      </c>
      <c r="H132" s="210"/>
      <c r="I132" s="53">
        <f>+G132*D132</f>
        <v>0</v>
      </c>
      <c r="K132" s="29"/>
    </row>
    <row r="133" spans="1:11" ht="13.5" thickBot="1">
      <c r="A133" s="170">
        <f t="shared" si="2"/>
        <v>13</v>
      </c>
      <c r="B133" s="223" t="s">
        <v>158</v>
      </c>
      <c r="C133" s="213" t="s">
        <v>709</v>
      </c>
      <c r="D133" s="228">
        <f>SUM(D131:D132)</f>
        <v>0</v>
      </c>
      <c r="E133" s="210"/>
      <c r="F133" s="210"/>
      <c r="G133" s="227"/>
      <c r="H133" s="210"/>
      <c r="I133" s="228">
        <f>SUM(I131:I132)</f>
        <v>0</v>
      </c>
      <c r="K133" s="29"/>
    </row>
    <row r="134" spans="1:11">
      <c r="A134" s="170">
        <f t="shared" si="2"/>
        <v>14</v>
      </c>
      <c r="B134" s="229" t="s">
        <v>346</v>
      </c>
      <c r="C134" s="128" t="s">
        <v>437</v>
      </c>
      <c r="D134" s="18">
        <f>+D119-D121-D120+D122-D123-D124-D125+D126+D127+D128+D129+D133</f>
        <v>1268315.1980656069</v>
      </c>
      <c r="E134" s="18"/>
      <c r="F134" s="18"/>
      <c r="G134" s="18"/>
      <c r="H134" s="18"/>
      <c r="I134" s="18">
        <f>+I119-I121-I120+I122-I123-I124-I125+I126+I127+I128+I129+I133</f>
        <v>0</v>
      </c>
      <c r="J134" s="29"/>
      <c r="K134" s="29"/>
    </row>
    <row r="135" spans="1:11">
      <c r="A135" s="170"/>
      <c r="B135" s="36"/>
      <c r="C135" s="29"/>
      <c r="D135" s="18"/>
      <c r="E135" s="18"/>
      <c r="F135" s="18"/>
      <c r="G135" s="18"/>
      <c r="H135" s="18"/>
      <c r="I135" s="18"/>
      <c r="J135" s="29"/>
      <c r="K135" s="29"/>
    </row>
    <row r="136" spans="1:11">
      <c r="A136" s="170">
        <f>+A134+1</f>
        <v>15</v>
      </c>
      <c r="B136" s="31" t="s">
        <v>573</v>
      </c>
      <c r="C136" s="29"/>
      <c r="D136" s="18"/>
      <c r="E136" s="18"/>
      <c r="F136" s="18"/>
      <c r="G136" s="18"/>
      <c r="H136" s="18"/>
      <c r="I136" s="18"/>
      <c r="J136" s="29"/>
      <c r="K136" s="29"/>
    </row>
    <row r="137" spans="1:11">
      <c r="A137" s="170">
        <f t="shared" si="2"/>
        <v>16</v>
      </c>
      <c r="B137" s="31" t="s">
        <v>38</v>
      </c>
      <c r="C137" s="215" t="s">
        <v>710</v>
      </c>
      <c r="D137" s="216">
        <f>'5-P3 Support'!M24</f>
        <v>0</v>
      </c>
      <c r="E137" s="18"/>
      <c r="F137" s="18" t="s">
        <v>23</v>
      </c>
      <c r="G137" s="18">
        <f>+G98</f>
        <v>0</v>
      </c>
      <c r="H137" s="18"/>
      <c r="I137" s="18">
        <f>+G137*D137</f>
        <v>0</v>
      </c>
      <c r="J137" s="29"/>
      <c r="K137" s="205"/>
    </row>
    <row r="138" spans="1:11">
      <c r="A138" s="170">
        <f t="shared" si="2"/>
        <v>17</v>
      </c>
      <c r="B138" s="230" t="s">
        <v>125</v>
      </c>
      <c r="C138" s="215" t="s">
        <v>712</v>
      </c>
      <c r="D138" s="216">
        <f>'5-P3 Support'!C45</f>
        <v>0</v>
      </c>
      <c r="E138" s="18"/>
      <c r="F138" s="18" t="s">
        <v>32</v>
      </c>
      <c r="G138" s="18">
        <f>+G122</f>
        <v>0</v>
      </c>
      <c r="H138" s="18"/>
      <c r="I138" s="18">
        <f>+G138*D138</f>
        <v>0</v>
      </c>
      <c r="J138" s="29"/>
      <c r="K138" s="205"/>
    </row>
    <row r="139" spans="1:11">
      <c r="A139" s="170">
        <f t="shared" si="2"/>
        <v>18</v>
      </c>
      <c r="B139" s="31" t="s">
        <v>423</v>
      </c>
      <c r="C139" s="215" t="s">
        <v>711</v>
      </c>
      <c r="D139" s="207">
        <v>0</v>
      </c>
      <c r="E139" s="42"/>
      <c r="F139" s="42" t="s">
        <v>184</v>
      </c>
      <c r="G139" s="42">
        <f>+G128</f>
        <v>0</v>
      </c>
      <c r="H139" s="42"/>
      <c r="I139" s="42">
        <f>+G139*D139</f>
        <v>0</v>
      </c>
      <c r="J139" s="29"/>
      <c r="K139" s="205"/>
    </row>
    <row r="140" spans="1:11" ht="13.5" thickBot="1">
      <c r="A140" s="170">
        <f t="shared" si="2"/>
        <v>19</v>
      </c>
      <c r="B140" s="223" t="s">
        <v>131</v>
      </c>
      <c r="C140" s="37" t="s">
        <v>442</v>
      </c>
      <c r="D140" s="228">
        <f>'5-P3 Support'!D45</f>
        <v>0</v>
      </c>
      <c r="E140" s="18"/>
      <c r="F140" s="18" t="s">
        <v>97</v>
      </c>
      <c r="G140" s="225">
        <v>1</v>
      </c>
      <c r="H140" s="18"/>
      <c r="I140" s="203">
        <f>+G140*D140</f>
        <v>0</v>
      </c>
      <c r="J140" s="29"/>
      <c r="K140" s="205"/>
    </row>
    <row r="141" spans="1:11">
      <c r="A141" s="170">
        <f t="shared" si="2"/>
        <v>20</v>
      </c>
      <c r="B141" s="31" t="s">
        <v>326</v>
      </c>
      <c r="C141" s="29" t="s">
        <v>325</v>
      </c>
      <c r="D141" s="18">
        <f>SUM(D137:D140)</f>
        <v>0</v>
      </c>
      <c r="E141" s="18"/>
      <c r="F141" s="18"/>
      <c r="G141" s="18"/>
      <c r="H141" s="18"/>
      <c r="I141" s="18">
        <f>SUM(I137:I140)</f>
        <v>0</v>
      </c>
      <c r="J141" s="29"/>
      <c r="K141" s="29"/>
    </row>
    <row r="142" spans="1:11">
      <c r="A142" s="170"/>
      <c r="B142" s="31"/>
      <c r="C142" s="29"/>
      <c r="D142" s="18"/>
      <c r="E142" s="18"/>
      <c r="F142" s="18"/>
      <c r="G142" s="18"/>
      <c r="H142" s="18"/>
      <c r="I142" s="18"/>
      <c r="J142" s="29"/>
      <c r="K142" s="29"/>
    </row>
    <row r="143" spans="1:11">
      <c r="A143" s="170">
        <f>+A141+1</f>
        <v>21</v>
      </c>
      <c r="B143" s="31" t="s">
        <v>327</v>
      </c>
      <c r="C143" s="34" t="s">
        <v>250</v>
      </c>
      <c r="D143" s="18"/>
      <c r="E143" s="18"/>
      <c r="F143" s="18"/>
      <c r="G143" s="18"/>
      <c r="H143" s="18"/>
      <c r="I143" s="18"/>
      <c r="J143" s="29"/>
      <c r="K143" s="29"/>
    </row>
    <row r="144" spans="1:11">
      <c r="A144" s="170">
        <f t="shared" si="2"/>
        <v>22</v>
      </c>
      <c r="B144" s="31" t="s">
        <v>42</v>
      </c>
      <c r="C144" s="36"/>
      <c r="D144" s="18"/>
      <c r="E144" s="18"/>
      <c r="F144" s="18"/>
      <c r="G144" s="18"/>
      <c r="H144" s="18"/>
      <c r="I144" s="18"/>
      <c r="J144" s="29"/>
      <c r="K144" s="205"/>
    </row>
    <row r="145" spans="1:11">
      <c r="A145" s="170">
        <f t="shared" si="2"/>
        <v>23</v>
      </c>
      <c r="B145" s="31" t="s">
        <v>43</v>
      </c>
      <c r="C145" s="29" t="s">
        <v>443</v>
      </c>
      <c r="D145" s="216">
        <f>'5-P3 Support'!E45</f>
        <v>0</v>
      </c>
      <c r="E145" s="18"/>
      <c r="F145" s="18" t="s">
        <v>32</v>
      </c>
      <c r="G145" s="216">
        <f>+G138</f>
        <v>0</v>
      </c>
      <c r="H145" s="216"/>
      <c r="I145" s="216">
        <f>+G145*D145</f>
        <v>0</v>
      </c>
      <c r="J145" s="29"/>
      <c r="K145" s="205"/>
    </row>
    <row r="146" spans="1:11">
      <c r="A146" s="170">
        <f t="shared" si="2"/>
        <v>24</v>
      </c>
      <c r="B146" s="31" t="s">
        <v>44</v>
      </c>
      <c r="C146" s="29" t="s">
        <v>444</v>
      </c>
      <c r="D146" s="216">
        <f>'5-P3 Support'!F45</f>
        <v>0</v>
      </c>
      <c r="E146" s="18"/>
      <c r="F146" s="18" t="s">
        <v>32</v>
      </c>
      <c r="G146" s="216">
        <f>+G145</f>
        <v>0</v>
      </c>
      <c r="H146" s="216"/>
      <c r="I146" s="216">
        <f>+G146*D146</f>
        <v>0</v>
      </c>
      <c r="J146" s="29"/>
      <c r="K146" s="205"/>
    </row>
    <row r="147" spans="1:11">
      <c r="A147" s="170">
        <f t="shared" si="2"/>
        <v>25</v>
      </c>
      <c r="B147" s="31" t="s">
        <v>45</v>
      </c>
      <c r="C147" s="29" t="s">
        <v>10</v>
      </c>
      <c r="D147" s="18"/>
      <c r="E147" s="18"/>
      <c r="F147" s="18"/>
      <c r="G147" s="216"/>
      <c r="H147" s="216"/>
      <c r="I147" s="216"/>
      <c r="J147" s="29"/>
      <c r="K147" s="205"/>
    </row>
    <row r="148" spans="1:11">
      <c r="A148" s="170">
        <f t="shared" si="2"/>
        <v>26</v>
      </c>
      <c r="B148" s="31" t="s">
        <v>46</v>
      </c>
      <c r="C148" s="29" t="s">
        <v>445</v>
      </c>
      <c r="D148" s="216">
        <f>'5-P3 Support'!G45</f>
        <v>166883.28862936632</v>
      </c>
      <c r="E148" s="18"/>
      <c r="F148" s="18" t="s">
        <v>37</v>
      </c>
      <c r="G148" s="216">
        <f>+G68</f>
        <v>0</v>
      </c>
      <c r="H148" s="216"/>
      <c r="I148" s="216">
        <f>+G148*D148</f>
        <v>0</v>
      </c>
      <c r="J148" s="29"/>
      <c r="K148" s="205"/>
    </row>
    <row r="149" spans="1:11">
      <c r="A149" s="170">
        <f t="shared" si="2"/>
        <v>27</v>
      </c>
      <c r="B149" s="31" t="s">
        <v>47</v>
      </c>
      <c r="C149" s="29" t="s">
        <v>446</v>
      </c>
      <c r="D149" s="216">
        <f>'5-P3 Support'!H45</f>
        <v>0</v>
      </c>
      <c r="E149" s="18"/>
      <c r="F149" s="216" t="s">
        <v>30</v>
      </c>
      <c r="G149" s="231" t="s">
        <v>185</v>
      </c>
      <c r="H149" s="216"/>
      <c r="I149" s="216">
        <v>0</v>
      </c>
      <c r="J149" s="29"/>
      <c r="K149" s="205"/>
    </row>
    <row r="150" spans="1:11">
      <c r="A150" s="170">
        <f t="shared" si="2"/>
        <v>28</v>
      </c>
      <c r="B150" s="31" t="s">
        <v>48</v>
      </c>
      <c r="C150" s="29" t="s">
        <v>447</v>
      </c>
      <c r="D150" s="216">
        <f>'5-P3 Support'!I45</f>
        <v>0</v>
      </c>
      <c r="E150" s="18"/>
      <c r="F150" s="18" t="s">
        <v>37</v>
      </c>
      <c r="G150" s="216">
        <f>+G148</f>
        <v>0</v>
      </c>
      <c r="H150" s="216"/>
      <c r="I150" s="216">
        <f>+G150*D150</f>
        <v>0</v>
      </c>
      <c r="J150" s="29"/>
      <c r="K150" s="205"/>
    </row>
    <row r="151" spans="1:11" ht="13.5" thickBot="1">
      <c r="A151" s="170">
        <f t="shared" si="2"/>
        <v>29</v>
      </c>
      <c r="B151" s="31" t="s">
        <v>49</v>
      </c>
      <c r="C151" s="29" t="s">
        <v>870</v>
      </c>
      <c r="D151" s="228">
        <f>'5-P3 Support'!J45</f>
        <v>0</v>
      </c>
      <c r="E151" s="18"/>
      <c r="F151" s="18" t="s">
        <v>37</v>
      </c>
      <c r="G151" s="216">
        <f>+G148</f>
        <v>0</v>
      </c>
      <c r="H151" s="216"/>
      <c r="I151" s="228">
        <f>+G151*D151</f>
        <v>0</v>
      </c>
      <c r="J151" s="29"/>
      <c r="K151" s="205"/>
    </row>
    <row r="152" spans="1:11">
      <c r="A152" s="170">
        <f t="shared" si="2"/>
        <v>30</v>
      </c>
      <c r="B152" s="31" t="s">
        <v>329</v>
      </c>
      <c r="C152" s="29" t="s">
        <v>328</v>
      </c>
      <c r="D152" s="18">
        <f>SUM(D145:D151)</f>
        <v>166883.28862936632</v>
      </c>
      <c r="E152" s="18"/>
      <c r="F152" s="18"/>
      <c r="G152" s="216"/>
      <c r="H152" s="216"/>
      <c r="I152" s="216">
        <f>SUM(I145:I151)</f>
        <v>0</v>
      </c>
      <c r="J152" s="29"/>
      <c r="K152" s="29"/>
    </row>
    <row r="153" spans="1:11">
      <c r="A153" s="170"/>
      <c r="B153" s="31"/>
      <c r="C153" s="29"/>
      <c r="D153" s="29"/>
      <c r="E153" s="29"/>
      <c r="F153" s="29"/>
      <c r="G153" s="946"/>
      <c r="H153" s="37"/>
      <c r="I153" s="37"/>
      <c r="J153" s="29"/>
      <c r="K153" s="29"/>
    </row>
    <row r="154" spans="1:11">
      <c r="A154" s="170">
        <f>+A152+1</f>
        <v>31</v>
      </c>
      <c r="B154" s="31" t="s">
        <v>50</v>
      </c>
      <c r="C154" s="37" t="str">
        <f>"(Note "&amp;A$258&amp;")"</f>
        <v>(Note G)</v>
      </c>
      <c r="D154" s="29"/>
      <c r="E154" s="29"/>
      <c r="F154" s="36"/>
      <c r="G154" s="38"/>
      <c r="H154" s="29"/>
      <c r="I154" s="36"/>
      <c r="J154" s="29"/>
      <c r="K154" s="36"/>
    </row>
    <row r="155" spans="1:11">
      <c r="A155" s="170">
        <f t="shared" si="2"/>
        <v>32</v>
      </c>
      <c r="B155" s="39" t="s">
        <v>934</v>
      </c>
      <c r="C155" s="29" t="s">
        <v>1119</v>
      </c>
      <c r="D155" s="246">
        <f>IF(D259&gt;0,1-(((1-D260)*(1-D259))/(1-D260*D259*D261)),0)</f>
        <v>0.25739999999999996</v>
      </c>
      <c r="E155" s="29"/>
      <c r="F155" s="36"/>
      <c r="G155" s="38"/>
      <c r="H155" s="29"/>
      <c r="I155" s="36"/>
      <c r="J155" s="29"/>
      <c r="K155" s="36"/>
    </row>
    <row r="156" spans="1:11">
      <c r="A156" s="170">
        <f t="shared" si="2"/>
        <v>33</v>
      </c>
      <c r="B156" s="36" t="s">
        <v>51</v>
      </c>
      <c r="C156" s="29" t="s">
        <v>1120</v>
      </c>
      <c r="D156" s="246">
        <f>IF(I210&gt;0,(D155/(1-D155))*(1-I210/I213),0)</f>
        <v>0.29764333919854324</v>
      </c>
      <c r="E156" s="29"/>
      <c r="F156" s="36"/>
      <c r="G156" s="38"/>
      <c r="H156" s="29"/>
      <c r="I156" s="36"/>
      <c r="J156" s="29"/>
      <c r="K156" s="36"/>
    </row>
    <row r="157" spans="1:11">
      <c r="A157" s="170">
        <f t="shared" si="2"/>
        <v>34</v>
      </c>
      <c r="B157" s="40" t="s">
        <v>369</v>
      </c>
      <c r="C157" s="37" t="s">
        <v>370</v>
      </c>
      <c r="D157" s="29"/>
      <c r="E157" s="29"/>
      <c r="F157" s="36"/>
      <c r="G157" s="38"/>
      <c r="H157" s="29"/>
      <c r="I157" s="36"/>
      <c r="J157" s="29"/>
      <c r="K157" s="36"/>
    </row>
    <row r="158" spans="1:11">
      <c r="A158" s="170">
        <f t="shared" si="2"/>
        <v>35</v>
      </c>
      <c r="B158" s="40"/>
      <c r="D158" s="29"/>
      <c r="E158" s="29"/>
      <c r="F158" s="36"/>
      <c r="G158" s="38"/>
      <c r="H158" s="29"/>
      <c r="I158" s="36"/>
      <c r="J158" s="29"/>
      <c r="K158" s="36"/>
    </row>
    <row r="159" spans="1:11">
      <c r="A159" s="170">
        <f>+A158+1</f>
        <v>36</v>
      </c>
      <c r="B159" s="41" t="str">
        <f>"      1 / (1 - T)  =  (from line "&amp;A155&amp;")"</f>
        <v xml:space="preserve">      1 / (1 - T)  =  (from line 32)</v>
      </c>
      <c r="C159" s="37"/>
      <c r="D159" s="1008">
        <f>IF(D155=0,0,1/(1-D155))</f>
        <v>1.3466199838405601</v>
      </c>
      <c r="E159" s="29"/>
      <c r="F159" s="36"/>
      <c r="G159" s="38"/>
      <c r="H159" s="29"/>
      <c r="I159" s="18"/>
      <c r="J159" s="29"/>
      <c r="K159" s="36"/>
    </row>
    <row r="160" spans="1:11">
      <c r="A160" s="170">
        <f t="shared" si="2"/>
        <v>37</v>
      </c>
      <c r="B160" s="40" t="s">
        <v>364</v>
      </c>
      <c r="C160" s="37" t="s">
        <v>448</v>
      </c>
      <c r="D160" s="216">
        <f>-'5-P3 Support'!K45</f>
        <v>0</v>
      </c>
      <c r="E160" s="29"/>
      <c r="F160" s="36"/>
      <c r="G160" s="38"/>
      <c r="H160" s="29"/>
      <c r="I160" s="18"/>
      <c r="J160" s="29"/>
      <c r="K160" s="36"/>
    </row>
    <row r="161" spans="1:11">
      <c r="A161" s="170">
        <f t="shared" si="2"/>
        <v>38</v>
      </c>
      <c r="B161" s="40" t="s">
        <v>993</v>
      </c>
      <c r="C161" s="37" t="s">
        <v>994</v>
      </c>
      <c r="D161" s="216">
        <f>-'5-P3 Support'!L45</f>
        <v>0</v>
      </c>
      <c r="E161" s="29"/>
      <c r="F161" s="36"/>
      <c r="G161" s="42"/>
      <c r="H161" s="29"/>
      <c r="I161" s="18"/>
      <c r="J161" s="29"/>
      <c r="K161" s="36"/>
    </row>
    <row r="162" spans="1:11">
      <c r="A162" s="170">
        <f t="shared" si="2"/>
        <v>39</v>
      </c>
      <c r="B162" s="40" t="s">
        <v>470</v>
      </c>
      <c r="C162" s="37" t="s">
        <v>479</v>
      </c>
      <c r="D162" s="216">
        <f>+'5-P3 Support'!M45</f>
        <v>-69461.379700233039</v>
      </c>
      <c r="E162" s="29"/>
      <c r="F162" s="36"/>
      <c r="G162" s="38"/>
      <c r="H162" s="29"/>
      <c r="I162" s="18"/>
      <c r="J162" s="29"/>
      <c r="K162" s="36"/>
    </row>
    <row r="163" spans="1:11">
      <c r="A163" s="170">
        <f t="shared" si="2"/>
        <v>40</v>
      </c>
      <c r="B163" s="41" t="s">
        <v>365</v>
      </c>
      <c r="C163" s="43" t="s">
        <v>1127</v>
      </c>
      <c r="D163" s="231">
        <f>D156*D170</f>
        <v>220960.38267577323</v>
      </c>
      <c r="E163" s="44"/>
      <c r="F163" s="44" t="s">
        <v>30</v>
      </c>
      <c r="G163" s="45"/>
      <c r="H163" s="44"/>
      <c r="I163" s="231">
        <f>D163</f>
        <v>220960.38267577323</v>
      </c>
      <c r="J163" s="29"/>
      <c r="K163" s="164" t="s">
        <v>10</v>
      </c>
    </row>
    <row r="164" spans="1:11">
      <c r="A164" s="170">
        <f t="shared" si="2"/>
        <v>41</v>
      </c>
      <c r="B164" s="34" t="s">
        <v>366</v>
      </c>
      <c r="C164" s="43" t="s">
        <v>362</v>
      </c>
      <c r="D164" s="450">
        <f>+D$159*D160</f>
        <v>0</v>
      </c>
      <c r="E164" s="44"/>
      <c r="F164" s="46" t="s">
        <v>36</v>
      </c>
      <c r="G164" s="27">
        <f>G84</f>
        <v>0</v>
      </c>
      <c r="H164" s="44"/>
      <c r="I164" s="450">
        <f>+G164*D164</f>
        <v>0</v>
      </c>
      <c r="J164" s="29"/>
      <c r="K164" s="164"/>
    </row>
    <row r="165" spans="1:11">
      <c r="A165" s="170">
        <f t="shared" si="2"/>
        <v>42</v>
      </c>
      <c r="B165" s="34" t="s">
        <v>995</v>
      </c>
      <c r="C165" s="43" t="s">
        <v>360</v>
      </c>
      <c r="D165" s="450">
        <f>+D$159*D161</f>
        <v>0</v>
      </c>
      <c r="E165" s="44"/>
      <c r="F165" s="46" t="s">
        <v>36</v>
      </c>
      <c r="G165" s="27">
        <f>G164</f>
        <v>0</v>
      </c>
      <c r="H165" s="44"/>
      <c r="I165" s="450">
        <f>+G165*D165</f>
        <v>0</v>
      </c>
      <c r="J165" s="29"/>
      <c r="K165" s="164"/>
    </row>
    <row r="166" spans="1:11" ht="13.5" thickBot="1">
      <c r="A166" s="170">
        <f t="shared" si="2"/>
        <v>43</v>
      </c>
      <c r="B166" s="34" t="s">
        <v>189</v>
      </c>
      <c r="C166" s="43" t="s">
        <v>361</v>
      </c>
      <c r="D166" s="451">
        <f>+D$159*D162</f>
        <v>-93538.082009470832</v>
      </c>
      <c r="E166" s="44"/>
      <c r="F166" s="46" t="s">
        <v>36</v>
      </c>
      <c r="G166" s="27">
        <f>G165</f>
        <v>0</v>
      </c>
      <c r="H166" s="44"/>
      <c r="I166" s="451">
        <f>+G166*D166</f>
        <v>0</v>
      </c>
      <c r="J166" s="29"/>
      <c r="K166" s="164"/>
    </row>
    <row r="167" spans="1:11">
      <c r="A167" s="170">
        <f t="shared" si="2"/>
        <v>44</v>
      </c>
      <c r="B167" s="48" t="s">
        <v>367</v>
      </c>
      <c r="C167" s="34" t="s">
        <v>363</v>
      </c>
      <c r="D167" s="231">
        <f>SUM(D163:D166)</f>
        <v>127422.3006663024</v>
      </c>
      <c r="E167" s="44"/>
      <c r="F167" s="44" t="s">
        <v>10</v>
      </c>
      <c r="G167" s="45" t="s">
        <v>10</v>
      </c>
      <c r="H167" s="44"/>
      <c r="I167" s="231">
        <f>SUM(I163:I166)</f>
        <v>220960.38267577323</v>
      </c>
      <c r="J167" s="29"/>
      <c r="K167" s="29"/>
    </row>
    <row r="168" spans="1:11">
      <c r="A168" s="170"/>
      <c r="B168" s="36"/>
      <c r="C168" s="232"/>
      <c r="D168" s="18"/>
      <c r="E168" s="29"/>
      <c r="F168" s="29"/>
      <c r="G168" s="166"/>
      <c r="H168" s="29"/>
      <c r="I168" s="18"/>
      <c r="J168" s="29"/>
      <c r="K168" s="29"/>
    </row>
    <row r="169" spans="1:11">
      <c r="A169" s="170">
        <f>+A167+1</f>
        <v>45</v>
      </c>
      <c r="B169" s="31" t="s">
        <v>53</v>
      </c>
      <c r="J169" s="29"/>
      <c r="K169" s="36"/>
    </row>
    <row r="170" spans="1:11">
      <c r="A170" s="170">
        <f>A169+1</f>
        <v>46</v>
      </c>
      <c r="B170" s="234" t="s">
        <v>488</v>
      </c>
      <c r="C170" s="39" t="s">
        <v>368</v>
      </c>
      <c r="D170" s="18">
        <f>+$I213*D106</f>
        <v>742366.29407111113</v>
      </c>
      <c r="E170" s="44"/>
      <c r="F170" s="44" t="s">
        <v>30</v>
      </c>
      <c r="G170" s="233"/>
      <c r="H170" s="44"/>
      <c r="I170" s="18">
        <f>+$I213*I106</f>
        <v>-11620.766072337181</v>
      </c>
      <c r="K170" s="205"/>
    </row>
    <row r="171" spans="1:11">
      <c r="A171" s="170"/>
      <c r="B171" s="31"/>
      <c r="C171" s="36"/>
      <c r="D171" s="42"/>
      <c r="E171" s="44"/>
      <c r="F171" s="44"/>
      <c r="G171" s="233"/>
      <c r="H171" s="44"/>
      <c r="I171" s="42"/>
      <c r="J171" s="29"/>
      <c r="K171" s="205"/>
    </row>
    <row r="172" spans="1:11" ht="13.5" thickBot="1">
      <c r="A172" s="170">
        <f>A170+1</f>
        <v>47</v>
      </c>
      <c r="B172" s="31" t="s">
        <v>372</v>
      </c>
      <c r="C172" s="29" t="s">
        <v>371</v>
      </c>
      <c r="D172" s="235">
        <f>+D170+D167+D152+D141+D134</f>
        <v>2304987.0814323868</v>
      </c>
      <c r="E172" s="44"/>
      <c r="F172" s="44"/>
      <c r="G172" s="221"/>
      <c r="H172" s="44"/>
      <c r="I172" s="235">
        <f>+I170+I167+I152+I141+I134</f>
        <v>209339.61660343606</v>
      </c>
      <c r="J172" s="152"/>
      <c r="K172" s="152"/>
    </row>
    <row r="173" spans="1:11" ht="13.5" thickTop="1">
      <c r="A173" s="170"/>
      <c r="B173" s="31"/>
      <c r="C173" s="29"/>
      <c r="D173" s="221"/>
      <c r="E173" s="44"/>
      <c r="F173" s="44"/>
      <c r="G173" s="221"/>
      <c r="H173" s="44"/>
      <c r="I173" s="42"/>
      <c r="J173" s="152"/>
      <c r="K173" s="152"/>
    </row>
    <row r="174" spans="1:11">
      <c r="A174" s="170"/>
      <c r="B174" s="236"/>
      <c r="C174" s="44"/>
      <c r="D174" s="237"/>
      <c r="E174" s="237"/>
      <c r="F174" s="237"/>
      <c r="G174" s="237"/>
      <c r="H174" s="237"/>
      <c r="I174" s="237"/>
      <c r="J174" s="152"/>
      <c r="K174" s="152"/>
    </row>
    <row r="175" spans="1:11">
      <c r="A175" s="146"/>
      <c r="B175" s="36"/>
      <c r="C175" s="36"/>
      <c r="D175" s="36"/>
      <c r="E175" s="36"/>
      <c r="F175" s="36"/>
      <c r="G175" s="36"/>
      <c r="H175" s="36"/>
      <c r="I175" s="36"/>
      <c r="J175" s="29"/>
      <c r="K175" s="222" t="s">
        <v>190</v>
      </c>
    </row>
    <row r="176" spans="1:11">
      <c r="A176" s="146"/>
      <c r="B176" s="36"/>
      <c r="C176" s="36"/>
      <c r="D176" s="36"/>
      <c r="E176" s="36"/>
      <c r="F176" s="36"/>
      <c r="G176" s="36"/>
      <c r="H176" s="36"/>
      <c r="I176" s="36"/>
      <c r="J176" s="29"/>
      <c r="K176" s="29"/>
    </row>
    <row r="177" spans="1:11">
      <c r="A177" s="146"/>
      <c r="B177" s="31" t="s">
        <v>9</v>
      </c>
      <c r="C177" s="36"/>
      <c r="D177" s="294" t="s">
        <v>91</v>
      </c>
      <c r="E177" s="36"/>
      <c r="F177" s="36"/>
      <c r="G177" s="36"/>
      <c r="H177" s="36"/>
      <c r="I177" s="144"/>
      <c r="J177" s="29"/>
      <c r="K177" s="238" t="str">
        <f>K3</f>
        <v>For  the 12 months ended 12/31/2022</v>
      </c>
    </row>
    <row r="178" spans="1:11">
      <c r="A178" s="146"/>
      <c r="B178" s="31"/>
      <c r="C178" s="36"/>
      <c r="D178" s="294" t="s">
        <v>160</v>
      </c>
      <c r="E178" s="36"/>
      <c r="F178" s="36"/>
      <c r="G178" s="36"/>
      <c r="H178" s="36"/>
      <c r="I178" s="36"/>
      <c r="J178" s="29"/>
      <c r="K178" s="29"/>
    </row>
    <row r="179" spans="1:11">
      <c r="A179" s="146"/>
      <c r="B179" s="36"/>
      <c r="C179" s="36"/>
      <c r="D179" s="294" t="str">
        <f>+D113</f>
        <v>GridLiance High Plains LLC</v>
      </c>
      <c r="E179" s="36"/>
      <c r="F179" s="36"/>
      <c r="G179" s="36"/>
      <c r="H179" s="36"/>
      <c r="I179" s="36"/>
      <c r="J179" s="29"/>
      <c r="K179" s="29"/>
    </row>
    <row r="180" spans="1:11">
      <c r="A180" s="1099"/>
      <c r="B180" s="1099"/>
      <c r="C180" s="1099"/>
      <c r="D180" s="1099"/>
      <c r="E180" s="1099"/>
      <c r="F180" s="1099"/>
      <c r="G180" s="1099"/>
      <c r="H180" s="1099"/>
      <c r="I180" s="1099"/>
      <c r="J180" s="1099"/>
      <c r="K180" s="1099"/>
    </row>
    <row r="181" spans="1:11" s="14" customFormat="1">
      <c r="A181" s="239"/>
      <c r="B181" s="156" t="s">
        <v>11</v>
      </c>
      <c r="C181" s="156" t="s">
        <v>12</v>
      </c>
      <c r="D181" s="156" t="s">
        <v>13</v>
      </c>
      <c r="E181" s="29" t="s">
        <v>10</v>
      </c>
      <c r="F181" s="29"/>
      <c r="G181" s="155" t="s">
        <v>14</v>
      </c>
      <c r="H181" s="29"/>
      <c r="I181" s="155" t="s">
        <v>15</v>
      </c>
      <c r="J181" s="127"/>
      <c r="K181" s="127"/>
    </row>
    <row r="182" spans="1:11">
      <c r="A182" s="146"/>
      <c r="B182" s="36"/>
      <c r="C182" s="31"/>
      <c r="D182" s="31"/>
      <c r="E182" s="31"/>
      <c r="F182" s="31"/>
      <c r="G182" s="31"/>
      <c r="H182" s="31"/>
      <c r="I182" s="31"/>
      <c r="J182" s="31"/>
      <c r="K182" s="31"/>
    </row>
    <row r="183" spans="1:11">
      <c r="A183" s="146"/>
      <c r="B183" s="36"/>
      <c r="C183" s="200" t="s">
        <v>54</v>
      </c>
      <c r="D183" s="36"/>
      <c r="E183" s="152"/>
      <c r="F183" s="152"/>
      <c r="G183" s="152"/>
      <c r="H183" s="152"/>
      <c r="I183" s="152"/>
      <c r="J183" s="29"/>
      <c r="K183" s="29"/>
    </row>
    <row r="184" spans="1:11">
      <c r="A184" s="146" t="s">
        <v>16</v>
      </c>
      <c r="B184" s="200"/>
      <c r="C184" s="152"/>
      <c r="D184" s="152"/>
      <c r="E184" s="152"/>
      <c r="F184" s="152"/>
      <c r="G184" s="152"/>
      <c r="H184" s="152"/>
      <c r="I184" s="152"/>
      <c r="J184" s="29"/>
      <c r="K184" s="29"/>
    </row>
    <row r="185" spans="1:11" ht="13.5" thickBot="1">
      <c r="A185" s="33" t="s">
        <v>18</v>
      </c>
      <c r="B185" s="147" t="s">
        <v>55</v>
      </c>
      <c r="C185" s="160"/>
      <c r="D185" s="160"/>
      <c r="E185" s="160"/>
      <c r="F185" s="160"/>
      <c r="G185" s="160"/>
      <c r="H185" s="34"/>
      <c r="I185" s="34"/>
      <c r="J185" s="37"/>
      <c r="K185" s="29"/>
    </row>
    <row r="186" spans="1:11">
      <c r="A186" s="146">
        <v>1</v>
      </c>
      <c r="B186" s="148" t="s">
        <v>350</v>
      </c>
      <c r="C186" s="160" t="s">
        <v>505</v>
      </c>
      <c r="D186" s="37"/>
      <c r="E186" s="37"/>
      <c r="F186" s="37"/>
      <c r="G186" s="37"/>
      <c r="H186" s="37"/>
      <c r="I186" s="216">
        <f>D64</f>
        <v>0</v>
      </c>
      <c r="J186" s="37"/>
      <c r="K186" s="29"/>
    </row>
    <row r="187" spans="1:11">
      <c r="A187" s="146">
        <f>+A186+1</f>
        <v>2</v>
      </c>
      <c r="B187" s="148" t="s">
        <v>351</v>
      </c>
      <c r="C187" s="34" t="s">
        <v>348</v>
      </c>
      <c r="D187" s="34"/>
      <c r="E187" s="34"/>
      <c r="F187" s="34"/>
      <c r="G187" s="34"/>
      <c r="H187" s="34"/>
      <c r="I187" s="201">
        <v>0</v>
      </c>
      <c r="J187" s="37"/>
      <c r="K187" s="29"/>
    </row>
    <row r="188" spans="1:11" ht="13.5" thickBot="1">
      <c r="A188" s="146">
        <f>+A187+1</f>
        <v>3</v>
      </c>
      <c r="B188" s="240" t="s">
        <v>352</v>
      </c>
      <c r="C188" s="241" t="s">
        <v>349</v>
      </c>
      <c r="D188" s="144"/>
      <c r="E188" s="37"/>
      <c r="F188" s="37"/>
      <c r="G188" s="242"/>
      <c r="H188" s="37"/>
      <c r="I188" s="202">
        <v>0</v>
      </c>
      <c r="J188" s="37"/>
      <c r="K188" s="29"/>
    </row>
    <row r="189" spans="1:11">
      <c r="A189" s="146">
        <f t="shared" ref="A189:A220" si="3">+A188+1</f>
        <v>4</v>
      </c>
      <c r="B189" s="148" t="s">
        <v>354</v>
      </c>
      <c r="C189" s="160" t="s">
        <v>353</v>
      </c>
      <c r="D189" s="37"/>
      <c r="E189" s="37"/>
      <c r="F189" s="37"/>
      <c r="G189" s="242"/>
      <c r="H189" s="37"/>
      <c r="I189" s="216">
        <f>I186-I187-I188</f>
        <v>0</v>
      </c>
      <c r="J189" s="37"/>
      <c r="K189" s="29"/>
    </row>
    <row r="190" spans="1:11">
      <c r="A190" s="146"/>
      <c r="B190" s="34"/>
      <c r="C190" s="160"/>
      <c r="D190" s="37"/>
      <c r="E190" s="37"/>
      <c r="F190" s="37"/>
      <c r="G190" s="242"/>
      <c r="H190" s="37"/>
      <c r="I190" s="216"/>
      <c r="J190" s="37"/>
      <c r="K190" s="29"/>
    </row>
    <row r="191" spans="1:11">
      <c r="A191" s="146">
        <f>+A189+1</f>
        <v>5</v>
      </c>
      <c r="B191" s="148" t="s">
        <v>356</v>
      </c>
      <c r="C191" s="243" t="s">
        <v>355</v>
      </c>
      <c r="D191" s="244"/>
      <c r="E191" s="244"/>
      <c r="F191" s="244"/>
      <c r="G191" s="245"/>
      <c r="H191" s="37" t="s">
        <v>56</v>
      </c>
      <c r="I191" s="246">
        <f>IF(I186&gt;0,I189/I186,0)</f>
        <v>0</v>
      </c>
      <c r="J191" s="37"/>
      <c r="K191" s="29"/>
    </row>
    <row r="192" spans="1:11">
      <c r="A192" s="146"/>
      <c r="B192" s="36"/>
      <c r="C192" s="36"/>
      <c r="D192" s="36"/>
      <c r="E192" s="36"/>
      <c r="F192" s="36"/>
      <c r="G192" s="36"/>
      <c r="H192" s="36"/>
      <c r="I192" s="36"/>
      <c r="J192" s="36"/>
      <c r="K192" s="36"/>
    </row>
    <row r="193" spans="1:11">
      <c r="A193" s="146">
        <f>+A191+1</f>
        <v>6</v>
      </c>
      <c r="B193" s="31" t="s">
        <v>191</v>
      </c>
      <c r="C193" s="29"/>
      <c r="D193" s="29"/>
      <c r="E193" s="29"/>
      <c r="F193" s="29"/>
      <c r="G193" s="29"/>
      <c r="H193" s="29"/>
      <c r="I193" s="29"/>
      <c r="J193" s="29"/>
      <c r="K193" s="29"/>
    </row>
    <row r="194" spans="1:11" ht="13.5" thickBot="1">
      <c r="A194" s="146"/>
      <c r="B194" s="31"/>
      <c r="C194" s="247" t="s">
        <v>57</v>
      </c>
      <c r="D194" s="30" t="s">
        <v>58</v>
      </c>
      <c r="E194" s="30" t="s">
        <v>23</v>
      </c>
      <c r="F194" s="29"/>
      <c r="G194" s="30" t="s">
        <v>59</v>
      </c>
      <c r="H194" s="29"/>
      <c r="I194" s="29"/>
      <c r="J194" s="29"/>
      <c r="K194" s="29"/>
    </row>
    <row r="195" spans="1:11">
      <c r="A195" s="146">
        <f>+A193+1</f>
        <v>7</v>
      </c>
      <c r="B195" s="31" t="s">
        <v>421</v>
      </c>
      <c r="C195" s="29" t="s">
        <v>60</v>
      </c>
      <c r="D195" s="201">
        <v>0</v>
      </c>
      <c r="E195" s="248">
        <v>0</v>
      </c>
      <c r="F195" s="249"/>
      <c r="G195" s="18">
        <f>D195*E195</f>
        <v>0</v>
      </c>
      <c r="H195" s="44"/>
      <c r="I195" s="44"/>
      <c r="J195" s="29"/>
      <c r="K195" s="29"/>
    </row>
    <row r="196" spans="1:11">
      <c r="A196" s="146">
        <f t="shared" si="3"/>
        <v>8</v>
      </c>
      <c r="B196" s="31" t="s">
        <v>31</v>
      </c>
      <c r="C196" s="29" t="s">
        <v>449</v>
      </c>
      <c r="D196" s="803">
        <v>0</v>
      </c>
      <c r="E196" s="248">
        <f>+I191</f>
        <v>0</v>
      </c>
      <c r="F196" s="249"/>
      <c r="G196" s="18">
        <f>D196*E196</f>
        <v>0</v>
      </c>
      <c r="H196" s="44"/>
      <c r="I196" s="44"/>
      <c r="J196" s="29"/>
      <c r="K196" s="29"/>
    </row>
    <row r="197" spans="1:11">
      <c r="A197" s="146">
        <f t="shared" si="3"/>
        <v>9</v>
      </c>
      <c r="B197" s="31" t="s">
        <v>422</v>
      </c>
      <c r="C197" s="29" t="s">
        <v>151</v>
      </c>
      <c r="D197" s="201">
        <v>1</v>
      </c>
      <c r="E197" s="248">
        <v>0</v>
      </c>
      <c r="F197" s="249"/>
      <c r="G197" s="18">
        <f>D197*E197</f>
        <v>0</v>
      </c>
      <c r="H197" s="44"/>
      <c r="I197" s="250" t="s">
        <v>61</v>
      </c>
      <c r="J197" s="29"/>
      <c r="K197" s="29"/>
    </row>
    <row r="198" spans="1:11" ht="13.5" thickBot="1">
      <c r="A198" s="146">
        <f t="shared" si="3"/>
        <v>10</v>
      </c>
      <c r="B198" s="31" t="s">
        <v>62</v>
      </c>
      <c r="C198" s="29" t="s">
        <v>450</v>
      </c>
      <c r="D198" s="202">
        <v>0</v>
      </c>
      <c r="E198" s="248">
        <v>0</v>
      </c>
      <c r="F198" s="249"/>
      <c r="G198" s="203">
        <f>D198*E198</f>
        <v>0</v>
      </c>
      <c r="H198" s="44"/>
      <c r="I198" s="251" t="s">
        <v>63</v>
      </c>
      <c r="J198" s="29"/>
      <c r="K198" s="29"/>
    </row>
    <row r="199" spans="1:11">
      <c r="A199" s="146">
        <f t="shared" si="3"/>
        <v>11</v>
      </c>
      <c r="B199" s="40" t="s">
        <v>713</v>
      </c>
      <c r="C199" s="29" t="s">
        <v>358</v>
      </c>
      <c r="D199" s="18">
        <f>SUM(D195:D198)</f>
        <v>1</v>
      </c>
      <c r="E199" s="29"/>
      <c r="F199" s="29"/>
      <c r="G199" s="18">
        <f>SUM(G195:G198)</f>
        <v>0</v>
      </c>
      <c r="H199" s="252" t="s">
        <v>64</v>
      </c>
      <c r="I199" s="208">
        <f>IF(G199&gt;0,G199/D199,0)</f>
        <v>0</v>
      </c>
      <c r="J199" s="32" t="s">
        <v>64</v>
      </c>
      <c r="K199" s="29" t="s">
        <v>65</v>
      </c>
    </row>
    <row r="200" spans="1:11">
      <c r="A200" s="146"/>
      <c r="B200" s="31" t="s">
        <v>10</v>
      </c>
      <c r="C200" s="29" t="s">
        <v>10</v>
      </c>
      <c r="D200" s="36"/>
      <c r="E200" s="29"/>
      <c r="F200" s="29"/>
      <c r="G200" s="36"/>
      <c r="H200" s="36"/>
      <c r="I200" s="36"/>
      <c r="J200" s="36"/>
      <c r="K200" s="29"/>
    </row>
    <row r="201" spans="1:11">
      <c r="A201" s="146">
        <f>+A199+1</f>
        <v>12</v>
      </c>
      <c r="B201" s="40" t="s">
        <v>595</v>
      </c>
      <c r="C201" s="29"/>
      <c r="D201" s="196" t="s">
        <v>58</v>
      </c>
      <c r="E201" s="29"/>
      <c r="F201" s="29"/>
      <c r="G201" s="32" t="s">
        <v>192</v>
      </c>
      <c r="H201" s="38"/>
      <c r="I201" s="205" t="s">
        <v>61</v>
      </c>
      <c r="J201" s="29"/>
      <c r="K201" s="29"/>
    </row>
    <row r="202" spans="1:11">
      <c r="A202" s="146">
        <f t="shared" si="3"/>
        <v>13</v>
      </c>
      <c r="B202" s="31" t="s">
        <v>451</v>
      </c>
      <c r="C202" s="29" t="s">
        <v>193</v>
      </c>
      <c r="D202" s="201">
        <f>+D80</f>
        <v>0</v>
      </c>
      <c r="E202" s="29"/>
      <c r="F202" s="36"/>
      <c r="G202" s="146" t="s">
        <v>680</v>
      </c>
      <c r="H202" s="253"/>
      <c r="I202" s="146" t="s">
        <v>681</v>
      </c>
      <c r="J202" s="29"/>
      <c r="K202" s="156" t="s">
        <v>184</v>
      </c>
    </row>
    <row r="203" spans="1:11">
      <c r="A203" s="146">
        <f t="shared" si="3"/>
        <v>14</v>
      </c>
      <c r="B203" s="31" t="s">
        <v>452</v>
      </c>
      <c r="C203" s="29" t="s">
        <v>871</v>
      </c>
      <c r="D203" s="201">
        <v>0</v>
      </c>
      <c r="E203" s="29"/>
      <c r="F203" s="36"/>
      <c r="G203" s="208">
        <f>IF(D205&gt;0,D202/D205,0)</f>
        <v>0</v>
      </c>
      <c r="H203" s="254" t="s">
        <v>170</v>
      </c>
      <c r="I203" s="208">
        <f>I199</f>
        <v>0</v>
      </c>
      <c r="J203" s="254" t="s">
        <v>64</v>
      </c>
      <c r="K203" s="208">
        <f>I203*G203</f>
        <v>0</v>
      </c>
    </row>
    <row r="204" spans="1:11" ht="13.5" thickBot="1">
      <c r="A204" s="146">
        <f t="shared" si="3"/>
        <v>15</v>
      </c>
      <c r="B204" s="255" t="s">
        <v>62</v>
      </c>
      <c r="C204" s="247" t="s">
        <v>986</v>
      </c>
      <c r="D204" s="202">
        <v>0</v>
      </c>
      <c r="E204" s="29"/>
      <c r="F204" s="29"/>
      <c r="G204" s="29" t="s">
        <v>10</v>
      </c>
      <c r="H204" s="29"/>
      <c r="I204" s="29"/>
      <c r="J204" s="29"/>
      <c r="K204" s="29"/>
    </row>
    <row r="205" spans="1:11">
      <c r="A205" s="146">
        <f t="shared" si="3"/>
        <v>16</v>
      </c>
      <c r="B205" s="31" t="s">
        <v>454</v>
      </c>
      <c r="C205" s="29" t="s">
        <v>357</v>
      </c>
      <c r="D205" s="18">
        <f>D202+D203+D204</f>
        <v>0</v>
      </c>
      <c r="E205" s="29"/>
      <c r="F205" s="29"/>
      <c r="G205" s="29"/>
      <c r="H205" s="29"/>
      <c r="I205" s="29"/>
      <c r="J205" s="29"/>
      <c r="K205" s="29"/>
    </row>
    <row r="206" spans="1:11">
      <c r="A206" s="146"/>
      <c r="B206" s="31"/>
      <c r="C206" s="29"/>
      <c r="D206" s="36"/>
      <c r="E206" s="29"/>
      <c r="F206" s="29"/>
      <c r="G206" s="29"/>
      <c r="H206" s="29"/>
      <c r="I206" s="29"/>
      <c r="J206" s="29"/>
      <c r="K206" s="29"/>
    </row>
    <row r="207" spans="1:11" ht="13.5" thickBot="1">
      <c r="A207" s="146">
        <f>+A205+1</f>
        <v>17</v>
      </c>
      <c r="B207" s="28" t="s">
        <v>66</v>
      </c>
      <c r="C207" s="29" t="s">
        <v>401</v>
      </c>
      <c r="D207" s="29"/>
      <c r="E207" s="29"/>
      <c r="F207" s="29"/>
      <c r="G207" s="29"/>
      <c r="H207" s="29"/>
      <c r="I207" s="30" t="s">
        <v>58</v>
      </c>
      <c r="J207" s="29"/>
      <c r="K207" s="29"/>
    </row>
    <row r="208" spans="1:11">
      <c r="A208" s="146">
        <f>+A207+1</f>
        <v>18</v>
      </c>
      <c r="B208" s="31"/>
      <c r="C208" s="29"/>
      <c r="D208" s="29"/>
      <c r="E208" s="29"/>
      <c r="F208" s="29"/>
      <c r="G208" s="32" t="s">
        <v>67</v>
      </c>
      <c r="H208" s="29"/>
      <c r="I208" s="29"/>
      <c r="J208" s="29"/>
      <c r="K208" s="29"/>
    </row>
    <row r="209" spans="1:11" ht="13.5" thickBot="1">
      <c r="A209" s="146">
        <f t="shared" si="3"/>
        <v>19</v>
      </c>
      <c r="B209" s="31"/>
      <c r="C209" s="29"/>
      <c r="D209" s="33" t="s">
        <v>58</v>
      </c>
      <c r="E209" s="33" t="s">
        <v>68</v>
      </c>
      <c r="F209" s="29"/>
      <c r="G209" s="256" t="str">
        <f>"(Notes "&amp;A266&amp;", "&amp;A272&amp;", &amp; "&amp;A273&amp;")"</f>
        <v>(Notes K, Q, &amp; R)</v>
      </c>
      <c r="H209" s="29"/>
      <c r="I209" s="33" t="s">
        <v>69</v>
      </c>
      <c r="J209" s="29"/>
      <c r="K209" s="29"/>
    </row>
    <row r="210" spans="1:11">
      <c r="A210" s="146">
        <f t="shared" si="3"/>
        <v>20</v>
      </c>
      <c r="B210" s="28" t="s">
        <v>359</v>
      </c>
      <c r="C210" s="34" t="s">
        <v>577</v>
      </c>
      <c r="D210" s="257">
        <v>52100000</v>
      </c>
      <c r="E210" s="1002">
        <f>+MAX(D210/D$213,40%)</f>
        <v>0.4</v>
      </c>
      <c r="F210" s="27"/>
      <c r="G210" s="945">
        <f>'5-P3 Support'!I84</f>
        <v>2.4188570057581574E-2</v>
      </c>
      <c r="H210" s="297"/>
      <c r="I210" s="226">
        <f>IF(E210=0,0,E210*G210)</f>
        <v>9.6754280230326312E-3</v>
      </c>
      <c r="J210" s="258" t="s">
        <v>70</v>
      </c>
      <c r="K210" s="36"/>
    </row>
    <row r="211" spans="1:11">
      <c r="A211" s="146">
        <f t="shared" si="3"/>
        <v>21</v>
      </c>
      <c r="B211" s="28" t="s">
        <v>194</v>
      </c>
      <c r="C211" s="34" t="s">
        <v>577</v>
      </c>
      <c r="D211" s="973">
        <v>0</v>
      </c>
      <c r="E211" s="1002">
        <v>0</v>
      </c>
      <c r="F211" s="27"/>
      <c r="G211" s="525">
        <v>0</v>
      </c>
      <c r="H211" s="297"/>
      <c r="I211" s="226">
        <f>E211*G211</f>
        <v>0</v>
      </c>
      <c r="J211" s="29"/>
      <c r="K211" s="36"/>
    </row>
    <row r="212" spans="1:11" ht="13.5" thickBot="1">
      <c r="A212" s="146">
        <f t="shared" si="3"/>
        <v>22</v>
      </c>
      <c r="B212" s="28" t="s">
        <v>467</v>
      </c>
      <c r="C212" s="34" t="s">
        <v>578</v>
      </c>
      <c r="D212" s="508">
        <v>154360896</v>
      </c>
      <c r="E212" s="1002">
        <f>+MIN(D212/D$213,60%)</f>
        <v>0.6</v>
      </c>
      <c r="F212" s="35"/>
      <c r="G212" s="945">
        <v>9.8000000000000004E-2</v>
      </c>
      <c r="H212" s="297"/>
      <c r="I212" s="1093">
        <f>E212*G212</f>
        <v>5.8799999999999998E-2</v>
      </c>
      <c r="J212" s="29"/>
      <c r="K212" s="36"/>
    </row>
    <row r="213" spans="1:11">
      <c r="A213" s="146">
        <f t="shared" si="3"/>
        <v>23</v>
      </c>
      <c r="B213" s="31" t="s">
        <v>347</v>
      </c>
      <c r="C213" s="36" t="s">
        <v>496</v>
      </c>
      <c r="D213" s="259">
        <f>SUM(D210:D212)</f>
        <v>206460896</v>
      </c>
      <c r="E213" s="29" t="s">
        <v>10</v>
      </c>
      <c r="F213" s="29"/>
      <c r="G213" s="297"/>
      <c r="H213" s="297"/>
      <c r="I213" s="226">
        <f>SUM(I210:I212)</f>
        <v>6.8475428023032636E-2</v>
      </c>
      <c r="J213" s="258" t="s">
        <v>71</v>
      </c>
      <c r="K213" s="36"/>
    </row>
    <row r="214" spans="1:11">
      <c r="A214" s="146"/>
      <c r="B214" s="36"/>
      <c r="C214" s="36"/>
      <c r="D214" s="36"/>
      <c r="E214" s="29"/>
      <c r="F214" s="29"/>
      <c r="G214" s="29"/>
      <c r="H214" s="29"/>
      <c r="I214" s="297"/>
      <c r="J214" s="36"/>
      <c r="K214" s="36"/>
    </row>
    <row r="215" spans="1:11">
      <c r="A215" s="146">
        <f>+A213+1</f>
        <v>24</v>
      </c>
      <c r="B215" s="28" t="s">
        <v>195</v>
      </c>
      <c r="C215" s="151"/>
      <c r="D215" s="151"/>
      <c r="E215" s="151"/>
      <c r="F215" s="151"/>
      <c r="G215" s="151"/>
      <c r="H215" s="151"/>
      <c r="I215" s="151"/>
      <c r="J215" s="151"/>
      <c r="K215" s="151"/>
    </row>
    <row r="216" spans="1:11" ht="13.5" thickBot="1">
      <c r="A216" s="146"/>
      <c r="B216" s="28"/>
      <c r="C216" s="28"/>
      <c r="D216" s="28"/>
      <c r="E216" s="28"/>
      <c r="F216" s="28"/>
      <c r="G216" s="28"/>
      <c r="H216" s="28"/>
      <c r="I216" s="33"/>
      <c r="J216" s="260"/>
      <c r="K216" s="36"/>
    </row>
    <row r="217" spans="1:11">
      <c r="A217" s="146">
        <f>+A215+1</f>
        <v>25</v>
      </c>
      <c r="B217" s="28" t="s">
        <v>682</v>
      </c>
      <c r="C217" s="151" t="s">
        <v>478</v>
      </c>
      <c r="D217" s="151"/>
      <c r="E217" s="151"/>
      <c r="F217" s="151"/>
      <c r="G217" s="261" t="s">
        <v>10</v>
      </c>
      <c r="H217" s="262"/>
      <c r="I217" s="263"/>
      <c r="J217" s="263"/>
      <c r="K217" s="36"/>
    </row>
    <row r="218" spans="1:11">
      <c r="A218" s="146">
        <f t="shared" si="3"/>
        <v>26</v>
      </c>
      <c r="B218" s="36" t="s">
        <v>375</v>
      </c>
      <c r="C218" s="151" t="s">
        <v>455</v>
      </c>
      <c r="D218" s="151"/>
      <c r="E218" s="36"/>
      <c r="F218" s="151"/>
      <c r="G218" s="36"/>
      <c r="H218" s="262"/>
      <c r="I218" s="264">
        <v>0</v>
      </c>
      <c r="J218" s="265"/>
      <c r="K218" s="36"/>
    </row>
    <row r="219" spans="1:11" ht="13.5" thickBot="1">
      <c r="A219" s="146">
        <f t="shared" si="3"/>
        <v>27</v>
      </c>
      <c r="B219" s="266" t="s">
        <v>1</v>
      </c>
      <c r="C219" s="37" t="s">
        <v>872</v>
      </c>
      <c r="D219" s="267"/>
      <c r="E219" s="268"/>
      <c r="F219" s="268"/>
      <c r="G219" s="268"/>
      <c r="H219" s="151"/>
      <c r="I219" s="462">
        <f>+'5-P3 Support'!C67</f>
        <v>0</v>
      </c>
      <c r="J219" s="269"/>
      <c r="K219" s="36"/>
    </row>
    <row r="220" spans="1:11">
      <c r="A220" s="146">
        <f t="shared" si="3"/>
        <v>28</v>
      </c>
      <c r="B220" s="36" t="s">
        <v>196</v>
      </c>
      <c r="C220" s="160"/>
      <c r="D220" s="36"/>
      <c r="E220" s="151"/>
      <c r="F220" s="151"/>
      <c r="G220" s="151"/>
      <c r="H220" s="151"/>
      <c r="I220" s="270">
        <f>I218-I219</f>
        <v>0</v>
      </c>
      <c r="J220" s="265"/>
      <c r="K220" s="36"/>
    </row>
    <row r="221" spans="1:11">
      <c r="A221" s="146"/>
      <c r="B221" s="36"/>
      <c r="C221" s="160"/>
      <c r="D221" s="36"/>
      <c r="E221" s="151"/>
      <c r="F221" s="151"/>
      <c r="G221" s="151"/>
      <c r="H221" s="151"/>
      <c r="I221" s="271"/>
      <c r="J221" s="263"/>
      <c r="K221" s="36"/>
    </row>
    <row r="222" spans="1:11">
      <c r="A222" s="146">
        <f>+A220+1</f>
        <v>29</v>
      </c>
      <c r="B222" s="28" t="s">
        <v>316</v>
      </c>
      <c r="C222" s="160" t="s">
        <v>873</v>
      </c>
      <c r="D222" s="36"/>
      <c r="E222" s="151"/>
      <c r="F222" s="151"/>
      <c r="G222" s="272"/>
      <c r="H222" s="151"/>
      <c r="I222" s="273">
        <f>+'5-P3 Support'!D67</f>
        <v>0</v>
      </c>
      <c r="J222" s="263"/>
      <c r="K222" s="274"/>
    </row>
    <row r="223" spans="1:11">
      <c r="A223" s="146"/>
      <c r="B223" s="36"/>
      <c r="C223" s="148"/>
      <c r="D223" s="151"/>
      <c r="E223" s="151"/>
      <c r="F223" s="151"/>
      <c r="G223" s="151"/>
      <c r="H223" s="151"/>
      <c r="I223" s="271"/>
      <c r="J223" s="263"/>
      <c r="K223" s="274"/>
    </row>
    <row r="224" spans="1:11">
      <c r="A224" s="146">
        <f>+A222+1</f>
        <v>30</v>
      </c>
      <c r="B224" s="28" t="s">
        <v>317</v>
      </c>
      <c r="C224" s="148" t="s">
        <v>714</v>
      </c>
      <c r="D224" s="151"/>
      <c r="E224" s="151"/>
      <c r="F224" s="151"/>
      <c r="G224" s="151"/>
      <c r="H224" s="151"/>
      <c r="I224" s="36"/>
      <c r="J224" s="36"/>
      <c r="K224" s="275"/>
    </row>
    <row r="225" spans="1:11">
      <c r="A225" s="146">
        <f>+A224+1</f>
        <v>31</v>
      </c>
      <c r="B225" s="276" t="s">
        <v>374</v>
      </c>
      <c r="C225" s="37" t="s">
        <v>874</v>
      </c>
      <c r="D225" s="29"/>
      <c r="E225" s="29"/>
      <c r="F225" s="29"/>
      <c r="G225" s="29"/>
      <c r="H225" s="29"/>
      <c r="I225" s="277">
        <f>+'5-P3 Support'!E67</f>
        <v>0</v>
      </c>
      <c r="J225" s="278"/>
      <c r="K225" s="275"/>
    </row>
    <row r="226" spans="1:11" ht="26.25" thickBot="1">
      <c r="A226" s="146">
        <f>+A225+1</f>
        <v>32</v>
      </c>
      <c r="B226" s="279" t="s">
        <v>373</v>
      </c>
      <c r="C226" s="37" t="s">
        <v>875</v>
      </c>
      <c r="D226" s="268"/>
      <c r="E226" s="268"/>
      <c r="F226" s="268"/>
      <c r="G226" s="151"/>
      <c r="H226" s="151"/>
      <c r="I226" s="463">
        <f>+'5-P3 Support'!F67</f>
        <v>0</v>
      </c>
      <c r="J226" s="36"/>
      <c r="K226" s="280"/>
    </row>
    <row r="227" spans="1:11">
      <c r="A227" s="146">
        <f>+A226+1</f>
        <v>33</v>
      </c>
      <c r="B227" s="46" t="s">
        <v>196</v>
      </c>
      <c r="C227" s="146"/>
      <c r="D227" s="29"/>
      <c r="E227" s="29"/>
      <c r="F227" s="29"/>
      <c r="G227" s="29"/>
      <c r="H227" s="151"/>
      <c r="I227" s="281">
        <f>+I225-I226</f>
        <v>0</v>
      </c>
      <c r="J227" s="278"/>
      <c r="K227" s="282"/>
    </row>
    <row r="228" spans="1:11" s="770" customFormat="1">
      <c r="A228" s="146"/>
      <c r="B228" s="46"/>
      <c r="C228" s="146"/>
      <c r="D228" s="29"/>
      <c r="E228" s="29"/>
      <c r="F228" s="29"/>
      <c r="G228" s="29"/>
      <c r="H228" s="151"/>
      <c r="I228" s="281"/>
      <c r="J228" s="278"/>
      <c r="K228" s="282"/>
    </row>
    <row r="229" spans="1:11" s="770" customFormat="1">
      <c r="A229" s="146"/>
      <c r="D229" s="29"/>
      <c r="E229" s="29"/>
      <c r="F229" s="29"/>
      <c r="G229" s="29"/>
      <c r="H229" s="151"/>
      <c r="I229" s="281"/>
      <c r="J229" s="278"/>
      <c r="K229" s="282"/>
    </row>
    <row r="230" spans="1:11" s="770" customFormat="1">
      <c r="A230" s="146"/>
      <c r="B230" s="46"/>
      <c r="D230" s="146"/>
      <c r="E230" s="29"/>
      <c r="F230" s="29"/>
      <c r="G230" s="29"/>
      <c r="H230" s="151"/>
      <c r="I230" s="281"/>
      <c r="J230" s="278"/>
      <c r="K230" s="282"/>
    </row>
    <row r="231" spans="1:11" s="770" customFormat="1">
      <c r="A231" s="146"/>
      <c r="B231" s="46"/>
      <c r="C231" s="825"/>
      <c r="D231" s="29"/>
      <c r="E231" s="29"/>
      <c r="F231" s="29"/>
      <c r="H231" s="151"/>
      <c r="I231" s="281"/>
      <c r="J231" s="278"/>
      <c r="K231" s="282"/>
    </row>
    <row r="232" spans="1:11" s="770" customFormat="1">
      <c r="A232" s="146">
        <v>34</v>
      </c>
      <c r="B232" s="46" t="s">
        <v>715</v>
      </c>
      <c r="C232" s="848"/>
      <c r="D232" s="226"/>
      <c r="E232" s="29"/>
      <c r="F232" s="29"/>
      <c r="H232" s="151"/>
      <c r="I232" s="281"/>
      <c r="J232" s="278"/>
      <c r="K232" s="282"/>
    </row>
    <row r="233" spans="1:11" s="770" customFormat="1">
      <c r="A233" s="146">
        <v>35</v>
      </c>
      <c r="B233" s="46" t="s">
        <v>715</v>
      </c>
      <c r="C233" s="1006"/>
      <c r="D233" s="18"/>
      <c r="E233" s="18"/>
      <c r="F233" s="18"/>
      <c r="G233" s="18"/>
      <c r="H233" s="151"/>
      <c r="I233" s="281"/>
      <c r="J233" s="278"/>
      <c r="K233" s="282"/>
    </row>
    <row r="234" spans="1:11" s="770" customFormat="1">
      <c r="A234" s="146">
        <v>36</v>
      </c>
      <c r="B234" s="46" t="s">
        <v>715</v>
      </c>
      <c r="C234" s="1006"/>
      <c r="D234" s="826"/>
      <c r="E234" s="18"/>
      <c r="F234" s="18"/>
      <c r="G234" s="216"/>
      <c r="H234" s="151"/>
      <c r="I234" s="846"/>
      <c r="J234" s="278"/>
      <c r="K234" s="282"/>
    </row>
    <row r="235" spans="1:11" s="770" customFormat="1">
      <c r="A235" s="146"/>
      <c r="B235" s="46"/>
      <c r="C235" s="146"/>
      <c r="D235" s="29"/>
      <c r="E235" s="29"/>
      <c r="F235" s="29"/>
      <c r="G235" s="29"/>
      <c r="H235" s="151"/>
      <c r="I235" s="281"/>
      <c r="J235" s="278"/>
      <c r="K235" s="282"/>
    </row>
    <row r="236" spans="1:11" s="770" customFormat="1">
      <c r="A236" s="146"/>
      <c r="B236" s="46"/>
      <c r="C236" s="146"/>
      <c r="D236" s="29"/>
      <c r="E236" s="29"/>
      <c r="F236" s="29"/>
      <c r="G236" s="29"/>
      <c r="H236" s="151"/>
      <c r="I236" s="281"/>
      <c r="J236" s="278"/>
      <c r="K236" s="282"/>
    </row>
    <row r="237" spans="1:11" s="770" customFormat="1">
      <c r="A237" s="146"/>
      <c r="B237" s="46"/>
      <c r="C237" s="146"/>
      <c r="D237" s="29"/>
      <c r="E237" s="29"/>
      <c r="F237" s="29"/>
      <c r="G237" s="29"/>
      <c r="H237" s="151"/>
      <c r="I237" s="281"/>
      <c r="J237" s="278"/>
      <c r="K237" s="282"/>
    </row>
    <row r="238" spans="1:11" s="770" customFormat="1">
      <c r="A238" s="146"/>
      <c r="B238" s="46"/>
      <c r="C238" s="146"/>
      <c r="D238" s="29"/>
      <c r="E238" s="29"/>
      <c r="F238" s="29"/>
      <c r="G238" s="29"/>
      <c r="H238" s="151"/>
      <c r="I238" s="281"/>
      <c r="J238" s="278"/>
      <c r="K238" s="282"/>
    </row>
    <row r="239" spans="1:11">
      <c r="A239" s="146"/>
      <c r="B239" s="283"/>
      <c r="C239" s="146"/>
      <c r="D239" s="29"/>
      <c r="E239" s="29"/>
      <c r="F239" s="29"/>
      <c r="G239" s="29"/>
      <c r="H239" s="151"/>
      <c r="I239" s="284"/>
      <c r="J239" s="278"/>
      <c r="K239" s="282"/>
    </row>
    <row r="240" spans="1:11">
      <c r="A240" s="146"/>
      <c r="B240" s="283"/>
      <c r="C240" s="146"/>
      <c r="D240" s="29"/>
      <c r="E240" s="29"/>
      <c r="F240" s="29"/>
      <c r="G240" s="29"/>
      <c r="H240" s="151"/>
      <c r="I240" s="284"/>
      <c r="J240" s="278"/>
      <c r="K240" s="282"/>
    </row>
    <row r="241" spans="1:11">
      <c r="A241" s="146"/>
      <c r="B241" s="31"/>
      <c r="C241" s="152"/>
      <c r="D241" s="29"/>
      <c r="E241" s="29"/>
      <c r="F241" s="29"/>
      <c r="G241" s="29"/>
      <c r="H241" s="152"/>
      <c r="I241" s="29"/>
      <c r="J241" s="152"/>
      <c r="K241" s="222" t="s">
        <v>197</v>
      </c>
    </row>
    <row r="242" spans="1:11">
      <c r="A242" s="146"/>
      <c r="B242" s="31"/>
      <c r="C242" s="152"/>
      <c r="D242" s="29"/>
      <c r="E242" s="29"/>
      <c r="F242" s="29"/>
      <c r="G242" s="29"/>
      <c r="H242" s="152"/>
      <c r="I242" s="29"/>
      <c r="J242" s="152"/>
      <c r="K242" s="29"/>
    </row>
    <row r="243" spans="1:11">
      <c r="A243" s="146"/>
      <c r="B243" s="283" t="s">
        <v>9</v>
      </c>
      <c r="C243" s="146"/>
      <c r="D243" s="32" t="s">
        <v>91</v>
      </c>
      <c r="E243" s="29"/>
      <c r="F243" s="29"/>
      <c r="G243" s="29"/>
      <c r="H243" s="151"/>
      <c r="I243" s="144"/>
      <c r="J243" s="263"/>
      <c r="K243" s="285" t="str">
        <f>K3</f>
        <v>For  the 12 months ended 12/31/2022</v>
      </c>
    </row>
    <row r="244" spans="1:11">
      <c r="A244" s="146"/>
      <c r="B244" s="283"/>
      <c r="C244" s="146"/>
      <c r="D244" s="32" t="s">
        <v>160</v>
      </c>
      <c r="E244" s="29"/>
      <c r="F244" s="29"/>
      <c r="G244" s="29"/>
      <c r="H244" s="151"/>
      <c r="I244" s="286"/>
      <c r="J244" s="263"/>
      <c r="K244" s="282"/>
    </row>
    <row r="245" spans="1:11">
      <c r="A245" s="146"/>
      <c r="B245" s="283"/>
      <c r="C245" s="146"/>
      <c r="D245" s="32" t="str">
        <f>+D179</f>
        <v>GridLiance High Plains LLC</v>
      </c>
      <c r="E245" s="29"/>
      <c r="F245" s="29"/>
      <c r="G245" s="29"/>
      <c r="H245" s="151"/>
      <c r="I245" s="286"/>
      <c r="J245" s="263"/>
      <c r="K245" s="282"/>
    </row>
    <row r="246" spans="1:11">
      <c r="A246" s="1099"/>
      <c r="B246" s="1099"/>
      <c r="C246" s="1099"/>
      <c r="D246" s="1099"/>
      <c r="E246" s="1099"/>
      <c r="F246" s="1099"/>
      <c r="G246" s="1099"/>
      <c r="H246" s="1099"/>
      <c r="I246" s="1099"/>
      <c r="J246" s="1099"/>
      <c r="K246" s="1099"/>
    </row>
    <row r="247" spans="1:11">
      <c r="A247" s="146"/>
      <c r="B247" s="283"/>
      <c r="C247" s="146"/>
      <c r="D247" s="29"/>
      <c r="E247" s="29"/>
      <c r="F247" s="29"/>
      <c r="G247" s="29"/>
      <c r="H247" s="151"/>
      <c r="I247" s="286"/>
      <c r="J247" s="263"/>
      <c r="K247" s="282"/>
    </row>
    <row r="248" spans="1:11">
      <c r="A248" s="146"/>
      <c r="B248" s="28" t="s">
        <v>72</v>
      </c>
      <c r="C248" s="146"/>
      <c r="D248" s="29"/>
      <c r="E248" s="29"/>
      <c r="F248" s="29"/>
      <c r="G248" s="29"/>
      <c r="H248" s="151"/>
      <c r="I248" s="29"/>
      <c r="J248" s="151"/>
      <c r="K248" s="29"/>
    </row>
    <row r="249" spans="1:11">
      <c r="A249" s="146"/>
      <c r="B249" s="287" t="s">
        <v>198</v>
      </c>
      <c r="C249" s="146"/>
      <c r="D249" s="29"/>
      <c r="E249" s="29"/>
      <c r="F249" s="29"/>
      <c r="G249" s="29"/>
      <c r="H249" s="151"/>
      <c r="I249" s="29"/>
      <c r="J249" s="151"/>
      <c r="K249" s="29"/>
    </row>
    <row r="250" spans="1:11">
      <c r="A250" s="146" t="s">
        <v>73</v>
      </c>
      <c r="B250" s="28"/>
      <c r="C250" s="151"/>
      <c r="D250" s="29"/>
      <c r="E250" s="29"/>
      <c r="F250" s="29"/>
      <c r="G250" s="29"/>
      <c r="H250" s="151"/>
      <c r="I250" s="29"/>
      <c r="J250" s="151"/>
      <c r="K250" s="29"/>
    </row>
    <row r="251" spans="1:11" ht="13.5" thickBot="1">
      <c r="A251" s="33" t="s">
        <v>74</v>
      </c>
      <c r="B251" s="1101"/>
      <c r="C251" s="1101"/>
      <c r="D251" s="288"/>
      <c r="E251" s="288"/>
      <c r="F251" s="288"/>
      <c r="G251" s="288"/>
      <c r="H251" s="289"/>
      <c r="I251" s="288"/>
      <c r="J251" s="289"/>
      <c r="K251" s="288"/>
    </row>
    <row r="252" spans="1:11">
      <c r="A252" s="381" t="s">
        <v>276</v>
      </c>
      <c r="B252" s="1100" t="s">
        <v>715</v>
      </c>
      <c r="C252" s="1100"/>
      <c r="D252" s="1100"/>
      <c r="E252" s="1100"/>
      <c r="F252" s="1100"/>
      <c r="G252" s="1100"/>
      <c r="H252" s="1100"/>
      <c r="I252" s="1100"/>
      <c r="J252" s="1100"/>
      <c r="K252" s="1100"/>
    </row>
    <row r="253" spans="1:11" ht="64.5" customHeight="1">
      <c r="A253" s="381" t="s">
        <v>277</v>
      </c>
      <c r="B253" s="1100" t="s">
        <v>1111</v>
      </c>
      <c r="C253" s="1100"/>
      <c r="D253" s="1100"/>
      <c r="E253" s="1100"/>
      <c r="F253" s="1100"/>
      <c r="G253" s="1100"/>
      <c r="H253" s="1100"/>
      <c r="I253" s="1100"/>
      <c r="J253" s="1100"/>
      <c r="K253" s="1100"/>
    </row>
    <row r="254" spans="1:11">
      <c r="A254" s="381" t="s">
        <v>77</v>
      </c>
      <c r="B254" s="1100" t="s">
        <v>82</v>
      </c>
      <c r="C254" s="1100"/>
      <c r="D254" s="1100"/>
      <c r="E254" s="1100"/>
      <c r="F254" s="1100"/>
      <c r="G254" s="1100"/>
      <c r="H254" s="1100"/>
      <c r="I254" s="1100"/>
      <c r="J254" s="1100"/>
      <c r="K254" s="1100"/>
    </row>
    <row r="255" spans="1:11" ht="29.25" customHeight="1">
      <c r="A255" s="381" t="s">
        <v>78</v>
      </c>
      <c r="B255" s="1100" t="s">
        <v>456</v>
      </c>
      <c r="C255" s="1100"/>
      <c r="D255" s="1100"/>
      <c r="E255" s="1100"/>
      <c r="F255" s="1100"/>
      <c r="G255" s="1100"/>
      <c r="H255" s="1100"/>
      <c r="I255" s="1100"/>
      <c r="J255" s="1100"/>
      <c r="K255" s="1100"/>
    </row>
    <row r="256" spans="1:11" ht="29.25" customHeight="1">
      <c r="A256" s="381" t="s">
        <v>79</v>
      </c>
      <c r="B256" s="1100" t="s">
        <v>876</v>
      </c>
      <c r="C256" s="1100"/>
      <c r="D256" s="1100"/>
      <c r="E256" s="1100"/>
      <c r="F256" s="1100"/>
      <c r="G256" s="1100"/>
      <c r="H256" s="1100"/>
      <c r="I256" s="1100"/>
      <c r="J256" s="1100"/>
      <c r="K256" s="1100"/>
    </row>
    <row r="257" spans="1:11" ht="30" customHeight="1">
      <c r="A257" s="381" t="s">
        <v>80</v>
      </c>
      <c r="B257" s="1100" t="s">
        <v>199</v>
      </c>
      <c r="C257" s="1100"/>
      <c r="D257" s="1100"/>
      <c r="E257" s="1100"/>
      <c r="F257" s="1100"/>
      <c r="G257" s="1100"/>
      <c r="H257" s="1100"/>
      <c r="I257" s="1100"/>
      <c r="J257" s="1100"/>
      <c r="K257" s="1100"/>
    </row>
    <row r="258" spans="1:11" ht="45.75" customHeight="1">
      <c r="A258" s="1100" t="s">
        <v>81</v>
      </c>
      <c r="B258" s="1100" t="s">
        <v>996</v>
      </c>
      <c r="C258" s="1100"/>
      <c r="D258" s="1100"/>
      <c r="E258" s="1100"/>
      <c r="F258" s="1100"/>
      <c r="G258" s="1100"/>
      <c r="H258" s="1100"/>
      <c r="I258" s="1100"/>
      <c r="J258" s="1100"/>
      <c r="K258" s="1100"/>
    </row>
    <row r="259" spans="1:11">
      <c r="A259" s="1100"/>
      <c r="B259" s="427" t="s">
        <v>86</v>
      </c>
      <c r="C259" s="427" t="s">
        <v>87</v>
      </c>
      <c r="D259" s="1003">
        <v>0.21</v>
      </c>
      <c r="E259" s="427" t="s">
        <v>1126</v>
      </c>
      <c r="F259" s="427"/>
      <c r="G259" s="427"/>
      <c r="H259" s="427"/>
      <c r="I259" s="427"/>
      <c r="J259" s="427"/>
      <c r="K259" s="427"/>
    </row>
    <row r="260" spans="1:11">
      <c r="A260" s="1100"/>
      <c r="B260" s="427"/>
      <c r="C260" s="427" t="s">
        <v>88</v>
      </c>
      <c r="D260" s="1003">
        <v>0.06</v>
      </c>
      <c r="E260" s="427" t="s">
        <v>997</v>
      </c>
      <c r="F260" s="427"/>
      <c r="G260" s="427"/>
      <c r="H260" s="427"/>
      <c r="I260" s="427"/>
      <c r="J260" s="427"/>
      <c r="K260" s="427"/>
    </row>
    <row r="261" spans="1:11">
      <c r="A261" s="1100"/>
      <c r="B261" s="427"/>
      <c r="C261" s="427" t="s">
        <v>89</v>
      </c>
      <c r="D261" s="1003">
        <v>0</v>
      </c>
      <c r="E261" s="427" t="s">
        <v>200</v>
      </c>
      <c r="F261" s="427"/>
      <c r="G261" s="427"/>
      <c r="H261" s="427"/>
      <c r="I261" s="427"/>
      <c r="J261" s="427"/>
      <c r="K261" s="427"/>
    </row>
    <row r="262" spans="1:11">
      <c r="A262" s="1100"/>
      <c r="B262" s="427"/>
      <c r="C262" s="427"/>
      <c r="D262" s="824"/>
      <c r="E262" s="427"/>
      <c r="F262" s="427"/>
      <c r="G262" s="427"/>
      <c r="H262" s="427"/>
      <c r="I262" s="427"/>
      <c r="J262" s="427"/>
      <c r="K262" s="427"/>
    </row>
    <row r="263" spans="1:11" ht="19.5" customHeight="1">
      <c r="A263" s="381" t="s">
        <v>83</v>
      </c>
      <c r="B263" s="1100" t="s">
        <v>202</v>
      </c>
      <c r="C263" s="1100"/>
      <c r="D263" s="1100"/>
      <c r="E263" s="1100"/>
      <c r="F263" s="1100"/>
      <c r="G263" s="1100"/>
      <c r="H263" s="1100"/>
      <c r="I263" s="1100"/>
      <c r="J263" s="1100"/>
      <c r="K263" s="1100"/>
    </row>
    <row r="264" spans="1:11" ht="31.5" customHeight="1">
      <c r="A264" s="381" t="s">
        <v>84</v>
      </c>
      <c r="B264" s="1100" t="s">
        <v>203</v>
      </c>
      <c r="C264" s="1100"/>
      <c r="D264" s="1100"/>
      <c r="E264" s="1100"/>
      <c r="F264" s="1100"/>
      <c r="G264" s="1100"/>
      <c r="H264" s="1100"/>
      <c r="I264" s="1100"/>
      <c r="J264" s="1100"/>
      <c r="K264" s="1100"/>
    </row>
    <row r="265" spans="1:11">
      <c r="A265" s="381" t="s">
        <v>85</v>
      </c>
      <c r="B265" s="1100" t="s">
        <v>90</v>
      </c>
      <c r="C265" s="1100"/>
      <c r="D265" s="1100"/>
      <c r="E265" s="1100"/>
      <c r="F265" s="1100"/>
      <c r="G265" s="1100"/>
      <c r="H265" s="1100"/>
      <c r="I265" s="1100"/>
      <c r="J265" s="1100"/>
      <c r="K265" s="1100"/>
    </row>
    <row r="266" spans="1:11" ht="21" customHeight="1">
      <c r="A266" s="381" t="s">
        <v>162</v>
      </c>
      <c r="B266" s="1100" t="s">
        <v>288</v>
      </c>
      <c r="C266" s="1100"/>
      <c r="D266" s="1100"/>
      <c r="E266" s="1100"/>
      <c r="F266" s="1100"/>
      <c r="G266" s="1100"/>
      <c r="H266" s="1100"/>
      <c r="I266" s="1100"/>
      <c r="J266" s="1100"/>
      <c r="K266" s="1100"/>
    </row>
    <row r="267" spans="1:11">
      <c r="A267" s="381" t="s">
        <v>278</v>
      </c>
      <c r="B267" s="1100" t="s">
        <v>585</v>
      </c>
      <c r="C267" s="1100"/>
      <c r="D267" s="1100"/>
      <c r="E267" s="1100"/>
      <c r="F267" s="1100"/>
      <c r="G267" s="1100"/>
      <c r="H267" s="1100"/>
      <c r="I267" s="1100"/>
      <c r="J267" s="1100"/>
      <c r="K267" s="1100"/>
    </row>
    <row r="268" spans="1:11">
      <c r="A268" s="381" t="s">
        <v>201</v>
      </c>
      <c r="B268" s="1100" t="s">
        <v>208</v>
      </c>
      <c r="C268" s="1100"/>
      <c r="D268" s="1100"/>
      <c r="E268" s="1100"/>
      <c r="F268" s="1100"/>
      <c r="G268" s="1100"/>
      <c r="H268" s="1100"/>
      <c r="I268" s="1100"/>
      <c r="J268" s="1100"/>
      <c r="K268" s="1100"/>
    </row>
    <row r="269" spans="1:11">
      <c r="A269" s="381" t="s">
        <v>279</v>
      </c>
      <c r="B269" s="1100" t="s">
        <v>494</v>
      </c>
      <c r="C269" s="1100"/>
      <c r="D269" s="1100"/>
      <c r="E269" s="1100"/>
      <c r="F269" s="1100"/>
      <c r="G269" s="1100"/>
      <c r="H269" s="1100"/>
      <c r="I269" s="1100"/>
      <c r="J269" s="1100"/>
      <c r="K269" s="1100"/>
    </row>
    <row r="270" spans="1:11" ht="33.75" customHeight="1">
      <c r="A270" s="381" t="s">
        <v>204</v>
      </c>
      <c r="B270" s="1103" t="s">
        <v>862</v>
      </c>
      <c r="C270" s="1104"/>
      <c r="D270" s="1104"/>
      <c r="E270" s="1104"/>
      <c r="F270" s="1104"/>
      <c r="G270" s="1104"/>
      <c r="H270" s="1104"/>
      <c r="I270" s="1104"/>
      <c r="J270" s="1104"/>
      <c r="K270" s="1104"/>
    </row>
    <row r="271" spans="1:11">
      <c r="A271" s="428" t="s">
        <v>205</v>
      </c>
      <c r="B271" s="1105" t="s">
        <v>715</v>
      </c>
      <c r="C271" s="1106"/>
      <c r="D271" s="1106"/>
      <c r="E271" s="1106"/>
      <c r="F271" s="1106"/>
      <c r="G271" s="1106"/>
      <c r="H271" s="1106"/>
      <c r="I271" s="1106"/>
      <c r="J271" s="1106"/>
      <c r="K271" s="1106"/>
    </row>
    <row r="272" spans="1:11" ht="44.25" customHeight="1">
      <c r="A272" s="429" t="s">
        <v>206</v>
      </c>
      <c r="B272" s="1107" t="s">
        <v>1084</v>
      </c>
      <c r="C272" s="1107"/>
      <c r="D272" s="1107"/>
      <c r="E272" s="1107"/>
      <c r="F272" s="1107"/>
      <c r="G272" s="1107"/>
      <c r="H272" s="1107"/>
      <c r="I272" s="1107"/>
      <c r="J272" s="1107"/>
      <c r="K272" s="1107"/>
    </row>
    <row r="273" spans="1:11" s="327" customFormat="1" ht="28.35" customHeight="1">
      <c r="A273" s="429" t="s">
        <v>207</v>
      </c>
      <c r="B273" s="1109" t="s">
        <v>1113</v>
      </c>
      <c r="C273" s="1109"/>
      <c r="D273" s="1109"/>
      <c r="E273" s="1109"/>
      <c r="F273" s="1109"/>
      <c r="G273" s="1109"/>
      <c r="H273" s="1109"/>
      <c r="I273" s="1109"/>
      <c r="J273" s="1109"/>
      <c r="K273" s="1109"/>
    </row>
    <row r="274" spans="1:11" ht="18.75" customHeight="1">
      <c r="A274" s="429" t="s">
        <v>209</v>
      </c>
      <c r="B274" s="1108" t="s">
        <v>864</v>
      </c>
      <c r="C274" s="1108"/>
      <c r="D274" s="1108"/>
      <c r="E274" s="1108"/>
      <c r="F274" s="1108"/>
      <c r="G274" s="1108"/>
      <c r="H274" s="1108"/>
      <c r="I274" s="1108"/>
      <c r="J274" s="1108"/>
      <c r="K274" s="1108"/>
    </row>
    <row r="275" spans="1:11" s="14" customFormat="1" ht="28.5" customHeight="1">
      <c r="A275" s="429" t="s">
        <v>210</v>
      </c>
      <c r="B275" s="1102" t="s">
        <v>863</v>
      </c>
      <c r="C275" s="1102"/>
      <c r="D275" s="1102"/>
      <c r="E275" s="1102"/>
      <c r="F275" s="1102"/>
      <c r="G275" s="1102"/>
      <c r="H275" s="1102"/>
      <c r="I275" s="1102"/>
      <c r="J275" s="1102"/>
      <c r="K275" s="1102"/>
    </row>
    <row r="276" spans="1:11" s="14" customFormat="1">
      <c r="A276" s="429" t="s">
        <v>315</v>
      </c>
      <c r="B276" s="461" t="s">
        <v>504</v>
      </c>
      <c r="C276" s="430"/>
      <c r="D276" s="430"/>
      <c r="E276" s="430"/>
      <c r="F276" s="430"/>
      <c r="G276" s="430"/>
      <c r="H276" s="431"/>
      <c r="I276" s="432"/>
      <c r="J276" s="433"/>
      <c r="K276" s="434"/>
    </row>
    <row r="277" spans="1:11" s="14" customFormat="1">
      <c r="A277" s="435" t="s">
        <v>400</v>
      </c>
      <c r="B277" s="435" t="s">
        <v>493</v>
      </c>
      <c r="C277" s="435"/>
      <c r="D277" s="435"/>
      <c r="E277" s="435"/>
      <c r="F277" s="435"/>
      <c r="G277" s="435"/>
      <c r="H277" s="435"/>
      <c r="I277" s="435"/>
      <c r="J277" s="435"/>
      <c r="K277" s="435"/>
    </row>
    <row r="278" spans="1:11">
      <c r="A278" s="15" t="s">
        <v>480</v>
      </c>
      <c r="B278" s="15" t="s">
        <v>506</v>
      </c>
    </row>
    <row r="279" spans="1:11" ht="15">
      <c r="A279" s="624" t="s">
        <v>594</v>
      </c>
      <c r="B279" s="327" t="s">
        <v>596</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258:A262"/>
    <mergeCell ref="B272:K272"/>
    <mergeCell ref="B274:K274"/>
    <mergeCell ref="B258:K258"/>
    <mergeCell ref="B263:K263"/>
    <mergeCell ref="B264:K264"/>
    <mergeCell ref="B265:K265"/>
    <mergeCell ref="B266:K266"/>
    <mergeCell ref="B273:K273"/>
    <mergeCell ref="B275:K275"/>
    <mergeCell ref="B267:K267"/>
    <mergeCell ref="B268:K268"/>
    <mergeCell ref="B269:K269"/>
    <mergeCell ref="B270:K270"/>
    <mergeCell ref="B271:K271"/>
    <mergeCell ref="A57:K57"/>
    <mergeCell ref="A114:K114"/>
    <mergeCell ref="A180:K180"/>
    <mergeCell ref="B257:K257"/>
    <mergeCell ref="A246:K246"/>
    <mergeCell ref="B251:C251"/>
    <mergeCell ref="B252:K252"/>
    <mergeCell ref="B253:K253"/>
    <mergeCell ref="B254:K254"/>
    <mergeCell ref="B255:K255"/>
    <mergeCell ref="B256:K256"/>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9" max="10" man="1"/>
  </rowBreaks>
  <ignoredErrors>
    <ignoredError sqref="C12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446"/>
  <sheetViews>
    <sheetView view="pageBreakPreview" zoomScale="70" zoomScaleNormal="85" zoomScaleSheetLayoutView="70" workbookViewId="0">
      <selection activeCell="Q31" sqref="Q31"/>
    </sheetView>
  </sheetViews>
  <sheetFormatPr defaultColWidth="8.88671875" defaultRowHeight="12.75"/>
  <cols>
    <col min="1" max="1" width="5.6640625" style="851" customWidth="1"/>
    <col min="2" max="2" width="32.6640625" style="858" customWidth="1"/>
    <col min="3" max="3" width="10.6640625" style="851" customWidth="1"/>
    <col min="4" max="4" width="9.88671875" style="851" customWidth="1"/>
    <col min="5" max="5" width="16.33203125" style="851" customWidth="1"/>
    <col min="6" max="6" width="12.109375" style="851" customWidth="1"/>
    <col min="7" max="7" width="11.88671875" style="851" customWidth="1"/>
    <col min="8" max="8" width="14.109375" style="851" customWidth="1"/>
    <col min="9" max="9" width="17.109375" style="851" customWidth="1"/>
    <col min="10" max="10" width="38.44140625" style="851" bestFit="1" customWidth="1"/>
    <col min="11" max="11" width="8.88671875" style="851"/>
    <col min="12" max="12" width="12.109375" style="851" customWidth="1"/>
    <col min="13" max="13" width="12.88671875" style="851" customWidth="1"/>
    <col min="14" max="16384" width="8.88671875" style="851"/>
  </cols>
  <sheetData>
    <row r="1" spans="1:18" ht="18" customHeight="1">
      <c r="A1" s="1125" t="s">
        <v>1075</v>
      </c>
      <c r="B1" s="1125"/>
      <c r="C1" s="1125"/>
      <c r="D1" s="1125"/>
      <c r="E1" s="1125"/>
      <c r="F1" s="1125"/>
      <c r="G1" s="1125"/>
      <c r="H1" s="1125"/>
      <c r="I1" s="1125"/>
      <c r="J1" s="1125"/>
      <c r="K1" s="850"/>
      <c r="L1" s="850"/>
      <c r="M1" s="850"/>
    </row>
    <row r="2" spans="1:18" ht="18" customHeight="1">
      <c r="A2" s="1126" t="str">
        <f>+'Attachment H'!D5</f>
        <v>GridLiance High Plains LLC</v>
      </c>
      <c r="B2" s="1125" t="e">
        <f>+'Attachment H'!#REF!</f>
        <v>#REF!</v>
      </c>
      <c r="C2" s="1125" t="e">
        <f>+'Attachment H'!#REF!</f>
        <v>#REF!</v>
      </c>
      <c r="D2" s="1125">
        <f>+'Attachment H'!A4</f>
        <v>0</v>
      </c>
      <c r="E2" s="1125">
        <f>+'Attachment H'!B4</f>
        <v>0</v>
      </c>
      <c r="F2" s="1125">
        <f>+'Attachment H'!C4</f>
        <v>0</v>
      </c>
      <c r="G2" s="1125" t="str">
        <f>+'Attachment H'!D4</f>
        <v>Utilizing FERC Form 1 Data</v>
      </c>
      <c r="H2" s="1125">
        <f>+'Attachment H'!E4</f>
        <v>0</v>
      </c>
      <c r="I2" s="1125">
        <f>+'Attachment H'!F4</f>
        <v>0</v>
      </c>
      <c r="J2" s="1125">
        <f>+'Attachment H'!G4</f>
        <v>0</v>
      </c>
      <c r="K2" s="852"/>
      <c r="L2" s="852"/>
      <c r="M2" s="852"/>
    </row>
    <row r="3" spans="1:18" ht="18" customHeight="1">
      <c r="A3" s="1125" t="s">
        <v>1134</v>
      </c>
      <c r="B3" s="1125"/>
      <c r="C3" s="1125"/>
      <c r="D3" s="1125"/>
      <c r="E3" s="1125"/>
      <c r="F3" s="1125"/>
      <c r="G3" s="1125"/>
      <c r="H3" s="1127"/>
      <c r="I3" s="1127"/>
      <c r="J3" s="1125"/>
      <c r="K3" s="850"/>
      <c r="L3" s="850"/>
      <c r="M3" s="850"/>
    </row>
    <row r="4" spans="1:18" ht="18" customHeight="1">
      <c r="A4" s="853"/>
      <c r="B4" s="853"/>
      <c r="C4" s="853"/>
      <c r="D4" s="853"/>
      <c r="E4" s="853"/>
      <c r="F4" s="853"/>
      <c r="G4" s="853"/>
      <c r="H4" s="853"/>
      <c r="I4" s="853"/>
      <c r="J4" s="853"/>
      <c r="K4" s="850"/>
      <c r="L4" s="850"/>
      <c r="M4" s="850"/>
    </row>
    <row r="5" spans="1:18">
      <c r="B5" s="853" t="s">
        <v>293</v>
      </c>
      <c r="C5" s="853" t="s">
        <v>294</v>
      </c>
      <c r="D5" s="853" t="s">
        <v>295</v>
      </c>
      <c r="E5" s="853" t="s">
        <v>296</v>
      </c>
      <c r="F5" s="853" t="s">
        <v>298</v>
      </c>
      <c r="G5" s="854" t="s">
        <v>297</v>
      </c>
      <c r="H5" s="854" t="s">
        <v>299</v>
      </c>
      <c r="I5" s="855" t="s">
        <v>300</v>
      </c>
      <c r="J5" s="853"/>
    </row>
    <row r="6" spans="1:18" ht="25.5">
      <c r="A6" s="856" t="s">
        <v>1002</v>
      </c>
      <c r="B6" s="857" t="s">
        <v>1003</v>
      </c>
      <c r="C6" s="857" t="s">
        <v>253</v>
      </c>
      <c r="D6" s="857" t="s">
        <v>96</v>
      </c>
      <c r="E6" s="857" t="s">
        <v>1004</v>
      </c>
      <c r="F6" s="857" t="s">
        <v>1005</v>
      </c>
      <c r="G6" s="857" t="s">
        <v>1006</v>
      </c>
      <c r="H6" s="857" t="s">
        <v>1007</v>
      </c>
      <c r="I6" s="857" t="s">
        <v>1008</v>
      </c>
      <c r="J6" s="857"/>
      <c r="K6" s="850"/>
      <c r="L6" s="850"/>
      <c r="M6" s="850"/>
      <c r="N6" s="850"/>
      <c r="O6" s="850"/>
      <c r="P6" s="850"/>
      <c r="Q6" s="850"/>
      <c r="R6" s="853"/>
    </row>
    <row r="7" spans="1:18">
      <c r="A7" s="851" t="s">
        <v>1009</v>
      </c>
      <c r="C7" s="859"/>
      <c r="D7" s="853"/>
      <c r="E7" s="853"/>
      <c r="F7" s="853"/>
      <c r="H7" s="850"/>
      <c r="I7" s="850"/>
      <c r="J7" s="850"/>
      <c r="K7" s="850"/>
      <c r="L7" s="850"/>
      <c r="M7" s="850"/>
      <c r="N7" s="850"/>
      <c r="O7" s="850"/>
      <c r="P7" s="850"/>
      <c r="Q7" s="850"/>
      <c r="R7" s="853"/>
    </row>
    <row r="8" spans="1:18" ht="20.25" customHeight="1">
      <c r="A8" s="860">
        <v>1</v>
      </c>
      <c r="B8" s="861" t="s">
        <v>1010</v>
      </c>
      <c r="C8" s="859" t="s">
        <v>98</v>
      </c>
      <c r="D8" s="999">
        <v>2021</v>
      </c>
      <c r="E8" s="765">
        <f>'4c- ADIT BOY'!C54</f>
        <v>-82739.706303224099</v>
      </c>
      <c r="F8" s="765">
        <f>'4c- ADIT BOY'!E54</f>
        <v>-82739.706303224099</v>
      </c>
      <c r="G8" s="765">
        <f>'4c- ADIT BOY'!F54</f>
        <v>0</v>
      </c>
      <c r="H8" s="765">
        <f>'4c- ADIT BOY'!G54</f>
        <v>0</v>
      </c>
      <c r="I8" s="765"/>
      <c r="J8" s="862"/>
    </row>
    <row r="9" spans="1:18" ht="20.25" customHeight="1">
      <c r="A9" s="860">
        <f>A8+1</f>
        <v>2</v>
      </c>
      <c r="B9" s="861" t="s">
        <v>1122</v>
      </c>
      <c r="C9" s="859" t="s">
        <v>98</v>
      </c>
      <c r="D9" s="999">
        <v>2022</v>
      </c>
      <c r="E9" s="765">
        <f>'4d- ADIT EOY'!C54-'4d- ADIT EOY'!C51</f>
        <v>0</v>
      </c>
      <c r="F9" s="765">
        <f>'4d- ADIT EOY'!E54-'4d- ADIT EOY'!E51</f>
        <v>0</v>
      </c>
      <c r="G9" s="765">
        <f>'4d- ADIT EOY'!F54-'4d- ADIT EOY'!F51</f>
        <v>0</v>
      </c>
      <c r="H9" s="765">
        <f>'4d- ADIT EOY'!G54-'4d- ADIT EOY'!G51</f>
        <v>0</v>
      </c>
      <c r="I9" s="765"/>
      <c r="J9" s="862"/>
    </row>
    <row r="10" spans="1:18" ht="20.25" customHeight="1">
      <c r="A10" s="860">
        <f t="shared" ref="A10:A15" si="0">A9+1</f>
        <v>3</v>
      </c>
      <c r="B10" s="861" t="s">
        <v>1104</v>
      </c>
      <c r="C10" s="859" t="s">
        <v>98</v>
      </c>
      <c r="D10" s="999">
        <v>2022</v>
      </c>
      <c r="E10" s="765">
        <f>'4f-ADIT True-up Proration'!F22</f>
        <v>-186994.58565289699</v>
      </c>
      <c r="F10" s="765">
        <f>'4f-ADIT True-up Proration'!N21</f>
        <v>100027.19544219534</v>
      </c>
      <c r="G10" s="765">
        <f>'4f-ADIT True-up Proration'!W21</f>
        <v>0</v>
      </c>
      <c r="H10" s="765">
        <f>'4f-ADIT True-up Proration'!AF21</f>
        <v>0</v>
      </c>
      <c r="I10" s="765"/>
      <c r="J10" s="862"/>
    </row>
    <row r="11" spans="1:18" ht="20.25" customHeight="1">
      <c r="A11" s="860">
        <f t="shared" si="0"/>
        <v>4</v>
      </c>
      <c r="B11" s="861" t="s">
        <v>1089</v>
      </c>
      <c r="C11" s="859"/>
      <c r="D11" s="955"/>
      <c r="E11" s="865">
        <f>E9+E10</f>
        <v>-186994.58565289699</v>
      </c>
      <c r="F11" s="865">
        <f>F9+F10</f>
        <v>100027.19544219534</v>
      </c>
      <c r="G11" s="865">
        <f t="shared" ref="G11:H11" si="1">G9+G10</f>
        <v>0</v>
      </c>
      <c r="H11" s="865">
        <f t="shared" si="1"/>
        <v>0</v>
      </c>
      <c r="I11" s="865"/>
      <c r="J11" s="866"/>
    </row>
    <row r="12" spans="1:18" ht="20.25" customHeight="1">
      <c r="A12" s="860">
        <f t="shared" si="0"/>
        <v>5</v>
      </c>
      <c r="B12" s="861" t="s">
        <v>1011</v>
      </c>
      <c r="C12" s="859"/>
      <c r="D12" s="859"/>
      <c r="E12" s="863"/>
      <c r="F12" s="863">
        <v>1</v>
      </c>
      <c r="G12" s="863"/>
      <c r="H12" s="863"/>
      <c r="I12" s="863"/>
      <c r="J12" s="864">
        <v>1</v>
      </c>
    </row>
    <row r="13" spans="1:18" ht="20.25" customHeight="1">
      <c r="A13" s="860">
        <f t="shared" si="0"/>
        <v>6</v>
      </c>
      <c r="B13" s="861" t="s">
        <v>1012</v>
      </c>
      <c r="C13" s="859"/>
      <c r="D13" s="859"/>
      <c r="E13" s="863"/>
      <c r="F13" s="863"/>
      <c r="G13" s="863">
        <f>'Attachment H'!G$84</f>
        <v>0</v>
      </c>
      <c r="H13" s="863"/>
      <c r="I13" s="863"/>
      <c r="J13" s="859" t="s">
        <v>1013</v>
      </c>
    </row>
    <row r="14" spans="1:18" ht="20.25" customHeight="1">
      <c r="A14" s="860">
        <f t="shared" si="0"/>
        <v>7</v>
      </c>
      <c r="B14" s="861" t="s">
        <v>1014</v>
      </c>
      <c r="C14" s="859"/>
      <c r="D14" s="859"/>
      <c r="E14" s="863"/>
      <c r="F14" s="863"/>
      <c r="G14" s="863"/>
      <c r="H14" s="863">
        <f>'Attachment H'!I$199</f>
        <v>0</v>
      </c>
      <c r="I14" s="863"/>
      <c r="J14" s="859" t="s">
        <v>1015</v>
      </c>
    </row>
    <row r="15" spans="1:18" ht="20.25" customHeight="1">
      <c r="A15" s="860">
        <f t="shared" si="0"/>
        <v>8</v>
      </c>
      <c r="B15" s="861" t="s">
        <v>1016</v>
      </c>
      <c r="C15" s="859"/>
      <c r="D15" s="859"/>
      <c r="E15" s="865">
        <f>+E11</f>
        <v>-186994.58565289699</v>
      </c>
      <c r="F15" s="865">
        <f>F11*F12</f>
        <v>100027.19544219534</v>
      </c>
      <c r="G15" s="865">
        <f>+G11*G13</f>
        <v>0</v>
      </c>
      <c r="H15" s="865">
        <f>+H11*H14</f>
        <v>0</v>
      </c>
      <c r="I15" s="865">
        <f>+F15+G15+H15</f>
        <v>100027.19544219534</v>
      </c>
      <c r="J15" s="863" t="s">
        <v>1082</v>
      </c>
    </row>
    <row r="16" spans="1:18">
      <c r="A16" s="860"/>
      <c r="B16" s="861"/>
      <c r="C16" s="859"/>
      <c r="D16" s="859"/>
      <c r="E16" s="859"/>
      <c r="F16" s="859"/>
    </row>
    <row r="17" spans="1:10">
      <c r="A17" s="851" t="s">
        <v>1017</v>
      </c>
      <c r="B17" s="861"/>
      <c r="C17" s="859"/>
      <c r="D17" s="859"/>
      <c r="E17" s="859"/>
      <c r="F17" s="859"/>
    </row>
    <row r="18" spans="1:10" ht="20.25" customHeight="1">
      <c r="A18" s="860">
        <f>A15+1</f>
        <v>9</v>
      </c>
      <c r="B18" s="861" t="s">
        <v>1018</v>
      </c>
      <c r="C18" s="859" t="s">
        <v>98</v>
      </c>
      <c r="D18" s="999">
        <v>2021</v>
      </c>
      <c r="E18" s="765">
        <f>'4c- ADIT BOY'!C78</f>
        <v>0</v>
      </c>
      <c r="F18" s="765">
        <f>'4c- ADIT BOY'!E78</f>
        <v>0</v>
      </c>
      <c r="G18" s="765">
        <f>'4c- ADIT BOY'!F78</f>
        <v>0</v>
      </c>
      <c r="H18" s="765">
        <f>'4c- ADIT BOY'!G78</f>
        <v>0</v>
      </c>
      <c r="I18" s="765"/>
      <c r="J18" s="862"/>
    </row>
    <row r="19" spans="1:10" ht="20.25" customHeight="1">
      <c r="A19" s="860">
        <f>A18+1</f>
        <v>10</v>
      </c>
      <c r="B19" s="861" t="s">
        <v>1123</v>
      </c>
      <c r="C19" s="859" t="s">
        <v>98</v>
      </c>
      <c r="D19" s="999">
        <v>2022</v>
      </c>
      <c r="E19" s="765">
        <f>'4d- ADIT EOY'!C78-'4d- ADIT EOY'!C75</f>
        <v>0</v>
      </c>
      <c r="F19" s="765">
        <f>'4d- ADIT EOY'!E78-'4d- ADIT EOY'!E75</f>
        <v>0</v>
      </c>
      <c r="G19" s="765">
        <f>'4d- ADIT EOY'!F78-'4d- ADIT EOY'!F75</f>
        <v>0</v>
      </c>
      <c r="H19" s="765">
        <f>'4d- ADIT EOY'!G78-'4d- ADIT EOY'!G75</f>
        <v>0</v>
      </c>
      <c r="I19" s="765"/>
      <c r="J19" s="862"/>
    </row>
    <row r="20" spans="1:10" ht="20.25" customHeight="1">
      <c r="A20" s="860">
        <f t="shared" ref="A20:A25" si="2">A19+1</f>
        <v>11</v>
      </c>
      <c r="B20" s="861" t="s">
        <v>1105</v>
      </c>
      <c r="C20" s="859" t="s">
        <v>98</v>
      </c>
      <c r="D20" s="999">
        <v>2022</v>
      </c>
      <c r="E20" s="765">
        <f>'4f-ADIT True-up Proration'!F38</f>
        <v>0</v>
      </c>
      <c r="F20" s="765">
        <f>'4f-ADIT True-up Proration'!N37</f>
        <v>0</v>
      </c>
      <c r="G20" s="765">
        <f>'4f-ADIT True-up Proration'!W37</f>
        <v>0</v>
      </c>
      <c r="H20" s="765">
        <f>'4f-ADIT True-up Proration'!AF37</f>
        <v>0</v>
      </c>
      <c r="I20" s="765"/>
      <c r="J20" s="862"/>
    </row>
    <row r="21" spans="1:10" ht="20.25" customHeight="1">
      <c r="A21" s="860">
        <f t="shared" si="2"/>
        <v>12</v>
      </c>
      <c r="B21" s="861" t="s">
        <v>1089</v>
      </c>
      <c r="C21" s="859"/>
      <c r="D21" s="955"/>
      <c r="E21" s="865">
        <f>E19+E20</f>
        <v>0</v>
      </c>
      <c r="F21" s="865">
        <f t="shared" ref="F21" si="3">F19+F20</f>
        <v>0</v>
      </c>
      <c r="G21" s="865">
        <f t="shared" ref="G21" si="4">G19+G20</f>
        <v>0</v>
      </c>
      <c r="H21" s="865">
        <f t="shared" ref="H21" si="5">H19+H20</f>
        <v>0</v>
      </c>
      <c r="I21" s="765"/>
      <c r="J21" s="862"/>
    </row>
    <row r="22" spans="1:10" ht="20.25" customHeight="1">
      <c r="A22" s="860">
        <f t="shared" si="2"/>
        <v>13</v>
      </c>
      <c r="B22" s="861" t="s">
        <v>1011</v>
      </c>
      <c r="C22" s="859"/>
      <c r="D22" s="859"/>
      <c r="E22" s="863"/>
      <c r="F22" s="863">
        <v>1</v>
      </c>
      <c r="G22" s="863"/>
      <c r="H22" s="863"/>
      <c r="I22" s="863"/>
      <c r="J22" s="864">
        <v>1</v>
      </c>
    </row>
    <row r="23" spans="1:10" ht="20.25" customHeight="1">
      <c r="A23" s="860">
        <f t="shared" si="2"/>
        <v>14</v>
      </c>
      <c r="B23" s="861" t="s">
        <v>1012</v>
      </c>
      <c r="C23" s="859"/>
      <c r="D23" s="859"/>
      <c r="E23" s="863"/>
      <c r="F23" s="863"/>
      <c r="G23" s="863">
        <f>'Attachment H'!G$84</f>
        <v>0</v>
      </c>
      <c r="H23" s="863"/>
      <c r="I23" s="863"/>
      <c r="J23" s="859" t="s">
        <v>1013</v>
      </c>
    </row>
    <row r="24" spans="1:10" ht="20.25" customHeight="1">
      <c r="A24" s="860">
        <f t="shared" si="2"/>
        <v>15</v>
      </c>
      <c r="B24" s="861" t="s">
        <v>1014</v>
      </c>
      <c r="C24" s="859"/>
      <c r="D24" s="859"/>
      <c r="E24" s="863"/>
      <c r="F24" s="863"/>
      <c r="G24" s="863"/>
      <c r="H24" s="863">
        <f>'Attachment H'!I$199</f>
        <v>0</v>
      </c>
      <c r="I24" s="863"/>
      <c r="J24" s="859" t="s">
        <v>1015</v>
      </c>
    </row>
    <row r="25" spans="1:10" ht="20.25" customHeight="1">
      <c r="A25" s="860">
        <f t="shared" si="2"/>
        <v>16</v>
      </c>
      <c r="B25" s="861" t="s">
        <v>1016</v>
      </c>
      <c r="C25" s="859"/>
      <c r="D25" s="859"/>
      <c r="E25" s="865">
        <f>+E21</f>
        <v>0</v>
      </c>
      <c r="F25" s="865">
        <f>+F21*F22</f>
        <v>0</v>
      </c>
      <c r="G25" s="865">
        <f>+G21*G23</f>
        <v>0</v>
      </c>
      <c r="H25" s="865">
        <f>+H21*H24</f>
        <v>0</v>
      </c>
      <c r="I25" s="865">
        <f>+F25+G25+H25</f>
        <v>0</v>
      </c>
      <c r="J25" s="863" t="s">
        <v>1082</v>
      </c>
    </row>
    <row r="26" spans="1:10">
      <c r="A26" s="860"/>
      <c r="B26" s="861"/>
      <c r="C26" s="859"/>
      <c r="D26" s="859"/>
      <c r="E26" s="859"/>
      <c r="F26" s="859"/>
    </row>
    <row r="27" spans="1:10">
      <c r="A27" s="851" t="s">
        <v>1019</v>
      </c>
      <c r="B27" s="861"/>
      <c r="C27" s="859"/>
      <c r="D27" s="859"/>
      <c r="E27" s="859"/>
      <c r="F27" s="859"/>
    </row>
    <row r="28" spans="1:10" ht="20.25" customHeight="1">
      <c r="A28" s="860">
        <f>A25+1</f>
        <v>17</v>
      </c>
      <c r="B28" s="861" t="s">
        <v>1020</v>
      </c>
      <c r="C28" s="859" t="s">
        <v>98</v>
      </c>
      <c r="D28" s="999">
        <v>2021</v>
      </c>
      <c r="E28" s="765">
        <f>'4c- ADIT BOY'!C32</f>
        <v>0</v>
      </c>
      <c r="F28" s="765">
        <f>'4c- ADIT BOY'!E32</f>
        <v>0</v>
      </c>
      <c r="G28" s="765">
        <f>'4c- ADIT BOY'!F32</f>
        <v>0</v>
      </c>
      <c r="H28" s="765">
        <f>'4c- ADIT BOY'!G32</f>
        <v>0</v>
      </c>
      <c r="I28" s="765"/>
      <c r="J28" s="862"/>
    </row>
    <row r="29" spans="1:10" ht="20.25" customHeight="1">
      <c r="A29" s="860">
        <f>A28+1</f>
        <v>18</v>
      </c>
      <c r="B29" s="861" t="s">
        <v>1124</v>
      </c>
      <c r="C29" s="859" t="s">
        <v>98</v>
      </c>
      <c r="D29" s="999">
        <v>2022</v>
      </c>
      <c r="E29" s="765">
        <f>'4d- ADIT EOY'!C32-'4d- ADIT EOY'!C29</f>
        <v>0</v>
      </c>
      <c r="F29" s="765">
        <f>'4d- ADIT EOY'!E32-'4d- ADIT EOY'!E29</f>
        <v>0</v>
      </c>
      <c r="G29" s="765">
        <f>'4d- ADIT EOY'!F32-'4d- ADIT EOY'!F29</f>
        <v>0</v>
      </c>
      <c r="H29" s="765">
        <f>'4d- ADIT EOY'!G32-'4d- ADIT EOY'!G29</f>
        <v>0</v>
      </c>
      <c r="I29" s="765"/>
      <c r="J29" s="862"/>
    </row>
    <row r="30" spans="1:10" ht="20.25" customHeight="1">
      <c r="A30" s="860">
        <f t="shared" ref="A30:A35" si="6">A29+1</f>
        <v>19</v>
      </c>
      <c r="B30" s="861" t="s">
        <v>1106</v>
      </c>
      <c r="C30" s="859" t="s">
        <v>98</v>
      </c>
      <c r="D30" s="999">
        <v>2022</v>
      </c>
      <c r="E30" s="765">
        <f>'4f-ADIT True-up Proration'!F54</f>
        <v>0</v>
      </c>
      <c r="F30" s="765">
        <f>'4f-ADIT True-up Proration'!N53</f>
        <v>0</v>
      </c>
      <c r="G30" s="765">
        <f>'4f-ADIT True-up Proration'!W53</f>
        <v>0</v>
      </c>
      <c r="H30" s="765">
        <f>'4f-ADIT True-up Proration'!AF53</f>
        <v>0</v>
      </c>
      <c r="I30" s="765"/>
      <c r="J30" s="862"/>
    </row>
    <row r="31" spans="1:10" ht="20.25" customHeight="1">
      <c r="A31" s="860">
        <f t="shared" si="6"/>
        <v>20</v>
      </c>
      <c r="B31" s="861" t="s">
        <v>1089</v>
      </c>
      <c r="C31" s="859"/>
      <c r="D31" s="955"/>
      <c r="E31" s="865">
        <f>E29+E30</f>
        <v>0</v>
      </c>
      <c r="F31" s="865">
        <f t="shared" ref="F31" si="7">F29+F30</f>
        <v>0</v>
      </c>
      <c r="G31" s="865">
        <f t="shared" ref="G31" si="8">G29+G30</f>
        <v>0</v>
      </c>
      <c r="H31" s="865">
        <f t="shared" ref="H31" si="9">H29+H30</f>
        <v>0</v>
      </c>
      <c r="I31" s="765"/>
      <c r="J31" s="862"/>
    </row>
    <row r="32" spans="1:10" ht="20.25" customHeight="1">
      <c r="A32" s="860">
        <f t="shared" si="6"/>
        <v>21</v>
      </c>
      <c r="B32" s="861" t="s">
        <v>1011</v>
      </c>
      <c r="C32" s="859"/>
      <c r="D32" s="859"/>
      <c r="E32" s="863"/>
      <c r="F32" s="863">
        <v>1</v>
      </c>
      <c r="G32" s="863"/>
      <c r="H32" s="863"/>
      <c r="I32" s="863"/>
      <c r="J32" s="864">
        <v>1</v>
      </c>
    </row>
    <row r="33" spans="1:10" ht="20.25" customHeight="1">
      <c r="A33" s="860">
        <f t="shared" si="6"/>
        <v>22</v>
      </c>
      <c r="B33" s="861" t="s">
        <v>1012</v>
      </c>
      <c r="C33" s="859"/>
      <c r="D33" s="859"/>
      <c r="E33" s="863"/>
      <c r="F33" s="863"/>
      <c r="G33" s="863">
        <f>'Attachment H'!G$84</f>
        <v>0</v>
      </c>
      <c r="H33" s="863"/>
      <c r="I33" s="863"/>
      <c r="J33" s="859" t="s">
        <v>1013</v>
      </c>
    </row>
    <row r="34" spans="1:10" ht="20.25" customHeight="1">
      <c r="A34" s="860">
        <f t="shared" si="6"/>
        <v>23</v>
      </c>
      <c r="B34" s="861" t="s">
        <v>1014</v>
      </c>
      <c r="C34" s="859"/>
      <c r="D34" s="859"/>
      <c r="E34" s="863"/>
      <c r="F34" s="863"/>
      <c r="G34" s="863"/>
      <c r="H34" s="863">
        <f>'Attachment H'!I$199</f>
        <v>0</v>
      </c>
      <c r="I34" s="863"/>
      <c r="J34" s="859" t="s">
        <v>1015</v>
      </c>
    </row>
    <row r="35" spans="1:10" ht="20.25" customHeight="1">
      <c r="A35" s="860">
        <f t="shared" si="6"/>
        <v>24</v>
      </c>
      <c r="B35" s="861" t="s">
        <v>1016</v>
      </c>
      <c r="C35" s="859"/>
      <c r="D35" s="859"/>
      <c r="E35" s="865">
        <f>+E31</f>
        <v>0</v>
      </c>
      <c r="F35" s="865">
        <f>+F31*F32</f>
        <v>0</v>
      </c>
      <c r="G35" s="865">
        <f>+G31*G33</f>
        <v>0</v>
      </c>
      <c r="H35" s="865">
        <f>+H31*H34</f>
        <v>0</v>
      </c>
      <c r="I35" s="865">
        <f>+F35+G35+H35</f>
        <v>0</v>
      </c>
      <c r="J35" s="863" t="s">
        <v>1082</v>
      </c>
    </row>
    <row r="36" spans="1:10">
      <c r="B36" s="871"/>
      <c r="C36" s="867"/>
      <c r="D36" s="872"/>
      <c r="E36" s="867"/>
      <c r="F36" s="867"/>
      <c r="G36" s="867"/>
      <c r="H36" s="868"/>
      <c r="I36" s="868"/>
    </row>
    <row r="37" spans="1:10">
      <c r="B37" s="871"/>
      <c r="C37" s="867"/>
      <c r="D37" s="543"/>
      <c r="E37" s="867"/>
      <c r="F37" s="867"/>
      <c r="G37" s="867"/>
      <c r="H37" s="868"/>
      <c r="I37" s="868"/>
    </row>
    <row r="38" spans="1:10">
      <c r="B38" s="871"/>
      <c r="C38" s="867"/>
      <c r="D38" s="543"/>
      <c r="E38" s="867"/>
      <c r="F38" s="867"/>
      <c r="G38" s="867"/>
      <c r="H38" s="868"/>
      <c r="I38" s="868"/>
    </row>
    <row r="39" spans="1:10">
      <c r="B39" s="871"/>
      <c r="C39" s="867"/>
      <c r="D39" s="543"/>
      <c r="E39" s="867"/>
      <c r="F39" s="867"/>
      <c r="G39" s="867"/>
      <c r="H39" s="868"/>
      <c r="I39" s="868"/>
    </row>
    <row r="40" spans="1:10">
      <c r="B40" s="871"/>
      <c r="C40" s="867"/>
      <c r="D40" s="543"/>
      <c r="E40" s="867"/>
      <c r="F40" s="867"/>
      <c r="G40" s="867"/>
      <c r="H40" s="868"/>
      <c r="I40" s="868"/>
    </row>
    <row r="41" spans="1:10">
      <c r="B41" s="871"/>
      <c r="C41" s="867"/>
      <c r="D41" s="543"/>
      <c r="E41" s="867"/>
      <c r="F41" s="867"/>
      <c r="G41" s="867"/>
      <c r="H41" s="868"/>
      <c r="I41" s="868"/>
    </row>
    <row r="42" spans="1:10">
      <c r="B42" s="871"/>
      <c r="C42" s="867"/>
      <c r="D42" s="543"/>
      <c r="E42" s="867"/>
      <c r="F42" s="867"/>
      <c r="G42" s="867"/>
      <c r="H42" s="868"/>
      <c r="I42" s="868"/>
    </row>
    <row r="43" spans="1:10">
      <c r="B43" s="871"/>
      <c r="C43" s="867"/>
      <c r="D43" s="543"/>
      <c r="E43" s="867"/>
      <c r="F43" s="867"/>
      <c r="G43" s="867"/>
      <c r="H43" s="868"/>
      <c r="I43" s="868"/>
    </row>
    <row r="44" spans="1:10">
      <c r="B44" s="871"/>
      <c r="C44" s="867"/>
      <c r="D44" s="543"/>
      <c r="E44" s="867"/>
      <c r="F44" s="867"/>
      <c r="G44" s="867"/>
      <c r="H44" s="868"/>
      <c r="I44" s="868"/>
    </row>
    <row r="45" spans="1:10">
      <c r="B45" s="871"/>
      <c r="C45" s="867"/>
      <c r="D45" s="543"/>
      <c r="E45" s="867"/>
      <c r="F45" s="867"/>
      <c r="G45" s="867"/>
      <c r="H45" s="868"/>
      <c r="I45" s="868"/>
    </row>
    <row r="46" spans="1:10">
      <c r="B46" s="871"/>
      <c r="C46" s="867"/>
      <c r="D46" s="543"/>
      <c r="E46" s="867"/>
      <c r="F46" s="867"/>
      <c r="G46" s="867"/>
      <c r="H46" s="868"/>
      <c r="I46" s="868"/>
    </row>
    <row r="47" spans="1:10">
      <c r="B47" s="867"/>
      <c r="C47" s="867"/>
      <c r="D47" s="543"/>
      <c r="E47" s="867"/>
      <c r="F47" s="867"/>
      <c r="G47" s="867"/>
      <c r="H47" s="868"/>
      <c r="I47" s="868"/>
    </row>
    <row r="48" spans="1:10">
      <c r="B48" s="871"/>
      <c r="C48" s="867"/>
      <c r="D48" s="543"/>
      <c r="E48" s="867"/>
      <c r="F48" s="867"/>
      <c r="G48" s="867"/>
      <c r="H48" s="868"/>
      <c r="I48" s="868"/>
    </row>
    <row r="49" spans="2:9">
      <c r="B49" s="867"/>
      <c r="C49" s="867"/>
      <c r="D49" s="543"/>
      <c r="E49" s="867"/>
      <c r="F49" s="867"/>
      <c r="G49" s="867"/>
      <c r="H49" s="868"/>
      <c r="I49" s="868"/>
    </row>
    <row r="50" spans="2:9">
      <c r="B50" s="871"/>
      <c r="C50" s="867"/>
      <c r="D50" s="867"/>
      <c r="E50" s="867"/>
      <c r="F50" s="867"/>
      <c r="G50" s="867"/>
      <c r="H50" s="868"/>
      <c r="I50" s="868"/>
    </row>
    <row r="51" spans="2:9">
      <c r="B51" s="871"/>
      <c r="C51" s="867"/>
      <c r="D51" s="867"/>
      <c r="E51" s="867"/>
      <c r="F51" s="867"/>
      <c r="G51" s="867"/>
    </row>
    <row r="52" spans="2:9">
      <c r="B52" s="871"/>
      <c r="C52" s="867"/>
      <c r="D52" s="867"/>
      <c r="E52" s="867"/>
      <c r="F52" s="867"/>
      <c r="G52" s="867"/>
    </row>
    <row r="53" spans="2:9">
      <c r="B53" s="871"/>
      <c r="C53" s="867"/>
      <c r="D53" s="867"/>
      <c r="E53" s="867"/>
      <c r="F53" s="867"/>
      <c r="G53" s="867"/>
    </row>
    <row r="54" spans="2:9">
      <c r="B54" s="871"/>
      <c r="C54" s="867"/>
      <c r="D54" s="867"/>
      <c r="E54" s="867"/>
      <c r="F54" s="867"/>
      <c r="G54" s="867"/>
    </row>
    <row r="55" spans="2:9">
      <c r="B55" s="871"/>
      <c r="C55" s="867"/>
      <c r="D55" s="867"/>
      <c r="E55" s="867"/>
      <c r="F55" s="867"/>
      <c r="G55" s="867"/>
    </row>
    <row r="56" spans="2:9">
      <c r="B56" s="871"/>
      <c r="C56" s="867"/>
      <c r="D56" s="867"/>
      <c r="E56" s="867"/>
      <c r="F56" s="867"/>
      <c r="G56" s="867"/>
    </row>
    <row r="57" spans="2:9">
      <c r="B57" s="871"/>
      <c r="C57" s="867"/>
      <c r="D57" s="867"/>
      <c r="E57" s="867"/>
      <c r="F57" s="867"/>
      <c r="G57" s="867"/>
    </row>
    <row r="58" spans="2:9">
      <c r="B58" s="871"/>
      <c r="C58" s="867"/>
      <c r="D58" s="867"/>
      <c r="E58" s="867"/>
      <c r="F58" s="867"/>
      <c r="G58" s="867"/>
    </row>
    <row r="59" spans="2:9">
      <c r="B59" s="871"/>
      <c r="C59" s="867"/>
      <c r="D59" s="867"/>
      <c r="E59" s="867"/>
      <c r="F59" s="867"/>
      <c r="G59" s="867"/>
    </row>
    <row r="60" spans="2:9">
      <c r="B60" s="871"/>
      <c r="C60" s="867"/>
      <c r="D60" s="867"/>
      <c r="E60" s="867"/>
      <c r="F60" s="867"/>
      <c r="G60" s="867"/>
    </row>
    <row r="61" spans="2:9">
      <c r="B61" s="871"/>
      <c r="C61" s="867"/>
      <c r="D61" s="867"/>
      <c r="E61" s="867"/>
      <c r="F61" s="867"/>
      <c r="G61" s="867"/>
    </row>
    <row r="62" spans="2:9">
      <c r="B62" s="871"/>
      <c r="C62" s="867"/>
      <c r="D62" s="867"/>
      <c r="E62" s="867"/>
      <c r="F62" s="867"/>
      <c r="G62" s="867"/>
    </row>
    <row r="63" spans="2:9">
      <c r="B63" s="871"/>
      <c r="C63" s="867"/>
      <c r="D63" s="867"/>
      <c r="E63" s="867"/>
      <c r="F63" s="867"/>
      <c r="G63" s="867"/>
    </row>
    <row r="64" spans="2:9">
      <c r="B64" s="871"/>
      <c r="C64" s="867"/>
      <c r="D64" s="867"/>
      <c r="E64" s="867"/>
      <c r="F64" s="867"/>
      <c r="G64" s="867"/>
    </row>
    <row r="65" spans="2:11">
      <c r="B65" s="871"/>
      <c r="C65" s="867"/>
      <c r="D65" s="867"/>
      <c r="E65" s="867"/>
      <c r="F65" s="867"/>
      <c r="G65" s="867"/>
    </row>
    <row r="66" spans="2:11">
      <c r="B66" s="871"/>
      <c r="C66" s="867"/>
      <c r="D66" s="867"/>
      <c r="E66" s="867"/>
      <c r="F66" s="867"/>
      <c r="G66" s="867"/>
    </row>
    <row r="67" spans="2:11">
      <c r="B67" s="871"/>
      <c r="C67" s="867"/>
      <c r="D67" s="867"/>
      <c r="E67" s="867"/>
      <c r="F67" s="867"/>
      <c r="G67" s="867"/>
      <c r="K67" s="867"/>
    </row>
    <row r="68" spans="2:11">
      <c r="B68" s="871"/>
      <c r="C68" s="867"/>
      <c r="D68" s="867"/>
      <c r="E68" s="867"/>
      <c r="F68" s="867"/>
      <c r="G68" s="867"/>
    </row>
    <row r="69" spans="2:11">
      <c r="B69" s="871"/>
      <c r="C69" s="867"/>
      <c r="D69" s="867"/>
      <c r="E69" s="867"/>
      <c r="F69" s="867"/>
      <c r="G69" s="867"/>
    </row>
    <row r="70" spans="2:11">
      <c r="B70" s="871"/>
      <c r="C70" s="867"/>
      <c r="D70" s="867"/>
      <c r="E70" s="867"/>
      <c r="F70" s="867"/>
      <c r="G70" s="867"/>
    </row>
    <row r="71" spans="2:11">
      <c r="B71" s="871"/>
      <c r="C71" s="867"/>
      <c r="D71" s="867"/>
      <c r="E71" s="867"/>
      <c r="F71" s="867"/>
      <c r="G71" s="867"/>
    </row>
    <row r="72" spans="2:11">
      <c r="B72" s="871"/>
      <c r="C72" s="867"/>
      <c r="D72" s="867"/>
      <c r="E72" s="867"/>
      <c r="F72" s="867"/>
      <c r="G72" s="867"/>
    </row>
    <row r="73" spans="2:11">
      <c r="B73" s="871"/>
      <c r="C73" s="867"/>
      <c r="D73" s="867"/>
      <c r="E73" s="867"/>
      <c r="F73" s="867"/>
      <c r="G73" s="867"/>
    </row>
    <row r="74" spans="2:11">
      <c r="B74" s="871"/>
      <c r="C74" s="867"/>
      <c r="D74" s="867"/>
      <c r="E74" s="867"/>
      <c r="F74" s="867"/>
      <c r="G74" s="867"/>
    </row>
    <row r="75" spans="2:11">
      <c r="B75" s="871"/>
      <c r="C75" s="867"/>
      <c r="D75" s="867"/>
      <c r="E75" s="867"/>
      <c r="F75" s="867"/>
      <c r="G75" s="867"/>
    </row>
    <row r="76" spans="2:11">
      <c r="B76" s="871"/>
      <c r="C76" s="867"/>
      <c r="D76" s="867"/>
      <c r="E76" s="867"/>
      <c r="F76" s="867"/>
      <c r="G76" s="867"/>
    </row>
    <row r="77" spans="2:11">
      <c r="B77" s="871"/>
      <c r="C77" s="867"/>
      <c r="D77" s="867"/>
      <c r="E77" s="867"/>
      <c r="F77" s="867"/>
      <c r="G77" s="867"/>
    </row>
    <row r="78" spans="2:11">
      <c r="B78" s="871"/>
      <c r="C78" s="867"/>
      <c r="D78" s="867"/>
      <c r="E78" s="867"/>
      <c r="F78" s="867"/>
      <c r="G78" s="867"/>
    </row>
    <row r="79" spans="2:11">
      <c r="B79" s="871"/>
      <c r="C79" s="867"/>
      <c r="D79" s="867"/>
      <c r="E79" s="867"/>
      <c r="F79" s="867"/>
      <c r="G79" s="867"/>
    </row>
    <row r="80" spans="2:11">
      <c r="B80" s="871"/>
      <c r="C80" s="867"/>
      <c r="D80" s="867"/>
      <c r="E80" s="867"/>
      <c r="F80" s="867"/>
      <c r="G80" s="867"/>
    </row>
    <row r="81" spans="2:7">
      <c r="B81" s="871"/>
      <c r="C81" s="867"/>
      <c r="D81" s="867"/>
      <c r="E81" s="867"/>
      <c r="F81" s="867"/>
      <c r="G81" s="867"/>
    </row>
    <row r="82" spans="2:7">
      <c r="B82" s="871"/>
      <c r="C82" s="867"/>
      <c r="D82" s="867"/>
      <c r="E82" s="867"/>
      <c r="F82" s="867"/>
      <c r="G82" s="867"/>
    </row>
    <row r="83" spans="2:7">
      <c r="B83" s="871"/>
      <c r="C83" s="867"/>
      <c r="D83" s="867"/>
      <c r="E83" s="867"/>
      <c r="F83" s="867"/>
      <c r="G83" s="867"/>
    </row>
    <row r="84" spans="2:7">
      <c r="B84" s="871"/>
      <c r="C84" s="867"/>
      <c r="D84" s="867"/>
      <c r="E84" s="867"/>
      <c r="F84" s="867"/>
      <c r="G84" s="867"/>
    </row>
    <row r="85" spans="2:7">
      <c r="B85" s="871"/>
      <c r="C85" s="867"/>
      <c r="D85" s="867"/>
      <c r="E85" s="867"/>
      <c r="F85" s="867"/>
      <c r="G85" s="867"/>
    </row>
    <row r="86" spans="2:7">
      <c r="B86" s="871"/>
      <c r="C86" s="867"/>
      <c r="D86" s="867"/>
      <c r="E86" s="867"/>
      <c r="F86" s="867"/>
      <c r="G86" s="867"/>
    </row>
    <row r="87" spans="2:7">
      <c r="B87" s="871"/>
      <c r="C87" s="867"/>
      <c r="D87" s="867"/>
      <c r="E87" s="867"/>
      <c r="F87" s="867"/>
      <c r="G87" s="867"/>
    </row>
    <row r="88" spans="2:7">
      <c r="B88" s="871"/>
      <c r="C88" s="867"/>
      <c r="D88" s="867"/>
      <c r="E88" s="867"/>
      <c r="F88" s="867"/>
      <c r="G88" s="867"/>
    </row>
    <row r="89" spans="2:7">
      <c r="B89" s="871"/>
      <c r="C89" s="867"/>
      <c r="D89" s="867"/>
      <c r="E89" s="867"/>
      <c r="F89" s="867"/>
      <c r="G89" s="867"/>
    </row>
    <row r="90" spans="2:7">
      <c r="B90" s="871"/>
      <c r="C90" s="867"/>
      <c r="D90" s="867"/>
      <c r="E90" s="867"/>
      <c r="F90" s="867"/>
      <c r="G90" s="867"/>
    </row>
    <row r="91" spans="2:7">
      <c r="B91" s="871"/>
      <c r="C91" s="867"/>
      <c r="D91" s="867"/>
      <c r="E91" s="867"/>
      <c r="F91" s="867"/>
      <c r="G91" s="867"/>
    </row>
    <row r="92" spans="2:7">
      <c r="B92" s="871"/>
      <c r="C92" s="867"/>
      <c r="D92" s="867"/>
      <c r="E92" s="867"/>
      <c r="F92" s="867"/>
      <c r="G92" s="867"/>
    </row>
    <row r="93" spans="2:7">
      <c r="B93" s="871"/>
      <c r="C93" s="867"/>
      <c r="D93" s="867"/>
      <c r="E93" s="867"/>
      <c r="F93" s="867"/>
      <c r="G93" s="867"/>
    </row>
    <row r="94" spans="2:7">
      <c r="B94" s="871"/>
      <c r="C94" s="867"/>
      <c r="D94" s="867"/>
      <c r="E94" s="867"/>
      <c r="F94" s="867"/>
      <c r="G94" s="867"/>
    </row>
    <row r="95" spans="2:7">
      <c r="B95" s="871"/>
      <c r="C95" s="867"/>
      <c r="D95" s="867"/>
      <c r="E95" s="867"/>
      <c r="F95" s="867"/>
      <c r="G95" s="867"/>
    </row>
    <row r="96" spans="2:7">
      <c r="B96" s="871"/>
      <c r="C96" s="867"/>
      <c r="D96" s="867"/>
      <c r="E96" s="867"/>
      <c r="F96" s="867"/>
      <c r="G96" s="867"/>
    </row>
    <row r="97" spans="2:7">
      <c r="B97" s="871"/>
      <c r="C97" s="867"/>
      <c r="D97" s="867"/>
      <c r="E97" s="867"/>
      <c r="F97" s="867"/>
      <c r="G97" s="867"/>
    </row>
    <row r="98" spans="2:7">
      <c r="B98" s="871"/>
      <c r="C98" s="867"/>
      <c r="D98" s="867"/>
      <c r="E98" s="867"/>
      <c r="F98" s="867"/>
      <c r="G98" s="867"/>
    </row>
    <row r="99" spans="2:7">
      <c r="B99" s="871"/>
      <c r="C99" s="867"/>
      <c r="D99" s="867"/>
      <c r="E99" s="867"/>
      <c r="F99" s="867"/>
      <c r="G99" s="867"/>
    </row>
    <row r="100" spans="2:7">
      <c r="B100" s="871"/>
      <c r="C100" s="867"/>
      <c r="D100" s="867"/>
      <c r="E100" s="867"/>
      <c r="F100" s="867"/>
      <c r="G100" s="867"/>
    </row>
    <row r="101" spans="2:7">
      <c r="B101" s="871"/>
      <c r="C101" s="867"/>
      <c r="D101" s="867"/>
      <c r="E101" s="867"/>
      <c r="F101" s="867"/>
      <c r="G101" s="867"/>
    </row>
    <row r="102" spans="2:7">
      <c r="B102" s="871"/>
      <c r="C102" s="867"/>
      <c r="D102" s="867"/>
      <c r="E102" s="867"/>
      <c r="F102" s="867"/>
      <c r="G102" s="867"/>
    </row>
    <row r="103" spans="2:7">
      <c r="B103" s="871"/>
      <c r="C103" s="867"/>
      <c r="D103" s="867"/>
      <c r="E103" s="867"/>
      <c r="F103" s="867"/>
      <c r="G103" s="867"/>
    </row>
    <row r="104" spans="2:7">
      <c r="B104" s="871"/>
      <c r="C104" s="867"/>
      <c r="D104" s="867"/>
      <c r="E104" s="867"/>
      <c r="F104" s="867"/>
      <c r="G104" s="867"/>
    </row>
    <row r="105" spans="2:7">
      <c r="B105" s="871"/>
      <c r="C105" s="867"/>
      <c r="D105" s="867"/>
      <c r="E105" s="867"/>
      <c r="F105" s="867"/>
      <c r="G105" s="867"/>
    </row>
    <row r="106" spans="2:7">
      <c r="B106" s="871"/>
      <c r="C106" s="867"/>
      <c r="D106" s="867"/>
      <c r="E106" s="867"/>
      <c r="F106" s="867"/>
      <c r="G106" s="867"/>
    </row>
    <row r="107" spans="2:7">
      <c r="B107" s="871"/>
      <c r="C107" s="867"/>
      <c r="D107" s="867"/>
      <c r="E107" s="867"/>
      <c r="F107" s="867"/>
      <c r="G107" s="867"/>
    </row>
    <row r="108" spans="2:7">
      <c r="B108" s="871"/>
      <c r="C108" s="867"/>
      <c r="D108" s="867"/>
      <c r="E108" s="867"/>
      <c r="F108" s="867"/>
      <c r="G108" s="867"/>
    </row>
    <row r="109" spans="2:7">
      <c r="B109" s="871"/>
      <c r="C109" s="867"/>
      <c r="D109" s="867"/>
      <c r="E109" s="867"/>
      <c r="F109" s="867"/>
      <c r="G109" s="867"/>
    </row>
    <row r="110" spans="2:7">
      <c r="B110" s="871"/>
      <c r="C110" s="867"/>
      <c r="D110" s="867"/>
      <c r="E110" s="867"/>
      <c r="F110" s="867"/>
      <c r="G110" s="867"/>
    </row>
    <row r="111" spans="2:7">
      <c r="B111" s="871"/>
      <c r="C111" s="867"/>
      <c r="D111" s="867"/>
      <c r="E111" s="867"/>
      <c r="F111" s="867"/>
      <c r="G111" s="867"/>
    </row>
    <row r="112" spans="2:7">
      <c r="B112" s="871"/>
      <c r="C112" s="867"/>
      <c r="D112" s="867"/>
      <c r="E112" s="867"/>
      <c r="F112" s="867"/>
      <c r="G112" s="867"/>
    </row>
    <row r="113" spans="2:7">
      <c r="B113" s="871"/>
      <c r="C113" s="867"/>
      <c r="D113" s="867"/>
      <c r="E113" s="867"/>
      <c r="F113" s="867"/>
      <c r="G113" s="867"/>
    </row>
    <row r="114" spans="2:7">
      <c r="B114" s="871"/>
      <c r="C114" s="867"/>
      <c r="D114" s="867"/>
      <c r="E114" s="867"/>
      <c r="F114" s="867"/>
      <c r="G114" s="867"/>
    </row>
    <row r="115" spans="2:7">
      <c r="B115" s="871"/>
      <c r="C115" s="867"/>
      <c r="D115" s="867"/>
      <c r="E115" s="867"/>
      <c r="F115" s="867"/>
      <c r="G115" s="867"/>
    </row>
    <row r="116" spans="2:7">
      <c r="B116" s="871"/>
      <c r="C116" s="867"/>
      <c r="D116" s="867"/>
      <c r="E116" s="867"/>
      <c r="F116" s="867"/>
      <c r="G116" s="867"/>
    </row>
    <row r="117" spans="2:7">
      <c r="B117" s="871"/>
      <c r="C117" s="867"/>
      <c r="D117" s="867"/>
      <c r="E117" s="867"/>
      <c r="F117" s="867"/>
      <c r="G117" s="867"/>
    </row>
    <row r="118" spans="2:7">
      <c r="B118" s="871"/>
      <c r="C118" s="867"/>
      <c r="D118" s="867"/>
      <c r="E118" s="867"/>
      <c r="F118" s="867"/>
      <c r="G118" s="867"/>
    </row>
    <row r="119" spans="2:7">
      <c r="B119" s="871"/>
      <c r="C119" s="867"/>
      <c r="D119" s="867"/>
      <c r="E119" s="867"/>
      <c r="F119" s="867"/>
      <c r="G119" s="867"/>
    </row>
    <row r="120" spans="2:7">
      <c r="B120" s="871"/>
      <c r="C120" s="867"/>
      <c r="D120" s="867"/>
      <c r="E120" s="867"/>
      <c r="F120" s="867"/>
      <c r="G120" s="867"/>
    </row>
    <row r="121" spans="2:7">
      <c r="B121" s="871"/>
      <c r="C121" s="867"/>
      <c r="D121" s="867"/>
      <c r="E121" s="867"/>
      <c r="F121" s="867"/>
      <c r="G121" s="867"/>
    </row>
    <row r="122" spans="2:7">
      <c r="B122" s="871"/>
      <c r="C122" s="867"/>
      <c r="D122" s="867"/>
      <c r="E122" s="867"/>
      <c r="F122" s="867"/>
      <c r="G122" s="867"/>
    </row>
    <row r="123" spans="2:7">
      <c r="B123" s="871"/>
      <c r="C123" s="867"/>
      <c r="D123" s="867"/>
      <c r="E123" s="867"/>
      <c r="F123" s="867"/>
      <c r="G123" s="867"/>
    </row>
    <row r="124" spans="2:7">
      <c r="B124" s="871"/>
      <c r="C124" s="867"/>
      <c r="D124" s="867"/>
      <c r="E124" s="867"/>
      <c r="F124" s="867"/>
      <c r="G124" s="867"/>
    </row>
    <row r="125" spans="2:7">
      <c r="B125" s="871"/>
      <c r="C125" s="867"/>
      <c r="D125" s="867"/>
      <c r="E125" s="867"/>
      <c r="F125" s="867"/>
      <c r="G125" s="867"/>
    </row>
    <row r="126" spans="2:7">
      <c r="B126" s="871"/>
      <c r="C126" s="867"/>
      <c r="D126" s="867"/>
      <c r="E126" s="867"/>
      <c r="F126" s="867"/>
      <c r="G126" s="867"/>
    </row>
    <row r="127" spans="2:7">
      <c r="B127" s="871"/>
      <c r="C127" s="867"/>
      <c r="D127" s="867"/>
      <c r="E127" s="867"/>
      <c r="F127" s="867"/>
      <c r="G127" s="867"/>
    </row>
    <row r="128" spans="2:7">
      <c r="B128" s="871"/>
      <c r="C128" s="867"/>
      <c r="D128" s="867"/>
      <c r="E128" s="867"/>
      <c r="F128" s="867"/>
      <c r="G128" s="867"/>
    </row>
    <row r="129" spans="2:7">
      <c r="B129" s="871"/>
      <c r="C129" s="867"/>
      <c r="D129" s="867"/>
      <c r="E129" s="867"/>
      <c r="F129" s="867"/>
      <c r="G129" s="867"/>
    </row>
    <row r="130" spans="2:7">
      <c r="B130" s="871"/>
      <c r="C130" s="867"/>
      <c r="D130" s="867"/>
      <c r="E130" s="867"/>
      <c r="F130" s="867"/>
      <c r="G130" s="867"/>
    </row>
    <row r="131" spans="2:7">
      <c r="B131" s="871"/>
      <c r="C131" s="867"/>
      <c r="D131" s="867"/>
      <c r="E131" s="867"/>
      <c r="F131" s="867"/>
      <c r="G131" s="867"/>
    </row>
    <row r="132" spans="2:7">
      <c r="B132" s="871"/>
      <c r="C132" s="867"/>
      <c r="D132" s="867"/>
      <c r="E132" s="867"/>
      <c r="F132" s="867"/>
      <c r="G132" s="867"/>
    </row>
    <row r="133" spans="2:7">
      <c r="B133" s="871"/>
      <c r="C133" s="867"/>
      <c r="D133" s="867"/>
      <c r="E133" s="867"/>
      <c r="F133" s="867"/>
      <c r="G133" s="867"/>
    </row>
    <row r="134" spans="2:7">
      <c r="B134" s="871"/>
      <c r="C134" s="867"/>
      <c r="D134" s="867"/>
      <c r="E134" s="867"/>
      <c r="F134" s="867"/>
      <c r="G134" s="867"/>
    </row>
    <row r="135" spans="2:7">
      <c r="B135" s="871"/>
      <c r="C135" s="867"/>
      <c r="D135" s="867"/>
      <c r="E135" s="867"/>
      <c r="F135" s="867"/>
      <c r="G135" s="867"/>
    </row>
    <row r="136" spans="2:7">
      <c r="B136" s="871"/>
      <c r="C136" s="867"/>
      <c r="D136" s="867"/>
      <c r="E136" s="867"/>
      <c r="F136" s="867"/>
      <c r="G136" s="867"/>
    </row>
    <row r="137" spans="2:7">
      <c r="B137" s="871"/>
      <c r="C137" s="867"/>
      <c r="D137" s="867"/>
      <c r="E137" s="867"/>
      <c r="F137" s="867"/>
      <c r="G137" s="867"/>
    </row>
    <row r="138" spans="2:7">
      <c r="B138" s="871"/>
      <c r="C138" s="867"/>
      <c r="D138" s="867"/>
      <c r="E138" s="867"/>
      <c r="F138" s="867"/>
      <c r="G138" s="867"/>
    </row>
    <row r="139" spans="2:7">
      <c r="B139" s="871"/>
      <c r="C139" s="867"/>
      <c r="D139" s="867"/>
      <c r="E139" s="867"/>
      <c r="F139" s="867"/>
      <c r="G139" s="867"/>
    </row>
    <row r="140" spans="2:7">
      <c r="B140" s="871"/>
      <c r="C140" s="867"/>
      <c r="D140" s="867"/>
      <c r="E140" s="867"/>
      <c r="F140" s="867"/>
      <c r="G140" s="867"/>
    </row>
    <row r="141" spans="2:7">
      <c r="B141" s="871"/>
      <c r="C141" s="867"/>
      <c r="D141" s="867"/>
      <c r="E141" s="867"/>
      <c r="F141" s="867"/>
      <c r="G141" s="867"/>
    </row>
    <row r="142" spans="2:7">
      <c r="B142" s="871"/>
      <c r="C142" s="867"/>
      <c r="D142" s="867"/>
      <c r="E142" s="867"/>
      <c r="F142" s="867"/>
      <c r="G142" s="867"/>
    </row>
    <row r="143" spans="2:7">
      <c r="B143" s="871"/>
      <c r="C143" s="867"/>
      <c r="D143" s="867"/>
      <c r="E143" s="867"/>
      <c r="F143" s="867"/>
      <c r="G143" s="867"/>
    </row>
    <row r="144" spans="2:7">
      <c r="B144" s="871"/>
      <c r="C144" s="867"/>
      <c r="D144" s="867"/>
      <c r="E144" s="867"/>
      <c r="F144" s="867"/>
      <c r="G144" s="867"/>
    </row>
    <row r="145" spans="2:9">
      <c r="B145" s="871"/>
      <c r="C145" s="867"/>
      <c r="D145" s="867"/>
      <c r="E145" s="867"/>
      <c r="F145" s="867"/>
      <c r="G145" s="867"/>
    </row>
    <row r="146" spans="2:9">
      <c r="B146" s="871"/>
      <c r="C146" s="867"/>
      <c r="D146" s="867"/>
      <c r="E146" s="867"/>
      <c r="F146" s="867"/>
      <c r="G146" s="867"/>
    </row>
    <row r="147" spans="2:9">
      <c r="B147" s="871"/>
      <c r="C147" s="867"/>
      <c r="D147" s="867"/>
      <c r="E147" s="867"/>
      <c r="F147" s="867"/>
      <c r="G147" s="867"/>
    </row>
    <row r="148" spans="2:9">
      <c r="B148" s="871"/>
      <c r="C148" s="867"/>
      <c r="D148" s="867"/>
      <c r="E148" s="867"/>
      <c r="F148" s="867"/>
      <c r="G148" s="867"/>
    </row>
    <row r="149" spans="2:9">
      <c r="B149" s="871"/>
      <c r="C149" s="867"/>
      <c r="D149" s="867"/>
      <c r="E149" s="867"/>
      <c r="F149" s="867"/>
      <c r="G149" s="867"/>
    </row>
    <row r="150" spans="2:9">
      <c r="B150" s="871"/>
      <c r="C150" s="867"/>
      <c r="D150" s="867"/>
      <c r="E150" s="867"/>
      <c r="F150" s="867"/>
      <c r="G150" s="867"/>
    </row>
    <row r="151" spans="2:9">
      <c r="B151" s="871"/>
      <c r="C151" s="867"/>
      <c r="D151" s="867"/>
      <c r="E151" s="867"/>
      <c r="F151" s="867"/>
      <c r="G151" s="867"/>
    </row>
    <row r="152" spans="2:9">
      <c r="B152" s="871"/>
      <c r="C152" s="867"/>
      <c r="D152" s="867"/>
      <c r="E152" s="867"/>
      <c r="F152" s="867"/>
      <c r="G152" s="867"/>
    </row>
    <row r="153" spans="2:9">
      <c r="B153" s="871"/>
      <c r="C153" s="867"/>
      <c r="D153" s="867"/>
      <c r="E153" s="867"/>
      <c r="F153" s="867"/>
      <c r="G153" s="867"/>
      <c r="H153" s="873"/>
      <c r="I153" s="873"/>
    </row>
    <row r="154" spans="2:9">
      <c r="B154" s="871"/>
      <c r="C154" s="867"/>
      <c r="D154" s="867"/>
      <c r="E154" s="867"/>
      <c r="F154" s="867"/>
      <c r="G154" s="867"/>
    </row>
    <row r="155" spans="2:9">
      <c r="B155" s="871"/>
      <c r="C155" s="867"/>
      <c r="D155" s="867"/>
      <c r="E155" s="867"/>
      <c r="F155" s="867"/>
      <c r="G155" s="867"/>
    </row>
    <row r="156" spans="2:9">
      <c r="B156" s="871"/>
      <c r="C156" s="867"/>
      <c r="D156" s="867"/>
      <c r="E156" s="867"/>
      <c r="F156" s="867"/>
      <c r="G156" s="867"/>
    </row>
    <row r="157" spans="2:9">
      <c r="B157" s="871"/>
      <c r="C157" s="867"/>
      <c r="D157" s="867"/>
      <c r="E157" s="867"/>
      <c r="F157" s="867"/>
      <c r="G157" s="867"/>
    </row>
    <row r="158" spans="2:9">
      <c r="B158" s="871"/>
      <c r="C158" s="867"/>
      <c r="D158" s="867"/>
      <c r="E158" s="867"/>
      <c r="F158" s="867"/>
      <c r="G158" s="867"/>
    </row>
    <row r="159" spans="2:9">
      <c r="B159" s="871"/>
      <c r="C159" s="867"/>
      <c r="D159" s="867"/>
      <c r="E159" s="867"/>
      <c r="F159" s="867"/>
      <c r="G159" s="867"/>
    </row>
    <row r="160" spans="2:9">
      <c r="B160" s="871"/>
      <c r="C160" s="867"/>
      <c r="D160" s="867"/>
      <c r="E160" s="867"/>
      <c r="F160" s="867"/>
      <c r="G160" s="867"/>
    </row>
    <row r="161" spans="2:7">
      <c r="B161" s="871"/>
      <c r="C161" s="867"/>
      <c r="D161" s="867"/>
      <c r="E161" s="867"/>
      <c r="F161" s="867"/>
      <c r="G161" s="867"/>
    </row>
    <row r="162" spans="2:7">
      <c r="B162" s="871"/>
      <c r="C162" s="867"/>
      <c r="D162" s="867"/>
      <c r="E162" s="867"/>
      <c r="F162" s="867"/>
      <c r="G162" s="867"/>
    </row>
    <row r="163" spans="2:7">
      <c r="B163" s="871"/>
      <c r="C163" s="867"/>
      <c r="D163" s="867"/>
      <c r="E163" s="867"/>
      <c r="F163" s="867"/>
      <c r="G163" s="867"/>
    </row>
    <row r="164" spans="2:7">
      <c r="B164" s="871"/>
      <c r="C164" s="867"/>
      <c r="D164" s="867"/>
      <c r="E164" s="867"/>
      <c r="F164" s="867"/>
      <c r="G164" s="867"/>
    </row>
    <row r="165" spans="2:7">
      <c r="B165" s="871"/>
      <c r="C165" s="867"/>
      <c r="D165" s="867"/>
      <c r="E165" s="867"/>
      <c r="F165" s="867"/>
      <c r="G165" s="867"/>
    </row>
    <row r="166" spans="2:7">
      <c r="B166" s="871"/>
      <c r="C166" s="867"/>
      <c r="D166" s="867"/>
      <c r="E166" s="867"/>
      <c r="F166" s="867"/>
      <c r="G166" s="867"/>
    </row>
    <row r="167" spans="2:7">
      <c r="B167" s="871"/>
      <c r="C167" s="867"/>
      <c r="D167" s="867"/>
      <c r="E167" s="867"/>
      <c r="F167" s="867"/>
      <c r="G167" s="867"/>
    </row>
    <row r="168" spans="2:7">
      <c r="B168" s="871"/>
      <c r="C168" s="867"/>
      <c r="D168" s="867"/>
      <c r="E168" s="867"/>
      <c r="F168" s="867"/>
      <c r="G168" s="867"/>
    </row>
    <row r="169" spans="2:7">
      <c r="B169" s="871"/>
      <c r="C169" s="867"/>
      <c r="D169" s="867"/>
      <c r="E169" s="867"/>
      <c r="F169" s="867"/>
      <c r="G169" s="867"/>
    </row>
    <row r="170" spans="2:7">
      <c r="B170" s="871"/>
      <c r="C170" s="867"/>
      <c r="D170" s="867"/>
      <c r="E170" s="867"/>
      <c r="F170" s="867"/>
      <c r="G170" s="867"/>
    </row>
    <row r="171" spans="2:7">
      <c r="B171" s="871"/>
      <c r="C171" s="867"/>
      <c r="D171" s="867"/>
      <c r="E171" s="867"/>
      <c r="F171" s="867"/>
      <c r="G171" s="867"/>
    </row>
    <row r="172" spans="2:7">
      <c r="B172" s="871"/>
      <c r="C172" s="867"/>
      <c r="D172" s="867"/>
      <c r="E172" s="867"/>
      <c r="F172" s="867"/>
      <c r="G172" s="867"/>
    </row>
    <row r="173" spans="2:7">
      <c r="B173" s="871"/>
      <c r="C173" s="867"/>
      <c r="D173" s="867"/>
      <c r="E173" s="867"/>
      <c r="F173" s="867"/>
      <c r="G173" s="867"/>
    </row>
    <row r="174" spans="2:7">
      <c r="B174" s="871"/>
      <c r="C174" s="867"/>
      <c r="D174" s="867"/>
      <c r="E174" s="867"/>
      <c r="F174" s="867"/>
      <c r="G174" s="867"/>
    </row>
    <row r="175" spans="2:7">
      <c r="B175" s="871"/>
      <c r="C175" s="867"/>
      <c r="D175" s="867"/>
      <c r="E175" s="867"/>
      <c r="F175" s="867"/>
      <c r="G175" s="867"/>
    </row>
    <row r="176" spans="2:7">
      <c r="B176" s="871"/>
      <c r="C176" s="867"/>
      <c r="D176" s="867"/>
      <c r="E176" s="867"/>
      <c r="F176" s="867"/>
      <c r="G176" s="867"/>
    </row>
    <row r="177" spans="2:7">
      <c r="B177" s="871"/>
      <c r="C177" s="867"/>
      <c r="D177" s="867"/>
      <c r="E177" s="867"/>
      <c r="F177" s="867"/>
      <c r="G177" s="867"/>
    </row>
    <row r="178" spans="2:7">
      <c r="B178" s="871"/>
      <c r="C178" s="867"/>
      <c r="D178" s="867"/>
      <c r="E178" s="867"/>
      <c r="F178" s="867"/>
      <c r="G178" s="867"/>
    </row>
    <row r="179" spans="2:7">
      <c r="B179" s="871"/>
      <c r="C179" s="867"/>
      <c r="D179" s="867"/>
      <c r="E179" s="867"/>
      <c r="F179" s="867"/>
      <c r="G179" s="867"/>
    </row>
    <row r="180" spans="2:7">
      <c r="B180" s="871"/>
      <c r="C180" s="867"/>
      <c r="D180" s="867"/>
      <c r="E180" s="867"/>
      <c r="F180" s="867"/>
      <c r="G180" s="867"/>
    </row>
    <row r="181" spans="2:7">
      <c r="B181" s="871"/>
      <c r="C181" s="867"/>
      <c r="D181" s="867"/>
      <c r="E181" s="867"/>
      <c r="F181" s="867"/>
      <c r="G181" s="867"/>
    </row>
    <row r="182" spans="2:7">
      <c r="B182" s="871"/>
      <c r="C182" s="867"/>
      <c r="D182" s="867"/>
      <c r="E182" s="867"/>
      <c r="F182" s="867"/>
      <c r="G182" s="867"/>
    </row>
    <row r="183" spans="2:7">
      <c r="B183" s="871"/>
      <c r="C183" s="867"/>
      <c r="D183" s="867"/>
      <c r="E183" s="867"/>
      <c r="F183" s="867"/>
      <c r="G183" s="867"/>
    </row>
    <row r="184" spans="2:7">
      <c r="B184" s="871"/>
      <c r="C184" s="867"/>
      <c r="D184" s="867"/>
      <c r="E184" s="867"/>
      <c r="F184" s="867"/>
      <c r="G184" s="867"/>
    </row>
    <row r="185" spans="2:7">
      <c r="B185" s="871"/>
      <c r="C185" s="867"/>
      <c r="D185" s="867"/>
      <c r="E185" s="867"/>
      <c r="F185" s="867"/>
      <c r="G185" s="867"/>
    </row>
    <row r="186" spans="2:7">
      <c r="B186" s="871"/>
      <c r="C186" s="867"/>
      <c r="D186" s="867"/>
      <c r="E186" s="867"/>
      <c r="F186" s="867"/>
      <c r="G186" s="867"/>
    </row>
    <row r="187" spans="2:7">
      <c r="B187" s="871"/>
      <c r="C187" s="867"/>
      <c r="D187" s="867"/>
      <c r="E187" s="867"/>
      <c r="F187" s="867"/>
      <c r="G187" s="867"/>
    </row>
    <row r="188" spans="2:7">
      <c r="B188" s="871"/>
      <c r="C188" s="867"/>
      <c r="D188" s="867"/>
      <c r="E188" s="867"/>
      <c r="F188" s="867"/>
      <c r="G188" s="867"/>
    </row>
    <row r="189" spans="2:7">
      <c r="B189" s="871"/>
      <c r="C189" s="867"/>
      <c r="D189" s="867"/>
      <c r="E189" s="867"/>
      <c r="F189" s="867"/>
      <c r="G189" s="867"/>
    </row>
    <row r="190" spans="2:7">
      <c r="B190" s="871"/>
      <c r="C190" s="867"/>
      <c r="D190" s="867"/>
      <c r="E190" s="867"/>
      <c r="F190" s="867"/>
      <c r="G190" s="867"/>
    </row>
    <row r="191" spans="2:7">
      <c r="B191" s="871"/>
      <c r="C191" s="867"/>
      <c r="D191" s="867"/>
      <c r="E191" s="867"/>
      <c r="F191" s="867"/>
      <c r="G191" s="867"/>
    </row>
    <row r="192" spans="2:7">
      <c r="B192" s="871"/>
      <c r="C192" s="867"/>
      <c r="D192" s="867"/>
      <c r="E192" s="867"/>
      <c r="F192" s="867"/>
      <c r="G192" s="867"/>
    </row>
    <row r="193" spans="2:7">
      <c r="B193" s="871"/>
      <c r="C193" s="867"/>
      <c r="D193" s="867"/>
      <c r="E193" s="867"/>
      <c r="F193" s="867"/>
      <c r="G193" s="867"/>
    </row>
    <row r="194" spans="2:7">
      <c r="B194" s="871"/>
      <c r="C194" s="867"/>
      <c r="D194" s="867"/>
      <c r="E194" s="867"/>
      <c r="F194" s="867"/>
      <c r="G194" s="867"/>
    </row>
    <row r="195" spans="2:7">
      <c r="B195" s="871"/>
      <c r="C195" s="867"/>
      <c r="D195" s="867"/>
      <c r="E195" s="867"/>
      <c r="F195" s="867"/>
      <c r="G195" s="867"/>
    </row>
    <row r="196" spans="2:7">
      <c r="B196" s="871"/>
      <c r="C196" s="867"/>
      <c r="D196" s="867"/>
      <c r="E196" s="867"/>
      <c r="F196" s="867"/>
      <c r="G196" s="867"/>
    </row>
    <row r="197" spans="2:7">
      <c r="B197" s="871"/>
      <c r="C197" s="867"/>
      <c r="D197" s="867"/>
      <c r="E197" s="867"/>
      <c r="F197" s="867"/>
      <c r="G197" s="867"/>
    </row>
    <row r="198" spans="2:7">
      <c r="B198" s="871"/>
      <c r="C198" s="867"/>
      <c r="D198" s="867"/>
      <c r="E198" s="867"/>
      <c r="F198" s="867"/>
      <c r="G198" s="867"/>
    </row>
    <row r="199" spans="2:7">
      <c r="B199" s="871"/>
      <c r="C199" s="867"/>
      <c r="D199" s="867"/>
      <c r="E199" s="867"/>
      <c r="F199" s="867"/>
      <c r="G199" s="867"/>
    </row>
    <row r="200" spans="2:7">
      <c r="B200" s="871"/>
      <c r="C200" s="867"/>
      <c r="D200" s="867"/>
      <c r="E200" s="867"/>
      <c r="F200" s="867"/>
      <c r="G200" s="867"/>
    </row>
    <row r="201" spans="2:7">
      <c r="B201" s="871"/>
      <c r="C201" s="867"/>
      <c r="D201" s="867"/>
      <c r="E201" s="867"/>
      <c r="F201" s="867"/>
      <c r="G201" s="867"/>
    </row>
    <row r="202" spans="2:7">
      <c r="B202" s="871"/>
      <c r="C202" s="867"/>
      <c r="D202" s="867"/>
      <c r="E202" s="867"/>
      <c r="F202" s="867"/>
      <c r="G202" s="867"/>
    </row>
    <row r="203" spans="2:7">
      <c r="B203" s="871"/>
      <c r="C203" s="867"/>
      <c r="D203" s="867"/>
      <c r="E203" s="867"/>
      <c r="F203" s="867"/>
      <c r="G203" s="867"/>
    </row>
    <row r="204" spans="2:7">
      <c r="B204" s="871"/>
      <c r="C204" s="867"/>
      <c r="D204" s="867"/>
      <c r="E204" s="867"/>
      <c r="F204" s="867"/>
      <c r="G204" s="867"/>
    </row>
    <row r="205" spans="2:7">
      <c r="B205" s="871"/>
      <c r="C205" s="867"/>
      <c r="D205" s="867"/>
      <c r="E205" s="867"/>
      <c r="F205" s="867"/>
      <c r="G205" s="867"/>
    </row>
    <row r="206" spans="2:7">
      <c r="B206" s="871"/>
      <c r="C206" s="867"/>
      <c r="D206" s="867"/>
      <c r="E206" s="867"/>
      <c r="F206" s="867"/>
      <c r="G206" s="867"/>
    </row>
    <row r="207" spans="2:7">
      <c r="B207" s="871"/>
      <c r="C207" s="867"/>
      <c r="D207" s="867"/>
      <c r="E207" s="867"/>
      <c r="F207" s="867"/>
      <c r="G207" s="867"/>
    </row>
    <row r="208" spans="2:7">
      <c r="B208" s="871"/>
      <c r="C208" s="867"/>
      <c r="D208" s="867"/>
      <c r="E208" s="867"/>
      <c r="F208" s="867"/>
      <c r="G208" s="867"/>
    </row>
    <row r="209" spans="2:7">
      <c r="B209" s="871"/>
      <c r="C209" s="867"/>
      <c r="D209" s="867"/>
      <c r="E209" s="867"/>
      <c r="F209" s="867"/>
      <c r="G209" s="867"/>
    </row>
    <row r="210" spans="2:7">
      <c r="B210" s="871"/>
      <c r="C210" s="867"/>
      <c r="D210" s="867"/>
      <c r="E210" s="867"/>
      <c r="F210" s="867"/>
      <c r="G210" s="867"/>
    </row>
    <row r="211" spans="2:7">
      <c r="B211" s="871"/>
      <c r="C211" s="867"/>
      <c r="D211" s="867"/>
      <c r="E211" s="867"/>
      <c r="F211" s="867"/>
      <c r="G211" s="867"/>
    </row>
    <row r="212" spans="2:7">
      <c r="B212" s="871"/>
      <c r="C212" s="867"/>
      <c r="D212" s="867"/>
      <c r="E212" s="867"/>
      <c r="F212" s="867"/>
      <c r="G212" s="867"/>
    </row>
    <row r="213" spans="2:7">
      <c r="B213" s="871"/>
      <c r="C213" s="867"/>
      <c r="D213" s="867"/>
      <c r="E213" s="867"/>
      <c r="F213" s="867"/>
      <c r="G213" s="867"/>
    </row>
    <row r="214" spans="2:7">
      <c r="B214" s="871"/>
      <c r="C214" s="867"/>
      <c r="D214" s="867"/>
      <c r="E214" s="867"/>
      <c r="F214" s="867"/>
      <c r="G214" s="867"/>
    </row>
    <row r="215" spans="2:7">
      <c r="B215" s="871"/>
      <c r="C215" s="867"/>
      <c r="D215" s="867"/>
      <c r="E215" s="867"/>
      <c r="F215" s="867"/>
      <c r="G215" s="867"/>
    </row>
    <row r="216" spans="2:7">
      <c r="B216" s="871"/>
      <c r="C216" s="867"/>
      <c r="D216" s="867"/>
      <c r="E216" s="867"/>
      <c r="F216" s="867"/>
      <c r="G216" s="867"/>
    </row>
    <row r="217" spans="2:7">
      <c r="B217" s="871"/>
      <c r="C217" s="867"/>
      <c r="D217" s="867"/>
      <c r="E217" s="867"/>
      <c r="F217" s="867"/>
      <c r="G217" s="867"/>
    </row>
    <row r="218" spans="2:7">
      <c r="B218" s="871"/>
      <c r="C218" s="867"/>
      <c r="D218" s="867"/>
      <c r="E218" s="867"/>
      <c r="F218" s="867"/>
      <c r="G218" s="867"/>
    </row>
    <row r="219" spans="2:7">
      <c r="B219" s="871"/>
      <c r="C219" s="867"/>
      <c r="D219" s="867"/>
      <c r="E219" s="867"/>
      <c r="F219" s="867"/>
      <c r="G219" s="867"/>
    </row>
    <row r="220" spans="2:7">
      <c r="B220" s="871"/>
      <c r="C220" s="867"/>
      <c r="D220" s="867"/>
      <c r="E220" s="867"/>
      <c r="F220" s="867"/>
      <c r="G220" s="867"/>
    </row>
    <row r="221" spans="2:7">
      <c r="B221" s="871"/>
      <c r="C221" s="867"/>
      <c r="D221" s="867"/>
      <c r="E221" s="867"/>
      <c r="F221" s="867"/>
      <c r="G221" s="867"/>
    </row>
    <row r="222" spans="2:7">
      <c r="B222" s="871"/>
      <c r="C222" s="867"/>
      <c r="D222" s="867"/>
      <c r="E222" s="867"/>
      <c r="F222" s="867"/>
      <c r="G222" s="867"/>
    </row>
    <row r="223" spans="2:7">
      <c r="B223" s="871"/>
      <c r="C223" s="867"/>
      <c r="D223" s="867"/>
      <c r="E223" s="867"/>
      <c r="F223" s="867"/>
      <c r="G223" s="867"/>
    </row>
    <row r="224" spans="2:7">
      <c r="B224" s="871"/>
      <c r="C224" s="867"/>
      <c r="D224" s="867"/>
      <c r="E224" s="867"/>
      <c r="F224" s="867"/>
      <c r="G224" s="867"/>
    </row>
    <row r="225" spans="2:7">
      <c r="B225" s="871"/>
      <c r="C225" s="867"/>
      <c r="D225" s="867"/>
      <c r="E225" s="867"/>
      <c r="F225" s="867"/>
      <c r="G225" s="867"/>
    </row>
    <row r="226" spans="2:7">
      <c r="B226" s="871"/>
      <c r="C226" s="867"/>
      <c r="D226" s="867"/>
      <c r="E226" s="867"/>
      <c r="F226" s="867"/>
      <c r="G226" s="867"/>
    </row>
    <row r="227" spans="2:7">
      <c r="B227" s="871"/>
      <c r="C227" s="867"/>
      <c r="D227" s="867"/>
      <c r="E227" s="867"/>
      <c r="F227" s="867"/>
      <c r="G227" s="867"/>
    </row>
    <row r="228" spans="2:7">
      <c r="B228" s="871"/>
      <c r="C228" s="867"/>
      <c r="D228" s="867"/>
      <c r="E228" s="867"/>
      <c r="F228" s="867"/>
      <c r="G228" s="867"/>
    </row>
    <row r="229" spans="2:7">
      <c r="B229" s="871"/>
      <c r="C229" s="867"/>
      <c r="D229" s="867"/>
      <c r="E229" s="867"/>
      <c r="F229" s="867"/>
      <c r="G229" s="867"/>
    </row>
    <row r="230" spans="2:7">
      <c r="B230" s="871"/>
      <c r="C230" s="867"/>
      <c r="D230" s="867"/>
      <c r="E230" s="867"/>
      <c r="F230" s="867"/>
      <c r="G230" s="867"/>
    </row>
    <row r="231" spans="2:7">
      <c r="B231" s="871"/>
      <c r="C231" s="867"/>
      <c r="D231" s="867"/>
      <c r="E231" s="867"/>
      <c r="F231" s="867"/>
      <c r="G231" s="867"/>
    </row>
    <row r="232" spans="2:7">
      <c r="B232" s="871"/>
      <c r="C232" s="867"/>
      <c r="D232" s="867"/>
      <c r="E232" s="867"/>
      <c r="F232" s="867"/>
      <c r="G232" s="867"/>
    </row>
    <row r="233" spans="2:7">
      <c r="B233" s="871"/>
      <c r="C233" s="867"/>
      <c r="D233" s="867"/>
      <c r="E233" s="867"/>
      <c r="F233" s="867"/>
      <c r="G233" s="867"/>
    </row>
    <row r="234" spans="2:7">
      <c r="B234" s="871"/>
      <c r="C234" s="867"/>
      <c r="D234" s="867"/>
      <c r="E234" s="867"/>
      <c r="F234" s="867"/>
      <c r="G234" s="867"/>
    </row>
    <row r="235" spans="2:7">
      <c r="B235" s="871"/>
      <c r="C235" s="867"/>
      <c r="D235" s="867"/>
      <c r="E235" s="867"/>
      <c r="F235" s="867"/>
      <c r="G235" s="867"/>
    </row>
    <row r="236" spans="2:7">
      <c r="B236" s="871"/>
      <c r="C236" s="867"/>
      <c r="D236" s="867"/>
      <c r="E236" s="867"/>
      <c r="F236" s="867"/>
      <c r="G236" s="867"/>
    </row>
    <row r="237" spans="2:7">
      <c r="B237" s="871"/>
      <c r="C237" s="867"/>
      <c r="D237" s="867"/>
      <c r="E237" s="867"/>
      <c r="F237" s="867"/>
      <c r="G237" s="867"/>
    </row>
    <row r="238" spans="2:7">
      <c r="B238" s="871"/>
      <c r="C238" s="867"/>
      <c r="D238" s="867"/>
      <c r="E238" s="867"/>
      <c r="F238" s="867"/>
      <c r="G238" s="867"/>
    </row>
    <row r="239" spans="2:7">
      <c r="B239" s="871"/>
      <c r="C239" s="867"/>
      <c r="D239" s="867"/>
      <c r="E239" s="867"/>
      <c r="F239" s="867"/>
      <c r="G239" s="867"/>
    </row>
    <row r="240" spans="2:7">
      <c r="B240" s="871"/>
      <c r="C240" s="867"/>
      <c r="D240" s="867"/>
      <c r="E240" s="867"/>
      <c r="F240" s="867"/>
      <c r="G240" s="867"/>
    </row>
    <row r="241" spans="2:7">
      <c r="B241" s="871"/>
      <c r="C241" s="867"/>
      <c r="D241" s="867"/>
      <c r="E241" s="867"/>
      <c r="F241" s="867"/>
      <c r="G241" s="867"/>
    </row>
    <row r="242" spans="2:7">
      <c r="B242" s="871"/>
      <c r="C242" s="867"/>
      <c r="D242" s="867"/>
      <c r="E242" s="867"/>
      <c r="F242" s="867"/>
      <c r="G242" s="867"/>
    </row>
    <row r="243" spans="2:7">
      <c r="B243" s="871"/>
      <c r="C243" s="867"/>
      <c r="D243" s="867"/>
      <c r="E243" s="867"/>
      <c r="F243" s="867"/>
      <c r="G243" s="867"/>
    </row>
    <row r="244" spans="2:7">
      <c r="B244" s="871"/>
      <c r="C244" s="867"/>
      <c r="D244" s="867"/>
      <c r="E244" s="867"/>
      <c r="F244" s="867"/>
      <c r="G244" s="867"/>
    </row>
    <row r="245" spans="2:7">
      <c r="B245" s="871"/>
      <c r="C245" s="867"/>
      <c r="D245" s="867"/>
      <c r="E245" s="867"/>
      <c r="F245" s="867"/>
      <c r="G245" s="867"/>
    </row>
    <row r="246" spans="2:7">
      <c r="B246" s="871"/>
      <c r="C246" s="867"/>
      <c r="D246" s="867"/>
      <c r="E246" s="867"/>
      <c r="F246" s="867"/>
      <c r="G246" s="867"/>
    </row>
    <row r="247" spans="2:7">
      <c r="B247" s="871"/>
      <c r="C247" s="867"/>
      <c r="D247" s="867"/>
      <c r="E247" s="867"/>
      <c r="F247" s="867"/>
      <c r="G247" s="867"/>
    </row>
    <row r="248" spans="2:7">
      <c r="B248" s="871"/>
      <c r="C248" s="867"/>
      <c r="D248" s="867"/>
      <c r="E248" s="867"/>
      <c r="F248" s="867"/>
      <c r="G248" s="867"/>
    </row>
    <row r="249" spans="2:7">
      <c r="B249" s="871"/>
      <c r="C249" s="867"/>
      <c r="D249" s="867"/>
      <c r="E249" s="867"/>
      <c r="F249" s="867"/>
      <c r="G249" s="867"/>
    </row>
    <row r="250" spans="2:7">
      <c r="B250" s="871"/>
      <c r="C250" s="867"/>
      <c r="D250" s="867"/>
      <c r="E250" s="867"/>
      <c r="F250" s="867"/>
      <c r="G250" s="867"/>
    </row>
    <row r="251" spans="2:7">
      <c r="B251" s="871"/>
      <c r="C251" s="867"/>
      <c r="D251" s="867"/>
      <c r="E251" s="867"/>
      <c r="F251" s="867"/>
      <c r="G251" s="867"/>
    </row>
    <row r="252" spans="2:7">
      <c r="B252" s="871"/>
      <c r="C252" s="867"/>
      <c r="D252" s="867"/>
      <c r="E252" s="867"/>
      <c r="F252" s="867"/>
      <c r="G252" s="867"/>
    </row>
    <row r="253" spans="2:7">
      <c r="B253" s="871"/>
      <c r="C253" s="867"/>
      <c r="D253" s="867"/>
      <c r="E253" s="867"/>
      <c r="F253" s="867"/>
      <c r="G253" s="867"/>
    </row>
    <row r="254" spans="2:7">
      <c r="B254" s="871"/>
      <c r="C254" s="867"/>
      <c r="D254" s="867"/>
      <c r="E254" s="867"/>
      <c r="F254" s="867"/>
      <c r="G254" s="867"/>
    </row>
    <row r="255" spans="2:7">
      <c r="B255" s="871"/>
      <c r="C255" s="867"/>
      <c r="D255" s="867"/>
      <c r="E255" s="867"/>
      <c r="F255" s="867"/>
      <c r="G255" s="867"/>
    </row>
    <row r="256" spans="2:7">
      <c r="B256" s="871"/>
      <c r="C256" s="867"/>
      <c r="D256" s="867"/>
      <c r="E256" s="867"/>
      <c r="F256" s="867"/>
      <c r="G256" s="867"/>
    </row>
    <row r="257" spans="2:7">
      <c r="B257" s="871"/>
      <c r="C257" s="867"/>
      <c r="D257" s="867"/>
      <c r="E257" s="867"/>
      <c r="F257" s="867"/>
      <c r="G257" s="867"/>
    </row>
    <row r="258" spans="2:7">
      <c r="B258" s="871"/>
      <c r="C258" s="867"/>
      <c r="D258" s="867"/>
      <c r="E258" s="867"/>
      <c r="F258" s="867"/>
      <c r="G258" s="867"/>
    </row>
    <row r="259" spans="2:7">
      <c r="B259" s="871"/>
      <c r="C259" s="867"/>
      <c r="D259" s="867"/>
      <c r="E259" s="867"/>
      <c r="F259" s="867"/>
      <c r="G259" s="867"/>
    </row>
    <row r="260" spans="2:7">
      <c r="B260" s="871"/>
      <c r="C260" s="867"/>
      <c r="D260" s="867"/>
      <c r="E260" s="867"/>
      <c r="F260" s="867"/>
      <c r="G260" s="867"/>
    </row>
    <row r="261" spans="2:7">
      <c r="B261" s="871"/>
      <c r="C261" s="867"/>
      <c r="D261" s="867"/>
      <c r="E261" s="867"/>
      <c r="F261" s="867"/>
      <c r="G261" s="867"/>
    </row>
    <row r="262" spans="2:7">
      <c r="B262" s="871"/>
      <c r="C262" s="867"/>
      <c r="D262" s="867"/>
      <c r="E262" s="867"/>
      <c r="F262" s="867"/>
      <c r="G262" s="867"/>
    </row>
    <row r="263" spans="2:7">
      <c r="B263" s="871"/>
      <c r="C263" s="867"/>
      <c r="D263" s="867"/>
      <c r="E263" s="867"/>
      <c r="F263" s="867"/>
      <c r="G263" s="867"/>
    </row>
    <row r="264" spans="2:7">
      <c r="B264" s="871"/>
      <c r="C264" s="867"/>
      <c r="D264" s="867"/>
      <c r="E264" s="867"/>
      <c r="F264" s="867"/>
      <c r="G264" s="867"/>
    </row>
    <row r="265" spans="2:7">
      <c r="B265" s="871"/>
      <c r="C265" s="867"/>
      <c r="D265" s="867"/>
      <c r="E265" s="867"/>
      <c r="F265" s="867"/>
      <c r="G265" s="867"/>
    </row>
    <row r="266" spans="2:7">
      <c r="B266" s="871"/>
      <c r="C266" s="867"/>
      <c r="D266" s="867"/>
      <c r="E266" s="867"/>
      <c r="F266" s="867"/>
      <c r="G266" s="867"/>
    </row>
    <row r="267" spans="2:7">
      <c r="B267" s="871"/>
      <c r="C267" s="867"/>
      <c r="D267" s="867"/>
      <c r="E267" s="867"/>
      <c r="F267" s="867"/>
      <c r="G267" s="867"/>
    </row>
    <row r="268" spans="2:7">
      <c r="B268" s="871"/>
      <c r="C268" s="867"/>
      <c r="D268" s="867"/>
      <c r="E268" s="867"/>
      <c r="F268" s="867"/>
      <c r="G268" s="867"/>
    </row>
    <row r="269" spans="2:7">
      <c r="B269" s="871"/>
      <c r="C269" s="867"/>
      <c r="D269" s="867"/>
      <c r="E269" s="867"/>
      <c r="F269" s="867"/>
      <c r="G269" s="867"/>
    </row>
    <row r="270" spans="2:7">
      <c r="B270" s="871"/>
      <c r="C270" s="867"/>
      <c r="D270" s="867"/>
      <c r="E270" s="867"/>
      <c r="F270" s="867"/>
      <c r="G270" s="867"/>
    </row>
    <row r="271" spans="2:7">
      <c r="B271" s="871"/>
      <c r="C271" s="867"/>
      <c r="D271" s="867"/>
      <c r="E271" s="867"/>
      <c r="F271" s="867"/>
      <c r="G271" s="867"/>
    </row>
    <row r="272" spans="2:7">
      <c r="B272" s="871"/>
      <c r="C272" s="867"/>
      <c r="D272" s="867"/>
      <c r="E272" s="867"/>
      <c r="F272" s="867"/>
      <c r="G272" s="867"/>
    </row>
    <row r="273" spans="2:7">
      <c r="B273" s="871"/>
      <c r="C273" s="867"/>
      <c r="D273" s="867"/>
      <c r="E273" s="867"/>
      <c r="F273" s="867"/>
      <c r="G273" s="867"/>
    </row>
    <row r="274" spans="2:7">
      <c r="B274" s="871"/>
      <c r="C274" s="867"/>
      <c r="D274" s="867"/>
      <c r="E274" s="867"/>
      <c r="F274" s="867"/>
      <c r="G274" s="867"/>
    </row>
    <row r="275" spans="2:7">
      <c r="B275" s="871"/>
      <c r="C275" s="867"/>
      <c r="D275" s="867"/>
      <c r="E275" s="867"/>
      <c r="F275" s="867"/>
      <c r="G275" s="867"/>
    </row>
    <row r="276" spans="2:7">
      <c r="B276" s="871"/>
      <c r="C276" s="867"/>
      <c r="D276" s="867"/>
      <c r="E276" s="867"/>
      <c r="F276" s="867"/>
      <c r="G276" s="867"/>
    </row>
    <row r="277" spans="2:7">
      <c r="B277" s="871"/>
      <c r="C277" s="867"/>
      <c r="D277" s="867"/>
      <c r="E277" s="867"/>
      <c r="F277" s="867"/>
      <c r="G277" s="867"/>
    </row>
    <row r="278" spans="2:7">
      <c r="B278" s="871"/>
      <c r="C278" s="867"/>
      <c r="D278" s="867"/>
      <c r="E278" s="867"/>
      <c r="F278" s="867"/>
      <c r="G278" s="867"/>
    </row>
    <row r="279" spans="2:7">
      <c r="B279" s="871"/>
      <c r="C279" s="867"/>
      <c r="D279" s="867"/>
      <c r="E279" s="867"/>
      <c r="F279" s="867"/>
      <c r="G279" s="867"/>
    </row>
    <row r="280" spans="2:7">
      <c r="B280" s="871"/>
      <c r="C280" s="867"/>
      <c r="D280" s="867"/>
      <c r="E280" s="867"/>
      <c r="F280" s="867"/>
      <c r="G280" s="867"/>
    </row>
    <row r="281" spans="2:7">
      <c r="B281" s="871"/>
      <c r="C281" s="867"/>
      <c r="D281" s="867"/>
      <c r="E281" s="867"/>
      <c r="F281" s="867"/>
      <c r="G281" s="867"/>
    </row>
    <row r="282" spans="2:7">
      <c r="B282" s="871"/>
      <c r="C282" s="867"/>
      <c r="D282" s="867"/>
      <c r="E282" s="867"/>
      <c r="F282" s="867"/>
      <c r="G282" s="867"/>
    </row>
    <row r="283" spans="2:7">
      <c r="B283" s="871"/>
      <c r="C283" s="867"/>
      <c r="D283" s="867"/>
      <c r="E283" s="867"/>
      <c r="F283" s="867"/>
      <c r="G283" s="867"/>
    </row>
    <row r="284" spans="2:7">
      <c r="B284" s="871"/>
      <c r="C284" s="867"/>
      <c r="D284" s="867"/>
      <c r="E284" s="867"/>
      <c r="F284" s="867"/>
      <c r="G284" s="867"/>
    </row>
    <row r="285" spans="2:7">
      <c r="B285" s="871"/>
      <c r="C285" s="867"/>
      <c r="D285" s="867"/>
      <c r="E285" s="867"/>
      <c r="F285" s="867"/>
      <c r="G285" s="867"/>
    </row>
    <row r="286" spans="2:7">
      <c r="B286" s="871"/>
      <c r="C286" s="867"/>
      <c r="D286" s="867"/>
      <c r="E286" s="867"/>
      <c r="F286" s="867"/>
      <c r="G286" s="867"/>
    </row>
    <row r="287" spans="2:7">
      <c r="B287" s="871"/>
      <c r="C287" s="867"/>
      <c r="D287" s="867"/>
      <c r="E287" s="867"/>
      <c r="F287" s="867"/>
      <c r="G287" s="867"/>
    </row>
    <row r="288" spans="2:7">
      <c r="B288" s="871"/>
      <c r="C288" s="867"/>
      <c r="D288" s="867"/>
      <c r="E288" s="867"/>
      <c r="F288" s="867"/>
      <c r="G288" s="867"/>
    </row>
    <row r="289" spans="2:7">
      <c r="B289" s="871"/>
      <c r="C289" s="867"/>
      <c r="D289" s="867"/>
      <c r="E289" s="867"/>
      <c r="F289" s="867"/>
      <c r="G289" s="867"/>
    </row>
    <row r="290" spans="2:7">
      <c r="B290" s="871"/>
      <c r="C290" s="867"/>
      <c r="D290" s="867"/>
      <c r="E290" s="867"/>
      <c r="F290" s="867"/>
      <c r="G290" s="867"/>
    </row>
    <row r="291" spans="2:7">
      <c r="B291" s="871"/>
      <c r="C291" s="867"/>
      <c r="D291" s="867"/>
      <c r="E291" s="867"/>
      <c r="F291" s="867"/>
      <c r="G291" s="867"/>
    </row>
    <row r="292" spans="2:7">
      <c r="B292" s="871"/>
      <c r="C292" s="867"/>
      <c r="D292" s="867"/>
      <c r="E292" s="867"/>
      <c r="F292" s="867"/>
      <c r="G292" s="867"/>
    </row>
    <row r="293" spans="2:7">
      <c r="B293" s="871"/>
      <c r="C293" s="867"/>
      <c r="D293" s="867"/>
      <c r="E293" s="867"/>
      <c r="F293" s="867"/>
      <c r="G293" s="867"/>
    </row>
    <row r="294" spans="2:7">
      <c r="B294" s="871"/>
      <c r="C294" s="867"/>
      <c r="D294" s="867"/>
      <c r="E294" s="867"/>
      <c r="F294" s="867"/>
      <c r="G294" s="867"/>
    </row>
    <row r="295" spans="2:7">
      <c r="B295" s="871"/>
      <c r="C295" s="867"/>
      <c r="D295" s="867"/>
      <c r="E295" s="867"/>
      <c r="F295" s="867"/>
      <c r="G295" s="867"/>
    </row>
    <row r="296" spans="2:7">
      <c r="B296" s="871"/>
      <c r="C296" s="867"/>
      <c r="D296" s="867"/>
      <c r="E296" s="867"/>
      <c r="F296" s="867"/>
      <c r="G296" s="867"/>
    </row>
    <row r="297" spans="2:7">
      <c r="B297" s="871"/>
      <c r="C297" s="867"/>
      <c r="D297" s="867"/>
      <c r="E297" s="867"/>
      <c r="F297" s="867"/>
      <c r="G297" s="867"/>
    </row>
    <row r="298" spans="2:7">
      <c r="B298" s="871"/>
      <c r="C298" s="867"/>
      <c r="D298" s="867"/>
      <c r="E298" s="867"/>
      <c r="F298" s="867"/>
      <c r="G298" s="867"/>
    </row>
    <row r="299" spans="2:7">
      <c r="B299" s="871"/>
      <c r="C299" s="867"/>
      <c r="D299" s="867"/>
      <c r="E299" s="867"/>
      <c r="F299" s="867"/>
      <c r="G299" s="867"/>
    </row>
    <row r="300" spans="2:7">
      <c r="B300" s="871"/>
      <c r="C300" s="867"/>
      <c r="D300" s="867"/>
      <c r="E300" s="867"/>
      <c r="F300" s="867"/>
      <c r="G300" s="867"/>
    </row>
    <row r="301" spans="2:7">
      <c r="B301" s="871"/>
      <c r="C301" s="867"/>
      <c r="D301" s="867"/>
      <c r="E301" s="867"/>
      <c r="F301" s="867"/>
      <c r="G301" s="867"/>
    </row>
    <row r="302" spans="2:7">
      <c r="B302" s="871"/>
      <c r="C302" s="867"/>
      <c r="D302" s="867"/>
      <c r="E302" s="867"/>
      <c r="F302" s="867"/>
      <c r="G302" s="867"/>
    </row>
    <row r="303" spans="2:7">
      <c r="B303" s="871"/>
      <c r="C303" s="867"/>
      <c r="D303" s="867"/>
      <c r="E303" s="867"/>
      <c r="F303" s="867"/>
      <c r="G303" s="867"/>
    </row>
    <row r="304" spans="2:7">
      <c r="B304" s="871"/>
      <c r="C304" s="867"/>
      <c r="D304" s="867"/>
      <c r="E304" s="867"/>
      <c r="F304" s="867"/>
      <c r="G304" s="867"/>
    </row>
    <row r="305" spans="2:7">
      <c r="B305" s="871"/>
      <c r="C305" s="867"/>
      <c r="D305" s="867"/>
      <c r="E305" s="867"/>
      <c r="F305" s="867"/>
      <c r="G305" s="867"/>
    </row>
    <row r="306" spans="2:7">
      <c r="B306" s="871"/>
      <c r="C306" s="867"/>
      <c r="D306" s="867"/>
      <c r="E306" s="867"/>
      <c r="F306" s="867"/>
      <c r="G306" s="867"/>
    </row>
    <row r="307" spans="2:7">
      <c r="B307" s="871"/>
      <c r="C307" s="867"/>
      <c r="D307" s="867"/>
      <c r="E307" s="867"/>
      <c r="F307" s="867"/>
      <c r="G307" s="867"/>
    </row>
    <row r="308" spans="2:7">
      <c r="B308" s="871"/>
      <c r="C308" s="867"/>
      <c r="D308" s="867"/>
      <c r="E308" s="867"/>
      <c r="F308" s="867"/>
      <c r="G308" s="867"/>
    </row>
    <row r="309" spans="2:7">
      <c r="B309" s="871"/>
      <c r="C309" s="867"/>
      <c r="D309" s="867"/>
      <c r="E309" s="867"/>
      <c r="F309" s="867"/>
      <c r="G309" s="867"/>
    </row>
    <row r="310" spans="2:7">
      <c r="B310" s="871"/>
      <c r="C310" s="867"/>
      <c r="D310" s="867"/>
      <c r="E310" s="867"/>
      <c r="F310" s="867"/>
      <c r="G310" s="867"/>
    </row>
    <row r="311" spans="2:7">
      <c r="B311" s="871"/>
      <c r="C311" s="867"/>
      <c r="D311" s="867"/>
      <c r="E311" s="867"/>
      <c r="F311" s="867"/>
      <c r="G311" s="867"/>
    </row>
    <row r="312" spans="2:7">
      <c r="B312" s="871"/>
      <c r="C312" s="867"/>
      <c r="D312" s="867"/>
      <c r="E312" s="867"/>
      <c r="F312" s="867"/>
      <c r="G312" s="867"/>
    </row>
    <row r="313" spans="2:7">
      <c r="B313" s="871"/>
      <c r="C313" s="867"/>
      <c r="D313" s="867"/>
      <c r="E313" s="867"/>
      <c r="F313" s="867"/>
      <c r="G313" s="867"/>
    </row>
    <row r="314" spans="2:7">
      <c r="B314" s="871"/>
      <c r="C314" s="867"/>
      <c r="D314" s="867"/>
      <c r="E314" s="867"/>
      <c r="F314" s="867"/>
      <c r="G314" s="867"/>
    </row>
    <row r="315" spans="2:7">
      <c r="B315" s="871"/>
      <c r="C315" s="867"/>
      <c r="D315" s="867"/>
      <c r="E315" s="867"/>
      <c r="F315" s="867"/>
      <c r="G315" s="867"/>
    </row>
    <row r="316" spans="2:7">
      <c r="B316" s="871"/>
      <c r="C316" s="867"/>
      <c r="D316" s="867"/>
      <c r="E316" s="867"/>
      <c r="F316" s="867"/>
      <c r="G316" s="867"/>
    </row>
    <row r="317" spans="2:7">
      <c r="B317" s="871"/>
      <c r="C317" s="867"/>
      <c r="D317" s="867"/>
      <c r="E317" s="867"/>
      <c r="F317" s="867"/>
      <c r="G317" s="867"/>
    </row>
    <row r="318" spans="2:7">
      <c r="B318" s="871"/>
      <c r="C318" s="867"/>
      <c r="D318" s="867"/>
      <c r="E318" s="867"/>
      <c r="F318" s="867"/>
      <c r="G318" s="867"/>
    </row>
    <row r="319" spans="2:7">
      <c r="B319" s="871"/>
      <c r="C319" s="867"/>
      <c r="D319" s="867"/>
      <c r="E319" s="867"/>
      <c r="F319" s="867"/>
      <c r="G319" s="867"/>
    </row>
    <row r="320" spans="2:7">
      <c r="B320" s="871"/>
      <c r="C320" s="867"/>
      <c r="D320" s="867"/>
      <c r="E320" s="867"/>
      <c r="F320" s="867"/>
      <c r="G320" s="867"/>
    </row>
    <row r="321" spans="2:7">
      <c r="B321" s="871"/>
      <c r="C321" s="867"/>
      <c r="D321" s="867"/>
      <c r="E321" s="867"/>
      <c r="F321" s="867"/>
      <c r="G321" s="867"/>
    </row>
    <row r="322" spans="2:7">
      <c r="B322" s="871"/>
      <c r="C322" s="867"/>
      <c r="D322" s="867"/>
      <c r="E322" s="867"/>
      <c r="F322" s="867"/>
      <c r="G322" s="867"/>
    </row>
    <row r="323" spans="2:7">
      <c r="B323" s="871"/>
      <c r="C323" s="867"/>
      <c r="D323" s="867"/>
      <c r="E323" s="867"/>
      <c r="F323" s="867"/>
      <c r="G323" s="867"/>
    </row>
    <row r="324" spans="2:7">
      <c r="B324" s="871"/>
      <c r="C324" s="867"/>
      <c r="D324" s="867"/>
      <c r="E324" s="867"/>
      <c r="F324" s="867"/>
      <c r="G324" s="867"/>
    </row>
    <row r="325" spans="2:7">
      <c r="B325" s="871"/>
      <c r="C325" s="867"/>
      <c r="D325" s="867"/>
      <c r="E325" s="867"/>
      <c r="F325" s="867"/>
      <c r="G325" s="867"/>
    </row>
    <row r="326" spans="2:7">
      <c r="B326" s="871"/>
      <c r="C326" s="867"/>
      <c r="D326" s="867"/>
      <c r="E326" s="867"/>
      <c r="F326" s="867"/>
      <c r="G326" s="867"/>
    </row>
    <row r="327" spans="2:7">
      <c r="B327" s="871"/>
      <c r="C327" s="867"/>
      <c r="D327" s="867"/>
      <c r="E327" s="867"/>
      <c r="F327" s="867"/>
      <c r="G327" s="867"/>
    </row>
    <row r="328" spans="2:7">
      <c r="B328" s="871"/>
      <c r="C328" s="867"/>
      <c r="D328" s="867"/>
      <c r="E328" s="867"/>
      <c r="F328" s="867"/>
      <c r="G328" s="867"/>
    </row>
    <row r="329" spans="2:7">
      <c r="B329" s="871"/>
      <c r="C329" s="867"/>
      <c r="D329" s="867"/>
      <c r="E329" s="867"/>
      <c r="F329" s="867"/>
      <c r="G329" s="867"/>
    </row>
    <row r="330" spans="2:7">
      <c r="B330" s="871"/>
      <c r="C330" s="867"/>
      <c r="D330" s="867"/>
      <c r="E330" s="867"/>
      <c r="F330" s="867"/>
      <c r="G330" s="867"/>
    </row>
    <row r="331" spans="2:7">
      <c r="B331" s="871"/>
      <c r="C331" s="867"/>
      <c r="D331" s="867"/>
      <c r="E331" s="867"/>
      <c r="F331" s="867"/>
      <c r="G331" s="867"/>
    </row>
    <row r="332" spans="2:7">
      <c r="B332" s="871"/>
      <c r="C332" s="867"/>
      <c r="D332" s="867"/>
      <c r="E332" s="867"/>
      <c r="F332" s="867"/>
      <c r="G332" s="867"/>
    </row>
    <row r="333" spans="2:7">
      <c r="B333" s="871"/>
      <c r="C333" s="867"/>
      <c r="D333" s="867"/>
      <c r="E333" s="867"/>
      <c r="F333" s="867"/>
      <c r="G333" s="867"/>
    </row>
    <row r="334" spans="2:7">
      <c r="B334" s="871"/>
      <c r="C334" s="867"/>
      <c r="D334" s="867"/>
      <c r="E334" s="867"/>
      <c r="F334" s="867"/>
      <c r="G334" s="867"/>
    </row>
    <row r="335" spans="2:7">
      <c r="B335" s="871"/>
      <c r="C335" s="867"/>
      <c r="D335" s="867"/>
      <c r="E335" s="867"/>
      <c r="F335" s="867"/>
      <c r="G335" s="867"/>
    </row>
    <row r="336" spans="2:7">
      <c r="B336" s="871"/>
      <c r="C336" s="867"/>
      <c r="D336" s="867"/>
      <c r="E336" s="867"/>
      <c r="F336" s="867"/>
      <c r="G336" s="867"/>
    </row>
    <row r="337" spans="2:7">
      <c r="B337" s="871"/>
      <c r="C337" s="867"/>
      <c r="D337" s="867"/>
      <c r="E337" s="867"/>
      <c r="F337" s="867"/>
      <c r="G337" s="867"/>
    </row>
    <row r="338" spans="2:7">
      <c r="B338" s="871"/>
      <c r="C338" s="867"/>
      <c r="D338" s="867"/>
      <c r="E338" s="867"/>
      <c r="F338" s="867"/>
      <c r="G338" s="867"/>
    </row>
    <row r="339" spans="2:7">
      <c r="B339" s="871"/>
      <c r="C339" s="867"/>
      <c r="D339" s="867"/>
      <c r="E339" s="867"/>
      <c r="F339" s="867"/>
      <c r="G339" s="867"/>
    </row>
    <row r="340" spans="2:7">
      <c r="B340" s="871"/>
      <c r="C340" s="867"/>
      <c r="D340" s="867"/>
      <c r="E340" s="867"/>
      <c r="F340" s="867"/>
      <c r="G340" s="867"/>
    </row>
    <row r="341" spans="2:7">
      <c r="B341" s="871"/>
      <c r="C341" s="867"/>
      <c r="D341" s="867"/>
      <c r="E341" s="867"/>
      <c r="F341" s="867"/>
      <c r="G341" s="867"/>
    </row>
    <row r="342" spans="2:7">
      <c r="B342" s="871"/>
      <c r="C342" s="867"/>
      <c r="D342" s="867"/>
      <c r="E342" s="867"/>
      <c r="F342" s="867"/>
      <c r="G342" s="867"/>
    </row>
    <row r="343" spans="2:7">
      <c r="B343" s="871"/>
      <c r="C343" s="867"/>
      <c r="D343" s="867"/>
      <c r="E343" s="867"/>
      <c r="F343" s="867"/>
      <c r="G343" s="867"/>
    </row>
    <row r="344" spans="2:7">
      <c r="B344" s="871"/>
      <c r="C344" s="867"/>
      <c r="D344" s="867"/>
      <c r="E344" s="867"/>
      <c r="F344" s="867"/>
      <c r="G344" s="867"/>
    </row>
    <row r="345" spans="2:7">
      <c r="B345" s="871"/>
      <c r="C345" s="867"/>
      <c r="D345" s="867"/>
      <c r="E345" s="867"/>
      <c r="F345" s="867"/>
      <c r="G345" s="867"/>
    </row>
    <row r="346" spans="2:7">
      <c r="B346" s="871"/>
      <c r="C346" s="867"/>
      <c r="D346" s="867"/>
      <c r="E346" s="867"/>
      <c r="F346" s="867"/>
      <c r="G346" s="867"/>
    </row>
    <row r="347" spans="2:7">
      <c r="B347" s="871"/>
      <c r="C347" s="867"/>
      <c r="D347" s="867"/>
      <c r="E347" s="867"/>
      <c r="F347" s="867"/>
      <c r="G347" s="867"/>
    </row>
    <row r="348" spans="2:7">
      <c r="B348" s="871"/>
      <c r="C348" s="867"/>
      <c r="D348" s="867"/>
      <c r="E348" s="867"/>
      <c r="F348" s="867"/>
      <c r="G348" s="867"/>
    </row>
    <row r="349" spans="2:7">
      <c r="B349" s="871"/>
      <c r="C349" s="867"/>
      <c r="D349" s="867"/>
      <c r="E349" s="867"/>
      <c r="F349" s="867"/>
      <c r="G349" s="867"/>
    </row>
    <row r="350" spans="2:7">
      <c r="B350" s="871"/>
      <c r="C350" s="867"/>
      <c r="D350" s="867"/>
      <c r="E350" s="867"/>
      <c r="F350" s="867"/>
      <c r="G350" s="867"/>
    </row>
    <row r="351" spans="2:7">
      <c r="B351" s="871"/>
      <c r="C351" s="867"/>
      <c r="D351" s="867"/>
      <c r="E351" s="867"/>
      <c r="F351" s="867"/>
      <c r="G351" s="867"/>
    </row>
    <row r="352" spans="2:7">
      <c r="B352" s="871"/>
      <c r="C352" s="867"/>
      <c r="D352" s="867"/>
      <c r="E352" s="867"/>
      <c r="F352" s="867"/>
      <c r="G352" s="867"/>
    </row>
    <row r="353" spans="2:7">
      <c r="B353" s="871"/>
      <c r="C353" s="867"/>
      <c r="D353" s="867"/>
      <c r="E353" s="867"/>
      <c r="F353" s="867"/>
      <c r="G353" s="867"/>
    </row>
    <row r="354" spans="2:7">
      <c r="B354" s="871"/>
      <c r="C354" s="867"/>
      <c r="D354" s="867"/>
      <c r="E354" s="867"/>
      <c r="F354" s="867"/>
      <c r="G354" s="867"/>
    </row>
    <row r="355" spans="2:7">
      <c r="B355" s="871"/>
      <c r="C355" s="867"/>
      <c r="D355" s="867"/>
      <c r="E355" s="867"/>
      <c r="F355" s="867"/>
      <c r="G355" s="867"/>
    </row>
    <row r="356" spans="2:7">
      <c r="B356" s="871"/>
      <c r="C356" s="867"/>
      <c r="D356" s="867"/>
      <c r="E356" s="867"/>
      <c r="F356" s="867"/>
      <c r="G356" s="867"/>
    </row>
    <row r="357" spans="2:7">
      <c r="B357" s="871"/>
      <c r="C357" s="867"/>
      <c r="D357" s="867"/>
      <c r="E357" s="867"/>
      <c r="F357" s="867"/>
      <c r="G357" s="867"/>
    </row>
    <row r="358" spans="2:7">
      <c r="B358" s="871"/>
      <c r="C358" s="867"/>
      <c r="D358" s="867"/>
      <c r="E358" s="867"/>
      <c r="F358" s="867"/>
      <c r="G358" s="867"/>
    </row>
    <row r="359" spans="2:7">
      <c r="B359" s="871"/>
      <c r="C359" s="867"/>
      <c r="D359" s="867"/>
      <c r="E359" s="867"/>
      <c r="F359" s="867"/>
      <c r="G359" s="867"/>
    </row>
    <row r="360" spans="2:7">
      <c r="B360" s="871"/>
      <c r="C360" s="867"/>
      <c r="D360" s="867"/>
      <c r="E360" s="867"/>
      <c r="F360" s="867"/>
      <c r="G360" s="867"/>
    </row>
    <row r="361" spans="2:7">
      <c r="B361" s="871"/>
      <c r="C361" s="867"/>
      <c r="D361" s="867"/>
      <c r="E361" s="867"/>
      <c r="F361" s="867"/>
      <c r="G361" s="867"/>
    </row>
    <row r="362" spans="2:7">
      <c r="B362" s="871"/>
      <c r="C362" s="867"/>
      <c r="D362" s="867"/>
      <c r="E362" s="867"/>
      <c r="F362" s="867"/>
      <c r="G362" s="867"/>
    </row>
    <row r="363" spans="2:7">
      <c r="B363" s="871"/>
      <c r="C363" s="867"/>
      <c r="D363" s="867"/>
      <c r="E363" s="867"/>
      <c r="F363" s="867"/>
      <c r="G363" s="867"/>
    </row>
    <row r="364" spans="2:7">
      <c r="B364" s="871"/>
      <c r="C364" s="867"/>
      <c r="D364" s="867"/>
      <c r="E364" s="867"/>
      <c r="F364" s="867"/>
      <c r="G364" s="867"/>
    </row>
    <row r="365" spans="2:7">
      <c r="B365" s="871"/>
      <c r="C365" s="867"/>
      <c r="D365" s="867"/>
      <c r="E365" s="867"/>
      <c r="F365" s="867"/>
      <c r="G365" s="867"/>
    </row>
    <row r="366" spans="2:7">
      <c r="B366" s="871"/>
      <c r="C366" s="867"/>
      <c r="D366" s="867"/>
      <c r="E366" s="867"/>
      <c r="F366" s="867"/>
      <c r="G366" s="867"/>
    </row>
    <row r="367" spans="2:7">
      <c r="B367" s="871"/>
      <c r="C367" s="867"/>
      <c r="D367" s="867"/>
      <c r="E367" s="867"/>
      <c r="F367" s="867"/>
      <c r="G367" s="867"/>
    </row>
    <row r="368" spans="2:7">
      <c r="B368" s="871"/>
      <c r="C368" s="867"/>
      <c r="D368" s="867"/>
      <c r="E368" s="867"/>
      <c r="F368" s="867"/>
      <c r="G368" s="867"/>
    </row>
    <row r="369" spans="2:7">
      <c r="B369" s="871"/>
      <c r="C369" s="867"/>
      <c r="D369" s="867"/>
      <c r="E369" s="867"/>
      <c r="F369" s="867"/>
      <c r="G369" s="867"/>
    </row>
    <row r="370" spans="2:7">
      <c r="B370" s="871"/>
      <c r="C370" s="867"/>
      <c r="D370" s="867"/>
      <c r="E370" s="867"/>
      <c r="F370" s="867"/>
      <c r="G370" s="867"/>
    </row>
    <row r="371" spans="2:7">
      <c r="B371" s="871"/>
      <c r="C371" s="867"/>
      <c r="D371" s="867"/>
      <c r="E371" s="867"/>
      <c r="F371" s="867"/>
      <c r="G371" s="867"/>
    </row>
    <row r="372" spans="2:7">
      <c r="B372" s="871"/>
      <c r="C372" s="867"/>
      <c r="D372" s="867"/>
      <c r="E372" s="867"/>
      <c r="F372" s="867"/>
      <c r="G372" s="867"/>
    </row>
    <row r="373" spans="2:7">
      <c r="B373" s="871"/>
      <c r="C373" s="867"/>
      <c r="D373" s="867"/>
      <c r="E373" s="867"/>
      <c r="F373" s="867"/>
      <c r="G373" s="867"/>
    </row>
    <row r="374" spans="2:7">
      <c r="B374" s="871"/>
      <c r="C374" s="867"/>
      <c r="D374" s="867"/>
      <c r="E374" s="867"/>
      <c r="F374" s="867"/>
      <c r="G374" s="867"/>
    </row>
    <row r="375" spans="2:7">
      <c r="B375" s="871"/>
      <c r="C375" s="867"/>
      <c r="D375" s="867"/>
      <c r="E375" s="867"/>
      <c r="F375" s="867"/>
      <c r="G375" s="867"/>
    </row>
    <row r="376" spans="2:7">
      <c r="B376" s="871"/>
      <c r="C376" s="867"/>
      <c r="D376" s="867"/>
      <c r="E376" s="867"/>
      <c r="F376" s="867"/>
      <c r="G376" s="867"/>
    </row>
    <row r="377" spans="2:7">
      <c r="B377" s="871"/>
      <c r="C377" s="867"/>
      <c r="D377" s="867"/>
      <c r="E377" s="867"/>
      <c r="F377" s="867"/>
      <c r="G377" s="867"/>
    </row>
    <row r="378" spans="2:7">
      <c r="B378" s="871"/>
      <c r="C378" s="867"/>
      <c r="D378" s="867"/>
      <c r="E378" s="867"/>
      <c r="F378" s="867"/>
      <c r="G378" s="867"/>
    </row>
    <row r="379" spans="2:7">
      <c r="B379" s="871"/>
      <c r="C379" s="867"/>
      <c r="D379" s="867"/>
      <c r="E379" s="867"/>
      <c r="F379" s="867"/>
      <c r="G379" s="867"/>
    </row>
    <row r="380" spans="2:7">
      <c r="B380" s="871"/>
      <c r="C380" s="867"/>
      <c r="D380" s="867"/>
      <c r="E380" s="867"/>
      <c r="F380" s="867"/>
      <c r="G380" s="867"/>
    </row>
    <row r="381" spans="2:7">
      <c r="B381" s="871"/>
      <c r="C381" s="867"/>
      <c r="D381" s="867"/>
      <c r="E381" s="867"/>
      <c r="F381" s="867"/>
      <c r="G381" s="867"/>
    </row>
    <row r="382" spans="2:7">
      <c r="B382" s="871"/>
      <c r="C382" s="867"/>
      <c r="D382" s="867"/>
      <c r="E382" s="867"/>
      <c r="F382" s="867"/>
      <c r="G382" s="867"/>
    </row>
    <row r="383" spans="2:7">
      <c r="B383" s="871"/>
      <c r="C383" s="867"/>
      <c r="D383" s="867"/>
      <c r="E383" s="867"/>
      <c r="F383" s="867"/>
      <c r="G383" s="867"/>
    </row>
    <row r="384" spans="2:7">
      <c r="B384" s="871"/>
      <c r="C384" s="867"/>
      <c r="D384" s="867"/>
      <c r="E384" s="867"/>
      <c r="F384" s="867"/>
      <c r="G384" s="867"/>
    </row>
    <row r="385" spans="2:7">
      <c r="B385" s="871"/>
      <c r="C385" s="867"/>
      <c r="D385" s="867"/>
      <c r="E385" s="867"/>
      <c r="F385" s="867"/>
      <c r="G385" s="867"/>
    </row>
    <row r="386" spans="2:7">
      <c r="B386" s="871"/>
      <c r="C386" s="867"/>
      <c r="D386" s="867"/>
      <c r="E386" s="867"/>
      <c r="F386" s="867"/>
      <c r="G386" s="867"/>
    </row>
    <row r="387" spans="2:7">
      <c r="B387" s="871"/>
      <c r="C387" s="867"/>
      <c r="D387" s="867"/>
      <c r="E387" s="867"/>
      <c r="F387" s="867"/>
      <c r="G387" s="867"/>
    </row>
    <row r="388" spans="2:7">
      <c r="B388" s="871"/>
      <c r="C388" s="867"/>
      <c r="D388" s="867"/>
      <c r="E388" s="867"/>
      <c r="F388" s="867"/>
      <c r="G388" s="867"/>
    </row>
    <row r="389" spans="2:7">
      <c r="B389" s="871"/>
      <c r="C389" s="867"/>
      <c r="D389" s="867"/>
      <c r="E389" s="867"/>
      <c r="F389" s="867"/>
      <c r="G389" s="867"/>
    </row>
    <row r="390" spans="2:7">
      <c r="B390" s="871"/>
      <c r="C390" s="867"/>
      <c r="D390" s="867"/>
      <c r="E390" s="867"/>
      <c r="F390" s="867"/>
      <c r="G390" s="867"/>
    </row>
    <row r="391" spans="2:7">
      <c r="B391" s="871"/>
      <c r="C391" s="867"/>
      <c r="D391" s="867"/>
      <c r="E391" s="867"/>
      <c r="F391" s="867"/>
      <c r="G391" s="867"/>
    </row>
    <row r="392" spans="2:7">
      <c r="B392" s="871"/>
      <c r="C392" s="867"/>
      <c r="D392" s="867"/>
      <c r="E392" s="867"/>
      <c r="F392" s="867"/>
      <c r="G392" s="867"/>
    </row>
    <row r="393" spans="2:7">
      <c r="B393" s="871"/>
      <c r="C393" s="867"/>
      <c r="D393" s="867"/>
      <c r="E393" s="867"/>
      <c r="F393" s="867"/>
      <c r="G393" s="867"/>
    </row>
    <row r="394" spans="2:7">
      <c r="B394" s="871"/>
      <c r="C394" s="867"/>
      <c r="D394" s="867"/>
      <c r="E394" s="867"/>
      <c r="F394" s="867"/>
      <c r="G394" s="867"/>
    </row>
    <row r="395" spans="2:7">
      <c r="B395" s="871"/>
      <c r="C395" s="867"/>
      <c r="D395" s="867"/>
      <c r="E395" s="867"/>
      <c r="F395" s="867"/>
      <c r="G395" s="867"/>
    </row>
    <row r="396" spans="2:7">
      <c r="B396" s="871"/>
      <c r="C396" s="867"/>
      <c r="D396" s="867"/>
      <c r="E396" s="867"/>
      <c r="F396" s="867"/>
      <c r="G396" s="867"/>
    </row>
    <row r="397" spans="2:7">
      <c r="B397" s="871"/>
      <c r="C397" s="867"/>
      <c r="D397" s="867"/>
      <c r="E397" s="867"/>
      <c r="F397" s="867"/>
      <c r="G397" s="867"/>
    </row>
    <row r="398" spans="2:7">
      <c r="B398" s="871"/>
      <c r="C398" s="867"/>
      <c r="D398" s="867"/>
      <c r="E398" s="867"/>
      <c r="F398" s="867"/>
      <c r="G398" s="867"/>
    </row>
    <row r="399" spans="2:7">
      <c r="B399" s="871"/>
      <c r="C399" s="867"/>
      <c r="D399" s="867"/>
      <c r="E399" s="867"/>
      <c r="F399" s="867"/>
      <c r="G399" s="867"/>
    </row>
    <row r="400" spans="2:7">
      <c r="B400" s="871"/>
      <c r="C400" s="867"/>
      <c r="D400" s="867"/>
      <c r="E400" s="867"/>
      <c r="F400" s="867"/>
      <c r="G400" s="867"/>
    </row>
    <row r="401" spans="2:7">
      <c r="B401" s="871"/>
      <c r="C401" s="867"/>
      <c r="D401" s="867"/>
      <c r="E401" s="867"/>
      <c r="F401" s="867"/>
      <c r="G401" s="867"/>
    </row>
    <row r="402" spans="2:7">
      <c r="B402" s="871"/>
      <c r="C402" s="867"/>
      <c r="D402" s="867"/>
      <c r="E402" s="867"/>
      <c r="F402" s="867"/>
      <c r="G402" s="867"/>
    </row>
    <row r="403" spans="2:7">
      <c r="B403" s="871"/>
      <c r="C403" s="867"/>
      <c r="D403" s="867"/>
      <c r="E403" s="867"/>
      <c r="F403" s="867"/>
      <c r="G403" s="867"/>
    </row>
    <row r="404" spans="2:7">
      <c r="B404" s="871"/>
      <c r="C404" s="867"/>
      <c r="D404" s="867"/>
      <c r="E404" s="867"/>
      <c r="F404" s="867"/>
      <c r="G404" s="867"/>
    </row>
    <row r="405" spans="2:7">
      <c r="B405" s="871"/>
      <c r="C405" s="867"/>
      <c r="D405" s="867"/>
      <c r="E405" s="867"/>
      <c r="F405" s="867"/>
      <c r="G405" s="867"/>
    </row>
    <row r="406" spans="2:7">
      <c r="B406" s="871"/>
      <c r="C406" s="867"/>
      <c r="D406" s="867"/>
      <c r="E406" s="867"/>
      <c r="F406" s="867"/>
      <c r="G406" s="867"/>
    </row>
    <row r="407" spans="2:7">
      <c r="B407" s="871"/>
      <c r="C407" s="867"/>
      <c r="D407" s="867"/>
      <c r="E407" s="867"/>
      <c r="F407" s="867"/>
      <c r="G407" s="867"/>
    </row>
    <row r="408" spans="2:7">
      <c r="B408" s="871"/>
      <c r="C408" s="867"/>
      <c r="D408" s="867"/>
      <c r="E408" s="867"/>
      <c r="F408" s="867"/>
      <c r="G408" s="867"/>
    </row>
    <row r="409" spans="2:7">
      <c r="B409" s="871"/>
      <c r="C409" s="867"/>
      <c r="D409" s="867"/>
      <c r="E409" s="867"/>
      <c r="F409" s="867"/>
      <c r="G409" s="867"/>
    </row>
    <row r="410" spans="2:7">
      <c r="B410" s="871"/>
      <c r="C410" s="867"/>
      <c r="D410" s="867"/>
      <c r="E410" s="867"/>
      <c r="F410" s="867"/>
      <c r="G410" s="867"/>
    </row>
    <row r="411" spans="2:7">
      <c r="B411" s="871"/>
      <c r="C411" s="867"/>
      <c r="D411" s="867"/>
      <c r="E411" s="867"/>
      <c r="F411" s="867"/>
      <c r="G411" s="867"/>
    </row>
    <row r="412" spans="2:7">
      <c r="B412" s="871"/>
      <c r="C412" s="867"/>
      <c r="D412" s="867"/>
      <c r="E412" s="867"/>
      <c r="F412" s="867"/>
      <c r="G412" s="867"/>
    </row>
    <row r="413" spans="2:7">
      <c r="B413" s="871"/>
      <c r="C413" s="867"/>
      <c r="D413" s="867"/>
      <c r="E413" s="867"/>
      <c r="F413" s="867"/>
      <c r="G413" s="867"/>
    </row>
    <row r="414" spans="2:7">
      <c r="B414" s="871"/>
      <c r="C414" s="867"/>
      <c r="D414" s="867"/>
      <c r="E414" s="867"/>
      <c r="F414" s="867"/>
      <c r="G414" s="867"/>
    </row>
    <row r="415" spans="2:7">
      <c r="B415" s="871"/>
      <c r="C415" s="867"/>
      <c r="D415" s="867"/>
      <c r="E415" s="867"/>
      <c r="F415" s="867"/>
      <c r="G415" s="867"/>
    </row>
    <row r="416" spans="2:7">
      <c r="B416" s="871"/>
      <c r="C416" s="867"/>
      <c r="D416" s="867"/>
      <c r="E416" s="867"/>
      <c r="F416" s="867"/>
      <c r="G416" s="867"/>
    </row>
    <row r="417" spans="2:7">
      <c r="B417" s="871"/>
      <c r="C417" s="867"/>
      <c r="D417" s="867"/>
      <c r="E417" s="867"/>
      <c r="F417" s="867"/>
      <c r="G417" s="867"/>
    </row>
    <row r="418" spans="2:7">
      <c r="B418" s="871"/>
      <c r="C418" s="867"/>
      <c r="D418" s="867"/>
      <c r="E418" s="867"/>
      <c r="F418" s="867"/>
      <c r="G418" s="867"/>
    </row>
    <row r="419" spans="2:7">
      <c r="B419" s="871"/>
      <c r="C419" s="867"/>
      <c r="D419" s="867"/>
      <c r="E419" s="867"/>
      <c r="F419" s="867"/>
      <c r="G419" s="867"/>
    </row>
    <row r="420" spans="2:7">
      <c r="B420" s="871"/>
      <c r="C420" s="867"/>
      <c r="D420" s="867"/>
      <c r="E420" s="867"/>
      <c r="F420" s="867"/>
      <c r="G420" s="867"/>
    </row>
    <row r="421" spans="2:7">
      <c r="B421" s="871"/>
      <c r="C421" s="867"/>
      <c r="D421" s="867"/>
      <c r="E421" s="867"/>
      <c r="F421" s="867"/>
      <c r="G421" s="867"/>
    </row>
    <row r="422" spans="2:7">
      <c r="B422" s="871"/>
      <c r="C422" s="867"/>
      <c r="D422" s="867"/>
      <c r="E422" s="867"/>
      <c r="F422" s="867"/>
      <c r="G422" s="867"/>
    </row>
    <row r="423" spans="2:7">
      <c r="B423" s="871"/>
      <c r="C423" s="867"/>
      <c r="D423" s="867"/>
      <c r="E423" s="867"/>
      <c r="F423" s="867"/>
      <c r="G423" s="867"/>
    </row>
    <row r="424" spans="2:7">
      <c r="B424" s="871"/>
      <c r="C424" s="867"/>
      <c r="D424" s="867"/>
      <c r="E424" s="867"/>
      <c r="F424" s="867"/>
      <c r="G424" s="867"/>
    </row>
    <row r="425" spans="2:7">
      <c r="B425" s="871"/>
      <c r="C425" s="867"/>
      <c r="D425" s="867"/>
      <c r="E425" s="867"/>
      <c r="F425" s="867"/>
      <c r="G425" s="867"/>
    </row>
    <row r="426" spans="2:7">
      <c r="B426" s="871"/>
      <c r="C426" s="867"/>
      <c r="D426" s="867"/>
      <c r="E426" s="867"/>
      <c r="F426" s="867"/>
      <c r="G426" s="867"/>
    </row>
    <row r="427" spans="2:7">
      <c r="B427" s="871"/>
      <c r="C427" s="867"/>
      <c r="D427" s="867"/>
      <c r="E427" s="867"/>
      <c r="F427" s="867"/>
      <c r="G427" s="867"/>
    </row>
    <row r="428" spans="2:7">
      <c r="B428" s="871"/>
      <c r="C428" s="867"/>
      <c r="D428" s="867"/>
      <c r="E428" s="867"/>
      <c r="F428" s="867"/>
      <c r="G428" s="867"/>
    </row>
    <row r="429" spans="2:7">
      <c r="B429" s="871"/>
      <c r="C429" s="867"/>
      <c r="D429" s="867"/>
      <c r="E429" s="867"/>
      <c r="F429" s="867"/>
      <c r="G429" s="867"/>
    </row>
    <row r="430" spans="2:7">
      <c r="B430" s="871"/>
      <c r="C430" s="867"/>
      <c r="D430" s="867"/>
      <c r="E430" s="867"/>
      <c r="F430" s="867"/>
      <c r="G430" s="867"/>
    </row>
    <row r="431" spans="2:7">
      <c r="B431" s="871"/>
      <c r="C431" s="867"/>
      <c r="D431" s="867"/>
      <c r="E431" s="867"/>
      <c r="F431" s="867"/>
      <c r="G431" s="867"/>
    </row>
    <row r="432" spans="2:7">
      <c r="B432" s="871"/>
      <c r="C432" s="867"/>
      <c r="D432" s="867"/>
      <c r="E432" s="867"/>
      <c r="F432" s="867"/>
      <c r="G432" s="867"/>
    </row>
    <row r="433" spans="2:7">
      <c r="B433" s="871"/>
      <c r="C433" s="867"/>
      <c r="D433" s="867"/>
      <c r="E433" s="867"/>
      <c r="F433" s="867"/>
      <c r="G433" s="867"/>
    </row>
    <row r="434" spans="2:7">
      <c r="B434" s="871"/>
      <c r="C434" s="867"/>
      <c r="D434" s="867"/>
      <c r="E434" s="867"/>
      <c r="F434" s="867"/>
      <c r="G434" s="867"/>
    </row>
    <row r="435" spans="2:7">
      <c r="B435" s="871"/>
      <c r="C435" s="867"/>
      <c r="D435" s="867"/>
      <c r="E435" s="867"/>
      <c r="F435" s="867"/>
      <c r="G435" s="867"/>
    </row>
    <row r="436" spans="2:7">
      <c r="B436" s="871"/>
      <c r="C436" s="867"/>
      <c r="D436" s="867"/>
      <c r="E436" s="867"/>
      <c r="F436" s="867"/>
      <c r="G436" s="867"/>
    </row>
    <row r="437" spans="2:7">
      <c r="B437" s="871"/>
      <c r="C437" s="867"/>
      <c r="D437" s="867"/>
      <c r="E437" s="867"/>
      <c r="F437" s="867"/>
      <c r="G437" s="867"/>
    </row>
    <row r="438" spans="2:7">
      <c r="B438" s="871"/>
      <c r="C438" s="867"/>
      <c r="D438" s="867"/>
      <c r="E438" s="867"/>
      <c r="F438" s="867"/>
      <c r="G438" s="867"/>
    </row>
    <row r="439" spans="2:7">
      <c r="B439" s="871"/>
      <c r="C439" s="867"/>
      <c r="D439" s="867"/>
      <c r="E439" s="867"/>
      <c r="F439" s="867"/>
      <c r="G439" s="867"/>
    </row>
    <row r="440" spans="2:7">
      <c r="B440" s="871"/>
      <c r="C440" s="867"/>
      <c r="D440" s="867"/>
      <c r="E440" s="867"/>
      <c r="F440" s="867"/>
      <c r="G440" s="867"/>
    </row>
    <row r="441" spans="2:7">
      <c r="B441" s="871"/>
      <c r="C441" s="867"/>
      <c r="D441" s="867"/>
      <c r="E441" s="867"/>
      <c r="F441" s="867"/>
      <c r="G441" s="867"/>
    </row>
    <row r="442" spans="2:7">
      <c r="B442" s="871"/>
      <c r="C442" s="867"/>
      <c r="D442" s="867"/>
      <c r="E442" s="867"/>
      <c r="F442" s="867"/>
      <c r="G442" s="867"/>
    </row>
    <row r="443" spans="2:7">
      <c r="B443" s="871"/>
      <c r="C443" s="867"/>
      <c r="D443" s="867"/>
      <c r="E443" s="867"/>
      <c r="F443" s="867"/>
      <c r="G443" s="867"/>
    </row>
    <row r="444" spans="2:7">
      <c r="B444" s="871"/>
      <c r="C444" s="867"/>
      <c r="D444" s="867"/>
      <c r="E444" s="867"/>
      <c r="F444" s="867"/>
      <c r="G444" s="867"/>
    </row>
    <row r="445" spans="2:7">
      <c r="B445" s="871"/>
      <c r="C445" s="867"/>
      <c r="D445" s="867"/>
      <c r="E445" s="867"/>
      <c r="F445" s="867"/>
      <c r="G445" s="867"/>
    </row>
    <row r="446" spans="2:7">
      <c r="B446" s="871"/>
      <c r="C446" s="867"/>
      <c r="D446" s="867"/>
      <c r="E446" s="867"/>
      <c r="F446" s="867"/>
      <c r="G446" s="867"/>
    </row>
  </sheetData>
  <mergeCells count="3">
    <mergeCell ref="A1:J1"/>
    <mergeCell ref="A2:J2"/>
    <mergeCell ref="A3:J3"/>
  </mergeCells>
  <printOptions horizontalCentered="1"/>
  <pageMargins left="0.25" right="0.25" top="0.75" bottom="0.75" header="0.3" footer="0.3"/>
  <pageSetup scale="6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471"/>
  <sheetViews>
    <sheetView view="pageBreakPreview" zoomScale="60" zoomScaleNormal="85" workbookViewId="0">
      <selection activeCell="V64" sqref="V64"/>
    </sheetView>
  </sheetViews>
  <sheetFormatPr defaultColWidth="8.88671875" defaultRowHeight="12.75"/>
  <cols>
    <col min="1" max="1" width="5.6640625" style="851" customWidth="1"/>
    <col min="2" max="2" width="25.88671875" style="858" customWidth="1"/>
    <col min="3" max="3" width="10.6640625" style="851" customWidth="1"/>
    <col min="4" max="4" width="9.88671875" style="851" customWidth="1"/>
    <col min="5" max="5" width="10" style="851" customWidth="1"/>
    <col min="6" max="7" width="10.5546875" style="851" customWidth="1"/>
    <col min="8" max="8" width="10.5546875" style="859" customWidth="1"/>
    <col min="9" max="14" width="10.5546875" style="851" customWidth="1"/>
    <col min="15" max="15" width="10.5546875" style="859" customWidth="1"/>
    <col min="16" max="16" width="10.5546875" style="851" customWidth="1"/>
    <col min="17" max="17" width="10.5546875" style="859" customWidth="1"/>
    <col min="18" max="23" width="10.5546875" style="851" customWidth="1"/>
    <col min="24" max="24" width="10.5546875" style="859" customWidth="1"/>
    <col min="25" max="25" width="10.5546875" style="851" customWidth="1"/>
    <col min="26" max="26" width="10.5546875" style="859" customWidth="1"/>
    <col min="27" max="32" width="10.5546875" style="851" customWidth="1"/>
    <col min="33" max="16384" width="8.88671875" style="851"/>
  </cols>
  <sheetData>
    <row r="1" spans="1:33">
      <c r="A1" s="1125" t="s">
        <v>1094</v>
      </c>
      <c r="B1" s="1125"/>
      <c r="C1" s="1125"/>
      <c r="D1" s="1125"/>
      <c r="E1" s="1125"/>
      <c r="F1" s="1125"/>
      <c r="G1" s="1125"/>
      <c r="H1" s="1125"/>
      <c r="I1" s="1125"/>
      <c r="J1" s="1125"/>
      <c r="K1" s="1125"/>
      <c r="L1" s="1125"/>
      <c r="M1" s="1125"/>
      <c r="N1" s="1125"/>
      <c r="O1" s="962"/>
      <c r="P1" s="962"/>
      <c r="Q1" s="962"/>
      <c r="R1" s="962"/>
      <c r="S1" s="962"/>
      <c r="T1" s="962"/>
      <c r="U1" s="962"/>
      <c r="V1" s="962"/>
      <c r="W1" s="962"/>
      <c r="X1" s="962"/>
      <c r="Y1" s="962"/>
    </row>
    <row r="2" spans="1:33">
      <c r="A2" s="1125" t="str">
        <f>+'4a-ADIT Projection'!A2:J2</f>
        <v>GridLiance High Plains LLC</v>
      </c>
      <c r="B2" s="1125"/>
      <c r="C2" s="1125"/>
      <c r="D2" s="1125"/>
      <c r="E2" s="1125"/>
      <c r="F2" s="1125"/>
      <c r="G2" s="1125"/>
      <c r="H2" s="1125"/>
      <c r="I2" s="1125"/>
      <c r="J2" s="1125"/>
      <c r="K2" s="1125"/>
      <c r="L2" s="1125"/>
      <c r="M2" s="1125"/>
      <c r="N2" s="1125"/>
      <c r="O2" s="962"/>
      <c r="P2" s="962"/>
      <c r="Q2" s="962"/>
      <c r="R2" s="962"/>
      <c r="S2" s="962"/>
      <c r="T2" s="962"/>
      <c r="U2" s="962"/>
      <c r="V2" s="962"/>
      <c r="W2" s="962"/>
      <c r="X2" s="962"/>
      <c r="Y2" s="962"/>
    </row>
    <row r="3" spans="1:33">
      <c r="A3" s="1125" t="s">
        <v>1134</v>
      </c>
      <c r="B3" s="1125"/>
      <c r="C3" s="1125"/>
      <c r="D3" s="1125"/>
      <c r="E3" s="1125"/>
      <c r="F3" s="1125"/>
      <c r="G3" s="1125"/>
      <c r="H3" s="1125"/>
      <c r="I3" s="1125"/>
      <c r="J3" s="1125"/>
      <c r="K3" s="1125"/>
      <c r="L3" s="1125"/>
      <c r="M3" s="1125"/>
      <c r="N3" s="1125"/>
      <c r="O3" s="962"/>
      <c r="P3" s="962"/>
      <c r="Q3" s="962"/>
      <c r="R3" s="962"/>
      <c r="S3" s="962"/>
      <c r="T3" s="962"/>
      <c r="U3" s="962"/>
      <c r="V3" s="962"/>
      <c r="W3" s="962"/>
      <c r="X3" s="962"/>
      <c r="Y3" s="962"/>
    </row>
    <row r="4" spans="1:33" ht="13.5" thickBot="1"/>
    <row r="5" spans="1:33" s="859" customFormat="1">
      <c r="B5" s="861"/>
      <c r="F5" s="1135" t="s">
        <v>25</v>
      </c>
      <c r="G5" s="1136"/>
      <c r="H5" s="1136"/>
      <c r="I5" s="1136"/>
      <c r="J5" s="1136"/>
      <c r="K5" s="1136"/>
      <c r="L5" s="1136"/>
      <c r="M5" s="1136"/>
      <c r="N5" s="1137"/>
      <c r="O5" s="1135" t="s">
        <v>1006</v>
      </c>
      <c r="P5" s="1136"/>
      <c r="Q5" s="1136"/>
      <c r="R5" s="1136"/>
      <c r="S5" s="1136"/>
      <c r="T5" s="1136"/>
      <c r="U5" s="1136"/>
      <c r="V5" s="1136"/>
      <c r="W5" s="1137"/>
      <c r="X5" s="1135" t="s">
        <v>1007</v>
      </c>
      <c r="Y5" s="1136"/>
      <c r="Z5" s="1136"/>
      <c r="AA5" s="1136"/>
      <c r="AB5" s="1136"/>
      <c r="AC5" s="1136"/>
      <c r="AD5" s="1136"/>
      <c r="AE5" s="1136"/>
      <c r="AF5" s="1137"/>
      <c r="AG5" s="960"/>
    </row>
    <row r="6" spans="1:33">
      <c r="B6" s="960" t="s">
        <v>293</v>
      </c>
      <c r="C6" s="960" t="s">
        <v>294</v>
      </c>
      <c r="D6" s="960" t="s">
        <v>295</v>
      </c>
      <c r="E6" s="960" t="s">
        <v>296</v>
      </c>
      <c r="F6" s="966" t="s">
        <v>298</v>
      </c>
      <c r="G6" s="961" t="s">
        <v>297</v>
      </c>
      <c r="H6" s="961" t="s">
        <v>299</v>
      </c>
      <c r="I6" s="961" t="s">
        <v>297</v>
      </c>
      <c r="J6" s="961" t="s">
        <v>299</v>
      </c>
      <c r="K6" s="961" t="s">
        <v>300</v>
      </c>
      <c r="L6" s="961" t="s">
        <v>301</v>
      </c>
      <c r="M6" s="961" t="s">
        <v>394</v>
      </c>
      <c r="N6" s="967" t="s">
        <v>398</v>
      </c>
      <c r="O6" s="966" t="s">
        <v>298</v>
      </c>
      <c r="P6" s="961" t="s">
        <v>297</v>
      </c>
      <c r="Q6" s="961" t="s">
        <v>299</v>
      </c>
      <c r="R6" s="961" t="s">
        <v>297</v>
      </c>
      <c r="S6" s="961" t="s">
        <v>299</v>
      </c>
      <c r="T6" s="961" t="s">
        <v>300</v>
      </c>
      <c r="U6" s="961" t="s">
        <v>301</v>
      </c>
      <c r="V6" s="961" t="s">
        <v>394</v>
      </c>
      <c r="W6" s="967" t="s">
        <v>398</v>
      </c>
      <c r="X6" s="966" t="s">
        <v>298</v>
      </c>
      <c r="Y6" s="961" t="s">
        <v>297</v>
      </c>
      <c r="Z6" s="961" t="s">
        <v>299</v>
      </c>
      <c r="AA6" s="961" t="s">
        <v>297</v>
      </c>
      <c r="AB6" s="961" t="s">
        <v>299</v>
      </c>
      <c r="AC6" s="961" t="s">
        <v>300</v>
      </c>
      <c r="AD6" s="961" t="s">
        <v>301</v>
      </c>
      <c r="AE6" s="961" t="s">
        <v>394</v>
      </c>
      <c r="AF6" s="967" t="s">
        <v>398</v>
      </c>
    </row>
    <row r="7" spans="1:33" ht="76.5">
      <c r="A7" s="968"/>
      <c r="B7" s="857" t="s">
        <v>1003</v>
      </c>
      <c r="C7" s="857" t="s">
        <v>253</v>
      </c>
      <c r="D7" s="857" t="s">
        <v>96</v>
      </c>
      <c r="E7" s="857" t="s">
        <v>1022</v>
      </c>
      <c r="F7" s="969" t="s">
        <v>1102</v>
      </c>
      <c r="G7" s="857" t="s">
        <v>1103</v>
      </c>
      <c r="H7" s="857" t="s">
        <v>1101</v>
      </c>
      <c r="I7" s="857" t="s">
        <v>1095</v>
      </c>
      <c r="J7" s="857" t="s">
        <v>1096</v>
      </c>
      <c r="K7" s="857" t="s">
        <v>1097</v>
      </c>
      <c r="L7" s="857" t="s">
        <v>1098</v>
      </c>
      <c r="M7" s="857" t="s">
        <v>1099</v>
      </c>
      <c r="N7" s="970" t="s">
        <v>1100</v>
      </c>
      <c r="O7" s="969" t="s">
        <v>1102</v>
      </c>
      <c r="P7" s="857" t="s">
        <v>1103</v>
      </c>
      <c r="Q7" s="857" t="s">
        <v>1101</v>
      </c>
      <c r="R7" s="857" t="s">
        <v>1095</v>
      </c>
      <c r="S7" s="857" t="s">
        <v>1096</v>
      </c>
      <c r="T7" s="857" t="s">
        <v>1097</v>
      </c>
      <c r="U7" s="857" t="s">
        <v>1098</v>
      </c>
      <c r="V7" s="857" t="s">
        <v>1099</v>
      </c>
      <c r="W7" s="970" t="s">
        <v>1100</v>
      </c>
      <c r="X7" s="969" t="s">
        <v>1102</v>
      </c>
      <c r="Y7" s="857" t="s">
        <v>1103</v>
      </c>
      <c r="Z7" s="857" t="s">
        <v>1101</v>
      </c>
      <c r="AA7" s="857" t="s">
        <v>1095</v>
      </c>
      <c r="AB7" s="857" t="s">
        <v>1096</v>
      </c>
      <c r="AC7" s="857" t="s">
        <v>1097</v>
      </c>
      <c r="AD7" s="857" t="s">
        <v>1098</v>
      </c>
      <c r="AE7" s="857" t="s">
        <v>1099</v>
      </c>
      <c r="AF7" s="970" t="s">
        <v>1100</v>
      </c>
      <c r="AG7" s="960"/>
    </row>
    <row r="8" spans="1:33">
      <c r="A8" s="851" t="s">
        <v>1107</v>
      </c>
      <c r="C8" s="859"/>
      <c r="D8" s="960"/>
      <c r="E8" s="960"/>
      <c r="F8" s="971"/>
      <c r="G8" s="867"/>
      <c r="H8" s="867"/>
      <c r="I8" s="867"/>
      <c r="J8" s="867"/>
      <c r="K8" s="867"/>
      <c r="L8" s="867"/>
      <c r="M8" s="867"/>
      <c r="N8" s="972"/>
      <c r="O8" s="971"/>
      <c r="P8" s="867"/>
      <c r="Q8" s="867"/>
      <c r="R8" s="867"/>
      <c r="S8" s="867"/>
      <c r="T8" s="867"/>
      <c r="U8" s="867"/>
      <c r="V8" s="867"/>
      <c r="W8" s="972"/>
      <c r="X8" s="971"/>
      <c r="Y8" s="867"/>
      <c r="Z8" s="867"/>
      <c r="AA8" s="867"/>
      <c r="AB8" s="867"/>
      <c r="AC8" s="867"/>
      <c r="AD8" s="867"/>
      <c r="AE8" s="867"/>
      <c r="AF8" s="972"/>
      <c r="AG8" s="960"/>
    </row>
    <row r="9" spans="1:33">
      <c r="A9" s="860">
        <v>1</v>
      </c>
      <c r="B9" s="858" t="s">
        <v>1027</v>
      </c>
      <c r="C9" s="859" t="s">
        <v>98</v>
      </c>
      <c r="D9" s="999">
        <v>2021</v>
      </c>
      <c r="E9" s="974">
        <f>365/365</f>
        <v>1</v>
      </c>
      <c r="F9" s="975"/>
      <c r="G9" s="543"/>
      <c r="H9" s="543">
        <f>'4c- ADIT BOY'!E54</f>
        <v>-82739.706303224099</v>
      </c>
      <c r="I9" s="543"/>
      <c r="J9" s="543"/>
      <c r="K9" s="543"/>
      <c r="L9" s="543"/>
      <c r="M9" s="543"/>
      <c r="N9" s="976">
        <v>0</v>
      </c>
      <c r="O9" s="975"/>
      <c r="P9" s="543"/>
      <c r="Q9" s="543">
        <f>'4c- ADIT BOY'!F54</f>
        <v>0</v>
      </c>
      <c r="R9" s="543"/>
      <c r="S9" s="543"/>
      <c r="T9" s="543"/>
      <c r="U9" s="543"/>
      <c r="V9" s="543"/>
      <c r="W9" s="976">
        <v>0</v>
      </c>
      <c r="X9" s="975"/>
      <c r="Y9" s="543"/>
      <c r="Z9" s="543">
        <f>'4c- ADIT BOY'!G54</f>
        <v>0</v>
      </c>
      <c r="AA9" s="543"/>
      <c r="AB9" s="543"/>
      <c r="AC9" s="543"/>
      <c r="AD9" s="543"/>
      <c r="AE9" s="543"/>
      <c r="AF9" s="976">
        <v>0</v>
      </c>
    </row>
    <row r="10" spans="1:33">
      <c r="A10" s="860">
        <f t="shared" ref="A10:A22" si="0">+A9+1</f>
        <v>2</v>
      </c>
      <c r="B10" s="858" t="s">
        <v>1028</v>
      </c>
      <c r="C10" s="859" t="s">
        <v>105</v>
      </c>
      <c r="D10" s="999">
        <v>2022</v>
      </c>
      <c r="E10" s="974">
        <f>335/365</f>
        <v>0.9178082191780822</v>
      </c>
      <c r="F10" s="975">
        <f>'4b-ADIT Projection Proration'!G10</f>
        <v>-15654.232834809261</v>
      </c>
      <c r="G10" s="543">
        <f>$E10*F10</f>
        <v>-14367.583560715349</v>
      </c>
      <c r="H10" s="543">
        <f>+G10+H9</f>
        <v>-97107.289863939455</v>
      </c>
      <c r="I10" s="537">
        <v>0</v>
      </c>
      <c r="J10" s="543">
        <f t="shared" ref="J10:J21" si="1">I10-F10</f>
        <v>15654.232834809261</v>
      </c>
      <c r="K10" s="543">
        <f>IF(J10&gt;=0,+J10,0)</f>
        <v>15654.232834809261</v>
      </c>
      <c r="L10" s="543">
        <f>IF(K10&gt;0,0,IF(I10&lt;0,0,(-(J10)*($E10))))</f>
        <v>0</v>
      </c>
      <c r="M10" s="543">
        <f>IF(K10&gt;0,0,IF(I10&gt;0,0,(-(J10)*($E10))))</f>
        <v>0</v>
      </c>
      <c r="N10" s="976">
        <f>IF(I10&lt;0,N9+M10,N9+$G10+K10-L10)</f>
        <v>1286.649274093912</v>
      </c>
      <c r="O10" s="975">
        <f>'4b-ADIT Projection Proration'!I10</f>
        <v>0</v>
      </c>
      <c r="P10" s="543">
        <f t="shared" ref="P10:P21" si="2">$E10*O10</f>
        <v>0</v>
      </c>
      <c r="Q10" s="543">
        <f>+P10+Q9</f>
        <v>0</v>
      </c>
      <c r="R10" s="537">
        <v>0</v>
      </c>
      <c r="S10" s="543">
        <f t="shared" ref="S10:S21" si="3">R10-O10</f>
        <v>0</v>
      </c>
      <c r="T10" s="543">
        <f>IF(S10&gt;=0,+S10,0)</f>
        <v>0</v>
      </c>
      <c r="U10" s="543">
        <f t="shared" ref="U10:U21" si="4">IF(T10&gt;0,0,IF(R10&lt;0,0,(-(S10)*($E10))))</f>
        <v>0</v>
      </c>
      <c r="V10" s="543">
        <f t="shared" ref="V10:V21" si="5">IF(T10&gt;0,0,IF(R10&gt;0,0,(-(S10)*($E10))))</f>
        <v>0</v>
      </c>
      <c r="W10" s="976">
        <f>IF(R10&lt;0,W9+V10,W9+P10+T10-U10)</f>
        <v>0</v>
      </c>
      <c r="X10" s="975">
        <f>'4b-ADIT Projection Proration'!K10</f>
        <v>0</v>
      </c>
      <c r="Y10" s="543">
        <f t="shared" ref="Y10:Y21" si="6">$E10*X10</f>
        <v>0</v>
      </c>
      <c r="Z10" s="543">
        <f>+Y10+Z9</f>
        <v>0</v>
      </c>
      <c r="AA10" s="537">
        <v>0</v>
      </c>
      <c r="AB10" s="543">
        <f t="shared" ref="AB10:AB21" si="7">AA10-X10</f>
        <v>0</v>
      </c>
      <c r="AC10" s="543">
        <f>IF(AB10&gt;=0,+AB10,0)</f>
        <v>0</v>
      </c>
      <c r="AD10" s="543">
        <f t="shared" ref="AD10:AD21" si="8">IF(AC10&gt;0,0,IF(AA10&lt;0,0,(-(AB10)*($E10))))</f>
        <v>0</v>
      </c>
      <c r="AE10" s="543">
        <f t="shared" ref="AE10:AE21" si="9">IF(AC10&gt;0,0,IF(AA10&gt;0,0,(-(AB10)*($E10))))</f>
        <v>0</v>
      </c>
      <c r="AF10" s="976">
        <f>IF(AA10&lt;0,AF9+AE10,AF9+Y10+AC10-AD10)</f>
        <v>0</v>
      </c>
    </row>
    <row r="11" spans="1:33">
      <c r="A11" s="860">
        <f t="shared" si="0"/>
        <v>3</v>
      </c>
      <c r="B11" s="858" t="s">
        <v>1028</v>
      </c>
      <c r="C11" s="859" t="s">
        <v>104</v>
      </c>
      <c r="D11" s="999">
        <v>2022</v>
      </c>
      <c r="E11" s="974">
        <f>307/365</f>
        <v>0.84109589041095889</v>
      </c>
      <c r="F11" s="975">
        <f>'4b-ADIT Projection Proration'!G11</f>
        <v>-15654.232834809261</v>
      </c>
      <c r="G11" s="543">
        <f t="shared" ref="G11:G21" si="10">$E11*F11</f>
        <v>-13166.710904894366</v>
      </c>
      <c r="H11" s="543">
        <f t="shared" ref="H11:H21" si="11">+G11+H10</f>
        <v>-110274.00076883382</v>
      </c>
      <c r="I11" s="537">
        <v>0</v>
      </c>
      <c r="J11" s="543">
        <f t="shared" si="1"/>
        <v>15654.232834809261</v>
      </c>
      <c r="K11" s="543">
        <f t="shared" ref="K11:K21" si="12">IF(J11&gt;=0,+J11,0)</f>
        <v>15654.232834809261</v>
      </c>
      <c r="L11" s="543">
        <f t="shared" ref="L11:L21" si="13">IF(K11&gt;0,0,IF(I11&lt;0,0,(-(J11)*($E11))))</f>
        <v>0</v>
      </c>
      <c r="M11" s="543">
        <f t="shared" ref="M11:M21" si="14">IF(K11&gt;0,0,IF(I11&gt;0,0,(-(J11)*($E11))))</f>
        <v>0</v>
      </c>
      <c r="N11" s="976">
        <f t="shared" ref="N11:N21" si="15">IF(I11&lt;0,N10+M11,N10+$G11+K11-L11)</f>
        <v>3774.1712040088078</v>
      </c>
      <c r="O11" s="975">
        <f>'4b-ADIT Projection Proration'!I11</f>
        <v>0</v>
      </c>
      <c r="P11" s="543">
        <f t="shared" si="2"/>
        <v>0</v>
      </c>
      <c r="Q11" s="543">
        <f t="shared" ref="Q11:Q21" si="16">+P11+Q10</f>
        <v>0</v>
      </c>
      <c r="R11" s="537">
        <v>0</v>
      </c>
      <c r="S11" s="543">
        <f t="shared" si="3"/>
        <v>0</v>
      </c>
      <c r="T11" s="543">
        <f t="shared" ref="T11:T21" si="17">IF(S11&gt;=0,+S11,0)</f>
        <v>0</v>
      </c>
      <c r="U11" s="543">
        <f t="shared" si="4"/>
        <v>0</v>
      </c>
      <c r="V11" s="543">
        <f t="shared" si="5"/>
        <v>0</v>
      </c>
      <c r="W11" s="976">
        <f t="shared" ref="W11:W21" si="18">IF(R11&lt;0,W10+V11,W10+P11+T11-U11)</f>
        <v>0</v>
      </c>
      <c r="X11" s="975">
        <f>'4b-ADIT Projection Proration'!K11</f>
        <v>0</v>
      </c>
      <c r="Y11" s="543">
        <f t="shared" si="6"/>
        <v>0</v>
      </c>
      <c r="Z11" s="543">
        <f t="shared" ref="Z11:Z21" si="19">+Y11+Z10</f>
        <v>0</v>
      </c>
      <c r="AA11" s="537">
        <v>0</v>
      </c>
      <c r="AB11" s="543">
        <f t="shared" si="7"/>
        <v>0</v>
      </c>
      <c r="AC11" s="543">
        <f t="shared" ref="AC11:AC21" si="20">IF(AB11&gt;=0,+AB11,0)</f>
        <v>0</v>
      </c>
      <c r="AD11" s="543">
        <f t="shared" si="8"/>
        <v>0</v>
      </c>
      <c r="AE11" s="543">
        <f t="shared" si="9"/>
        <v>0</v>
      </c>
      <c r="AF11" s="976">
        <f t="shared" ref="AF11:AF21" si="21">IF(AA11&lt;0,AF10+AE11,AF10+Y11+AC11-AD11)</f>
        <v>0</v>
      </c>
    </row>
    <row r="12" spans="1:33">
      <c r="A12" s="860">
        <f t="shared" si="0"/>
        <v>4</v>
      </c>
      <c r="B12" s="858" t="s">
        <v>1028</v>
      </c>
      <c r="C12" s="859" t="s">
        <v>103</v>
      </c>
      <c r="D12" s="999">
        <v>2022</v>
      </c>
      <c r="E12" s="974">
        <f>276/365</f>
        <v>0.75616438356164384</v>
      </c>
      <c r="F12" s="975">
        <f>'4b-ADIT Projection Proration'!G12</f>
        <v>-15654.232834809261</v>
      </c>
      <c r="G12" s="543">
        <f t="shared" si="10"/>
        <v>-11837.17332166399</v>
      </c>
      <c r="H12" s="543">
        <f t="shared" si="11"/>
        <v>-122111.17409049781</v>
      </c>
      <c r="I12" s="537">
        <v>0</v>
      </c>
      <c r="J12" s="543">
        <f t="shared" si="1"/>
        <v>15654.232834809261</v>
      </c>
      <c r="K12" s="543">
        <f t="shared" si="12"/>
        <v>15654.232834809261</v>
      </c>
      <c r="L12" s="543">
        <f t="shared" si="13"/>
        <v>0</v>
      </c>
      <c r="M12" s="543">
        <f t="shared" si="14"/>
        <v>0</v>
      </c>
      <c r="N12" s="976">
        <f t="shared" si="15"/>
        <v>7591.2307171540797</v>
      </c>
      <c r="O12" s="975">
        <f>'4b-ADIT Projection Proration'!I12</f>
        <v>0</v>
      </c>
      <c r="P12" s="543">
        <f t="shared" si="2"/>
        <v>0</v>
      </c>
      <c r="Q12" s="543">
        <f t="shared" si="16"/>
        <v>0</v>
      </c>
      <c r="R12" s="537">
        <v>0</v>
      </c>
      <c r="S12" s="543">
        <f t="shared" si="3"/>
        <v>0</v>
      </c>
      <c r="T12" s="543">
        <f t="shared" si="17"/>
        <v>0</v>
      </c>
      <c r="U12" s="543">
        <f t="shared" si="4"/>
        <v>0</v>
      </c>
      <c r="V12" s="543">
        <f t="shared" si="5"/>
        <v>0</v>
      </c>
      <c r="W12" s="976">
        <f t="shared" si="18"/>
        <v>0</v>
      </c>
      <c r="X12" s="975">
        <f>'4b-ADIT Projection Proration'!K12</f>
        <v>0</v>
      </c>
      <c r="Y12" s="543">
        <f t="shared" si="6"/>
        <v>0</v>
      </c>
      <c r="Z12" s="543">
        <f t="shared" si="19"/>
        <v>0</v>
      </c>
      <c r="AA12" s="537">
        <v>0</v>
      </c>
      <c r="AB12" s="543">
        <f t="shared" si="7"/>
        <v>0</v>
      </c>
      <c r="AC12" s="543">
        <f t="shared" si="20"/>
        <v>0</v>
      </c>
      <c r="AD12" s="543">
        <f t="shared" si="8"/>
        <v>0</v>
      </c>
      <c r="AE12" s="543">
        <f t="shared" si="9"/>
        <v>0</v>
      </c>
      <c r="AF12" s="976">
        <f t="shared" si="21"/>
        <v>0</v>
      </c>
    </row>
    <row r="13" spans="1:33">
      <c r="A13" s="860">
        <f t="shared" si="0"/>
        <v>5</v>
      </c>
      <c r="B13" s="858" t="s">
        <v>1028</v>
      </c>
      <c r="C13" s="859" t="s">
        <v>95</v>
      </c>
      <c r="D13" s="999">
        <v>2022</v>
      </c>
      <c r="E13" s="974">
        <f>246/365</f>
        <v>0.67397260273972603</v>
      </c>
      <c r="F13" s="975">
        <f>'4b-ADIT Projection Proration'!G13</f>
        <v>-15654.232834809261</v>
      </c>
      <c r="G13" s="543">
        <f t="shared" si="10"/>
        <v>-10550.524047570078</v>
      </c>
      <c r="H13" s="543">
        <f t="shared" si="11"/>
        <v>-132661.69813806788</v>
      </c>
      <c r="I13" s="537">
        <v>0</v>
      </c>
      <c r="J13" s="543">
        <f t="shared" si="1"/>
        <v>15654.232834809261</v>
      </c>
      <c r="K13" s="543">
        <f t="shared" si="12"/>
        <v>15654.232834809261</v>
      </c>
      <c r="L13" s="543">
        <f t="shared" si="13"/>
        <v>0</v>
      </c>
      <c r="M13" s="543">
        <f t="shared" si="14"/>
        <v>0</v>
      </c>
      <c r="N13" s="976">
        <f t="shared" si="15"/>
        <v>12694.939504393264</v>
      </c>
      <c r="O13" s="975">
        <f>'4b-ADIT Projection Proration'!I13</f>
        <v>0</v>
      </c>
      <c r="P13" s="543">
        <f t="shared" si="2"/>
        <v>0</v>
      </c>
      <c r="Q13" s="543">
        <f t="shared" si="16"/>
        <v>0</v>
      </c>
      <c r="R13" s="537">
        <v>0</v>
      </c>
      <c r="S13" s="543">
        <f t="shared" si="3"/>
        <v>0</v>
      </c>
      <c r="T13" s="543">
        <f t="shared" si="17"/>
        <v>0</v>
      </c>
      <c r="U13" s="543">
        <f t="shared" si="4"/>
        <v>0</v>
      </c>
      <c r="V13" s="543">
        <f t="shared" si="5"/>
        <v>0</v>
      </c>
      <c r="W13" s="976">
        <f t="shared" si="18"/>
        <v>0</v>
      </c>
      <c r="X13" s="975">
        <f>'4b-ADIT Projection Proration'!K13</f>
        <v>0</v>
      </c>
      <c r="Y13" s="543">
        <f t="shared" si="6"/>
        <v>0</v>
      </c>
      <c r="Z13" s="543">
        <f t="shared" si="19"/>
        <v>0</v>
      </c>
      <c r="AA13" s="537">
        <v>0</v>
      </c>
      <c r="AB13" s="543">
        <f t="shared" si="7"/>
        <v>0</v>
      </c>
      <c r="AC13" s="543">
        <f t="shared" si="20"/>
        <v>0</v>
      </c>
      <c r="AD13" s="543">
        <f t="shared" si="8"/>
        <v>0</v>
      </c>
      <c r="AE13" s="543">
        <f t="shared" si="9"/>
        <v>0</v>
      </c>
      <c r="AF13" s="976">
        <f t="shared" si="21"/>
        <v>0</v>
      </c>
    </row>
    <row r="14" spans="1:33">
      <c r="A14" s="860">
        <f t="shared" si="0"/>
        <v>6</v>
      </c>
      <c r="B14" s="858" t="s">
        <v>1028</v>
      </c>
      <c r="C14" s="859" t="s">
        <v>92</v>
      </c>
      <c r="D14" s="999">
        <v>2022</v>
      </c>
      <c r="E14" s="974">
        <f>215/365</f>
        <v>0.58904109589041098</v>
      </c>
      <c r="F14" s="975">
        <f>'4b-ADIT Projection Proration'!G14</f>
        <v>-15654.232834809261</v>
      </c>
      <c r="G14" s="543">
        <f t="shared" si="10"/>
        <v>-9220.9864643397032</v>
      </c>
      <c r="H14" s="543">
        <f t="shared" si="11"/>
        <v>-141882.68460240759</v>
      </c>
      <c r="I14" s="537">
        <v>0</v>
      </c>
      <c r="J14" s="543">
        <f t="shared" si="1"/>
        <v>15654.232834809261</v>
      </c>
      <c r="K14" s="543">
        <f t="shared" si="12"/>
        <v>15654.232834809261</v>
      </c>
      <c r="L14" s="543">
        <f t="shared" si="13"/>
        <v>0</v>
      </c>
      <c r="M14" s="543">
        <f t="shared" si="14"/>
        <v>0</v>
      </c>
      <c r="N14" s="976">
        <f t="shared" si="15"/>
        <v>19128.185874862822</v>
      </c>
      <c r="O14" s="975">
        <f>'4b-ADIT Projection Proration'!I14</f>
        <v>0</v>
      </c>
      <c r="P14" s="543">
        <f t="shared" si="2"/>
        <v>0</v>
      </c>
      <c r="Q14" s="543">
        <f t="shared" si="16"/>
        <v>0</v>
      </c>
      <c r="R14" s="537">
        <v>0</v>
      </c>
      <c r="S14" s="543">
        <f t="shared" si="3"/>
        <v>0</v>
      </c>
      <c r="T14" s="543">
        <f t="shared" si="17"/>
        <v>0</v>
      </c>
      <c r="U14" s="543">
        <f t="shared" si="4"/>
        <v>0</v>
      </c>
      <c r="V14" s="543">
        <f t="shared" si="5"/>
        <v>0</v>
      </c>
      <c r="W14" s="976">
        <f t="shared" si="18"/>
        <v>0</v>
      </c>
      <c r="X14" s="975">
        <f>'4b-ADIT Projection Proration'!K14</f>
        <v>0</v>
      </c>
      <c r="Y14" s="543">
        <f t="shared" si="6"/>
        <v>0</v>
      </c>
      <c r="Z14" s="543">
        <f t="shared" si="19"/>
        <v>0</v>
      </c>
      <c r="AA14" s="537">
        <v>0</v>
      </c>
      <c r="AB14" s="543">
        <f t="shared" si="7"/>
        <v>0</v>
      </c>
      <c r="AC14" s="543">
        <f t="shared" si="20"/>
        <v>0</v>
      </c>
      <c r="AD14" s="543">
        <f t="shared" si="8"/>
        <v>0</v>
      </c>
      <c r="AE14" s="543">
        <f t="shared" si="9"/>
        <v>0</v>
      </c>
      <c r="AF14" s="976">
        <f t="shared" si="21"/>
        <v>0</v>
      </c>
    </row>
    <row r="15" spans="1:33">
      <c r="A15" s="860">
        <f t="shared" si="0"/>
        <v>7</v>
      </c>
      <c r="B15" s="858" t="s">
        <v>1028</v>
      </c>
      <c r="C15" s="859" t="s">
        <v>145</v>
      </c>
      <c r="D15" s="999">
        <v>2022</v>
      </c>
      <c r="E15" s="974">
        <f>185/365</f>
        <v>0.50684931506849318</v>
      </c>
      <c r="F15" s="975">
        <f>'4b-ADIT Projection Proration'!G15</f>
        <v>-15654.232834809261</v>
      </c>
      <c r="G15" s="543">
        <f t="shared" si="10"/>
        <v>-7934.3371902457902</v>
      </c>
      <c r="H15" s="543">
        <f t="shared" si="11"/>
        <v>-149817.0217926534</v>
      </c>
      <c r="I15" s="537">
        <v>0</v>
      </c>
      <c r="J15" s="543">
        <f t="shared" si="1"/>
        <v>15654.232834809261</v>
      </c>
      <c r="K15" s="543">
        <f t="shared" si="12"/>
        <v>15654.232834809261</v>
      </c>
      <c r="L15" s="543">
        <f t="shared" si="13"/>
        <v>0</v>
      </c>
      <c r="M15" s="543">
        <f t="shared" si="14"/>
        <v>0</v>
      </c>
      <c r="N15" s="976">
        <f t="shared" si="15"/>
        <v>26848.08151942629</v>
      </c>
      <c r="O15" s="975">
        <f>'4b-ADIT Projection Proration'!I15</f>
        <v>0</v>
      </c>
      <c r="P15" s="543">
        <f t="shared" si="2"/>
        <v>0</v>
      </c>
      <c r="Q15" s="543">
        <f t="shared" si="16"/>
        <v>0</v>
      </c>
      <c r="R15" s="537">
        <v>0</v>
      </c>
      <c r="S15" s="543">
        <f t="shared" si="3"/>
        <v>0</v>
      </c>
      <c r="T15" s="543">
        <f t="shared" si="17"/>
        <v>0</v>
      </c>
      <c r="U15" s="543">
        <f t="shared" si="4"/>
        <v>0</v>
      </c>
      <c r="V15" s="543">
        <f t="shared" si="5"/>
        <v>0</v>
      </c>
      <c r="W15" s="976">
        <f t="shared" si="18"/>
        <v>0</v>
      </c>
      <c r="X15" s="975">
        <f>'4b-ADIT Projection Proration'!K15</f>
        <v>0</v>
      </c>
      <c r="Y15" s="543">
        <f t="shared" si="6"/>
        <v>0</v>
      </c>
      <c r="Z15" s="543">
        <f t="shared" si="19"/>
        <v>0</v>
      </c>
      <c r="AA15" s="537">
        <v>0</v>
      </c>
      <c r="AB15" s="543">
        <f t="shared" si="7"/>
        <v>0</v>
      </c>
      <c r="AC15" s="543">
        <f t="shared" si="20"/>
        <v>0</v>
      </c>
      <c r="AD15" s="543">
        <f t="shared" si="8"/>
        <v>0</v>
      </c>
      <c r="AE15" s="543">
        <f t="shared" si="9"/>
        <v>0</v>
      </c>
      <c r="AF15" s="976">
        <f t="shared" si="21"/>
        <v>0</v>
      </c>
    </row>
    <row r="16" spans="1:33">
      <c r="A16" s="860">
        <f t="shared" si="0"/>
        <v>8</v>
      </c>
      <c r="B16" s="858" t="s">
        <v>1028</v>
      </c>
      <c r="C16" s="859" t="s">
        <v>102</v>
      </c>
      <c r="D16" s="999">
        <v>2022</v>
      </c>
      <c r="E16" s="974">
        <f>154/365</f>
        <v>0.42191780821917807</v>
      </c>
      <c r="F16" s="975">
        <f>'4b-ADIT Projection Proration'!G16</f>
        <v>-15615.164266919694</v>
      </c>
      <c r="G16" s="543">
        <f t="shared" si="10"/>
        <v>-6588.3158824811853</v>
      </c>
      <c r="H16" s="543">
        <f t="shared" si="11"/>
        <v>-156405.33767513459</v>
      </c>
      <c r="I16" s="537">
        <v>0</v>
      </c>
      <c r="J16" s="543">
        <f t="shared" si="1"/>
        <v>15615.164266919694</v>
      </c>
      <c r="K16" s="543">
        <f t="shared" si="12"/>
        <v>15615.164266919694</v>
      </c>
      <c r="L16" s="543">
        <f t="shared" si="13"/>
        <v>0</v>
      </c>
      <c r="M16" s="543">
        <f t="shared" si="14"/>
        <v>0</v>
      </c>
      <c r="N16" s="976">
        <f t="shared" si="15"/>
        <v>35874.929903864802</v>
      </c>
      <c r="O16" s="975">
        <f>'4b-ADIT Projection Proration'!I16</f>
        <v>0</v>
      </c>
      <c r="P16" s="543">
        <f t="shared" si="2"/>
        <v>0</v>
      </c>
      <c r="Q16" s="543">
        <f t="shared" si="16"/>
        <v>0</v>
      </c>
      <c r="R16" s="537">
        <v>0</v>
      </c>
      <c r="S16" s="543">
        <f t="shared" si="3"/>
        <v>0</v>
      </c>
      <c r="T16" s="543">
        <f t="shared" si="17"/>
        <v>0</v>
      </c>
      <c r="U16" s="543">
        <f t="shared" si="4"/>
        <v>0</v>
      </c>
      <c r="V16" s="543">
        <f t="shared" si="5"/>
        <v>0</v>
      </c>
      <c r="W16" s="976">
        <f t="shared" si="18"/>
        <v>0</v>
      </c>
      <c r="X16" s="975">
        <f>'4b-ADIT Projection Proration'!K16</f>
        <v>0</v>
      </c>
      <c r="Y16" s="543">
        <f t="shared" si="6"/>
        <v>0</v>
      </c>
      <c r="Z16" s="543">
        <f t="shared" si="19"/>
        <v>0</v>
      </c>
      <c r="AA16" s="537">
        <v>0</v>
      </c>
      <c r="AB16" s="543">
        <f t="shared" si="7"/>
        <v>0</v>
      </c>
      <c r="AC16" s="543">
        <f t="shared" si="20"/>
        <v>0</v>
      </c>
      <c r="AD16" s="543">
        <f t="shared" si="8"/>
        <v>0</v>
      </c>
      <c r="AE16" s="543">
        <f t="shared" si="9"/>
        <v>0</v>
      </c>
      <c r="AF16" s="976">
        <f t="shared" si="21"/>
        <v>0</v>
      </c>
    </row>
    <row r="17" spans="1:33" s="859" customFormat="1">
      <c r="A17" s="860">
        <f t="shared" si="0"/>
        <v>9</v>
      </c>
      <c r="B17" s="858" t="s">
        <v>1028</v>
      </c>
      <c r="C17" s="859" t="s">
        <v>101</v>
      </c>
      <c r="D17" s="999">
        <v>2022</v>
      </c>
      <c r="E17" s="974">
        <f>123/365</f>
        <v>0.33698630136986302</v>
      </c>
      <c r="F17" s="975">
        <f>'4b-ADIT Projection Proration'!G17</f>
        <v>-15613.359319547946</v>
      </c>
      <c r="G17" s="543">
        <f t="shared" si="10"/>
        <v>-5261.4882090531437</v>
      </c>
      <c r="H17" s="543">
        <f t="shared" si="11"/>
        <v>-161666.82588418774</v>
      </c>
      <c r="I17" s="537">
        <v>0</v>
      </c>
      <c r="J17" s="543">
        <f t="shared" si="1"/>
        <v>15613.359319547946</v>
      </c>
      <c r="K17" s="543">
        <f t="shared" si="12"/>
        <v>15613.359319547946</v>
      </c>
      <c r="L17" s="543">
        <f t="shared" si="13"/>
        <v>0</v>
      </c>
      <c r="M17" s="543">
        <f t="shared" si="14"/>
        <v>0</v>
      </c>
      <c r="N17" s="976">
        <f t="shared" si="15"/>
        <v>46226.801014359604</v>
      </c>
      <c r="O17" s="975">
        <f>'4b-ADIT Projection Proration'!I17</f>
        <v>0</v>
      </c>
      <c r="P17" s="543">
        <f t="shared" si="2"/>
        <v>0</v>
      </c>
      <c r="Q17" s="543">
        <f t="shared" si="16"/>
        <v>0</v>
      </c>
      <c r="R17" s="537">
        <v>0</v>
      </c>
      <c r="S17" s="543">
        <f t="shared" si="3"/>
        <v>0</v>
      </c>
      <c r="T17" s="543">
        <f t="shared" si="17"/>
        <v>0</v>
      </c>
      <c r="U17" s="543">
        <f t="shared" si="4"/>
        <v>0</v>
      </c>
      <c r="V17" s="543">
        <f t="shared" si="5"/>
        <v>0</v>
      </c>
      <c r="W17" s="976">
        <f t="shared" si="18"/>
        <v>0</v>
      </c>
      <c r="X17" s="975">
        <f>'4b-ADIT Projection Proration'!K17</f>
        <v>0</v>
      </c>
      <c r="Y17" s="543">
        <f t="shared" si="6"/>
        <v>0</v>
      </c>
      <c r="Z17" s="543">
        <f t="shared" si="19"/>
        <v>0</v>
      </c>
      <c r="AA17" s="537">
        <v>0</v>
      </c>
      <c r="AB17" s="543">
        <f t="shared" si="7"/>
        <v>0</v>
      </c>
      <c r="AC17" s="543">
        <f t="shared" si="20"/>
        <v>0</v>
      </c>
      <c r="AD17" s="543">
        <f t="shared" si="8"/>
        <v>0</v>
      </c>
      <c r="AE17" s="543">
        <f t="shared" si="9"/>
        <v>0</v>
      </c>
      <c r="AF17" s="976">
        <f t="shared" si="21"/>
        <v>0</v>
      </c>
    </row>
    <row r="18" spans="1:33" s="859" customFormat="1">
      <c r="A18" s="860">
        <f t="shared" si="0"/>
        <v>10</v>
      </c>
      <c r="B18" s="858" t="s">
        <v>1028</v>
      </c>
      <c r="C18" s="859" t="s">
        <v>100</v>
      </c>
      <c r="D18" s="999">
        <v>2022</v>
      </c>
      <c r="E18" s="974">
        <f>93/365</f>
        <v>0.25479452054794521</v>
      </c>
      <c r="F18" s="975">
        <f>'4b-ADIT Projection Proration'!G18</f>
        <v>-15613.359319547946</v>
      </c>
      <c r="G18" s="543">
        <f t="shared" si="10"/>
        <v>-3978.1984019670113</v>
      </c>
      <c r="H18" s="543">
        <f t="shared" si="11"/>
        <v>-165645.02428615474</v>
      </c>
      <c r="I18" s="537">
        <v>0</v>
      </c>
      <c r="J18" s="543">
        <f t="shared" si="1"/>
        <v>15613.359319547946</v>
      </c>
      <c r="K18" s="543">
        <f t="shared" si="12"/>
        <v>15613.359319547946</v>
      </c>
      <c r="L18" s="543">
        <f t="shared" si="13"/>
        <v>0</v>
      </c>
      <c r="M18" s="543">
        <f t="shared" si="14"/>
        <v>0</v>
      </c>
      <c r="N18" s="976">
        <f t="shared" si="15"/>
        <v>57861.961931940539</v>
      </c>
      <c r="O18" s="975">
        <f>'4b-ADIT Projection Proration'!I18</f>
        <v>0</v>
      </c>
      <c r="P18" s="543">
        <f t="shared" si="2"/>
        <v>0</v>
      </c>
      <c r="Q18" s="543">
        <f t="shared" si="16"/>
        <v>0</v>
      </c>
      <c r="R18" s="537">
        <v>0</v>
      </c>
      <c r="S18" s="543">
        <f t="shared" si="3"/>
        <v>0</v>
      </c>
      <c r="T18" s="543">
        <f t="shared" si="17"/>
        <v>0</v>
      </c>
      <c r="U18" s="543">
        <f t="shared" si="4"/>
        <v>0</v>
      </c>
      <c r="V18" s="543">
        <f t="shared" si="5"/>
        <v>0</v>
      </c>
      <c r="W18" s="976">
        <f t="shared" si="18"/>
        <v>0</v>
      </c>
      <c r="X18" s="975">
        <f>'4b-ADIT Projection Proration'!K18</f>
        <v>0</v>
      </c>
      <c r="Y18" s="543">
        <f t="shared" si="6"/>
        <v>0</v>
      </c>
      <c r="Z18" s="543">
        <f t="shared" si="19"/>
        <v>0</v>
      </c>
      <c r="AA18" s="537">
        <v>0</v>
      </c>
      <c r="AB18" s="543">
        <f t="shared" si="7"/>
        <v>0</v>
      </c>
      <c r="AC18" s="543">
        <f t="shared" si="20"/>
        <v>0</v>
      </c>
      <c r="AD18" s="543">
        <f t="shared" si="8"/>
        <v>0</v>
      </c>
      <c r="AE18" s="543">
        <f t="shared" si="9"/>
        <v>0</v>
      </c>
      <c r="AF18" s="976">
        <f t="shared" si="21"/>
        <v>0</v>
      </c>
    </row>
    <row r="19" spans="1:33">
      <c r="A19" s="860">
        <f t="shared" si="0"/>
        <v>11</v>
      </c>
      <c r="B19" s="858" t="s">
        <v>1028</v>
      </c>
      <c r="C19" s="859" t="s">
        <v>106</v>
      </c>
      <c r="D19" s="999">
        <v>2022</v>
      </c>
      <c r="E19" s="974">
        <f>62/365</f>
        <v>0.16986301369863013</v>
      </c>
      <c r="F19" s="975">
        <f>'4b-ADIT Projection Proration'!G19</f>
        <v>-15613.359319547946</v>
      </c>
      <c r="G19" s="543">
        <f t="shared" si="10"/>
        <v>-2652.1322679780073</v>
      </c>
      <c r="H19" s="543">
        <f t="shared" si="11"/>
        <v>-168297.15655413276</v>
      </c>
      <c r="I19" s="537">
        <v>0</v>
      </c>
      <c r="J19" s="543">
        <f t="shared" si="1"/>
        <v>15613.359319547946</v>
      </c>
      <c r="K19" s="543">
        <f t="shared" si="12"/>
        <v>15613.359319547946</v>
      </c>
      <c r="L19" s="543">
        <f t="shared" si="13"/>
        <v>0</v>
      </c>
      <c r="M19" s="543">
        <f t="shared" si="14"/>
        <v>0</v>
      </c>
      <c r="N19" s="976">
        <f t="shared" si="15"/>
        <v>70823.188983510481</v>
      </c>
      <c r="O19" s="975">
        <f>'4b-ADIT Projection Proration'!I19</f>
        <v>0</v>
      </c>
      <c r="P19" s="543">
        <f t="shared" si="2"/>
        <v>0</v>
      </c>
      <c r="Q19" s="543">
        <f t="shared" si="16"/>
        <v>0</v>
      </c>
      <c r="R19" s="537">
        <v>0</v>
      </c>
      <c r="S19" s="543">
        <f t="shared" si="3"/>
        <v>0</v>
      </c>
      <c r="T19" s="543">
        <f t="shared" si="17"/>
        <v>0</v>
      </c>
      <c r="U19" s="543">
        <f t="shared" si="4"/>
        <v>0</v>
      </c>
      <c r="V19" s="543">
        <f t="shared" si="5"/>
        <v>0</v>
      </c>
      <c r="W19" s="976">
        <f t="shared" si="18"/>
        <v>0</v>
      </c>
      <c r="X19" s="975">
        <f>'4b-ADIT Projection Proration'!K19</f>
        <v>0</v>
      </c>
      <c r="Y19" s="543">
        <f t="shared" si="6"/>
        <v>0</v>
      </c>
      <c r="Z19" s="543">
        <f t="shared" si="19"/>
        <v>0</v>
      </c>
      <c r="AA19" s="537">
        <v>0</v>
      </c>
      <c r="AB19" s="543">
        <f t="shared" si="7"/>
        <v>0</v>
      </c>
      <c r="AC19" s="543">
        <f t="shared" si="20"/>
        <v>0</v>
      </c>
      <c r="AD19" s="543">
        <f t="shared" si="8"/>
        <v>0</v>
      </c>
      <c r="AE19" s="543">
        <f t="shared" si="9"/>
        <v>0</v>
      </c>
      <c r="AF19" s="976">
        <f t="shared" si="21"/>
        <v>0</v>
      </c>
    </row>
    <row r="20" spans="1:33">
      <c r="A20" s="860">
        <f t="shared" si="0"/>
        <v>12</v>
      </c>
      <c r="B20" s="858" t="s">
        <v>1028</v>
      </c>
      <c r="C20" s="859" t="s">
        <v>99</v>
      </c>
      <c r="D20" s="999">
        <v>2022</v>
      </c>
      <c r="E20" s="974">
        <f>32/365</f>
        <v>8.7671232876712329E-2</v>
      </c>
      <c r="F20" s="975">
        <f>'4b-ADIT Projection Proration'!G20</f>
        <v>-15613.359319547946</v>
      </c>
      <c r="G20" s="543">
        <f t="shared" si="10"/>
        <v>-1368.8424608918747</v>
      </c>
      <c r="H20" s="543">
        <f t="shared" si="11"/>
        <v>-169665.99901502463</v>
      </c>
      <c r="I20" s="537">
        <v>0</v>
      </c>
      <c r="J20" s="543">
        <f t="shared" si="1"/>
        <v>15613.359319547946</v>
      </c>
      <c r="K20" s="543">
        <f t="shared" si="12"/>
        <v>15613.359319547946</v>
      </c>
      <c r="L20" s="543">
        <f t="shared" si="13"/>
        <v>0</v>
      </c>
      <c r="M20" s="543">
        <f t="shared" si="14"/>
        <v>0</v>
      </c>
      <c r="N20" s="976">
        <f t="shared" si="15"/>
        <v>85067.705842166557</v>
      </c>
      <c r="O20" s="975">
        <f>'4b-ADIT Projection Proration'!I20</f>
        <v>0</v>
      </c>
      <c r="P20" s="543">
        <f t="shared" si="2"/>
        <v>0</v>
      </c>
      <c r="Q20" s="543">
        <f t="shared" si="16"/>
        <v>0</v>
      </c>
      <c r="R20" s="537">
        <v>0</v>
      </c>
      <c r="S20" s="543">
        <f t="shared" si="3"/>
        <v>0</v>
      </c>
      <c r="T20" s="543">
        <f t="shared" si="17"/>
        <v>0</v>
      </c>
      <c r="U20" s="543">
        <f t="shared" si="4"/>
        <v>0</v>
      </c>
      <c r="V20" s="543">
        <f t="shared" si="5"/>
        <v>0</v>
      </c>
      <c r="W20" s="976">
        <f t="shared" si="18"/>
        <v>0</v>
      </c>
      <c r="X20" s="975">
        <f>'4b-ADIT Projection Proration'!K20</f>
        <v>0</v>
      </c>
      <c r="Y20" s="543">
        <f t="shared" si="6"/>
        <v>0</v>
      </c>
      <c r="Z20" s="543">
        <f t="shared" si="19"/>
        <v>0</v>
      </c>
      <c r="AA20" s="537">
        <v>0</v>
      </c>
      <c r="AB20" s="543">
        <f t="shared" si="7"/>
        <v>0</v>
      </c>
      <c r="AC20" s="543">
        <f t="shared" si="20"/>
        <v>0</v>
      </c>
      <c r="AD20" s="543">
        <f t="shared" si="8"/>
        <v>0</v>
      </c>
      <c r="AE20" s="543">
        <f t="shared" si="9"/>
        <v>0</v>
      </c>
      <c r="AF20" s="976">
        <f t="shared" si="21"/>
        <v>0</v>
      </c>
    </row>
    <row r="21" spans="1:33">
      <c r="A21" s="860">
        <f t="shared" si="0"/>
        <v>13</v>
      </c>
      <c r="B21" s="858" t="s">
        <v>1028</v>
      </c>
      <c r="C21" s="859" t="s">
        <v>98</v>
      </c>
      <c r="D21" s="999">
        <v>2022</v>
      </c>
      <c r="E21" s="974">
        <f>1/365</f>
        <v>2.7397260273972603E-3</v>
      </c>
      <c r="F21" s="977">
        <f>'4b-ADIT Projection Proration'!G21</f>
        <v>-15000.587098929951</v>
      </c>
      <c r="G21" s="978">
        <f t="shared" si="10"/>
        <v>-41.09749890117795</v>
      </c>
      <c r="H21" s="978">
        <f t="shared" si="11"/>
        <v>-169707.09651392582</v>
      </c>
      <c r="I21" s="539">
        <v>0</v>
      </c>
      <c r="J21" s="978">
        <f t="shared" si="1"/>
        <v>15000.587098929951</v>
      </c>
      <c r="K21" s="978">
        <f t="shared" si="12"/>
        <v>15000.587098929951</v>
      </c>
      <c r="L21" s="978">
        <f t="shared" si="13"/>
        <v>0</v>
      </c>
      <c r="M21" s="978">
        <f t="shared" si="14"/>
        <v>0</v>
      </c>
      <c r="N21" s="979">
        <f t="shared" si="15"/>
        <v>100027.19544219534</v>
      </c>
      <c r="O21" s="977">
        <f>'4b-ADIT Projection Proration'!I21</f>
        <v>0</v>
      </c>
      <c r="P21" s="978">
        <f t="shared" si="2"/>
        <v>0</v>
      </c>
      <c r="Q21" s="978">
        <f t="shared" si="16"/>
        <v>0</v>
      </c>
      <c r="R21" s="539">
        <v>0</v>
      </c>
      <c r="S21" s="978">
        <f t="shared" si="3"/>
        <v>0</v>
      </c>
      <c r="T21" s="978">
        <f t="shared" si="17"/>
        <v>0</v>
      </c>
      <c r="U21" s="978">
        <f t="shared" si="4"/>
        <v>0</v>
      </c>
      <c r="V21" s="978">
        <f t="shared" si="5"/>
        <v>0</v>
      </c>
      <c r="W21" s="979">
        <f t="shared" si="18"/>
        <v>0</v>
      </c>
      <c r="X21" s="977">
        <f>'4b-ADIT Projection Proration'!K21</f>
        <v>0</v>
      </c>
      <c r="Y21" s="978">
        <f t="shared" si="6"/>
        <v>0</v>
      </c>
      <c r="Z21" s="978">
        <f t="shared" si="19"/>
        <v>0</v>
      </c>
      <c r="AA21" s="539">
        <v>0</v>
      </c>
      <c r="AB21" s="978">
        <f t="shared" si="7"/>
        <v>0</v>
      </c>
      <c r="AC21" s="978">
        <f t="shared" si="20"/>
        <v>0</v>
      </c>
      <c r="AD21" s="978">
        <f t="shared" si="8"/>
        <v>0</v>
      </c>
      <c r="AE21" s="978">
        <f t="shared" si="9"/>
        <v>0</v>
      </c>
      <c r="AF21" s="979">
        <f t="shared" si="21"/>
        <v>0</v>
      </c>
    </row>
    <row r="22" spans="1:33">
      <c r="A22" s="860">
        <f t="shared" si="0"/>
        <v>14</v>
      </c>
      <c r="B22" s="861" t="s">
        <v>1029</v>
      </c>
      <c r="C22" s="859"/>
      <c r="D22" s="765"/>
      <c r="E22" s="859"/>
      <c r="F22" s="975">
        <f t="shared" ref="F22:M22" si="22">SUM(F9:F21)</f>
        <v>-186994.58565289699</v>
      </c>
      <c r="G22" s="543">
        <f t="shared" si="22"/>
        <v>-86967.390210701677</v>
      </c>
      <c r="H22" s="543"/>
      <c r="I22" s="543">
        <f t="shared" si="22"/>
        <v>0</v>
      </c>
      <c r="J22" s="543">
        <f t="shared" si="22"/>
        <v>186994.58565289699</v>
      </c>
      <c r="K22" s="543">
        <f t="shared" si="22"/>
        <v>186994.58565289699</v>
      </c>
      <c r="L22" s="543">
        <f t="shared" si="22"/>
        <v>0</v>
      </c>
      <c r="M22" s="543">
        <f t="shared" si="22"/>
        <v>0</v>
      </c>
      <c r="N22" s="976"/>
      <c r="O22" s="975">
        <f t="shared" ref="O22:P22" si="23">SUM(O9:O21)</f>
        <v>0</v>
      </c>
      <c r="P22" s="543">
        <f t="shared" si="23"/>
        <v>0</v>
      </c>
      <c r="Q22" s="543"/>
      <c r="R22" s="543">
        <f t="shared" ref="R22:V22" si="24">SUM(R9:R21)</f>
        <v>0</v>
      </c>
      <c r="S22" s="543">
        <f t="shared" si="24"/>
        <v>0</v>
      </c>
      <c r="T22" s="543">
        <f t="shared" si="24"/>
        <v>0</v>
      </c>
      <c r="U22" s="543">
        <f t="shared" si="24"/>
        <v>0</v>
      </c>
      <c r="V22" s="543">
        <f t="shared" si="24"/>
        <v>0</v>
      </c>
      <c r="W22" s="976"/>
      <c r="X22" s="975">
        <f t="shared" ref="X22:Y22" si="25">SUM(X9:X21)</f>
        <v>0</v>
      </c>
      <c r="Y22" s="543">
        <f t="shared" si="25"/>
        <v>0</v>
      </c>
      <c r="Z22" s="543"/>
      <c r="AA22" s="543">
        <f t="shared" ref="AA22:AE22" si="26">SUM(AA9:AA21)</f>
        <v>0</v>
      </c>
      <c r="AB22" s="543">
        <f t="shared" si="26"/>
        <v>0</v>
      </c>
      <c r="AC22" s="543">
        <f t="shared" si="26"/>
        <v>0</v>
      </c>
      <c r="AD22" s="543">
        <f t="shared" si="26"/>
        <v>0</v>
      </c>
      <c r="AE22" s="543">
        <f t="shared" si="26"/>
        <v>0</v>
      </c>
      <c r="AF22" s="976"/>
    </row>
    <row r="23" spans="1:33">
      <c r="A23" s="860"/>
      <c r="B23" s="861"/>
      <c r="C23" s="859"/>
      <c r="D23" s="859"/>
      <c r="E23" s="859"/>
      <c r="F23" s="975"/>
      <c r="G23" s="543"/>
      <c r="H23" s="543"/>
      <c r="I23" s="543"/>
      <c r="J23" s="543"/>
      <c r="K23" s="543"/>
      <c r="L23" s="543"/>
      <c r="M23" s="543"/>
      <c r="N23" s="976"/>
      <c r="O23" s="975"/>
      <c r="P23" s="543"/>
      <c r="Q23" s="543"/>
      <c r="R23" s="543"/>
      <c r="S23" s="543"/>
      <c r="T23" s="543"/>
      <c r="U23" s="543"/>
      <c r="V23" s="543"/>
      <c r="W23" s="976"/>
      <c r="X23" s="975"/>
      <c r="Y23" s="543"/>
      <c r="Z23" s="543"/>
      <c r="AA23" s="543"/>
      <c r="AB23" s="543"/>
      <c r="AC23" s="543"/>
      <c r="AD23" s="543"/>
      <c r="AE23" s="543"/>
      <c r="AF23" s="976"/>
    </row>
    <row r="24" spans="1:33">
      <c r="A24" s="851" t="s">
        <v>1108</v>
      </c>
      <c r="C24" s="859"/>
      <c r="D24" s="960"/>
      <c r="E24" s="960"/>
      <c r="F24" s="975"/>
      <c r="G24" s="543"/>
      <c r="H24" s="543"/>
      <c r="I24" s="543"/>
      <c r="J24" s="543"/>
      <c r="K24" s="543"/>
      <c r="L24" s="543"/>
      <c r="M24" s="543"/>
      <c r="N24" s="976"/>
      <c r="O24" s="975"/>
      <c r="P24" s="543"/>
      <c r="Q24" s="543"/>
      <c r="R24" s="543"/>
      <c r="S24" s="543"/>
      <c r="T24" s="543"/>
      <c r="U24" s="543"/>
      <c r="V24" s="543"/>
      <c r="W24" s="976"/>
      <c r="X24" s="975"/>
      <c r="Y24" s="543"/>
      <c r="Z24" s="543"/>
      <c r="AA24" s="543"/>
      <c r="AB24" s="543"/>
      <c r="AC24" s="543"/>
      <c r="AD24" s="543"/>
      <c r="AE24" s="543"/>
      <c r="AF24" s="976"/>
      <c r="AG24" s="960"/>
    </row>
    <row r="25" spans="1:33">
      <c r="A25" s="860">
        <f>A22+1</f>
        <v>15</v>
      </c>
      <c r="B25" s="858" t="s">
        <v>1030</v>
      </c>
      <c r="C25" s="859" t="s">
        <v>98</v>
      </c>
      <c r="D25" s="999">
        <v>2021</v>
      </c>
      <c r="E25" s="974">
        <f>365/365</f>
        <v>1</v>
      </c>
      <c r="F25" s="975"/>
      <c r="G25" s="543"/>
      <c r="H25" s="543">
        <f>'4c- ADIT BOY'!E74</f>
        <v>0</v>
      </c>
      <c r="I25" s="543"/>
      <c r="J25" s="543"/>
      <c r="K25" s="543"/>
      <c r="L25" s="543"/>
      <c r="M25" s="543"/>
      <c r="N25" s="976"/>
      <c r="O25" s="975"/>
      <c r="P25" s="543"/>
      <c r="Q25" s="543">
        <f>'4c- ADIT BOY'!F74</f>
        <v>0</v>
      </c>
      <c r="R25" s="543"/>
      <c r="S25" s="543"/>
      <c r="T25" s="543"/>
      <c r="U25" s="543"/>
      <c r="V25" s="543"/>
      <c r="W25" s="976"/>
      <c r="X25" s="975"/>
      <c r="Y25" s="543"/>
      <c r="Z25" s="543">
        <f>'4c- ADIT BOY'!G74</f>
        <v>0</v>
      </c>
      <c r="AA25" s="543"/>
      <c r="AB25" s="543"/>
      <c r="AC25" s="543"/>
      <c r="AD25" s="543"/>
      <c r="AE25" s="543"/>
      <c r="AF25" s="976"/>
    </row>
    <row r="26" spans="1:33">
      <c r="A26" s="860">
        <f t="shared" ref="A26:A38" si="27">+A25+1</f>
        <v>16</v>
      </c>
      <c r="B26" s="858" t="s">
        <v>1028</v>
      </c>
      <c r="C26" s="859" t="s">
        <v>105</v>
      </c>
      <c r="D26" s="999">
        <v>2022</v>
      </c>
      <c r="E26" s="974">
        <f>335/365</f>
        <v>0.9178082191780822</v>
      </c>
      <c r="F26" s="975">
        <f>'4b-ADIT Projection Proration'!G26</f>
        <v>0</v>
      </c>
      <c r="G26" s="543">
        <f t="shared" ref="G26:G37" si="28">$E26*F26</f>
        <v>0</v>
      </c>
      <c r="H26" s="543">
        <f t="shared" ref="H26:H37" si="29">+G26+H25</f>
        <v>0</v>
      </c>
      <c r="I26" s="537">
        <v>0</v>
      </c>
      <c r="J26" s="543">
        <f t="shared" ref="J26:J37" si="30">I26-F26</f>
        <v>0</v>
      </c>
      <c r="K26" s="543">
        <f t="shared" ref="K26:K37" si="31">IF(J26&gt;=0,+J26,0)</f>
        <v>0</v>
      </c>
      <c r="L26" s="543">
        <f t="shared" ref="L26:L37" si="32">IF(K26&gt;0,0,IF(I26&lt;0,0,(-(J26)*($E26))))</f>
        <v>0</v>
      </c>
      <c r="M26" s="543">
        <f t="shared" ref="M26:M37" si="33">IF(K26&gt;0,0,IF(I26&gt;0,0,(-(J26)*($E26))))</f>
        <v>0</v>
      </c>
      <c r="N26" s="976">
        <f t="shared" ref="N26:N37" si="34">IF(I26&lt;0,N25+M26,N25+$G26+K26-L26)</f>
        <v>0</v>
      </c>
      <c r="O26" s="975">
        <f>'4b-ADIT Projection Proration'!I26</f>
        <v>0</v>
      </c>
      <c r="P26" s="543">
        <f t="shared" ref="P26:P37" si="35">$E26*O26</f>
        <v>0</v>
      </c>
      <c r="Q26" s="543">
        <f t="shared" ref="Q26:Q37" si="36">+P26+Q25</f>
        <v>0</v>
      </c>
      <c r="R26" s="537">
        <v>0</v>
      </c>
      <c r="S26" s="543">
        <f t="shared" ref="S26:S37" si="37">R26-O26</f>
        <v>0</v>
      </c>
      <c r="T26" s="543">
        <f t="shared" ref="T26:T37" si="38">IF(S26&gt;=0,+S26,0)</f>
        <v>0</v>
      </c>
      <c r="U26" s="543">
        <f t="shared" ref="U26:U37" si="39">IF(T26&gt;0,0,IF(R26&lt;0,0,(-(S26)*($E26))))</f>
        <v>0</v>
      </c>
      <c r="V26" s="543">
        <f t="shared" ref="V26:V37" si="40">IF(T26&gt;0,0,IF(R26&gt;0,0,(-(S26)*($E26))))</f>
        <v>0</v>
      </c>
      <c r="W26" s="976">
        <f t="shared" ref="W26:W37" si="41">IF(R26&lt;0,W25+V26,W25+P26+T26-U26)</f>
        <v>0</v>
      </c>
      <c r="X26" s="975">
        <f>'4b-ADIT Projection Proration'!K26</f>
        <v>0</v>
      </c>
      <c r="Y26" s="543">
        <f t="shared" ref="Y26:Y37" si="42">$E26*X26</f>
        <v>0</v>
      </c>
      <c r="Z26" s="543">
        <f t="shared" ref="Z26:Z37" si="43">+Y26+Z25</f>
        <v>0</v>
      </c>
      <c r="AA26" s="537">
        <v>0</v>
      </c>
      <c r="AB26" s="543">
        <f t="shared" ref="AB26:AB37" si="44">AA26-X26</f>
        <v>0</v>
      </c>
      <c r="AC26" s="543">
        <f t="shared" ref="AC26:AC37" si="45">IF(AB26&gt;=0,+AB26,0)</f>
        <v>0</v>
      </c>
      <c r="AD26" s="543">
        <f t="shared" ref="AD26:AD37" si="46">IF(AC26&gt;0,0,IF(AA26&lt;0,0,(-(AB26)*($E26))))</f>
        <v>0</v>
      </c>
      <c r="AE26" s="543">
        <f t="shared" ref="AE26:AE37" si="47">IF(AC26&gt;0,0,IF(AA26&gt;0,0,(-(AB26)*($E26))))</f>
        <v>0</v>
      </c>
      <c r="AF26" s="976">
        <f t="shared" ref="AF26:AF37" si="48">IF(AA26&lt;0,AF25+AE26,AF25+Y26+AC26-AD26)</f>
        <v>0</v>
      </c>
    </row>
    <row r="27" spans="1:33">
      <c r="A27" s="860">
        <f t="shared" si="27"/>
        <v>17</v>
      </c>
      <c r="B27" s="858" t="s">
        <v>1028</v>
      </c>
      <c r="C27" s="859" t="s">
        <v>104</v>
      </c>
      <c r="D27" s="999">
        <v>2022</v>
      </c>
      <c r="E27" s="974">
        <f>307/365</f>
        <v>0.84109589041095889</v>
      </c>
      <c r="F27" s="975">
        <f>'4b-ADIT Projection Proration'!G27</f>
        <v>0</v>
      </c>
      <c r="G27" s="543">
        <f t="shared" si="28"/>
        <v>0</v>
      </c>
      <c r="H27" s="543">
        <f t="shared" si="29"/>
        <v>0</v>
      </c>
      <c r="I27" s="537">
        <v>0</v>
      </c>
      <c r="J27" s="543">
        <f t="shared" si="30"/>
        <v>0</v>
      </c>
      <c r="K27" s="543">
        <f t="shared" si="31"/>
        <v>0</v>
      </c>
      <c r="L27" s="543">
        <f t="shared" si="32"/>
        <v>0</v>
      </c>
      <c r="M27" s="543">
        <f t="shared" si="33"/>
        <v>0</v>
      </c>
      <c r="N27" s="976">
        <f t="shared" si="34"/>
        <v>0</v>
      </c>
      <c r="O27" s="975">
        <f>'4b-ADIT Projection Proration'!I27</f>
        <v>0</v>
      </c>
      <c r="P27" s="543">
        <f t="shared" si="35"/>
        <v>0</v>
      </c>
      <c r="Q27" s="543">
        <f t="shared" si="36"/>
        <v>0</v>
      </c>
      <c r="R27" s="537">
        <v>0</v>
      </c>
      <c r="S27" s="543">
        <f t="shared" si="37"/>
        <v>0</v>
      </c>
      <c r="T27" s="543">
        <f t="shared" si="38"/>
        <v>0</v>
      </c>
      <c r="U27" s="543">
        <f t="shared" si="39"/>
        <v>0</v>
      </c>
      <c r="V27" s="543">
        <f t="shared" si="40"/>
        <v>0</v>
      </c>
      <c r="W27" s="976">
        <f t="shared" si="41"/>
        <v>0</v>
      </c>
      <c r="X27" s="975">
        <f>'4b-ADIT Projection Proration'!K27</f>
        <v>0</v>
      </c>
      <c r="Y27" s="543">
        <f t="shared" si="42"/>
        <v>0</v>
      </c>
      <c r="Z27" s="543">
        <f t="shared" si="43"/>
        <v>0</v>
      </c>
      <c r="AA27" s="537">
        <v>0</v>
      </c>
      <c r="AB27" s="543">
        <f t="shared" si="44"/>
        <v>0</v>
      </c>
      <c r="AC27" s="543">
        <f t="shared" si="45"/>
        <v>0</v>
      </c>
      <c r="AD27" s="543">
        <f t="shared" si="46"/>
        <v>0</v>
      </c>
      <c r="AE27" s="543">
        <f t="shared" si="47"/>
        <v>0</v>
      </c>
      <c r="AF27" s="976">
        <f t="shared" si="48"/>
        <v>0</v>
      </c>
    </row>
    <row r="28" spans="1:33">
      <c r="A28" s="860">
        <f t="shared" si="27"/>
        <v>18</v>
      </c>
      <c r="B28" s="858" t="s">
        <v>1028</v>
      </c>
      <c r="C28" s="859" t="s">
        <v>103</v>
      </c>
      <c r="D28" s="999">
        <v>2022</v>
      </c>
      <c r="E28" s="974">
        <f>276/365</f>
        <v>0.75616438356164384</v>
      </c>
      <c r="F28" s="975">
        <f>'4b-ADIT Projection Proration'!G28</f>
        <v>0</v>
      </c>
      <c r="G28" s="543">
        <f t="shared" si="28"/>
        <v>0</v>
      </c>
      <c r="H28" s="543">
        <f t="shared" si="29"/>
        <v>0</v>
      </c>
      <c r="I28" s="537">
        <v>0</v>
      </c>
      <c r="J28" s="543">
        <f t="shared" si="30"/>
        <v>0</v>
      </c>
      <c r="K28" s="543">
        <f t="shared" si="31"/>
        <v>0</v>
      </c>
      <c r="L28" s="543">
        <f t="shared" si="32"/>
        <v>0</v>
      </c>
      <c r="M28" s="543">
        <f t="shared" si="33"/>
        <v>0</v>
      </c>
      <c r="N28" s="976">
        <f t="shared" si="34"/>
        <v>0</v>
      </c>
      <c r="O28" s="975">
        <f>'4b-ADIT Projection Proration'!I28</f>
        <v>0</v>
      </c>
      <c r="P28" s="543">
        <f t="shared" si="35"/>
        <v>0</v>
      </c>
      <c r="Q28" s="543">
        <f t="shared" si="36"/>
        <v>0</v>
      </c>
      <c r="R28" s="537">
        <v>0</v>
      </c>
      <c r="S28" s="543">
        <f t="shared" si="37"/>
        <v>0</v>
      </c>
      <c r="T28" s="543">
        <f t="shared" si="38"/>
        <v>0</v>
      </c>
      <c r="U28" s="543">
        <f t="shared" si="39"/>
        <v>0</v>
      </c>
      <c r="V28" s="543">
        <f t="shared" si="40"/>
        <v>0</v>
      </c>
      <c r="W28" s="976">
        <f t="shared" si="41"/>
        <v>0</v>
      </c>
      <c r="X28" s="975">
        <f>'4b-ADIT Projection Proration'!K28</f>
        <v>0</v>
      </c>
      <c r="Y28" s="543">
        <f t="shared" si="42"/>
        <v>0</v>
      </c>
      <c r="Z28" s="543">
        <f t="shared" si="43"/>
        <v>0</v>
      </c>
      <c r="AA28" s="537">
        <v>0</v>
      </c>
      <c r="AB28" s="543">
        <f t="shared" si="44"/>
        <v>0</v>
      </c>
      <c r="AC28" s="543">
        <f t="shared" si="45"/>
        <v>0</v>
      </c>
      <c r="AD28" s="543">
        <f t="shared" si="46"/>
        <v>0</v>
      </c>
      <c r="AE28" s="543">
        <f t="shared" si="47"/>
        <v>0</v>
      </c>
      <c r="AF28" s="976">
        <f t="shared" si="48"/>
        <v>0</v>
      </c>
    </row>
    <row r="29" spans="1:33">
      <c r="A29" s="860">
        <f t="shared" si="27"/>
        <v>19</v>
      </c>
      <c r="B29" s="858" t="s">
        <v>1028</v>
      </c>
      <c r="C29" s="859" t="s">
        <v>95</v>
      </c>
      <c r="D29" s="999">
        <v>2022</v>
      </c>
      <c r="E29" s="974">
        <f>246/365</f>
        <v>0.67397260273972603</v>
      </c>
      <c r="F29" s="975">
        <f>'4b-ADIT Projection Proration'!G29</f>
        <v>0</v>
      </c>
      <c r="G29" s="543">
        <f t="shared" si="28"/>
        <v>0</v>
      </c>
      <c r="H29" s="543">
        <f t="shared" si="29"/>
        <v>0</v>
      </c>
      <c r="I29" s="537">
        <v>0</v>
      </c>
      <c r="J29" s="543">
        <f t="shared" si="30"/>
        <v>0</v>
      </c>
      <c r="K29" s="543">
        <f t="shared" si="31"/>
        <v>0</v>
      </c>
      <c r="L29" s="543">
        <f t="shared" si="32"/>
        <v>0</v>
      </c>
      <c r="M29" s="543">
        <f t="shared" si="33"/>
        <v>0</v>
      </c>
      <c r="N29" s="976">
        <f t="shared" si="34"/>
        <v>0</v>
      </c>
      <c r="O29" s="975">
        <f>'4b-ADIT Projection Proration'!I29</f>
        <v>0</v>
      </c>
      <c r="P29" s="543">
        <f t="shared" si="35"/>
        <v>0</v>
      </c>
      <c r="Q29" s="543">
        <f t="shared" si="36"/>
        <v>0</v>
      </c>
      <c r="R29" s="537">
        <v>0</v>
      </c>
      <c r="S29" s="543">
        <f t="shared" si="37"/>
        <v>0</v>
      </c>
      <c r="T29" s="543">
        <f t="shared" si="38"/>
        <v>0</v>
      </c>
      <c r="U29" s="543">
        <f t="shared" si="39"/>
        <v>0</v>
      </c>
      <c r="V29" s="543">
        <f t="shared" si="40"/>
        <v>0</v>
      </c>
      <c r="W29" s="976">
        <f t="shared" si="41"/>
        <v>0</v>
      </c>
      <c r="X29" s="975">
        <f>'4b-ADIT Projection Proration'!K29</f>
        <v>0</v>
      </c>
      <c r="Y29" s="543">
        <f t="shared" si="42"/>
        <v>0</v>
      </c>
      <c r="Z29" s="543">
        <f t="shared" si="43"/>
        <v>0</v>
      </c>
      <c r="AA29" s="537">
        <v>0</v>
      </c>
      <c r="AB29" s="543">
        <f t="shared" si="44"/>
        <v>0</v>
      </c>
      <c r="AC29" s="543">
        <f t="shared" si="45"/>
        <v>0</v>
      </c>
      <c r="AD29" s="543">
        <f t="shared" si="46"/>
        <v>0</v>
      </c>
      <c r="AE29" s="543">
        <f t="shared" si="47"/>
        <v>0</v>
      </c>
      <c r="AF29" s="976">
        <f t="shared" si="48"/>
        <v>0</v>
      </c>
    </row>
    <row r="30" spans="1:33">
      <c r="A30" s="860">
        <f t="shared" si="27"/>
        <v>20</v>
      </c>
      <c r="B30" s="858" t="s">
        <v>1028</v>
      </c>
      <c r="C30" s="859" t="s">
        <v>92</v>
      </c>
      <c r="D30" s="999">
        <v>2022</v>
      </c>
      <c r="E30" s="974">
        <f>215/365</f>
        <v>0.58904109589041098</v>
      </c>
      <c r="F30" s="975">
        <f>'4b-ADIT Projection Proration'!G30</f>
        <v>0</v>
      </c>
      <c r="G30" s="543">
        <f t="shared" si="28"/>
        <v>0</v>
      </c>
      <c r="H30" s="543">
        <f t="shared" si="29"/>
        <v>0</v>
      </c>
      <c r="I30" s="537">
        <v>0</v>
      </c>
      <c r="J30" s="543">
        <f t="shared" si="30"/>
        <v>0</v>
      </c>
      <c r="K30" s="543">
        <f t="shared" si="31"/>
        <v>0</v>
      </c>
      <c r="L30" s="543">
        <f t="shared" si="32"/>
        <v>0</v>
      </c>
      <c r="M30" s="543">
        <f t="shared" si="33"/>
        <v>0</v>
      </c>
      <c r="N30" s="976">
        <f t="shared" si="34"/>
        <v>0</v>
      </c>
      <c r="O30" s="975">
        <f>'4b-ADIT Projection Proration'!I30</f>
        <v>0</v>
      </c>
      <c r="P30" s="543">
        <f t="shared" si="35"/>
        <v>0</v>
      </c>
      <c r="Q30" s="543">
        <f t="shared" si="36"/>
        <v>0</v>
      </c>
      <c r="R30" s="537">
        <v>0</v>
      </c>
      <c r="S30" s="543">
        <f t="shared" si="37"/>
        <v>0</v>
      </c>
      <c r="T30" s="543">
        <f t="shared" si="38"/>
        <v>0</v>
      </c>
      <c r="U30" s="543">
        <f t="shared" si="39"/>
        <v>0</v>
      </c>
      <c r="V30" s="543">
        <f t="shared" si="40"/>
        <v>0</v>
      </c>
      <c r="W30" s="976">
        <f t="shared" si="41"/>
        <v>0</v>
      </c>
      <c r="X30" s="975">
        <f>'4b-ADIT Projection Proration'!K30</f>
        <v>0</v>
      </c>
      <c r="Y30" s="543">
        <f t="shared" si="42"/>
        <v>0</v>
      </c>
      <c r="Z30" s="543">
        <f t="shared" si="43"/>
        <v>0</v>
      </c>
      <c r="AA30" s="537">
        <v>0</v>
      </c>
      <c r="AB30" s="543">
        <f t="shared" si="44"/>
        <v>0</v>
      </c>
      <c r="AC30" s="543">
        <f t="shared" si="45"/>
        <v>0</v>
      </c>
      <c r="AD30" s="543">
        <f t="shared" si="46"/>
        <v>0</v>
      </c>
      <c r="AE30" s="543">
        <f t="shared" si="47"/>
        <v>0</v>
      </c>
      <c r="AF30" s="976">
        <f t="shared" si="48"/>
        <v>0</v>
      </c>
    </row>
    <row r="31" spans="1:33">
      <c r="A31" s="860">
        <f t="shared" si="27"/>
        <v>21</v>
      </c>
      <c r="B31" s="858" t="s">
        <v>1028</v>
      </c>
      <c r="C31" s="859" t="s">
        <v>145</v>
      </c>
      <c r="D31" s="999">
        <v>2022</v>
      </c>
      <c r="E31" s="974">
        <f>185/365</f>
        <v>0.50684931506849318</v>
      </c>
      <c r="F31" s="975">
        <f>'4b-ADIT Projection Proration'!G31</f>
        <v>0</v>
      </c>
      <c r="G31" s="543">
        <f t="shared" si="28"/>
        <v>0</v>
      </c>
      <c r="H31" s="543">
        <f t="shared" si="29"/>
        <v>0</v>
      </c>
      <c r="I31" s="537">
        <v>0</v>
      </c>
      <c r="J31" s="543">
        <f t="shared" si="30"/>
        <v>0</v>
      </c>
      <c r="K31" s="543">
        <f t="shared" si="31"/>
        <v>0</v>
      </c>
      <c r="L31" s="543">
        <f t="shared" si="32"/>
        <v>0</v>
      </c>
      <c r="M31" s="543">
        <f t="shared" si="33"/>
        <v>0</v>
      </c>
      <c r="N31" s="976">
        <f t="shared" si="34"/>
        <v>0</v>
      </c>
      <c r="O31" s="975">
        <f>'4b-ADIT Projection Proration'!I31</f>
        <v>0</v>
      </c>
      <c r="P31" s="543">
        <f t="shared" si="35"/>
        <v>0</v>
      </c>
      <c r="Q31" s="543">
        <f t="shared" si="36"/>
        <v>0</v>
      </c>
      <c r="R31" s="537">
        <v>0</v>
      </c>
      <c r="S31" s="543">
        <f t="shared" si="37"/>
        <v>0</v>
      </c>
      <c r="T31" s="543">
        <f t="shared" si="38"/>
        <v>0</v>
      </c>
      <c r="U31" s="543">
        <f t="shared" si="39"/>
        <v>0</v>
      </c>
      <c r="V31" s="543">
        <f t="shared" si="40"/>
        <v>0</v>
      </c>
      <c r="W31" s="976">
        <f t="shared" si="41"/>
        <v>0</v>
      </c>
      <c r="X31" s="975">
        <f>'4b-ADIT Projection Proration'!K31</f>
        <v>0</v>
      </c>
      <c r="Y31" s="543">
        <f t="shared" si="42"/>
        <v>0</v>
      </c>
      <c r="Z31" s="543">
        <f t="shared" si="43"/>
        <v>0</v>
      </c>
      <c r="AA31" s="537">
        <v>0</v>
      </c>
      <c r="AB31" s="543">
        <f t="shared" si="44"/>
        <v>0</v>
      </c>
      <c r="AC31" s="543">
        <f t="shared" si="45"/>
        <v>0</v>
      </c>
      <c r="AD31" s="543">
        <f t="shared" si="46"/>
        <v>0</v>
      </c>
      <c r="AE31" s="543">
        <f t="shared" si="47"/>
        <v>0</v>
      </c>
      <c r="AF31" s="976">
        <f t="shared" si="48"/>
        <v>0</v>
      </c>
    </row>
    <row r="32" spans="1:33">
      <c r="A32" s="860">
        <f t="shared" si="27"/>
        <v>22</v>
      </c>
      <c r="B32" s="858" t="s">
        <v>1028</v>
      </c>
      <c r="C32" s="859" t="s">
        <v>102</v>
      </c>
      <c r="D32" s="999">
        <v>2022</v>
      </c>
      <c r="E32" s="974">
        <f>154/365</f>
        <v>0.42191780821917807</v>
      </c>
      <c r="F32" s="975">
        <f>'4b-ADIT Projection Proration'!G32</f>
        <v>0</v>
      </c>
      <c r="G32" s="543">
        <f t="shared" si="28"/>
        <v>0</v>
      </c>
      <c r="H32" s="543">
        <f t="shared" si="29"/>
        <v>0</v>
      </c>
      <c r="I32" s="537">
        <v>0</v>
      </c>
      <c r="J32" s="543">
        <f t="shared" si="30"/>
        <v>0</v>
      </c>
      <c r="K32" s="543">
        <f t="shared" si="31"/>
        <v>0</v>
      </c>
      <c r="L32" s="543">
        <f t="shared" si="32"/>
        <v>0</v>
      </c>
      <c r="M32" s="543">
        <f t="shared" si="33"/>
        <v>0</v>
      </c>
      <c r="N32" s="976">
        <f t="shared" si="34"/>
        <v>0</v>
      </c>
      <c r="O32" s="975">
        <f>'4b-ADIT Projection Proration'!I32</f>
        <v>0</v>
      </c>
      <c r="P32" s="543">
        <f t="shared" si="35"/>
        <v>0</v>
      </c>
      <c r="Q32" s="543">
        <f t="shared" si="36"/>
        <v>0</v>
      </c>
      <c r="R32" s="537">
        <v>0</v>
      </c>
      <c r="S32" s="543">
        <f t="shared" si="37"/>
        <v>0</v>
      </c>
      <c r="T32" s="543">
        <f t="shared" si="38"/>
        <v>0</v>
      </c>
      <c r="U32" s="543">
        <f t="shared" si="39"/>
        <v>0</v>
      </c>
      <c r="V32" s="543">
        <f t="shared" si="40"/>
        <v>0</v>
      </c>
      <c r="W32" s="976">
        <f t="shared" si="41"/>
        <v>0</v>
      </c>
      <c r="X32" s="975">
        <f>'4b-ADIT Projection Proration'!K32</f>
        <v>0</v>
      </c>
      <c r="Y32" s="543">
        <f t="shared" si="42"/>
        <v>0</v>
      </c>
      <c r="Z32" s="543">
        <f t="shared" si="43"/>
        <v>0</v>
      </c>
      <c r="AA32" s="537">
        <v>0</v>
      </c>
      <c r="AB32" s="543">
        <f t="shared" si="44"/>
        <v>0</v>
      </c>
      <c r="AC32" s="543">
        <f t="shared" si="45"/>
        <v>0</v>
      </c>
      <c r="AD32" s="543">
        <f t="shared" si="46"/>
        <v>0</v>
      </c>
      <c r="AE32" s="543">
        <f t="shared" si="47"/>
        <v>0</v>
      </c>
      <c r="AF32" s="976">
        <f t="shared" si="48"/>
        <v>0</v>
      </c>
    </row>
    <row r="33" spans="1:33" s="859" customFormat="1">
      <c r="A33" s="860">
        <f t="shared" si="27"/>
        <v>23</v>
      </c>
      <c r="B33" s="858" t="s">
        <v>1028</v>
      </c>
      <c r="C33" s="859" t="s">
        <v>101</v>
      </c>
      <c r="D33" s="999">
        <v>2022</v>
      </c>
      <c r="E33" s="974">
        <f>123/365</f>
        <v>0.33698630136986302</v>
      </c>
      <c r="F33" s="975">
        <f>'4b-ADIT Projection Proration'!G33</f>
        <v>0</v>
      </c>
      <c r="G33" s="543">
        <f t="shared" si="28"/>
        <v>0</v>
      </c>
      <c r="H33" s="543">
        <f t="shared" si="29"/>
        <v>0</v>
      </c>
      <c r="I33" s="537">
        <v>0</v>
      </c>
      <c r="J33" s="543">
        <f t="shared" si="30"/>
        <v>0</v>
      </c>
      <c r="K33" s="543">
        <f t="shared" si="31"/>
        <v>0</v>
      </c>
      <c r="L33" s="543">
        <f t="shared" si="32"/>
        <v>0</v>
      </c>
      <c r="M33" s="543">
        <f t="shared" si="33"/>
        <v>0</v>
      </c>
      <c r="N33" s="976">
        <f t="shared" si="34"/>
        <v>0</v>
      </c>
      <c r="O33" s="975">
        <f>'4b-ADIT Projection Proration'!I33</f>
        <v>0</v>
      </c>
      <c r="P33" s="543">
        <f t="shared" si="35"/>
        <v>0</v>
      </c>
      <c r="Q33" s="543">
        <f t="shared" si="36"/>
        <v>0</v>
      </c>
      <c r="R33" s="537">
        <v>0</v>
      </c>
      <c r="S33" s="543">
        <f t="shared" si="37"/>
        <v>0</v>
      </c>
      <c r="T33" s="543">
        <f t="shared" si="38"/>
        <v>0</v>
      </c>
      <c r="U33" s="543">
        <f t="shared" si="39"/>
        <v>0</v>
      </c>
      <c r="V33" s="543">
        <f t="shared" si="40"/>
        <v>0</v>
      </c>
      <c r="W33" s="976">
        <f t="shared" si="41"/>
        <v>0</v>
      </c>
      <c r="X33" s="975">
        <f>'4b-ADIT Projection Proration'!K33</f>
        <v>0</v>
      </c>
      <c r="Y33" s="543">
        <f t="shared" si="42"/>
        <v>0</v>
      </c>
      <c r="Z33" s="543">
        <f t="shared" si="43"/>
        <v>0</v>
      </c>
      <c r="AA33" s="537">
        <v>0</v>
      </c>
      <c r="AB33" s="543">
        <f t="shared" si="44"/>
        <v>0</v>
      </c>
      <c r="AC33" s="543">
        <f t="shared" si="45"/>
        <v>0</v>
      </c>
      <c r="AD33" s="543">
        <f t="shared" si="46"/>
        <v>0</v>
      </c>
      <c r="AE33" s="543">
        <f t="shared" si="47"/>
        <v>0</v>
      </c>
      <c r="AF33" s="976">
        <f t="shared" si="48"/>
        <v>0</v>
      </c>
    </row>
    <row r="34" spans="1:33" s="859" customFormat="1">
      <c r="A34" s="860">
        <f t="shared" si="27"/>
        <v>24</v>
      </c>
      <c r="B34" s="858" t="s">
        <v>1028</v>
      </c>
      <c r="C34" s="859" t="s">
        <v>100</v>
      </c>
      <c r="D34" s="999">
        <v>2022</v>
      </c>
      <c r="E34" s="974">
        <f>93/365</f>
        <v>0.25479452054794521</v>
      </c>
      <c r="F34" s="975">
        <f>'4b-ADIT Projection Proration'!G34</f>
        <v>0</v>
      </c>
      <c r="G34" s="543">
        <f t="shared" si="28"/>
        <v>0</v>
      </c>
      <c r="H34" s="543">
        <f t="shared" si="29"/>
        <v>0</v>
      </c>
      <c r="I34" s="537">
        <v>0</v>
      </c>
      <c r="J34" s="543">
        <f t="shared" si="30"/>
        <v>0</v>
      </c>
      <c r="K34" s="543">
        <f t="shared" si="31"/>
        <v>0</v>
      </c>
      <c r="L34" s="543">
        <f t="shared" si="32"/>
        <v>0</v>
      </c>
      <c r="M34" s="543">
        <f t="shared" si="33"/>
        <v>0</v>
      </c>
      <c r="N34" s="976">
        <f t="shared" si="34"/>
        <v>0</v>
      </c>
      <c r="O34" s="975">
        <f>'4b-ADIT Projection Proration'!I34</f>
        <v>0</v>
      </c>
      <c r="P34" s="543">
        <f t="shared" si="35"/>
        <v>0</v>
      </c>
      <c r="Q34" s="543">
        <f t="shared" si="36"/>
        <v>0</v>
      </c>
      <c r="R34" s="537">
        <v>0</v>
      </c>
      <c r="S34" s="543">
        <f t="shared" si="37"/>
        <v>0</v>
      </c>
      <c r="T34" s="543">
        <f t="shared" si="38"/>
        <v>0</v>
      </c>
      <c r="U34" s="543">
        <f t="shared" si="39"/>
        <v>0</v>
      </c>
      <c r="V34" s="543">
        <f t="shared" si="40"/>
        <v>0</v>
      </c>
      <c r="W34" s="976">
        <f t="shared" si="41"/>
        <v>0</v>
      </c>
      <c r="X34" s="975">
        <f>'4b-ADIT Projection Proration'!K34</f>
        <v>0</v>
      </c>
      <c r="Y34" s="543">
        <f t="shared" si="42"/>
        <v>0</v>
      </c>
      <c r="Z34" s="543">
        <f t="shared" si="43"/>
        <v>0</v>
      </c>
      <c r="AA34" s="537">
        <v>0</v>
      </c>
      <c r="AB34" s="543">
        <f t="shared" si="44"/>
        <v>0</v>
      </c>
      <c r="AC34" s="543">
        <f t="shared" si="45"/>
        <v>0</v>
      </c>
      <c r="AD34" s="543">
        <f t="shared" si="46"/>
        <v>0</v>
      </c>
      <c r="AE34" s="543">
        <f t="shared" si="47"/>
        <v>0</v>
      </c>
      <c r="AF34" s="976">
        <f t="shared" si="48"/>
        <v>0</v>
      </c>
    </row>
    <row r="35" spans="1:33">
      <c r="A35" s="860">
        <f t="shared" si="27"/>
        <v>25</v>
      </c>
      <c r="B35" s="858" t="s">
        <v>1028</v>
      </c>
      <c r="C35" s="859" t="s">
        <v>106</v>
      </c>
      <c r="D35" s="999">
        <v>2022</v>
      </c>
      <c r="E35" s="974">
        <f>62/365</f>
        <v>0.16986301369863013</v>
      </c>
      <c r="F35" s="975">
        <f>'4b-ADIT Projection Proration'!G35</f>
        <v>0</v>
      </c>
      <c r="G35" s="543">
        <f t="shared" si="28"/>
        <v>0</v>
      </c>
      <c r="H35" s="543">
        <f t="shared" si="29"/>
        <v>0</v>
      </c>
      <c r="I35" s="537">
        <v>0</v>
      </c>
      <c r="J35" s="543">
        <f t="shared" si="30"/>
        <v>0</v>
      </c>
      <c r="K35" s="543">
        <f t="shared" si="31"/>
        <v>0</v>
      </c>
      <c r="L35" s="543">
        <f t="shared" si="32"/>
        <v>0</v>
      </c>
      <c r="M35" s="543">
        <f t="shared" si="33"/>
        <v>0</v>
      </c>
      <c r="N35" s="976">
        <f t="shared" si="34"/>
        <v>0</v>
      </c>
      <c r="O35" s="975">
        <f>'4b-ADIT Projection Proration'!I35</f>
        <v>0</v>
      </c>
      <c r="P35" s="543">
        <f t="shared" si="35"/>
        <v>0</v>
      </c>
      <c r="Q35" s="543">
        <f t="shared" si="36"/>
        <v>0</v>
      </c>
      <c r="R35" s="537">
        <v>0</v>
      </c>
      <c r="S35" s="543">
        <f t="shared" si="37"/>
        <v>0</v>
      </c>
      <c r="T35" s="543">
        <f t="shared" si="38"/>
        <v>0</v>
      </c>
      <c r="U35" s="543">
        <f t="shared" si="39"/>
        <v>0</v>
      </c>
      <c r="V35" s="543">
        <f t="shared" si="40"/>
        <v>0</v>
      </c>
      <c r="W35" s="976">
        <f t="shared" si="41"/>
        <v>0</v>
      </c>
      <c r="X35" s="975">
        <f>'4b-ADIT Projection Proration'!K35</f>
        <v>0</v>
      </c>
      <c r="Y35" s="543">
        <f t="shared" si="42"/>
        <v>0</v>
      </c>
      <c r="Z35" s="543">
        <f t="shared" si="43"/>
        <v>0</v>
      </c>
      <c r="AA35" s="537">
        <v>0</v>
      </c>
      <c r="AB35" s="543">
        <f t="shared" si="44"/>
        <v>0</v>
      </c>
      <c r="AC35" s="543">
        <f t="shared" si="45"/>
        <v>0</v>
      </c>
      <c r="AD35" s="543">
        <f t="shared" si="46"/>
        <v>0</v>
      </c>
      <c r="AE35" s="543">
        <f t="shared" si="47"/>
        <v>0</v>
      </c>
      <c r="AF35" s="976">
        <f t="shared" si="48"/>
        <v>0</v>
      </c>
    </row>
    <row r="36" spans="1:33">
      <c r="A36" s="860">
        <f t="shared" si="27"/>
        <v>26</v>
      </c>
      <c r="B36" s="858" t="s">
        <v>1028</v>
      </c>
      <c r="C36" s="859" t="s">
        <v>99</v>
      </c>
      <c r="D36" s="999">
        <v>2022</v>
      </c>
      <c r="E36" s="974">
        <f>32/365</f>
        <v>8.7671232876712329E-2</v>
      </c>
      <c r="F36" s="975">
        <f>'4b-ADIT Projection Proration'!G36</f>
        <v>0</v>
      </c>
      <c r="G36" s="543">
        <f t="shared" si="28"/>
        <v>0</v>
      </c>
      <c r="H36" s="543">
        <f t="shared" si="29"/>
        <v>0</v>
      </c>
      <c r="I36" s="537">
        <v>0</v>
      </c>
      <c r="J36" s="543">
        <f t="shared" si="30"/>
        <v>0</v>
      </c>
      <c r="K36" s="543">
        <f t="shared" si="31"/>
        <v>0</v>
      </c>
      <c r="L36" s="543">
        <f t="shared" si="32"/>
        <v>0</v>
      </c>
      <c r="M36" s="543">
        <f t="shared" si="33"/>
        <v>0</v>
      </c>
      <c r="N36" s="976">
        <f t="shared" si="34"/>
        <v>0</v>
      </c>
      <c r="O36" s="975">
        <f>'4b-ADIT Projection Proration'!I36</f>
        <v>0</v>
      </c>
      <c r="P36" s="543">
        <f t="shared" si="35"/>
        <v>0</v>
      </c>
      <c r="Q36" s="543">
        <f t="shared" si="36"/>
        <v>0</v>
      </c>
      <c r="R36" s="537">
        <v>0</v>
      </c>
      <c r="S36" s="543">
        <f t="shared" si="37"/>
        <v>0</v>
      </c>
      <c r="T36" s="543">
        <f t="shared" si="38"/>
        <v>0</v>
      </c>
      <c r="U36" s="543">
        <f t="shared" si="39"/>
        <v>0</v>
      </c>
      <c r="V36" s="543">
        <f t="shared" si="40"/>
        <v>0</v>
      </c>
      <c r="W36" s="976">
        <f t="shared" si="41"/>
        <v>0</v>
      </c>
      <c r="X36" s="975">
        <f>'4b-ADIT Projection Proration'!K36</f>
        <v>0</v>
      </c>
      <c r="Y36" s="543">
        <f t="shared" si="42"/>
        <v>0</v>
      </c>
      <c r="Z36" s="543">
        <f t="shared" si="43"/>
        <v>0</v>
      </c>
      <c r="AA36" s="537">
        <v>0</v>
      </c>
      <c r="AB36" s="543">
        <f t="shared" si="44"/>
        <v>0</v>
      </c>
      <c r="AC36" s="543">
        <f t="shared" si="45"/>
        <v>0</v>
      </c>
      <c r="AD36" s="543">
        <f t="shared" si="46"/>
        <v>0</v>
      </c>
      <c r="AE36" s="543">
        <f t="shared" si="47"/>
        <v>0</v>
      </c>
      <c r="AF36" s="976">
        <f t="shared" si="48"/>
        <v>0</v>
      </c>
    </row>
    <row r="37" spans="1:33">
      <c r="A37" s="860">
        <f t="shared" si="27"/>
        <v>27</v>
      </c>
      <c r="B37" s="858" t="s">
        <v>1028</v>
      </c>
      <c r="C37" s="859" t="s">
        <v>98</v>
      </c>
      <c r="D37" s="999">
        <v>2022</v>
      </c>
      <c r="E37" s="974">
        <f>1/365</f>
        <v>2.7397260273972603E-3</v>
      </c>
      <c r="F37" s="977">
        <f>'4b-ADIT Projection Proration'!G37</f>
        <v>0</v>
      </c>
      <c r="G37" s="978">
        <f t="shared" si="28"/>
        <v>0</v>
      </c>
      <c r="H37" s="978">
        <f t="shared" si="29"/>
        <v>0</v>
      </c>
      <c r="I37" s="539">
        <v>0</v>
      </c>
      <c r="J37" s="978">
        <f t="shared" si="30"/>
        <v>0</v>
      </c>
      <c r="K37" s="978">
        <f t="shared" si="31"/>
        <v>0</v>
      </c>
      <c r="L37" s="978">
        <f t="shared" si="32"/>
        <v>0</v>
      </c>
      <c r="M37" s="978">
        <f t="shared" si="33"/>
        <v>0</v>
      </c>
      <c r="N37" s="979">
        <f t="shared" si="34"/>
        <v>0</v>
      </c>
      <c r="O37" s="977">
        <f>'4b-ADIT Projection Proration'!I37</f>
        <v>0</v>
      </c>
      <c r="P37" s="978">
        <f t="shared" si="35"/>
        <v>0</v>
      </c>
      <c r="Q37" s="978">
        <f t="shared" si="36"/>
        <v>0</v>
      </c>
      <c r="R37" s="539">
        <v>0</v>
      </c>
      <c r="S37" s="978">
        <f t="shared" si="37"/>
        <v>0</v>
      </c>
      <c r="T37" s="978">
        <f t="shared" si="38"/>
        <v>0</v>
      </c>
      <c r="U37" s="978">
        <f t="shared" si="39"/>
        <v>0</v>
      </c>
      <c r="V37" s="978">
        <f t="shared" si="40"/>
        <v>0</v>
      </c>
      <c r="W37" s="979">
        <f t="shared" si="41"/>
        <v>0</v>
      </c>
      <c r="X37" s="977">
        <f>'4b-ADIT Projection Proration'!K37</f>
        <v>0</v>
      </c>
      <c r="Y37" s="978">
        <f t="shared" si="42"/>
        <v>0</v>
      </c>
      <c r="Z37" s="978">
        <f t="shared" si="43"/>
        <v>0</v>
      </c>
      <c r="AA37" s="539">
        <v>0</v>
      </c>
      <c r="AB37" s="978">
        <f t="shared" si="44"/>
        <v>0</v>
      </c>
      <c r="AC37" s="978">
        <f t="shared" si="45"/>
        <v>0</v>
      </c>
      <c r="AD37" s="978">
        <f t="shared" si="46"/>
        <v>0</v>
      </c>
      <c r="AE37" s="978">
        <f t="shared" si="47"/>
        <v>0</v>
      </c>
      <c r="AF37" s="979">
        <f t="shared" si="48"/>
        <v>0</v>
      </c>
    </row>
    <row r="38" spans="1:33">
      <c r="A38" s="860">
        <f t="shared" si="27"/>
        <v>28</v>
      </c>
      <c r="B38" s="861" t="s">
        <v>1031</v>
      </c>
      <c r="C38" s="859"/>
      <c r="D38" s="859"/>
      <c r="E38" s="859"/>
      <c r="F38" s="975">
        <f t="shared" ref="F38:I38" si="49">SUM(F25:F37)</f>
        <v>0</v>
      </c>
      <c r="G38" s="980">
        <f t="shared" si="49"/>
        <v>0</v>
      </c>
      <c r="H38" s="543"/>
      <c r="I38" s="543">
        <f t="shared" si="49"/>
        <v>0</v>
      </c>
      <c r="J38" s="543">
        <f t="shared" ref="J38:M38" si="50">SUM(J25:J37)</f>
        <v>0</v>
      </c>
      <c r="K38" s="543">
        <f t="shared" si="50"/>
        <v>0</v>
      </c>
      <c r="L38" s="543">
        <f t="shared" si="50"/>
        <v>0</v>
      </c>
      <c r="M38" s="543">
        <f t="shared" si="50"/>
        <v>0</v>
      </c>
      <c r="N38" s="976"/>
      <c r="O38" s="975">
        <f t="shared" ref="O38:P38" si="51">SUM(O25:O37)</f>
        <v>0</v>
      </c>
      <c r="P38" s="980">
        <f t="shared" si="51"/>
        <v>0</v>
      </c>
      <c r="Q38" s="543"/>
      <c r="R38" s="543">
        <f t="shared" ref="R38" si="52">SUM(R25:R37)</f>
        <v>0</v>
      </c>
      <c r="S38" s="543">
        <f t="shared" ref="S38:V38" si="53">SUM(S25:S37)</f>
        <v>0</v>
      </c>
      <c r="T38" s="543">
        <f t="shared" si="53"/>
        <v>0</v>
      </c>
      <c r="U38" s="543">
        <f t="shared" si="53"/>
        <v>0</v>
      </c>
      <c r="V38" s="543">
        <f t="shared" si="53"/>
        <v>0</v>
      </c>
      <c r="W38" s="976"/>
      <c r="X38" s="975">
        <f t="shared" ref="X38:Y38" si="54">SUM(X25:X37)</f>
        <v>0</v>
      </c>
      <c r="Y38" s="980">
        <f t="shared" si="54"/>
        <v>0</v>
      </c>
      <c r="Z38" s="543"/>
      <c r="AA38" s="543">
        <f t="shared" ref="AA38" si="55">SUM(AA25:AA37)</f>
        <v>0</v>
      </c>
      <c r="AB38" s="543">
        <f t="shared" ref="AB38:AE38" si="56">SUM(AB25:AB37)</f>
        <v>0</v>
      </c>
      <c r="AC38" s="543">
        <f t="shared" si="56"/>
        <v>0</v>
      </c>
      <c r="AD38" s="543">
        <f t="shared" si="56"/>
        <v>0</v>
      </c>
      <c r="AE38" s="543">
        <f t="shared" si="56"/>
        <v>0</v>
      </c>
      <c r="AF38" s="976"/>
    </row>
    <row r="39" spans="1:33">
      <c r="A39" s="860"/>
      <c r="B39" s="861"/>
      <c r="C39" s="859"/>
      <c r="D39" s="859"/>
      <c r="E39" s="859"/>
      <c r="F39" s="975"/>
      <c r="G39" s="543"/>
      <c r="H39" s="543"/>
      <c r="I39" s="543"/>
      <c r="J39" s="543"/>
      <c r="K39" s="543"/>
      <c r="L39" s="543"/>
      <c r="M39" s="543"/>
      <c r="N39" s="976"/>
      <c r="O39" s="975"/>
      <c r="P39" s="543"/>
      <c r="Q39" s="543"/>
      <c r="R39" s="543"/>
      <c r="S39" s="543"/>
      <c r="T39" s="543"/>
      <c r="U39" s="543"/>
      <c r="V39" s="543"/>
      <c r="W39" s="976"/>
      <c r="X39" s="975"/>
      <c r="Y39" s="543"/>
      <c r="Z39" s="543"/>
      <c r="AA39" s="543"/>
      <c r="AB39" s="543"/>
      <c r="AC39" s="543"/>
      <c r="AD39" s="543"/>
      <c r="AE39" s="543"/>
      <c r="AF39" s="976"/>
    </row>
    <row r="40" spans="1:33">
      <c r="A40" s="851" t="s">
        <v>1109</v>
      </c>
      <c r="C40" s="859"/>
      <c r="D40" s="960"/>
      <c r="E40" s="960"/>
      <c r="F40" s="975"/>
      <c r="G40" s="543"/>
      <c r="H40" s="543"/>
      <c r="I40" s="543"/>
      <c r="J40" s="543"/>
      <c r="K40" s="543"/>
      <c r="L40" s="543"/>
      <c r="M40" s="543"/>
      <c r="N40" s="976"/>
      <c r="O40" s="975"/>
      <c r="P40" s="543"/>
      <c r="Q40" s="543"/>
      <c r="R40" s="543"/>
      <c r="S40" s="543"/>
      <c r="T40" s="543"/>
      <c r="U40" s="543"/>
      <c r="V40" s="543"/>
      <c r="W40" s="976"/>
      <c r="X40" s="975"/>
      <c r="Y40" s="543"/>
      <c r="Z40" s="543"/>
      <c r="AA40" s="543"/>
      <c r="AB40" s="543"/>
      <c r="AC40" s="543"/>
      <c r="AD40" s="543"/>
      <c r="AE40" s="543"/>
      <c r="AF40" s="976"/>
      <c r="AG40" s="960"/>
    </row>
    <row r="41" spans="1:33">
      <c r="A41" s="860">
        <f>A38+1</f>
        <v>29</v>
      </c>
      <c r="B41" s="858" t="s">
        <v>1032</v>
      </c>
      <c r="C41" s="859" t="s">
        <v>98</v>
      </c>
      <c r="D41" s="999">
        <v>2021</v>
      </c>
      <c r="E41" s="974">
        <f>365/365</f>
        <v>1</v>
      </c>
      <c r="F41" s="975"/>
      <c r="G41" s="543"/>
      <c r="H41" s="543">
        <f>'4c- ADIT BOY'!E28</f>
        <v>0</v>
      </c>
      <c r="I41" s="543"/>
      <c r="J41" s="543"/>
      <c r="K41" s="543"/>
      <c r="L41" s="543"/>
      <c r="M41" s="543"/>
      <c r="N41" s="976"/>
      <c r="O41" s="975"/>
      <c r="P41" s="543"/>
      <c r="Q41" s="543">
        <f>'4c- ADIT BOY'!F28</f>
        <v>0</v>
      </c>
      <c r="R41" s="543"/>
      <c r="S41" s="543"/>
      <c r="T41" s="543"/>
      <c r="U41" s="543"/>
      <c r="V41" s="543"/>
      <c r="W41" s="976"/>
      <c r="X41" s="975"/>
      <c r="Y41" s="543"/>
      <c r="Z41" s="543">
        <f>'4c- ADIT BOY'!G28</f>
        <v>0</v>
      </c>
      <c r="AA41" s="543"/>
      <c r="AB41" s="543"/>
      <c r="AC41" s="543"/>
      <c r="AD41" s="543"/>
      <c r="AE41" s="543"/>
      <c r="AF41" s="976"/>
    </row>
    <row r="42" spans="1:33">
      <c r="A42" s="860">
        <f t="shared" ref="A42:A54" si="57">+A41+1</f>
        <v>30</v>
      </c>
      <c r="B42" s="858" t="s">
        <v>1028</v>
      </c>
      <c r="C42" s="859" t="s">
        <v>105</v>
      </c>
      <c r="D42" s="999">
        <v>2022</v>
      </c>
      <c r="E42" s="974">
        <f>335/365</f>
        <v>0.9178082191780822</v>
      </c>
      <c r="F42" s="975">
        <f>'4b-ADIT Projection Proration'!G42</f>
        <v>0</v>
      </c>
      <c r="G42" s="543">
        <f t="shared" ref="G42:G53" si="58">$E42*F42</f>
        <v>0</v>
      </c>
      <c r="H42" s="543">
        <f t="shared" ref="H42:H53" si="59">+G42+H41</f>
        <v>0</v>
      </c>
      <c r="I42" s="537">
        <v>0</v>
      </c>
      <c r="J42" s="543">
        <f t="shared" ref="J42:J53" si="60">I42-F42</f>
        <v>0</v>
      </c>
      <c r="K42" s="543">
        <f t="shared" ref="K42:K53" si="61">IF(J42&gt;=0,+J42,0)</f>
        <v>0</v>
      </c>
      <c r="L42" s="543">
        <f t="shared" ref="L42:L53" si="62">IF(K42&gt;0,0,IF(I42&lt;0,0,(-(J42)*($E42))))</f>
        <v>0</v>
      </c>
      <c r="M42" s="543">
        <f t="shared" ref="M42:M53" si="63">IF(K42&gt;0,0,IF(I42&gt;0,0,(-(J42)*($E42))))</f>
        <v>0</v>
      </c>
      <c r="N42" s="976">
        <f t="shared" ref="N42:N53" si="64">IF(I42&lt;0,N41+M42,N41+$G42+K42-L42)</f>
        <v>0</v>
      </c>
      <c r="O42" s="975">
        <f>'4b-ADIT Projection Proration'!I42</f>
        <v>0</v>
      </c>
      <c r="P42" s="543">
        <f t="shared" ref="P42:P53" si="65">$E42*O42</f>
        <v>0</v>
      </c>
      <c r="Q42" s="543">
        <f t="shared" ref="Q42:Q53" si="66">+P42+Q41</f>
        <v>0</v>
      </c>
      <c r="R42" s="537">
        <v>0</v>
      </c>
      <c r="S42" s="543">
        <f t="shared" ref="S42:S53" si="67">R42-O42</f>
        <v>0</v>
      </c>
      <c r="T42" s="543">
        <f t="shared" ref="T42:T53" si="68">IF(S42&gt;=0,+S42,0)</f>
        <v>0</v>
      </c>
      <c r="U42" s="543">
        <f t="shared" ref="U42:U53" si="69">IF(T42&gt;0,0,IF(R42&lt;0,0,(-(S42)*($E42))))</f>
        <v>0</v>
      </c>
      <c r="V42" s="543">
        <f t="shared" ref="V42:V53" si="70">IF(T42&gt;0,0,IF(R42&gt;0,0,(-(S42)*($E42))))</f>
        <v>0</v>
      </c>
      <c r="W42" s="976">
        <f t="shared" ref="W42:W53" si="71">IF(R42&lt;0,W41+V42,W41+P42+T42-U42)</f>
        <v>0</v>
      </c>
      <c r="X42" s="975">
        <f>'4b-ADIT Projection Proration'!K42</f>
        <v>0</v>
      </c>
      <c r="Y42" s="543">
        <f t="shared" ref="Y42:Y53" si="72">$E42*X42</f>
        <v>0</v>
      </c>
      <c r="Z42" s="543">
        <f t="shared" ref="Z42:Z53" si="73">+Y42+Z41</f>
        <v>0</v>
      </c>
      <c r="AA42" s="537">
        <v>0</v>
      </c>
      <c r="AB42" s="543">
        <f t="shared" ref="AB42:AB53" si="74">AA42-X42</f>
        <v>0</v>
      </c>
      <c r="AC42" s="543">
        <f t="shared" ref="AC42:AC53" si="75">IF(AB42&gt;=0,+AB42,0)</f>
        <v>0</v>
      </c>
      <c r="AD42" s="543">
        <f t="shared" ref="AD42:AD53" si="76">IF(AC42&gt;0,0,IF(AA42&lt;0,0,(-(AB42)*($E42))))</f>
        <v>0</v>
      </c>
      <c r="AE42" s="543">
        <f t="shared" ref="AE42:AE53" si="77">IF(AC42&gt;0,0,IF(AA42&gt;0,0,(-(AB42)*($E42))))</f>
        <v>0</v>
      </c>
      <c r="AF42" s="976">
        <f t="shared" ref="AF42:AF53" si="78">IF(AA42&lt;0,AF41+AE42,AF41+Y42+AC42-AD42)</f>
        <v>0</v>
      </c>
    </row>
    <row r="43" spans="1:33">
      <c r="A43" s="860">
        <f t="shared" si="57"/>
        <v>31</v>
      </c>
      <c r="B43" s="858" t="s">
        <v>1028</v>
      </c>
      <c r="C43" s="859" t="s">
        <v>104</v>
      </c>
      <c r="D43" s="999">
        <v>2022</v>
      </c>
      <c r="E43" s="974">
        <f>307/365</f>
        <v>0.84109589041095889</v>
      </c>
      <c r="F43" s="975">
        <f>'4b-ADIT Projection Proration'!G43</f>
        <v>0</v>
      </c>
      <c r="G43" s="543">
        <f t="shared" si="58"/>
        <v>0</v>
      </c>
      <c r="H43" s="543">
        <f t="shared" si="59"/>
        <v>0</v>
      </c>
      <c r="I43" s="537">
        <v>0</v>
      </c>
      <c r="J43" s="543">
        <f t="shared" si="60"/>
        <v>0</v>
      </c>
      <c r="K43" s="543">
        <f t="shared" si="61"/>
        <v>0</v>
      </c>
      <c r="L43" s="543">
        <f t="shared" si="62"/>
        <v>0</v>
      </c>
      <c r="M43" s="543">
        <f t="shared" si="63"/>
        <v>0</v>
      </c>
      <c r="N43" s="976">
        <f t="shared" si="64"/>
        <v>0</v>
      </c>
      <c r="O43" s="975">
        <f>'4b-ADIT Projection Proration'!I43</f>
        <v>0</v>
      </c>
      <c r="P43" s="543">
        <f t="shared" si="65"/>
        <v>0</v>
      </c>
      <c r="Q43" s="543">
        <f t="shared" si="66"/>
        <v>0</v>
      </c>
      <c r="R43" s="537">
        <v>0</v>
      </c>
      <c r="S43" s="543">
        <f t="shared" si="67"/>
        <v>0</v>
      </c>
      <c r="T43" s="543">
        <f t="shared" si="68"/>
        <v>0</v>
      </c>
      <c r="U43" s="543">
        <f t="shared" si="69"/>
        <v>0</v>
      </c>
      <c r="V43" s="543">
        <f t="shared" si="70"/>
        <v>0</v>
      </c>
      <c r="W43" s="976">
        <f t="shared" si="71"/>
        <v>0</v>
      </c>
      <c r="X43" s="975">
        <f>'4b-ADIT Projection Proration'!K43</f>
        <v>0</v>
      </c>
      <c r="Y43" s="543">
        <f t="shared" si="72"/>
        <v>0</v>
      </c>
      <c r="Z43" s="543">
        <f t="shared" si="73"/>
        <v>0</v>
      </c>
      <c r="AA43" s="537">
        <v>0</v>
      </c>
      <c r="AB43" s="543">
        <f t="shared" si="74"/>
        <v>0</v>
      </c>
      <c r="AC43" s="543">
        <f t="shared" si="75"/>
        <v>0</v>
      </c>
      <c r="AD43" s="543">
        <f t="shared" si="76"/>
        <v>0</v>
      </c>
      <c r="AE43" s="543">
        <f t="shared" si="77"/>
        <v>0</v>
      </c>
      <c r="AF43" s="976">
        <f t="shared" si="78"/>
        <v>0</v>
      </c>
    </row>
    <row r="44" spans="1:33">
      <c r="A44" s="860">
        <f t="shared" si="57"/>
        <v>32</v>
      </c>
      <c r="B44" s="858" t="s">
        <v>1028</v>
      </c>
      <c r="C44" s="859" t="s">
        <v>103</v>
      </c>
      <c r="D44" s="999">
        <v>2022</v>
      </c>
      <c r="E44" s="974">
        <f>276/365</f>
        <v>0.75616438356164384</v>
      </c>
      <c r="F44" s="975">
        <f>'4b-ADIT Projection Proration'!G44</f>
        <v>0</v>
      </c>
      <c r="G44" s="543">
        <f t="shared" si="58"/>
        <v>0</v>
      </c>
      <c r="H44" s="543">
        <f t="shared" si="59"/>
        <v>0</v>
      </c>
      <c r="I44" s="537">
        <v>0</v>
      </c>
      <c r="J44" s="543">
        <f t="shared" si="60"/>
        <v>0</v>
      </c>
      <c r="K44" s="543">
        <f t="shared" si="61"/>
        <v>0</v>
      </c>
      <c r="L44" s="543">
        <f t="shared" si="62"/>
        <v>0</v>
      </c>
      <c r="M44" s="543">
        <f t="shared" si="63"/>
        <v>0</v>
      </c>
      <c r="N44" s="976">
        <f t="shared" si="64"/>
        <v>0</v>
      </c>
      <c r="O44" s="975">
        <f>'4b-ADIT Projection Proration'!I44</f>
        <v>0</v>
      </c>
      <c r="P44" s="543">
        <f t="shared" si="65"/>
        <v>0</v>
      </c>
      <c r="Q44" s="543">
        <f t="shared" si="66"/>
        <v>0</v>
      </c>
      <c r="R44" s="537">
        <v>0</v>
      </c>
      <c r="S44" s="543">
        <f t="shared" si="67"/>
        <v>0</v>
      </c>
      <c r="T44" s="543">
        <f t="shared" si="68"/>
        <v>0</v>
      </c>
      <c r="U44" s="543">
        <f t="shared" si="69"/>
        <v>0</v>
      </c>
      <c r="V44" s="543">
        <f t="shared" si="70"/>
        <v>0</v>
      </c>
      <c r="W44" s="976">
        <f t="shared" si="71"/>
        <v>0</v>
      </c>
      <c r="X44" s="975">
        <f>'4b-ADIT Projection Proration'!K44</f>
        <v>0</v>
      </c>
      <c r="Y44" s="543">
        <f t="shared" si="72"/>
        <v>0</v>
      </c>
      <c r="Z44" s="543">
        <f t="shared" si="73"/>
        <v>0</v>
      </c>
      <c r="AA44" s="537">
        <v>0</v>
      </c>
      <c r="AB44" s="543">
        <f t="shared" si="74"/>
        <v>0</v>
      </c>
      <c r="AC44" s="543">
        <f t="shared" si="75"/>
        <v>0</v>
      </c>
      <c r="AD44" s="543">
        <f t="shared" si="76"/>
        <v>0</v>
      </c>
      <c r="AE44" s="543">
        <f t="shared" si="77"/>
        <v>0</v>
      </c>
      <c r="AF44" s="976">
        <f t="shared" si="78"/>
        <v>0</v>
      </c>
    </row>
    <row r="45" spans="1:33">
      <c r="A45" s="860">
        <f t="shared" si="57"/>
        <v>33</v>
      </c>
      <c r="B45" s="858" t="s">
        <v>1028</v>
      </c>
      <c r="C45" s="859" t="s">
        <v>95</v>
      </c>
      <c r="D45" s="999">
        <v>2022</v>
      </c>
      <c r="E45" s="974">
        <f>246/365</f>
        <v>0.67397260273972603</v>
      </c>
      <c r="F45" s="975">
        <f>'4b-ADIT Projection Proration'!G45</f>
        <v>0</v>
      </c>
      <c r="G45" s="543">
        <f t="shared" si="58"/>
        <v>0</v>
      </c>
      <c r="H45" s="543">
        <f t="shared" si="59"/>
        <v>0</v>
      </c>
      <c r="I45" s="537">
        <v>0</v>
      </c>
      <c r="J45" s="543">
        <f t="shared" si="60"/>
        <v>0</v>
      </c>
      <c r="K45" s="543">
        <f t="shared" si="61"/>
        <v>0</v>
      </c>
      <c r="L45" s="543">
        <f t="shared" si="62"/>
        <v>0</v>
      </c>
      <c r="M45" s="543">
        <f t="shared" si="63"/>
        <v>0</v>
      </c>
      <c r="N45" s="976">
        <f t="shared" si="64"/>
        <v>0</v>
      </c>
      <c r="O45" s="975">
        <f>'4b-ADIT Projection Proration'!I45</f>
        <v>0</v>
      </c>
      <c r="P45" s="543">
        <f t="shared" si="65"/>
        <v>0</v>
      </c>
      <c r="Q45" s="543">
        <f t="shared" si="66"/>
        <v>0</v>
      </c>
      <c r="R45" s="537">
        <v>0</v>
      </c>
      <c r="S45" s="543">
        <f t="shared" si="67"/>
        <v>0</v>
      </c>
      <c r="T45" s="543">
        <f t="shared" si="68"/>
        <v>0</v>
      </c>
      <c r="U45" s="543">
        <f t="shared" si="69"/>
        <v>0</v>
      </c>
      <c r="V45" s="543">
        <f t="shared" si="70"/>
        <v>0</v>
      </c>
      <c r="W45" s="976">
        <f t="shared" si="71"/>
        <v>0</v>
      </c>
      <c r="X45" s="975">
        <f>'4b-ADIT Projection Proration'!K45</f>
        <v>0</v>
      </c>
      <c r="Y45" s="543">
        <f t="shared" si="72"/>
        <v>0</v>
      </c>
      <c r="Z45" s="543">
        <f t="shared" si="73"/>
        <v>0</v>
      </c>
      <c r="AA45" s="537">
        <v>0</v>
      </c>
      <c r="AB45" s="543">
        <f t="shared" si="74"/>
        <v>0</v>
      </c>
      <c r="AC45" s="543">
        <f t="shared" si="75"/>
        <v>0</v>
      </c>
      <c r="AD45" s="543">
        <f t="shared" si="76"/>
        <v>0</v>
      </c>
      <c r="AE45" s="543">
        <f t="shared" si="77"/>
        <v>0</v>
      </c>
      <c r="AF45" s="976">
        <f t="shared" si="78"/>
        <v>0</v>
      </c>
    </row>
    <row r="46" spans="1:33">
      <c r="A46" s="860">
        <f t="shared" si="57"/>
        <v>34</v>
      </c>
      <c r="B46" s="858" t="s">
        <v>1028</v>
      </c>
      <c r="C46" s="859" t="s">
        <v>92</v>
      </c>
      <c r="D46" s="999">
        <v>2022</v>
      </c>
      <c r="E46" s="974">
        <f>215/365</f>
        <v>0.58904109589041098</v>
      </c>
      <c r="F46" s="975">
        <f>'4b-ADIT Projection Proration'!G46</f>
        <v>0</v>
      </c>
      <c r="G46" s="543">
        <f t="shared" si="58"/>
        <v>0</v>
      </c>
      <c r="H46" s="543">
        <f t="shared" si="59"/>
        <v>0</v>
      </c>
      <c r="I46" s="537">
        <v>0</v>
      </c>
      <c r="J46" s="543">
        <f t="shared" si="60"/>
        <v>0</v>
      </c>
      <c r="K46" s="543">
        <f t="shared" si="61"/>
        <v>0</v>
      </c>
      <c r="L46" s="543">
        <f t="shared" si="62"/>
        <v>0</v>
      </c>
      <c r="M46" s="543">
        <f t="shared" si="63"/>
        <v>0</v>
      </c>
      <c r="N46" s="976">
        <f t="shared" si="64"/>
        <v>0</v>
      </c>
      <c r="O46" s="975">
        <f>'4b-ADIT Projection Proration'!I46</f>
        <v>0</v>
      </c>
      <c r="P46" s="543">
        <f t="shared" si="65"/>
        <v>0</v>
      </c>
      <c r="Q46" s="543">
        <f t="shared" si="66"/>
        <v>0</v>
      </c>
      <c r="R46" s="537">
        <v>0</v>
      </c>
      <c r="S46" s="543">
        <f t="shared" si="67"/>
        <v>0</v>
      </c>
      <c r="T46" s="543">
        <f t="shared" si="68"/>
        <v>0</v>
      </c>
      <c r="U46" s="543">
        <f t="shared" si="69"/>
        <v>0</v>
      </c>
      <c r="V46" s="543">
        <f t="shared" si="70"/>
        <v>0</v>
      </c>
      <c r="W46" s="976">
        <f t="shared" si="71"/>
        <v>0</v>
      </c>
      <c r="X46" s="975">
        <f>'4b-ADIT Projection Proration'!K46</f>
        <v>0</v>
      </c>
      <c r="Y46" s="543">
        <f t="shared" si="72"/>
        <v>0</v>
      </c>
      <c r="Z46" s="543">
        <f t="shared" si="73"/>
        <v>0</v>
      </c>
      <c r="AA46" s="537">
        <v>0</v>
      </c>
      <c r="AB46" s="543">
        <f t="shared" si="74"/>
        <v>0</v>
      </c>
      <c r="AC46" s="543">
        <f t="shared" si="75"/>
        <v>0</v>
      </c>
      <c r="AD46" s="543">
        <f t="shared" si="76"/>
        <v>0</v>
      </c>
      <c r="AE46" s="543">
        <f t="shared" si="77"/>
        <v>0</v>
      </c>
      <c r="AF46" s="976">
        <f t="shared" si="78"/>
        <v>0</v>
      </c>
    </row>
    <row r="47" spans="1:33">
      <c r="A47" s="860">
        <f t="shared" si="57"/>
        <v>35</v>
      </c>
      <c r="B47" s="858" t="s">
        <v>1028</v>
      </c>
      <c r="C47" s="859" t="s">
        <v>145</v>
      </c>
      <c r="D47" s="999">
        <v>2022</v>
      </c>
      <c r="E47" s="974">
        <f>185/365</f>
        <v>0.50684931506849318</v>
      </c>
      <c r="F47" s="975">
        <f>'4b-ADIT Projection Proration'!G47</f>
        <v>0</v>
      </c>
      <c r="G47" s="543">
        <f t="shared" si="58"/>
        <v>0</v>
      </c>
      <c r="H47" s="543">
        <f t="shared" si="59"/>
        <v>0</v>
      </c>
      <c r="I47" s="537">
        <v>0</v>
      </c>
      <c r="J47" s="543">
        <f t="shared" si="60"/>
        <v>0</v>
      </c>
      <c r="K47" s="543">
        <f t="shared" si="61"/>
        <v>0</v>
      </c>
      <c r="L47" s="543">
        <f t="shared" si="62"/>
        <v>0</v>
      </c>
      <c r="M47" s="543">
        <f t="shared" si="63"/>
        <v>0</v>
      </c>
      <c r="N47" s="976">
        <f t="shared" si="64"/>
        <v>0</v>
      </c>
      <c r="O47" s="975">
        <f>'4b-ADIT Projection Proration'!I47</f>
        <v>0</v>
      </c>
      <c r="P47" s="543">
        <f t="shared" si="65"/>
        <v>0</v>
      </c>
      <c r="Q47" s="543">
        <f t="shared" si="66"/>
        <v>0</v>
      </c>
      <c r="R47" s="537">
        <v>0</v>
      </c>
      <c r="S47" s="543">
        <f t="shared" si="67"/>
        <v>0</v>
      </c>
      <c r="T47" s="543">
        <f t="shared" si="68"/>
        <v>0</v>
      </c>
      <c r="U47" s="543">
        <f t="shared" si="69"/>
        <v>0</v>
      </c>
      <c r="V47" s="543">
        <f t="shared" si="70"/>
        <v>0</v>
      </c>
      <c r="W47" s="976">
        <f t="shared" si="71"/>
        <v>0</v>
      </c>
      <c r="X47" s="975">
        <f>'4b-ADIT Projection Proration'!K47</f>
        <v>0</v>
      </c>
      <c r="Y47" s="543">
        <f t="shared" si="72"/>
        <v>0</v>
      </c>
      <c r="Z47" s="543">
        <f t="shared" si="73"/>
        <v>0</v>
      </c>
      <c r="AA47" s="537">
        <v>0</v>
      </c>
      <c r="AB47" s="543">
        <f t="shared" si="74"/>
        <v>0</v>
      </c>
      <c r="AC47" s="543">
        <f t="shared" si="75"/>
        <v>0</v>
      </c>
      <c r="AD47" s="543">
        <f t="shared" si="76"/>
        <v>0</v>
      </c>
      <c r="AE47" s="543">
        <f t="shared" si="77"/>
        <v>0</v>
      </c>
      <c r="AF47" s="976">
        <f t="shared" si="78"/>
        <v>0</v>
      </c>
    </row>
    <row r="48" spans="1:33">
      <c r="A48" s="860">
        <f t="shared" si="57"/>
        <v>36</v>
      </c>
      <c r="B48" s="858" t="s">
        <v>1028</v>
      </c>
      <c r="C48" s="859" t="s">
        <v>102</v>
      </c>
      <c r="D48" s="999">
        <v>2022</v>
      </c>
      <c r="E48" s="974">
        <f>154/365</f>
        <v>0.42191780821917807</v>
      </c>
      <c r="F48" s="975">
        <f>'4b-ADIT Projection Proration'!G48</f>
        <v>0</v>
      </c>
      <c r="G48" s="543">
        <f t="shared" si="58"/>
        <v>0</v>
      </c>
      <c r="H48" s="543">
        <f t="shared" si="59"/>
        <v>0</v>
      </c>
      <c r="I48" s="537">
        <v>0</v>
      </c>
      <c r="J48" s="543">
        <f t="shared" si="60"/>
        <v>0</v>
      </c>
      <c r="K48" s="543">
        <f t="shared" si="61"/>
        <v>0</v>
      </c>
      <c r="L48" s="543">
        <f t="shared" si="62"/>
        <v>0</v>
      </c>
      <c r="M48" s="543">
        <f t="shared" si="63"/>
        <v>0</v>
      </c>
      <c r="N48" s="976">
        <f t="shared" si="64"/>
        <v>0</v>
      </c>
      <c r="O48" s="975">
        <f>'4b-ADIT Projection Proration'!I48</f>
        <v>0</v>
      </c>
      <c r="P48" s="543">
        <f t="shared" si="65"/>
        <v>0</v>
      </c>
      <c r="Q48" s="543">
        <f t="shared" si="66"/>
        <v>0</v>
      </c>
      <c r="R48" s="537">
        <v>0</v>
      </c>
      <c r="S48" s="543">
        <f t="shared" si="67"/>
        <v>0</v>
      </c>
      <c r="T48" s="543">
        <f t="shared" si="68"/>
        <v>0</v>
      </c>
      <c r="U48" s="543">
        <f t="shared" si="69"/>
        <v>0</v>
      </c>
      <c r="V48" s="543">
        <f t="shared" si="70"/>
        <v>0</v>
      </c>
      <c r="W48" s="976">
        <f t="shared" si="71"/>
        <v>0</v>
      </c>
      <c r="X48" s="975">
        <f>'4b-ADIT Projection Proration'!K48</f>
        <v>0</v>
      </c>
      <c r="Y48" s="543">
        <f t="shared" si="72"/>
        <v>0</v>
      </c>
      <c r="Z48" s="543">
        <f t="shared" si="73"/>
        <v>0</v>
      </c>
      <c r="AA48" s="537">
        <v>0</v>
      </c>
      <c r="AB48" s="543">
        <f t="shared" si="74"/>
        <v>0</v>
      </c>
      <c r="AC48" s="543">
        <f t="shared" si="75"/>
        <v>0</v>
      </c>
      <c r="AD48" s="543">
        <f t="shared" si="76"/>
        <v>0</v>
      </c>
      <c r="AE48" s="543">
        <f t="shared" si="77"/>
        <v>0</v>
      </c>
      <c r="AF48" s="976">
        <f t="shared" si="78"/>
        <v>0</v>
      </c>
    </row>
    <row r="49" spans="1:32" s="859" customFormat="1">
      <c r="A49" s="860">
        <f t="shared" si="57"/>
        <v>37</v>
      </c>
      <c r="B49" s="858" t="s">
        <v>1028</v>
      </c>
      <c r="C49" s="859" t="s">
        <v>101</v>
      </c>
      <c r="D49" s="999">
        <v>2022</v>
      </c>
      <c r="E49" s="974">
        <f>123/365</f>
        <v>0.33698630136986302</v>
      </c>
      <c r="F49" s="975">
        <f>'4b-ADIT Projection Proration'!G49</f>
        <v>0</v>
      </c>
      <c r="G49" s="543">
        <f t="shared" si="58"/>
        <v>0</v>
      </c>
      <c r="H49" s="543">
        <f t="shared" si="59"/>
        <v>0</v>
      </c>
      <c r="I49" s="537">
        <v>0</v>
      </c>
      <c r="J49" s="543">
        <f t="shared" si="60"/>
        <v>0</v>
      </c>
      <c r="K49" s="543">
        <f t="shared" si="61"/>
        <v>0</v>
      </c>
      <c r="L49" s="543">
        <f t="shared" si="62"/>
        <v>0</v>
      </c>
      <c r="M49" s="543">
        <f t="shared" si="63"/>
        <v>0</v>
      </c>
      <c r="N49" s="976">
        <f t="shared" si="64"/>
        <v>0</v>
      </c>
      <c r="O49" s="975">
        <f>'4b-ADIT Projection Proration'!I49</f>
        <v>0</v>
      </c>
      <c r="P49" s="543">
        <f t="shared" si="65"/>
        <v>0</v>
      </c>
      <c r="Q49" s="543">
        <f t="shared" si="66"/>
        <v>0</v>
      </c>
      <c r="R49" s="537">
        <v>0</v>
      </c>
      <c r="S49" s="543">
        <f t="shared" si="67"/>
        <v>0</v>
      </c>
      <c r="T49" s="543">
        <f t="shared" si="68"/>
        <v>0</v>
      </c>
      <c r="U49" s="543">
        <f t="shared" si="69"/>
        <v>0</v>
      </c>
      <c r="V49" s="543">
        <f t="shared" si="70"/>
        <v>0</v>
      </c>
      <c r="W49" s="976">
        <f t="shared" si="71"/>
        <v>0</v>
      </c>
      <c r="X49" s="975">
        <f>'4b-ADIT Projection Proration'!K49</f>
        <v>0</v>
      </c>
      <c r="Y49" s="543">
        <f t="shared" si="72"/>
        <v>0</v>
      </c>
      <c r="Z49" s="543">
        <f t="shared" si="73"/>
        <v>0</v>
      </c>
      <c r="AA49" s="537">
        <v>0</v>
      </c>
      <c r="AB49" s="543">
        <f t="shared" si="74"/>
        <v>0</v>
      </c>
      <c r="AC49" s="543">
        <f t="shared" si="75"/>
        <v>0</v>
      </c>
      <c r="AD49" s="543">
        <f t="shared" si="76"/>
        <v>0</v>
      </c>
      <c r="AE49" s="543">
        <f t="shared" si="77"/>
        <v>0</v>
      </c>
      <c r="AF49" s="976">
        <f t="shared" si="78"/>
        <v>0</v>
      </c>
    </row>
    <row r="50" spans="1:32" s="859" customFormat="1">
      <c r="A50" s="860">
        <f t="shared" si="57"/>
        <v>38</v>
      </c>
      <c r="B50" s="858" t="s">
        <v>1028</v>
      </c>
      <c r="C50" s="859" t="s">
        <v>100</v>
      </c>
      <c r="D50" s="999">
        <v>2022</v>
      </c>
      <c r="E50" s="974">
        <f>93/365</f>
        <v>0.25479452054794521</v>
      </c>
      <c r="F50" s="975">
        <f>'4b-ADIT Projection Proration'!G50</f>
        <v>0</v>
      </c>
      <c r="G50" s="543">
        <f t="shared" si="58"/>
        <v>0</v>
      </c>
      <c r="H50" s="543">
        <f t="shared" si="59"/>
        <v>0</v>
      </c>
      <c r="I50" s="537">
        <v>0</v>
      </c>
      <c r="J50" s="543">
        <f t="shared" si="60"/>
        <v>0</v>
      </c>
      <c r="K50" s="543">
        <f t="shared" si="61"/>
        <v>0</v>
      </c>
      <c r="L50" s="543">
        <f t="shared" si="62"/>
        <v>0</v>
      </c>
      <c r="M50" s="543">
        <f t="shared" si="63"/>
        <v>0</v>
      </c>
      <c r="N50" s="976">
        <f t="shared" si="64"/>
        <v>0</v>
      </c>
      <c r="O50" s="975">
        <f>'4b-ADIT Projection Proration'!I50</f>
        <v>0</v>
      </c>
      <c r="P50" s="543">
        <f t="shared" si="65"/>
        <v>0</v>
      </c>
      <c r="Q50" s="543">
        <f t="shared" si="66"/>
        <v>0</v>
      </c>
      <c r="R50" s="537">
        <v>0</v>
      </c>
      <c r="S50" s="543">
        <f t="shared" si="67"/>
        <v>0</v>
      </c>
      <c r="T50" s="543">
        <f t="shared" si="68"/>
        <v>0</v>
      </c>
      <c r="U50" s="543">
        <f t="shared" si="69"/>
        <v>0</v>
      </c>
      <c r="V50" s="543">
        <f t="shared" si="70"/>
        <v>0</v>
      </c>
      <c r="W50" s="976">
        <f t="shared" si="71"/>
        <v>0</v>
      </c>
      <c r="X50" s="975">
        <f>'4b-ADIT Projection Proration'!K50</f>
        <v>0</v>
      </c>
      <c r="Y50" s="543">
        <f t="shared" si="72"/>
        <v>0</v>
      </c>
      <c r="Z50" s="543">
        <f t="shared" si="73"/>
        <v>0</v>
      </c>
      <c r="AA50" s="537">
        <v>0</v>
      </c>
      <c r="AB50" s="543">
        <f t="shared" si="74"/>
        <v>0</v>
      </c>
      <c r="AC50" s="543">
        <f t="shared" si="75"/>
        <v>0</v>
      </c>
      <c r="AD50" s="543">
        <f t="shared" si="76"/>
        <v>0</v>
      </c>
      <c r="AE50" s="543">
        <f t="shared" si="77"/>
        <v>0</v>
      </c>
      <c r="AF50" s="976">
        <f t="shared" si="78"/>
        <v>0</v>
      </c>
    </row>
    <row r="51" spans="1:32">
      <c r="A51" s="860">
        <f t="shared" si="57"/>
        <v>39</v>
      </c>
      <c r="B51" s="858" t="s">
        <v>1028</v>
      </c>
      <c r="C51" s="859" t="s">
        <v>106</v>
      </c>
      <c r="D51" s="999">
        <v>2022</v>
      </c>
      <c r="E51" s="974">
        <f>62/365</f>
        <v>0.16986301369863013</v>
      </c>
      <c r="F51" s="975">
        <f>'4b-ADIT Projection Proration'!G51</f>
        <v>0</v>
      </c>
      <c r="G51" s="543">
        <f t="shared" si="58"/>
        <v>0</v>
      </c>
      <c r="H51" s="543">
        <f t="shared" si="59"/>
        <v>0</v>
      </c>
      <c r="I51" s="537">
        <v>0</v>
      </c>
      <c r="J51" s="543">
        <f t="shared" si="60"/>
        <v>0</v>
      </c>
      <c r="K51" s="543">
        <f t="shared" si="61"/>
        <v>0</v>
      </c>
      <c r="L51" s="543">
        <f t="shared" si="62"/>
        <v>0</v>
      </c>
      <c r="M51" s="543">
        <f t="shared" si="63"/>
        <v>0</v>
      </c>
      <c r="N51" s="976">
        <f t="shared" si="64"/>
        <v>0</v>
      </c>
      <c r="O51" s="975">
        <f>'4b-ADIT Projection Proration'!I51</f>
        <v>0</v>
      </c>
      <c r="P51" s="543">
        <f t="shared" si="65"/>
        <v>0</v>
      </c>
      <c r="Q51" s="543">
        <f t="shared" si="66"/>
        <v>0</v>
      </c>
      <c r="R51" s="537">
        <v>0</v>
      </c>
      <c r="S51" s="543">
        <f t="shared" si="67"/>
        <v>0</v>
      </c>
      <c r="T51" s="543">
        <f t="shared" si="68"/>
        <v>0</v>
      </c>
      <c r="U51" s="543">
        <f t="shared" si="69"/>
        <v>0</v>
      </c>
      <c r="V51" s="543">
        <f t="shared" si="70"/>
        <v>0</v>
      </c>
      <c r="W51" s="976">
        <f t="shared" si="71"/>
        <v>0</v>
      </c>
      <c r="X51" s="975">
        <f>'4b-ADIT Projection Proration'!K51</f>
        <v>0</v>
      </c>
      <c r="Y51" s="543">
        <f t="shared" si="72"/>
        <v>0</v>
      </c>
      <c r="Z51" s="543">
        <f t="shared" si="73"/>
        <v>0</v>
      </c>
      <c r="AA51" s="537">
        <v>0</v>
      </c>
      <c r="AB51" s="543">
        <f t="shared" si="74"/>
        <v>0</v>
      </c>
      <c r="AC51" s="543">
        <f t="shared" si="75"/>
        <v>0</v>
      </c>
      <c r="AD51" s="543">
        <f t="shared" si="76"/>
        <v>0</v>
      </c>
      <c r="AE51" s="543">
        <f t="shared" si="77"/>
        <v>0</v>
      </c>
      <c r="AF51" s="976">
        <f t="shared" si="78"/>
        <v>0</v>
      </c>
    </row>
    <row r="52" spans="1:32">
      <c r="A52" s="860">
        <f t="shared" si="57"/>
        <v>40</v>
      </c>
      <c r="B52" s="858" t="s">
        <v>1028</v>
      </c>
      <c r="C52" s="859" t="s">
        <v>99</v>
      </c>
      <c r="D52" s="999">
        <v>2022</v>
      </c>
      <c r="E52" s="974">
        <f>32/365</f>
        <v>8.7671232876712329E-2</v>
      </c>
      <c r="F52" s="975">
        <f>'4b-ADIT Projection Proration'!G52</f>
        <v>0</v>
      </c>
      <c r="G52" s="543">
        <f t="shared" si="58"/>
        <v>0</v>
      </c>
      <c r="H52" s="543">
        <f t="shared" si="59"/>
        <v>0</v>
      </c>
      <c r="I52" s="537">
        <v>0</v>
      </c>
      <c r="J52" s="543">
        <f t="shared" si="60"/>
        <v>0</v>
      </c>
      <c r="K52" s="543">
        <f t="shared" si="61"/>
        <v>0</v>
      </c>
      <c r="L52" s="543">
        <f t="shared" si="62"/>
        <v>0</v>
      </c>
      <c r="M52" s="543">
        <f t="shared" si="63"/>
        <v>0</v>
      </c>
      <c r="N52" s="976">
        <f t="shared" si="64"/>
        <v>0</v>
      </c>
      <c r="O52" s="975">
        <f>'4b-ADIT Projection Proration'!I52</f>
        <v>0</v>
      </c>
      <c r="P52" s="543">
        <f t="shared" si="65"/>
        <v>0</v>
      </c>
      <c r="Q52" s="543">
        <f t="shared" si="66"/>
        <v>0</v>
      </c>
      <c r="R52" s="537">
        <v>0</v>
      </c>
      <c r="S52" s="543">
        <f t="shared" si="67"/>
        <v>0</v>
      </c>
      <c r="T52" s="543">
        <f t="shared" si="68"/>
        <v>0</v>
      </c>
      <c r="U52" s="543">
        <f t="shared" si="69"/>
        <v>0</v>
      </c>
      <c r="V52" s="543">
        <f t="shared" si="70"/>
        <v>0</v>
      </c>
      <c r="W52" s="976">
        <f t="shared" si="71"/>
        <v>0</v>
      </c>
      <c r="X52" s="975">
        <f>'4b-ADIT Projection Proration'!K52</f>
        <v>0</v>
      </c>
      <c r="Y52" s="543">
        <f t="shared" si="72"/>
        <v>0</v>
      </c>
      <c r="Z52" s="543">
        <f t="shared" si="73"/>
        <v>0</v>
      </c>
      <c r="AA52" s="537">
        <v>0</v>
      </c>
      <c r="AB52" s="543">
        <f t="shared" si="74"/>
        <v>0</v>
      </c>
      <c r="AC52" s="543">
        <f t="shared" si="75"/>
        <v>0</v>
      </c>
      <c r="AD52" s="543">
        <f t="shared" si="76"/>
        <v>0</v>
      </c>
      <c r="AE52" s="543">
        <f t="shared" si="77"/>
        <v>0</v>
      </c>
      <c r="AF52" s="976">
        <f t="shared" si="78"/>
        <v>0</v>
      </c>
    </row>
    <row r="53" spans="1:32">
      <c r="A53" s="860">
        <f t="shared" si="57"/>
        <v>41</v>
      </c>
      <c r="B53" s="858" t="s">
        <v>1028</v>
      </c>
      <c r="C53" s="859" t="s">
        <v>98</v>
      </c>
      <c r="D53" s="999">
        <v>2022</v>
      </c>
      <c r="E53" s="974">
        <f>1/365</f>
        <v>2.7397260273972603E-3</v>
      </c>
      <c r="F53" s="977">
        <f>'4b-ADIT Projection Proration'!G53</f>
        <v>0</v>
      </c>
      <c r="G53" s="978">
        <f t="shared" si="58"/>
        <v>0</v>
      </c>
      <c r="H53" s="978">
        <f t="shared" si="59"/>
        <v>0</v>
      </c>
      <c r="I53" s="539">
        <v>0</v>
      </c>
      <c r="J53" s="978">
        <f t="shared" si="60"/>
        <v>0</v>
      </c>
      <c r="K53" s="978">
        <f t="shared" si="61"/>
        <v>0</v>
      </c>
      <c r="L53" s="978">
        <f t="shared" si="62"/>
        <v>0</v>
      </c>
      <c r="M53" s="978">
        <f t="shared" si="63"/>
        <v>0</v>
      </c>
      <c r="N53" s="979">
        <f t="shared" si="64"/>
        <v>0</v>
      </c>
      <c r="O53" s="977">
        <f>'4b-ADIT Projection Proration'!I53</f>
        <v>0</v>
      </c>
      <c r="P53" s="978">
        <f t="shared" si="65"/>
        <v>0</v>
      </c>
      <c r="Q53" s="978">
        <f t="shared" si="66"/>
        <v>0</v>
      </c>
      <c r="R53" s="539">
        <v>0</v>
      </c>
      <c r="S53" s="978">
        <f t="shared" si="67"/>
        <v>0</v>
      </c>
      <c r="T53" s="978">
        <f t="shared" si="68"/>
        <v>0</v>
      </c>
      <c r="U53" s="978">
        <f t="shared" si="69"/>
        <v>0</v>
      </c>
      <c r="V53" s="978">
        <f t="shared" si="70"/>
        <v>0</v>
      </c>
      <c r="W53" s="979">
        <f t="shared" si="71"/>
        <v>0</v>
      </c>
      <c r="X53" s="977">
        <f>'4b-ADIT Projection Proration'!K53</f>
        <v>0</v>
      </c>
      <c r="Y53" s="978">
        <f t="shared" si="72"/>
        <v>0</v>
      </c>
      <c r="Z53" s="978">
        <f t="shared" si="73"/>
        <v>0</v>
      </c>
      <c r="AA53" s="539">
        <v>0</v>
      </c>
      <c r="AB53" s="978">
        <f t="shared" si="74"/>
        <v>0</v>
      </c>
      <c r="AC53" s="978">
        <f t="shared" si="75"/>
        <v>0</v>
      </c>
      <c r="AD53" s="978">
        <f t="shared" si="76"/>
        <v>0</v>
      </c>
      <c r="AE53" s="978">
        <f t="shared" si="77"/>
        <v>0</v>
      </c>
      <c r="AF53" s="979">
        <f t="shared" si="78"/>
        <v>0</v>
      </c>
    </row>
    <row r="54" spans="1:32" ht="13.5" thickBot="1">
      <c r="A54" s="860">
        <f t="shared" si="57"/>
        <v>42</v>
      </c>
      <c r="B54" s="861" t="s">
        <v>1033</v>
      </c>
      <c r="C54" s="859"/>
      <c r="D54" s="859"/>
      <c r="E54" s="859"/>
      <c r="F54" s="981">
        <f t="shared" ref="F54:I54" si="79">SUM(F41:F53)</f>
        <v>0</v>
      </c>
      <c r="G54" s="982">
        <f t="shared" si="79"/>
        <v>0</v>
      </c>
      <c r="H54" s="982"/>
      <c r="I54" s="982">
        <f t="shared" si="79"/>
        <v>0</v>
      </c>
      <c r="J54" s="982">
        <f t="shared" ref="J54:M54" si="80">SUM(J41:J53)</f>
        <v>0</v>
      </c>
      <c r="K54" s="982">
        <f t="shared" si="80"/>
        <v>0</v>
      </c>
      <c r="L54" s="982">
        <f t="shared" si="80"/>
        <v>0</v>
      </c>
      <c r="M54" s="982">
        <f t="shared" si="80"/>
        <v>0</v>
      </c>
      <c r="N54" s="983"/>
      <c r="O54" s="981">
        <f t="shared" ref="O54:P54" si="81">SUM(O41:O53)</f>
        <v>0</v>
      </c>
      <c r="P54" s="982">
        <f t="shared" si="81"/>
        <v>0</v>
      </c>
      <c r="Q54" s="982"/>
      <c r="R54" s="982">
        <f t="shared" ref="R54" si="82">SUM(R41:R53)</f>
        <v>0</v>
      </c>
      <c r="S54" s="982">
        <f t="shared" ref="S54:V54" si="83">SUM(S41:S53)</f>
        <v>0</v>
      </c>
      <c r="T54" s="982">
        <f t="shared" si="83"/>
        <v>0</v>
      </c>
      <c r="U54" s="982">
        <f t="shared" si="83"/>
        <v>0</v>
      </c>
      <c r="V54" s="982">
        <f t="shared" si="83"/>
        <v>0</v>
      </c>
      <c r="W54" s="983"/>
      <c r="X54" s="981">
        <f t="shared" ref="X54:Y54" si="84">SUM(X41:X53)</f>
        <v>0</v>
      </c>
      <c r="Y54" s="982">
        <f t="shared" si="84"/>
        <v>0</v>
      </c>
      <c r="Z54" s="982"/>
      <c r="AA54" s="982">
        <f t="shared" ref="AA54" si="85">SUM(AA41:AA53)</f>
        <v>0</v>
      </c>
      <c r="AB54" s="982">
        <f t="shared" ref="AB54:AE54" si="86">SUM(AB41:AB53)</f>
        <v>0</v>
      </c>
      <c r="AC54" s="982">
        <f t="shared" si="86"/>
        <v>0</v>
      </c>
      <c r="AD54" s="982">
        <f t="shared" si="86"/>
        <v>0</v>
      </c>
      <c r="AE54" s="982">
        <f t="shared" si="86"/>
        <v>0</v>
      </c>
      <c r="AF54" s="983"/>
    </row>
    <row r="55" spans="1:32">
      <c r="B55" s="867"/>
      <c r="C55" s="867"/>
      <c r="D55" s="867"/>
      <c r="E55" s="867"/>
      <c r="F55" s="543"/>
      <c r="G55" s="543"/>
      <c r="H55" s="543"/>
      <c r="I55" s="543"/>
      <c r="J55" s="543"/>
      <c r="K55" s="543"/>
      <c r="L55" s="543"/>
      <c r="M55" s="543"/>
      <c r="N55" s="543"/>
      <c r="O55" s="765"/>
      <c r="P55" s="847"/>
      <c r="Q55" s="765"/>
      <c r="R55" s="847"/>
      <c r="S55" s="847"/>
      <c r="T55" s="847"/>
      <c r="U55" s="847"/>
      <c r="V55" s="847"/>
      <c r="W55" s="847"/>
      <c r="X55" s="765"/>
      <c r="Y55" s="847"/>
    </row>
    <row r="56" spans="1:32">
      <c r="B56" s="867"/>
      <c r="C56" s="867"/>
      <c r="D56" s="867"/>
      <c r="E56" s="867"/>
      <c r="F56" s="867"/>
      <c r="G56" s="867"/>
      <c r="H56" s="867"/>
      <c r="I56" s="867"/>
      <c r="J56" s="867"/>
      <c r="K56" s="867"/>
      <c r="L56" s="867"/>
      <c r="M56" s="867"/>
      <c r="N56" s="867"/>
    </row>
    <row r="57" spans="1:32">
      <c r="A57" s="984" t="s">
        <v>1034</v>
      </c>
      <c r="B57" s="867" t="s">
        <v>1035</v>
      </c>
      <c r="C57" s="867"/>
      <c r="D57" s="867"/>
      <c r="E57" s="867"/>
      <c r="F57" s="867"/>
      <c r="G57" s="867"/>
      <c r="H57" s="867"/>
      <c r="I57" s="867"/>
      <c r="J57" s="867"/>
      <c r="K57" s="867"/>
      <c r="L57" s="867"/>
      <c r="M57" s="867"/>
      <c r="N57" s="867"/>
    </row>
    <row r="58" spans="1:32">
      <c r="A58" s="984" t="s">
        <v>1036</v>
      </c>
      <c r="B58" s="867" t="s">
        <v>1037</v>
      </c>
      <c r="C58" s="867"/>
      <c r="D58" s="869"/>
      <c r="E58" s="869"/>
      <c r="F58" s="869"/>
      <c r="G58" s="869"/>
      <c r="H58" s="869"/>
      <c r="I58" s="869"/>
      <c r="J58" s="869"/>
      <c r="K58" s="869"/>
      <c r="L58" s="869"/>
      <c r="M58" s="869"/>
      <c r="N58" s="869"/>
    </row>
    <row r="59" spans="1:32">
      <c r="A59" s="985" t="s">
        <v>75</v>
      </c>
      <c r="B59" s="867" t="s">
        <v>1038</v>
      </c>
      <c r="C59" s="867"/>
      <c r="D59" s="869"/>
      <c r="E59" s="869"/>
      <c r="F59" s="869"/>
      <c r="G59" s="869"/>
      <c r="H59" s="869"/>
      <c r="I59" s="869"/>
      <c r="J59" s="869"/>
      <c r="K59" s="869"/>
      <c r="L59" s="869"/>
      <c r="M59" s="869"/>
      <c r="N59" s="869"/>
    </row>
    <row r="60" spans="1:32">
      <c r="A60" s="985" t="s">
        <v>76</v>
      </c>
      <c r="B60" s="867" t="s">
        <v>1039</v>
      </c>
      <c r="C60" s="867"/>
      <c r="D60" s="869"/>
      <c r="E60" s="869"/>
      <c r="F60" s="869"/>
      <c r="G60" s="869"/>
      <c r="H60" s="869"/>
      <c r="I60" s="869"/>
      <c r="J60" s="869"/>
      <c r="K60" s="869"/>
      <c r="L60" s="869"/>
      <c r="M60" s="869"/>
      <c r="N60" s="869"/>
    </row>
    <row r="61" spans="1:32">
      <c r="A61" s="985" t="s">
        <v>77</v>
      </c>
      <c r="B61" s="871" t="s">
        <v>1040</v>
      </c>
      <c r="C61" s="867"/>
      <c r="D61" s="961"/>
      <c r="E61" s="961"/>
      <c r="F61" s="867"/>
      <c r="G61" s="867"/>
      <c r="H61" s="867"/>
      <c r="I61" s="867"/>
      <c r="J61" s="867"/>
      <c r="K61" s="867"/>
      <c r="L61" s="867"/>
      <c r="M61" s="867"/>
      <c r="N61" s="867"/>
    </row>
    <row r="62" spans="1:32">
      <c r="B62" s="871"/>
      <c r="C62" s="867"/>
      <c r="D62" s="543"/>
      <c r="E62" s="543"/>
      <c r="F62" s="867"/>
      <c r="G62" s="867"/>
      <c r="H62" s="867"/>
      <c r="I62" s="867"/>
      <c r="J62" s="867"/>
      <c r="K62" s="867"/>
      <c r="L62" s="867"/>
      <c r="M62" s="867"/>
      <c r="N62" s="867"/>
    </row>
    <row r="63" spans="1:32">
      <c r="B63" s="871"/>
      <c r="C63" s="867"/>
      <c r="D63" s="543"/>
      <c r="E63" s="543"/>
      <c r="F63" s="867"/>
      <c r="G63" s="867"/>
      <c r="H63" s="867"/>
      <c r="I63" s="867"/>
      <c r="J63" s="867"/>
      <c r="K63" s="867"/>
      <c r="L63" s="867"/>
      <c r="M63" s="867"/>
      <c r="N63" s="867"/>
    </row>
    <row r="64" spans="1:32">
      <c r="B64" s="871"/>
      <c r="C64" s="867"/>
      <c r="D64" s="543"/>
      <c r="E64" s="543"/>
      <c r="F64" s="867"/>
      <c r="G64" s="867"/>
      <c r="H64" s="867"/>
      <c r="I64" s="867"/>
      <c r="J64" s="867"/>
      <c r="K64" s="867"/>
      <c r="L64" s="867"/>
      <c r="M64" s="867"/>
      <c r="N64" s="867"/>
    </row>
    <row r="65" spans="2:24">
      <c r="B65" s="871"/>
      <c r="C65" s="867"/>
      <c r="D65" s="543"/>
      <c r="E65" s="543"/>
      <c r="F65" s="867"/>
      <c r="G65" s="867"/>
      <c r="H65" s="867"/>
      <c r="I65" s="867"/>
      <c r="J65" s="867"/>
      <c r="K65" s="867"/>
      <c r="L65" s="867"/>
      <c r="M65" s="867"/>
      <c r="N65" s="867"/>
    </row>
    <row r="66" spans="2:24">
      <c r="B66" s="871"/>
      <c r="C66" s="867"/>
      <c r="D66" s="543"/>
      <c r="E66" s="543"/>
      <c r="F66" s="867"/>
      <c r="G66" s="867"/>
      <c r="H66" s="867"/>
      <c r="I66" s="867"/>
      <c r="J66" s="867"/>
      <c r="K66" s="867"/>
      <c r="L66" s="867"/>
      <c r="M66" s="867"/>
      <c r="N66" s="867"/>
      <c r="O66" s="543"/>
      <c r="P66" s="543"/>
      <c r="Q66" s="543"/>
      <c r="R66" s="543"/>
      <c r="S66" s="543"/>
      <c r="T66" s="543"/>
      <c r="U66" s="543"/>
      <c r="V66" s="543"/>
      <c r="W66" s="543"/>
      <c r="X66" s="543"/>
    </row>
    <row r="67" spans="2:24">
      <c r="B67" s="871"/>
      <c r="C67" s="867"/>
      <c r="D67" s="543"/>
      <c r="E67" s="543"/>
      <c r="F67" s="867"/>
      <c r="G67" s="867"/>
      <c r="H67" s="867"/>
      <c r="I67" s="867"/>
      <c r="J67" s="867"/>
      <c r="K67" s="867"/>
      <c r="L67" s="867"/>
      <c r="M67" s="867"/>
      <c r="N67" s="867"/>
    </row>
    <row r="68" spans="2:24">
      <c r="B68" s="871"/>
      <c r="C68" s="867"/>
      <c r="D68" s="543"/>
      <c r="E68" s="543"/>
      <c r="F68" s="867"/>
      <c r="G68" s="867"/>
      <c r="H68" s="867"/>
      <c r="I68" s="867"/>
      <c r="J68" s="867"/>
      <c r="K68" s="867"/>
      <c r="L68" s="867"/>
      <c r="M68" s="867"/>
      <c r="N68" s="867"/>
    </row>
    <row r="69" spans="2:24">
      <c r="B69" s="871"/>
      <c r="C69" s="867"/>
      <c r="D69" s="543"/>
      <c r="E69" s="543"/>
      <c r="F69" s="867"/>
      <c r="G69" s="867"/>
      <c r="H69" s="867"/>
      <c r="I69" s="867"/>
      <c r="J69" s="867"/>
      <c r="K69" s="867"/>
      <c r="L69" s="867"/>
      <c r="M69" s="867"/>
      <c r="N69" s="867"/>
    </row>
    <row r="70" spans="2:24">
      <c r="B70" s="871"/>
      <c r="C70" s="867"/>
      <c r="D70" s="543"/>
      <c r="E70" s="543"/>
      <c r="F70" s="867"/>
      <c r="G70" s="867"/>
      <c r="H70" s="867"/>
      <c r="I70" s="867"/>
      <c r="J70" s="867"/>
      <c r="K70" s="867"/>
      <c r="L70" s="867"/>
      <c r="M70" s="867"/>
      <c r="N70" s="867"/>
    </row>
    <row r="71" spans="2:24">
      <c r="B71" s="871"/>
      <c r="C71" s="867"/>
      <c r="D71" s="543"/>
      <c r="E71" s="543"/>
      <c r="F71" s="867"/>
      <c r="G71" s="867"/>
      <c r="H71" s="867"/>
      <c r="I71" s="867"/>
      <c r="J71" s="867"/>
      <c r="K71" s="867"/>
      <c r="L71" s="867"/>
      <c r="M71" s="867"/>
      <c r="N71" s="867"/>
    </row>
    <row r="72" spans="2:24">
      <c r="B72" s="867"/>
      <c r="C72" s="867"/>
      <c r="D72" s="543"/>
      <c r="E72" s="543"/>
      <c r="F72" s="867"/>
      <c r="G72" s="867"/>
      <c r="H72" s="867"/>
      <c r="I72" s="867"/>
      <c r="J72" s="867"/>
      <c r="K72" s="867"/>
      <c r="L72" s="867"/>
      <c r="M72" s="867"/>
      <c r="N72" s="867"/>
    </row>
    <row r="73" spans="2:24">
      <c r="B73" s="871"/>
      <c r="C73" s="867"/>
      <c r="D73" s="543"/>
      <c r="E73" s="543"/>
      <c r="F73" s="867"/>
      <c r="G73" s="867"/>
      <c r="H73" s="867"/>
      <c r="I73" s="867"/>
      <c r="J73" s="867"/>
      <c r="K73" s="867"/>
      <c r="L73" s="867"/>
      <c r="M73" s="867"/>
      <c r="N73" s="867"/>
    </row>
    <row r="74" spans="2:24">
      <c r="B74" s="867"/>
      <c r="C74" s="867"/>
      <c r="D74" s="543"/>
      <c r="E74" s="543"/>
      <c r="F74" s="867"/>
      <c r="G74" s="867"/>
      <c r="H74" s="867"/>
      <c r="I74" s="867"/>
      <c r="J74" s="867"/>
      <c r="K74" s="867"/>
      <c r="L74" s="867"/>
      <c r="M74" s="867"/>
      <c r="N74" s="867"/>
    </row>
    <row r="75" spans="2:24">
      <c r="B75" s="871"/>
      <c r="C75" s="867"/>
      <c r="D75" s="867"/>
      <c r="E75" s="867"/>
      <c r="F75" s="867"/>
      <c r="G75" s="867"/>
      <c r="H75" s="867"/>
      <c r="I75" s="867"/>
      <c r="J75" s="867"/>
      <c r="K75" s="867"/>
      <c r="L75" s="867"/>
      <c r="M75" s="867"/>
      <c r="N75" s="867"/>
    </row>
    <row r="76" spans="2:24">
      <c r="B76" s="871"/>
      <c r="C76" s="867"/>
      <c r="D76" s="867"/>
      <c r="E76" s="867"/>
      <c r="F76" s="867"/>
      <c r="G76" s="867"/>
      <c r="H76" s="867"/>
      <c r="I76" s="867"/>
      <c r="J76" s="867"/>
      <c r="K76" s="867"/>
      <c r="L76" s="867"/>
      <c r="M76" s="867"/>
      <c r="N76" s="867"/>
    </row>
    <row r="77" spans="2:24">
      <c r="B77" s="871"/>
      <c r="C77" s="867"/>
      <c r="D77" s="867"/>
      <c r="E77" s="867"/>
      <c r="F77" s="867"/>
      <c r="G77" s="867"/>
      <c r="H77" s="867"/>
      <c r="I77" s="867"/>
      <c r="J77" s="867"/>
      <c r="K77" s="867"/>
      <c r="L77" s="867"/>
      <c r="M77" s="867"/>
      <c r="N77" s="867"/>
    </row>
    <row r="78" spans="2:24">
      <c r="B78" s="871"/>
      <c r="C78" s="867"/>
      <c r="D78" s="867"/>
      <c r="E78" s="867"/>
      <c r="F78" s="867"/>
      <c r="G78" s="867"/>
      <c r="H78" s="867"/>
      <c r="I78" s="867"/>
      <c r="J78" s="867"/>
      <c r="K78" s="867"/>
      <c r="L78" s="867"/>
      <c r="M78" s="867"/>
      <c r="N78" s="867"/>
    </row>
    <row r="79" spans="2:24">
      <c r="B79" s="871"/>
      <c r="C79" s="867"/>
      <c r="D79" s="867"/>
      <c r="E79" s="867"/>
      <c r="F79" s="867"/>
      <c r="G79" s="867"/>
      <c r="H79" s="867"/>
      <c r="I79" s="867"/>
      <c r="J79" s="867"/>
      <c r="K79" s="867"/>
      <c r="L79" s="867"/>
      <c r="M79" s="867"/>
      <c r="N79" s="867"/>
    </row>
    <row r="80" spans="2:24">
      <c r="B80" s="871"/>
      <c r="C80" s="867"/>
      <c r="D80" s="867"/>
      <c r="E80" s="867"/>
      <c r="F80" s="867"/>
      <c r="G80" s="867"/>
      <c r="H80" s="867"/>
      <c r="I80" s="867"/>
      <c r="J80" s="867"/>
      <c r="K80" s="867"/>
      <c r="L80" s="867"/>
      <c r="M80" s="867"/>
      <c r="N80" s="867"/>
    </row>
    <row r="81" spans="2:14">
      <c r="B81" s="871"/>
      <c r="C81" s="867"/>
      <c r="D81" s="867"/>
      <c r="E81" s="867"/>
      <c r="F81" s="867"/>
      <c r="G81" s="867"/>
      <c r="H81" s="867"/>
      <c r="I81" s="867"/>
      <c r="J81" s="867"/>
      <c r="K81" s="867"/>
      <c r="L81" s="867"/>
      <c r="M81" s="867"/>
      <c r="N81" s="867"/>
    </row>
    <row r="82" spans="2:14">
      <c r="B82" s="871"/>
      <c r="C82" s="867"/>
      <c r="D82" s="867"/>
      <c r="E82" s="867"/>
      <c r="F82" s="867"/>
      <c r="G82" s="867"/>
      <c r="H82" s="867"/>
      <c r="I82" s="867"/>
      <c r="J82" s="867"/>
      <c r="K82" s="867"/>
      <c r="L82" s="867"/>
      <c r="M82" s="867"/>
      <c r="N82" s="867"/>
    </row>
    <row r="83" spans="2:14">
      <c r="B83" s="871"/>
      <c r="C83" s="867"/>
      <c r="D83" s="867"/>
      <c r="E83" s="867"/>
      <c r="F83" s="867"/>
      <c r="G83" s="867"/>
      <c r="H83" s="867"/>
      <c r="I83" s="867"/>
      <c r="J83" s="867"/>
      <c r="K83" s="867"/>
      <c r="L83" s="867"/>
      <c r="M83" s="867"/>
      <c r="N83" s="867"/>
    </row>
    <row r="84" spans="2:14">
      <c r="B84" s="871"/>
      <c r="C84" s="867"/>
      <c r="D84" s="867"/>
      <c r="E84" s="867"/>
      <c r="F84" s="867"/>
      <c r="G84" s="867"/>
      <c r="H84" s="867"/>
      <c r="I84" s="867"/>
      <c r="J84" s="867"/>
      <c r="K84" s="867"/>
      <c r="L84" s="867"/>
      <c r="M84" s="867"/>
      <c r="N84" s="867"/>
    </row>
    <row r="85" spans="2:14">
      <c r="B85" s="871"/>
      <c r="C85" s="867"/>
      <c r="D85" s="867"/>
      <c r="E85" s="867"/>
      <c r="F85" s="867"/>
      <c r="G85" s="867"/>
      <c r="H85" s="867"/>
      <c r="I85" s="867"/>
      <c r="J85" s="867"/>
      <c r="K85" s="867"/>
      <c r="L85" s="867"/>
      <c r="M85" s="867"/>
      <c r="N85" s="867"/>
    </row>
    <row r="86" spans="2:14">
      <c r="B86" s="871"/>
      <c r="C86" s="867"/>
      <c r="D86" s="867"/>
      <c r="E86" s="867"/>
      <c r="F86" s="867"/>
      <c r="G86" s="867"/>
      <c r="H86" s="867"/>
      <c r="I86" s="867"/>
      <c r="J86" s="867"/>
      <c r="K86" s="867"/>
      <c r="L86" s="867"/>
      <c r="M86" s="867"/>
      <c r="N86" s="867"/>
    </row>
    <row r="87" spans="2:14">
      <c r="B87" s="871"/>
      <c r="C87" s="867"/>
      <c r="D87" s="867"/>
      <c r="E87" s="867"/>
      <c r="F87" s="867"/>
      <c r="G87" s="867"/>
      <c r="H87" s="867"/>
      <c r="I87" s="867"/>
      <c r="J87" s="867"/>
      <c r="K87" s="867"/>
      <c r="L87" s="867"/>
      <c r="M87" s="867"/>
      <c r="N87" s="867"/>
    </row>
    <row r="88" spans="2:14">
      <c r="B88" s="871"/>
      <c r="C88" s="867"/>
      <c r="D88" s="867"/>
      <c r="E88" s="867"/>
      <c r="F88" s="867"/>
      <c r="G88" s="867"/>
      <c r="H88" s="867"/>
      <c r="I88" s="867"/>
      <c r="J88" s="867"/>
      <c r="K88" s="867"/>
      <c r="L88" s="867"/>
      <c r="M88" s="867"/>
      <c r="N88" s="867"/>
    </row>
    <row r="89" spans="2:14">
      <c r="B89" s="871"/>
      <c r="C89" s="867"/>
      <c r="D89" s="867"/>
      <c r="E89" s="867"/>
      <c r="F89" s="867"/>
      <c r="G89" s="867"/>
      <c r="H89" s="867"/>
      <c r="I89" s="867"/>
      <c r="J89" s="867"/>
      <c r="K89" s="867"/>
      <c r="L89" s="867"/>
      <c r="M89" s="867"/>
      <c r="N89" s="867"/>
    </row>
    <row r="90" spans="2:14">
      <c r="B90" s="871"/>
      <c r="C90" s="867"/>
      <c r="D90" s="867"/>
      <c r="E90" s="867"/>
      <c r="F90" s="867"/>
      <c r="G90" s="867"/>
      <c r="H90" s="867"/>
      <c r="I90" s="867"/>
      <c r="J90" s="867"/>
      <c r="K90" s="867"/>
      <c r="L90" s="867"/>
      <c r="M90" s="867"/>
      <c r="N90" s="867"/>
    </row>
    <row r="91" spans="2:14">
      <c r="B91" s="871"/>
      <c r="C91" s="867"/>
      <c r="D91" s="867"/>
      <c r="E91" s="867"/>
      <c r="F91" s="867"/>
      <c r="G91" s="867"/>
      <c r="H91" s="867"/>
      <c r="I91" s="867"/>
      <c r="J91" s="867"/>
      <c r="K91" s="867"/>
      <c r="L91" s="867"/>
      <c r="M91" s="867"/>
      <c r="N91" s="867"/>
    </row>
    <row r="92" spans="2:14">
      <c r="B92" s="871"/>
      <c r="C92" s="867"/>
      <c r="D92" s="867"/>
      <c r="E92" s="867"/>
      <c r="F92" s="867"/>
      <c r="G92" s="867"/>
      <c r="H92" s="867"/>
      <c r="I92" s="867"/>
      <c r="J92" s="867"/>
      <c r="K92" s="867"/>
      <c r="L92" s="867"/>
      <c r="M92" s="867"/>
      <c r="N92" s="867"/>
    </row>
    <row r="93" spans="2:14">
      <c r="B93" s="871"/>
      <c r="C93" s="867"/>
      <c r="D93" s="867"/>
      <c r="E93" s="867"/>
      <c r="F93" s="867"/>
      <c r="G93" s="867"/>
      <c r="H93" s="867"/>
      <c r="I93" s="867"/>
      <c r="J93" s="867"/>
      <c r="K93" s="867"/>
      <c r="L93" s="867"/>
      <c r="M93" s="867"/>
      <c r="N93" s="867"/>
    </row>
    <row r="94" spans="2:14">
      <c r="B94" s="871"/>
      <c r="C94" s="867"/>
      <c r="D94" s="867"/>
      <c r="E94" s="867"/>
      <c r="F94" s="867"/>
      <c r="G94" s="867"/>
      <c r="H94" s="867"/>
      <c r="I94" s="867"/>
      <c r="J94" s="867"/>
      <c r="K94" s="867"/>
      <c r="L94" s="867"/>
      <c r="M94" s="867"/>
      <c r="N94" s="867"/>
    </row>
    <row r="95" spans="2:14">
      <c r="B95" s="871"/>
      <c r="C95" s="867"/>
      <c r="D95" s="867"/>
      <c r="E95" s="867"/>
      <c r="F95" s="867"/>
      <c r="G95" s="867"/>
      <c r="H95" s="867"/>
      <c r="I95" s="867"/>
      <c r="J95" s="867"/>
      <c r="K95" s="867"/>
      <c r="L95" s="867"/>
      <c r="M95" s="867"/>
      <c r="N95" s="867"/>
    </row>
    <row r="96" spans="2:14">
      <c r="B96" s="871"/>
      <c r="C96" s="867"/>
      <c r="D96" s="867"/>
      <c r="E96" s="867"/>
      <c r="F96" s="867"/>
      <c r="G96" s="867"/>
      <c r="H96" s="867"/>
      <c r="I96" s="867"/>
      <c r="J96" s="867"/>
      <c r="K96" s="867"/>
      <c r="L96" s="867"/>
      <c r="M96" s="867"/>
      <c r="N96" s="867"/>
    </row>
    <row r="97" spans="2:14">
      <c r="B97" s="871"/>
      <c r="C97" s="867"/>
      <c r="D97" s="867"/>
      <c r="E97" s="867"/>
      <c r="F97" s="867"/>
      <c r="G97" s="867"/>
      <c r="H97" s="867"/>
      <c r="I97" s="867"/>
      <c r="J97" s="867"/>
      <c r="K97" s="867"/>
      <c r="L97" s="867"/>
      <c r="M97" s="867"/>
      <c r="N97" s="867"/>
    </row>
    <row r="98" spans="2:14">
      <c r="B98" s="871"/>
      <c r="C98" s="867"/>
      <c r="D98" s="867"/>
      <c r="E98" s="867"/>
      <c r="F98" s="867"/>
      <c r="G98" s="867"/>
      <c r="H98" s="867"/>
      <c r="I98" s="867"/>
      <c r="J98" s="867"/>
      <c r="K98" s="867"/>
      <c r="L98" s="867"/>
      <c r="M98" s="867"/>
      <c r="N98" s="867"/>
    </row>
    <row r="99" spans="2:14">
      <c r="B99" s="871"/>
      <c r="C99" s="867"/>
      <c r="D99" s="867"/>
      <c r="E99" s="867"/>
      <c r="F99" s="867"/>
      <c r="G99" s="867"/>
      <c r="H99" s="867"/>
      <c r="I99" s="867"/>
      <c r="J99" s="867"/>
      <c r="K99" s="867"/>
      <c r="L99" s="867"/>
      <c r="M99" s="867"/>
      <c r="N99" s="867"/>
    </row>
    <row r="100" spans="2:14">
      <c r="B100" s="871"/>
      <c r="C100" s="867"/>
      <c r="D100" s="867"/>
      <c r="E100" s="867"/>
      <c r="F100" s="867"/>
      <c r="G100" s="867"/>
      <c r="H100" s="867"/>
      <c r="I100" s="867"/>
      <c r="J100" s="867"/>
      <c r="K100" s="867"/>
      <c r="L100" s="867"/>
      <c r="M100" s="867"/>
      <c r="N100" s="867"/>
    </row>
    <row r="101" spans="2:14">
      <c r="B101" s="871"/>
      <c r="C101" s="867"/>
      <c r="D101" s="867"/>
      <c r="E101" s="867"/>
      <c r="F101" s="867"/>
      <c r="G101" s="867"/>
      <c r="H101" s="867"/>
      <c r="I101" s="867"/>
      <c r="J101" s="867"/>
      <c r="K101" s="867"/>
      <c r="L101" s="867"/>
      <c r="M101" s="867"/>
      <c r="N101" s="867"/>
    </row>
    <row r="102" spans="2:14">
      <c r="B102" s="871"/>
      <c r="C102" s="867"/>
      <c r="D102" s="867"/>
      <c r="E102" s="867"/>
      <c r="F102" s="867"/>
      <c r="G102" s="867"/>
      <c r="H102" s="867"/>
      <c r="I102" s="867"/>
      <c r="J102" s="867"/>
      <c r="K102" s="867"/>
      <c r="L102" s="867"/>
      <c r="M102" s="867"/>
      <c r="N102" s="867"/>
    </row>
    <row r="103" spans="2:14">
      <c r="B103" s="871"/>
      <c r="C103" s="867"/>
      <c r="D103" s="867"/>
      <c r="E103" s="867"/>
      <c r="F103" s="867"/>
      <c r="G103" s="867"/>
      <c r="H103" s="867"/>
      <c r="I103" s="867"/>
      <c r="J103" s="867"/>
      <c r="K103" s="867"/>
      <c r="L103" s="867"/>
      <c r="M103" s="867"/>
      <c r="N103" s="867"/>
    </row>
    <row r="104" spans="2:14">
      <c r="B104" s="871"/>
      <c r="C104" s="867"/>
      <c r="D104" s="867"/>
      <c r="E104" s="867"/>
      <c r="F104" s="867"/>
      <c r="G104" s="867"/>
      <c r="H104" s="867"/>
      <c r="I104" s="867"/>
      <c r="J104" s="867"/>
      <c r="K104" s="867"/>
      <c r="L104" s="867"/>
      <c r="M104" s="867"/>
      <c r="N104" s="867"/>
    </row>
    <row r="105" spans="2:14">
      <c r="B105" s="871"/>
      <c r="C105" s="867"/>
      <c r="D105" s="867"/>
      <c r="E105" s="867"/>
      <c r="F105" s="867"/>
      <c r="G105" s="867"/>
      <c r="H105" s="867"/>
      <c r="I105" s="867"/>
      <c r="J105" s="867"/>
      <c r="K105" s="867"/>
      <c r="L105" s="867"/>
      <c r="M105" s="867"/>
      <c r="N105" s="867"/>
    </row>
    <row r="106" spans="2:14">
      <c r="B106" s="871"/>
      <c r="C106" s="867"/>
      <c r="D106" s="867"/>
      <c r="E106" s="867"/>
      <c r="F106" s="867"/>
      <c r="G106" s="867"/>
      <c r="H106" s="867"/>
      <c r="I106" s="867"/>
      <c r="J106" s="867"/>
      <c r="K106" s="867"/>
      <c r="L106" s="867"/>
      <c r="M106" s="867"/>
      <c r="N106" s="867"/>
    </row>
    <row r="107" spans="2:14">
      <c r="B107" s="871"/>
      <c r="C107" s="867"/>
      <c r="D107" s="867"/>
      <c r="E107" s="867"/>
      <c r="F107" s="867"/>
      <c r="G107" s="867"/>
      <c r="H107" s="867"/>
      <c r="I107" s="867"/>
      <c r="J107" s="867"/>
      <c r="K107" s="867"/>
      <c r="L107" s="867"/>
      <c r="M107" s="867"/>
      <c r="N107" s="867"/>
    </row>
    <row r="108" spans="2:14">
      <c r="B108" s="871"/>
      <c r="C108" s="867"/>
      <c r="D108" s="867"/>
      <c r="E108" s="867"/>
      <c r="F108" s="867"/>
      <c r="G108" s="867"/>
      <c r="H108" s="867"/>
      <c r="I108" s="867"/>
      <c r="J108" s="867"/>
      <c r="K108" s="867"/>
      <c r="L108" s="867"/>
      <c r="M108" s="867"/>
      <c r="N108" s="867"/>
    </row>
    <row r="109" spans="2:14">
      <c r="B109" s="871"/>
      <c r="C109" s="867"/>
      <c r="D109" s="867"/>
      <c r="E109" s="867"/>
      <c r="F109" s="867"/>
      <c r="G109" s="867"/>
      <c r="H109" s="867"/>
      <c r="I109" s="867"/>
      <c r="J109" s="867"/>
      <c r="K109" s="867"/>
      <c r="L109" s="867"/>
      <c r="M109" s="867"/>
      <c r="N109" s="867"/>
    </row>
    <row r="110" spans="2:14">
      <c r="B110" s="871"/>
      <c r="C110" s="867"/>
      <c r="D110" s="867"/>
      <c r="E110" s="867"/>
      <c r="F110" s="867"/>
      <c r="G110" s="867"/>
      <c r="H110" s="867"/>
      <c r="I110" s="867"/>
      <c r="J110" s="867"/>
      <c r="K110" s="867"/>
      <c r="L110" s="867"/>
      <c r="M110" s="867"/>
      <c r="N110" s="867"/>
    </row>
    <row r="111" spans="2:14">
      <c r="B111" s="871"/>
      <c r="C111" s="867"/>
      <c r="D111" s="867"/>
      <c r="E111" s="867"/>
      <c r="F111" s="867"/>
      <c r="G111" s="867"/>
      <c r="H111" s="867"/>
      <c r="I111" s="867"/>
      <c r="J111" s="867"/>
      <c r="K111" s="867"/>
      <c r="L111" s="867"/>
      <c r="M111" s="867"/>
      <c r="N111" s="867"/>
    </row>
    <row r="112" spans="2:14">
      <c r="B112" s="871"/>
      <c r="C112" s="867"/>
      <c r="D112" s="867"/>
      <c r="E112" s="867"/>
      <c r="F112" s="867"/>
      <c r="G112" s="867"/>
      <c r="H112" s="867"/>
      <c r="I112" s="867"/>
      <c r="J112" s="867"/>
      <c r="K112" s="867"/>
      <c r="L112" s="867"/>
      <c r="M112" s="867"/>
      <c r="N112" s="867"/>
    </row>
    <row r="113" spans="2:14">
      <c r="B113" s="871"/>
      <c r="C113" s="867"/>
      <c r="D113" s="867"/>
      <c r="E113" s="867"/>
      <c r="F113" s="867"/>
      <c r="G113" s="867"/>
      <c r="H113" s="867"/>
      <c r="I113" s="867"/>
      <c r="J113" s="867"/>
      <c r="K113" s="867"/>
      <c r="L113" s="867"/>
      <c r="M113" s="867"/>
      <c r="N113" s="867"/>
    </row>
    <row r="114" spans="2:14">
      <c r="B114" s="871"/>
      <c r="C114" s="867"/>
      <c r="D114" s="867"/>
      <c r="E114" s="867"/>
      <c r="F114" s="867"/>
      <c r="G114" s="867"/>
      <c r="H114" s="867"/>
      <c r="I114" s="867"/>
      <c r="J114" s="867"/>
      <c r="K114" s="867"/>
      <c r="L114" s="867"/>
      <c r="M114" s="867"/>
      <c r="N114" s="867"/>
    </row>
    <row r="115" spans="2:14">
      <c r="B115" s="871"/>
      <c r="C115" s="867"/>
      <c r="D115" s="867"/>
      <c r="E115" s="867"/>
      <c r="F115" s="867"/>
      <c r="G115" s="867"/>
      <c r="H115" s="867"/>
      <c r="I115" s="867"/>
      <c r="J115" s="867"/>
      <c r="K115" s="867"/>
      <c r="L115" s="867"/>
      <c r="M115" s="867"/>
      <c r="N115" s="867"/>
    </row>
    <row r="116" spans="2:14">
      <c r="B116" s="871"/>
      <c r="C116" s="867"/>
      <c r="D116" s="867"/>
      <c r="E116" s="867"/>
      <c r="F116" s="867"/>
      <c r="G116" s="867"/>
      <c r="H116" s="867"/>
      <c r="I116" s="867"/>
      <c r="J116" s="867"/>
      <c r="K116" s="867"/>
      <c r="L116" s="867"/>
      <c r="M116" s="867"/>
      <c r="N116" s="867"/>
    </row>
    <row r="117" spans="2:14">
      <c r="B117" s="871"/>
      <c r="C117" s="867"/>
      <c r="D117" s="867"/>
      <c r="E117" s="867"/>
      <c r="F117" s="867"/>
      <c r="G117" s="867"/>
      <c r="H117" s="867"/>
      <c r="I117" s="867"/>
      <c r="J117" s="867"/>
      <c r="K117" s="867"/>
      <c r="L117" s="867"/>
      <c r="M117" s="867"/>
      <c r="N117" s="867"/>
    </row>
    <row r="118" spans="2:14">
      <c r="B118" s="871"/>
      <c r="C118" s="867"/>
      <c r="D118" s="867"/>
      <c r="E118" s="867"/>
      <c r="F118" s="867"/>
      <c r="G118" s="867"/>
      <c r="H118" s="867"/>
      <c r="I118" s="867"/>
      <c r="J118" s="867"/>
      <c r="K118" s="867"/>
      <c r="L118" s="867"/>
      <c r="M118" s="867"/>
      <c r="N118" s="867"/>
    </row>
    <row r="119" spans="2:14">
      <c r="B119" s="871"/>
      <c r="C119" s="867"/>
      <c r="D119" s="867"/>
      <c r="E119" s="867"/>
      <c r="F119" s="867"/>
      <c r="G119" s="867"/>
      <c r="H119" s="867"/>
      <c r="I119" s="867"/>
      <c r="J119" s="867"/>
      <c r="K119" s="867"/>
      <c r="L119" s="867"/>
      <c r="M119" s="867"/>
      <c r="N119" s="867"/>
    </row>
    <row r="120" spans="2:14">
      <c r="B120" s="871"/>
      <c r="C120" s="867"/>
      <c r="D120" s="867"/>
      <c r="E120" s="867"/>
      <c r="F120" s="867"/>
      <c r="G120" s="867"/>
      <c r="H120" s="867"/>
      <c r="I120" s="867"/>
      <c r="J120" s="867"/>
      <c r="K120" s="867"/>
      <c r="L120" s="867"/>
      <c r="M120" s="867"/>
      <c r="N120" s="867"/>
    </row>
    <row r="121" spans="2:14">
      <c r="B121" s="871"/>
      <c r="C121" s="867"/>
      <c r="D121" s="867"/>
      <c r="E121" s="867"/>
      <c r="F121" s="867"/>
      <c r="G121" s="867"/>
      <c r="H121" s="867"/>
      <c r="I121" s="867"/>
      <c r="J121" s="867"/>
      <c r="K121" s="867"/>
      <c r="L121" s="867"/>
      <c r="M121" s="867"/>
      <c r="N121" s="867"/>
    </row>
    <row r="122" spans="2:14">
      <c r="B122" s="871"/>
      <c r="C122" s="867"/>
      <c r="D122" s="867"/>
      <c r="E122" s="867"/>
      <c r="F122" s="867"/>
      <c r="G122" s="867"/>
      <c r="H122" s="867"/>
      <c r="I122" s="867"/>
      <c r="J122" s="867"/>
      <c r="K122" s="867"/>
      <c r="L122" s="867"/>
      <c r="M122" s="867"/>
      <c r="N122" s="867"/>
    </row>
    <row r="123" spans="2:14">
      <c r="B123" s="871"/>
      <c r="C123" s="867"/>
      <c r="D123" s="867"/>
      <c r="E123" s="867"/>
      <c r="F123" s="867"/>
      <c r="G123" s="867"/>
      <c r="H123" s="867"/>
      <c r="I123" s="867"/>
      <c r="J123" s="867"/>
      <c r="K123" s="867"/>
      <c r="L123" s="867"/>
      <c r="M123" s="867"/>
      <c r="N123" s="867"/>
    </row>
    <row r="124" spans="2:14">
      <c r="B124" s="871"/>
      <c r="C124" s="867"/>
      <c r="D124" s="867"/>
      <c r="E124" s="867"/>
      <c r="F124" s="867"/>
      <c r="G124" s="867"/>
      <c r="H124" s="867"/>
      <c r="I124" s="867"/>
      <c r="J124" s="867"/>
      <c r="K124" s="867"/>
      <c r="L124" s="867"/>
      <c r="M124" s="867"/>
      <c r="N124" s="867"/>
    </row>
    <row r="125" spans="2:14">
      <c r="B125" s="871"/>
      <c r="C125" s="867"/>
      <c r="D125" s="867"/>
      <c r="E125" s="867"/>
      <c r="F125" s="867"/>
      <c r="G125" s="867"/>
      <c r="H125" s="867"/>
      <c r="I125" s="867"/>
      <c r="J125" s="867"/>
      <c r="K125" s="867"/>
      <c r="L125" s="867"/>
      <c r="M125" s="867"/>
      <c r="N125" s="867"/>
    </row>
    <row r="126" spans="2:14">
      <c r="B126" s="871"/>
      <c r="C126" s="867"/>
      <c r="D126" s="867"/>
      <c r="E126" s="867"/>
      <c r="F126" s="867"/>
      <c r="G126" s="867"/>
      <c r="H126" s="867"/>
      <c r="I126" s="867"/>
      <c r="J126" s="867"/>
      <c r="K126" s="867"/>
      <c r="L126" s="867"/>
      <c r="M126" s="867"/>
      <c r="N126" s="867"/>
    </row>
    <row r="127" spans="2:14">
      <c r="B127" s="871"/>
      <c r="C127" s="867"/>
      <c r="D127" s="867"/>
      <c r="E127" s="867"/>
      <c r="F127" s="867"/>
      <c r="G127" s="867"/>
      <c r="H127" s="867"/>
      <c r="I127" s="867"/>
      <c r="J127" s="867"/>
      <c r="K127" s="867"/>
      <c r="L127" s="867"/>
      <c r="M127" s="867"/>
      <c r="N127" s="867"/>
    </row>
    <row r="128" spans="2:14">
      <c r="B128" s="871"/>
      <c r="C128" s="867"/>
      <c r="D128" s="867"/>
      <c r="E128" s="867"/>
      <c r="F128" s="867"/>
      <c r="G128" s="867"/>
      <c r="H128" s="867"/>
      <c r="I128" s="867"/>
      <c r="J128" s="867"/>
      <c r="K128" s="867"/>
      <c r="L128" s="867"/>
      <c r="M128" s="867"/>
      <c r="N128" s="867"/>
    </row>
    <row r="129" spans="2:14">
      <c r="B129" s="871"/>
      <c r="C129" s="867"/>
      <c r="D129" s="867"/>
      <c r="E129" s="867"/>
      <c r="F129" s="867"/>
      <c r="G129" s="867"/>
      <c r="H129" s="867"/>
      <c r="I129" s="867"/>
      <c r="J129" s="867"/>
      <c r="K129" s="867"/>
      <c r="L129" s="867"/>
      <c r="M129" s="867"/>
      <c r="N129" s="867"/>
    </row>
    <row r="130" spans="2:14">
      <c r="B130" s="871"/>
      <c r="C130" s="867"/>
      <c r="D130" s="867"/>
      <c r="E130" s="867"/>
      <c r="F130" s="867"/>
      <c r="G130" s="867"/>
      <c r="H130" s="867"/>
      <c r="I130" s="867"/>
      <c r="J130" s="867"/>
      <c r="K130" s="867"/>
      <c r="L130" s="867"/>
      <c r="M130" s="867"/>
      <c r="N130" s="867"/>
    </row>
    <row r="131" spans="2:14">
      <c r="B131" s="871"/>
      <c r="C131" s="867"/>
      <c r="D131" s="867"/>
      <c r="E131" s="867"/>
      <c r="F131" s="867"/>
      <c r="G131" s="867"/>
      <c r="H131" s="867"/>
      <c r="I131" s="867"/>
      <c r="J131" s="867"/>
      <c r="K131" s="867"/>
      <c r="L131" s="867"/>
      <c r="M131" s="867"/>
      <c r="N131" s="867"/>
    </row>
    <row r="132" spans="2:14">
      <c r="B132" s="871"/>
      <c r="C132" s="867"/>
      <c r="D132" s="867"/>
      <c r="E132" s="867"/>
      <c r="F132" s="867"/>
      <c r="G132" s="867"/>
      <c r="H132" s="867"/>
      <c r="I132" s="867"/>
      <c r="J132" s="867"/>
      <c r="K132" s="867"/>
      <c r="L132" s="867"/>
      <c r="M132" s="867"/>
      <c r="N132" s="867"/>
    </row>
    <row r="133" spans="2:14">
      <c r="B133" s="871"/>
      <c r="C133" s="867"/>
      <c r="D133" s="867"/>
      <c r="E133" s="867"/>
      <c r="F133" s="867"/>
      <c r="G133" s="867"/>
      <c r="H133" s="867"/>
      <c r="I133" s="867"/>
      <c r="J133" s="867"/>
      <c r="K133" s="867"/>
      <c r="L133" s="867"/>
      <c r="M133" s="867"/>
      <c r="N133" s="867"/>
    </row>
    <row r="134" spans="2:14">
      <c r="B134" s="871"/>
      <c r="C134" s="867"/>
      <c r="D134" s="867"/>
      <c r="E134" s="867"/>
      <c r="F134" s="867"/>
      <c r="G134" s="867"/>
      <c r="H134" s="867"/>
      <c r="I134" s="867"/>
      <c r="J134" s="867"/>
      <c r="K134" s="867"/>
      <c r="L134" s="867"/>
      <c r="M134" s="867"/>
      <c r="N134" s="867"/>
    </row>
    <row r="135" spans="2:14">
      <c r="B135" s="871"/>
      <c r="C135" s="867"/>
      <c r="D135" s="867"/>
      <c r="E135" s="867"/>
      <c r="F135" s="867"/>
      <c r="G135" s="867"/>
      <c r="H135" s="867"/>
      <c r="I135" s="867"/>
      <c r="J135" s="867"/>
      <c r="K135" s="867"/>
      <c r="L135" s="867"/>
      <c r="M135" s="867"/>
      <c r="N135" s="867"/>
    </row>
    <row r="136" spans="2:14">
      <c r="B136" s="871"/>
      <c r="C136" s="867"/>
      <c r="D136" s="867"/>
      <c r="E136" s="867"/>
      <c r="F136" s="867"/>
      <c r="G136" s="867"/>
      <c r="H136" s="867"/>
      <c r="I136" s="867"/>
      <c r="J136" s="867"/>
      <c r="K136" s="867"/>
      <c r="L136" s="867"/>
      <c r="M136" s="867"/>
      <c r="N136" s="867"/>
    </row>
    <row r="137" spans="2:14">
      <c r="B137" s="871"/>
      <c r="C137" s="867"/>
      <c r="D137" s="867"/>
      <c r="E137" s="867"/>
      <c r="F137" s="867"/>
      <c r="G137" s="867"/>
      <c r="H137" s="867"/>
      <c r="I137" s="867"/>
      <c r="J137" s="867"/>
      <c r="K137" s="867"/>
      <c r="L137" s="867"/>
      <c r="M137" s="867"/>
      <c r="N137" s="867"/>
    </row>
    <row r="138" spans="2:14">
      <c r="B138" s="871"/>
      <c r="C138" s="867"/>
      <c r="D138" s="867"/>
      <c r="E138" s="867"/>
      <c r="F138" s="867"/>
      <c r="G138" s="867"/>
      <c r="H138" s="867"/>
      <c r="I138" s="867"/>
      <c r="J138" s="867"/>
      <c r="K138" s="867"/>
      <c r="L138" s="867"/>
      <c r="M138" s="867"/>
      <c r="N138" s="867"/>
    </row>
    <row r="139" spans="2:14">
      <c r="B139" s="871"/>
      <c r="C139" s="867"/>
      <c r="D139" s="867"/>
      <c r="E139" s="867"/>
      <c r="F139" s="867"/>
      <c r="G139" s="867"/>
      <c r="H139" s="867"/>
      <c r="I139" s="867"/>
      <c r="J139" s="867"/>
      <c r="K139" s="867"/>
      <c r="L139" s="867"/>
      <c r="M139" s="867"/>
      <c r="N139" s="867"/>
    </row>
    <row r="140" spans="2:14">
      <c r="B140" s="871"/>
      <c r="C140" s="867"/>
      <c r="D140" s="867"/>
      <c r="E140" s="867"/>
      <c r="F140" s="867"/>
      <c r="G140" s="867"/>
      <c r="H140" s="867"/>
      <c r="I140" s="867"/>
      <c r="J140" s="867"/>
      <c r="K140" s="867"/>
      <c r="L140" s="867"/>
      <c r="M140" s="867"/>
      <c r="N140" s="867"/>
    </row>
    <row r="141" spans="2:14">
      <c r="B141" s="871"/>
      <c r="C141" s="867"/>
      <c r="D141" s="867"/>
      <c r="E141" s="867"/>
      <c r="F141" s="867"/>
      <c r="G141" s="867"/>
      <c r="H141" s="867"/>
      <c r="I141" s="867"/>
      <c r="J141" s="867"/>
      <c r="K141" s="867"/>
      <c r="L141" s="867"/>
      <c r="M141" s="867"/>
      <c r="N141" s="867"/>
    </row>
    <row r="142" spans="2:14">
      <c r="B142" s="871"/>
      <c r="C142" s="867"/>
      <c r="D142" s="867"/>
      <c r="E142" s="867"/>
      <c r="F142" s="867"/>
      <c r="G142" s="867"/>
      <c r="H142" s="867"/>
      <c r="I142" s="867"/>
      <c r="J142" s="867"/>
      <c r="K142" s="867"/>
      <c r="L142" s="867"/>
      <c r="M142" s="867"/>
      <c r="N142" s="867"/>
    </row>
    <row r="143" spans="2:14">
      <c r="B143" s="871"/>
      <c r="C143" s="867"/>
      <c r="D143" s="867"/>
      <c r="E143" s="867"/>
      <c r="F143" s="867"/>
      <c r="G143" s="867"/>
      <c r="H143" s="867"/>
      <c r="I143" s="867"/>
      <c r="J143" s="867"/>
      <c r="K143" s="867"/>
      <c r="L143" s="867"/>
      <c r="M143" s="867"/>
      <c r="N143" s="867"/>
    </row>
    <row r="144" spans="2:14">
      <c r="B144" s="871"/>
      <c r="C144" s="867"/>
      <c r="D144" s="867"/>
      <c r="E144" s="867"/>
      <c r="F144" s="867"/>
      <c r="G144" s="867"/>
      <c r="H144" s="867"/>
      <c r="I144" s="867"/>
      <c r="J144" s="867"/>
      <c r="K144" s="867"/>
      <c r="L144" s="867"/>
      <c r="M144" s="867"/>
      <c r="N144" s="867"/>
    </row>
    <row r="145" spans="2:14">
      <c r="B145" s="871"/>
      <c r="C145" s="867"/>
      <c r="D145" s="867"/>
      <c r="E145" s="867"/>
      <c r="F145" s="867"/>
      <c r="G145" s="867"/>
      <c r="H145" s="867"/>
      <c r="I145" s="867"/>
      <c r="J145" s="867"/>
      <c r="K145" s="867"/>
      <c r="L145" s="867"/>
      <c r="M145" s="867"/>
      <c r="N145" s="867"/>
    </row>
    <row r="146" spans="2:14">
      <c r="B146" s="871"/>
      <c r="C146" s="867"/>
      <c r="D146" s="867"/>
      <c r="E146" s="867"/>
      <c r="F146" s="867"/>
      <c r="G146" s="867"/>
      <c r="H146" s="867"/>
      <c r="I146" s="867"/>
      <c r="J146" s="867"/>
      <c r="K146" s="867"/>
      <c r="L146" s="867"/>
      <c r="M146" s="867"/>
      <c r="N146" s="867"/>
    </row>
    <row r="147" spans="2:14">
      <c r="B147" s="871"/>
      <c r="C147" s="867"/>
      <c r="D147" s="867"/>
      <c r="E147" s="867"/>
      <c r="F147" s="867"/>
      <c r="G147" s="867"/>
      <c r="H147" s="867"/>
      <c r="I147" s="867"/>
      <c r="J147" s="867"/>
      <c r="K147" s="867"/>
      <c r="L147" s="867"/>
      <c r="M147" s="867"/>
      <c r="N147" s="867"/>
    </row>
    <row r="148" spans="2:14">
      <c r="B148" s="871"/>
      <c r="C148" s="867"/>
      <c r="D148" s="867"/>
      <c r="E148" s="867"/>
      <c r="F148" s="867"/>
      <c r="G148" s="867"/>
      <c r="H148" s="867"/>
      <c r="I148" s="867"/>
      <c r="J148" s="867"/>
      <c r="K148" s="867"/>
      <c r="L148" s="867"/>
      <c r="M148" s="867"/>
      <c r="N148" s="867"/>
    </row>
    <row r="149" spans="2:14">
      <c r="B149" s="871"/>
      <c r="C149" s="867"/>
      <c r="D149" s="867"/>
      <c r="E149" s="867"/>
      <c r="F149" s="867"/>
      <c r="G149" s="867"/>
      <c r="H149" s="867"/>
      <c r="I149" s="867"/>
      <c r="J149" s="867"/>
      <c r="K149" s="867"/>
      <c r="L149" s="867"/>
      <c r="M149" s="867"/>
      <c r="N149" s="867"/>
    </row>
    <row r="150" spans="2:14">
      <c r="B150" s="871"/>
      <c r="C150" s="867"/>
      <c r="D150" s="867"/>
      <c r="E150" s="867"/>
      <c r="F150" s="867"/>
      <c r="G150" s="867"/>
      <c r="H150" s="867"/>
      <c r="I150" s="867"/>
      <c r="J150" s="867"/>
      <c r="K150" s="867"/>
      <c r="L150" s="867"/>
      <c r="M150" s="867"/>
      <c r="N150" s="867"/>
    </row>
    <row r="151" spans="2:14">
      <c r="B151" s="871"/>
      <c r="C151" s="867"/>
      <c r="D151" s="867"/>
      <c r="E151" s="867"/>
      <c r="F151" s="867"/>
      <c r="G151" s="867"/>
      <c r="H151" s="867"/>
      <c r="I151" s="867"/>
      <c r="J151" s="867"/>
      <c r="K151" s="867"/>
      <c r="L151" s="867"/>
      <c r="M151" s="867"/>
      <c r="N151" s="867"/>
    </row>
    <row r="152" spans="2:14">
      <c r="B152" s="871"/>
      <c r="C152" s="867"/>
      <c r="D152" s="867"/>
      <c r="E152" s="867"/>
      <c r="F152" s="867"/>
      <c r="G152" s="867"/>
      <c r="H152" s="867"/>
      <c r="I152" s="867"/>
      <c r="J152" s="867"/>
      <c r="K152" s="867"/>
      <c r="L152" s="867"/>
      <c r="M152" s="867"/>
      <c r="N152" s="867"/>
    </row>
    <row r="153" spans="2:14">
      <c r="B153" s="871"/>
      <c r="C153" s="867"/>
      <c r="D153" s="867"/>
      <c r="E153" s="867"/>
      <c r="F153" s="867"/>
      <c r="G153" s="867"/>
      <c r="H153" s="867"/>
      <c r="I153" s="867"/>
      <c r="J153" s="867"/>
      <c r="K153" s="867"/>
      <c r="L153" s="867"/>
      <c r="M153" s="867"/>
      <c r="N153" s="867"/>
    </row>
    <row r="154" spans="2:14">
      <c r="B154" s="871"/>
      <c r="C154" s="867"/>
      <c r="D154" s="867"/>
      <c r="E154" s="867"/>
      <c r="F154" s="867"/>
      <c r="G154" s="867"/>
      <c r="H154" s="867"/>
      <c r="I154" s="867"/>
      <c r="J154" s="867"/>
      <c r="K154" s="867"/>
      <c r="L154" s="867"/>
      <c r="M154" s="867"/>
      <c r="N154" s="867"/>
    </row>
    <row r="155" spans="2:14">
      <c r="B155" s="871"/>
      <c r="C155" s="867"/>
      <c r="D155" s="867"/>
      <c r="E155" s="867"/>
      <c r="F155" s="867"/>
      <c r="G155" s="867"/>
      <c r="H155" s="867"/>
      <c r="I155" s="867"/>
      <c r="J155" s="867"/>
      <c r="K155" s="867"/>
      <c r="L155" s="867"/>
      <c r="M155" s="867"/>
      <c r="N155" s="867"/>
    </row>
    <row r="156" spans="2:14">
      <c r="B156" s="871"/>
      <c r="C156" s="867"/>
      <c r="D156" s="867"/>
      <c r="E156" s="867"/>
      <c r="F156" s="867"/>
      <c r="G156" s="867"/>
      <c r="H156" s="867"/>
      <c r="I156" s="867"/>
      <c r="J156" s="867"/>
      <c r="K156" s="867"/>
      <c r="L156" s="867"/>
      <c r="M156" s="867"/>
      <c r="N156" s="867"/>
    </row>
    <row r="157" spans="2:14">
      <c r="B157" s="871"/>
      <c r="C157" s="867"/>
      <c r="D157" s="867"/>
      <c r="E157" s="867"/>
      <c r="F157" s="867"/>
      <c r="G157" s="867"/>
      <c r="H157" s="867"/>
      <c r="I157" s="867"/>
      <c r="J157" s="867"/>
      <c r="K157" s="867"/>
      <c r="L157" s="867"/>
      <c r="M157" s="867"/>
      <c r="N157" s="867"/>
    </row>
    <row r="158" spans="2:14">
      <c r="B158" s="871"/>
      <c r="C158" s="867"/>
      <c r="D158" s="867"/>
      <c r="E158" s="867"/>
      <c r="F158" s="867"/>
      <c r="G158" s="867"/>
      <c r="H158" s="867"/>
      <c r="I158" s="867"/>
      <c r="J158" s="867"/>
      <c r="K158" s="867"/>
      <c r="L158" s="867"/>
      <c r="M158" s="867"/>
      <c r="N158" s="867"/>
    </row>
    <row r="159" spans="2:14">
      <c r="B159" s="871"/>
      <c r="C159" s="867"/>
      <c r="D159" s="867"/>
      <c r="E159" s="867"/>
      <c r="F159" s="867"/>
      <c r="G159" s="867"/>
      <c r="H159" s="867"/>
      <c r="I159" s="867"/>
      <c r="J159" s="867"/>
      <c r="K159" s="867"/>
      <c r="L159" s="867"/>
      <c r="M159" s="867"/>
      <c r="N159" s="867"/>
    </row>
    <row r="160" spans="2:14">
      <c r="B160" s="871"/>
      <c r="C160" s="867"/>
      <c r="D160" s="867"/>
      <c r="E160" s="867"/>
      <c r="F160" s="867"/>
      <c r="G160" s="867"/>
      <c r="H160" s="867"/>
      <c r="I160" s="867"/>
      <c r="J160" s="867"/>
      <c r="K160" s="867"/>
      <c r="L160" s="867"/>
      <c r="M160" s="867"/>
      <c r="N160" s="867"/>
    </row>
    <row r="161" spans="2:14">
      <c r="B161" s="871"/>
      <c r="C161" s="867"/>
      <c r="D161" s="867"/>
      <c r="E161" s="867"/>
      <c r="F161" s="867"/>
      <c r="G161" s="867"/>
      <c r="H161" s="867"/>
      <c r="I161" s="867"/>
      <c r="J161" s="867"/>
      <c r="K161" s="867"/>
      <c r="L161" s="867"/>
      <c r="M161" s="867"/>
      <c r="N161" s="867"/>
    </row>
    <row r="162" spans="2:14">
      <c r="B162" s="871"/>
      <c r="C162" s="867"/>
      <c r="D162" s="867"/>
      <c r="E162" s="867"/>
      <c r="F162" s="867"/>
      <c r="G162" s="867"/>
      <c r="H162" s="867"/>
      <c r="I162" s="867"/>
      <c r="J162" s="867"/>
      <c r="K162" s="867"/>
      <c r="L162" s="867"/>
      <c r="M162" s="867"/>
      <c r="N162" s="867"/>
    </row>
    <row r="163" spans="2:14">
      <c r="B163" s="871"/>
      <c r="C163" s="867"/>
      <c r="D163" s="867"/>
      <c r="E163" s="867"/>
      <c r="F163" s="867"/>
      <c r="G163" s="867"/>
      <c r="H163" s="867"/>
      <c r="I163" s="867"/>
      <c r="J163" s="867"/>
      <c r="K163" s="867"/>
      <c r="L163" s="867"/>
      <c r="M163" s="867"/>
      <c r="N163" s="867"/>
    </row>
    <row r="164" spans="2:14">
      <c r="B164" s="871"/>
      <c r="C164" s="867"/>
      <c r="D164" s="867"/>
      <c r="E164" s="867"/>
      <c r="F164" s="867"/>
      <c r="G164" s="867"/>
      <c r="H164" s="867"/>
      <c r="I164" s="867"/>
      <c r="J164" s="867"/>
      <c r="K164" s="867"/>
      <c r="L164" s="867"/>
      <c r="M164" s="867"/>
      <c r="N164" s="867"/>
    </row>
    <row r="165" spans="2:14">
      <c r="B165" s="871"/>
      <c r="C165" s="867"/>
      <c r="D165" s="867"/>
      <c r="E165" s="867"/>
      <c r="F165" s="867"/>
      <c r="G165" s="867"/>
      <c r="H165" s="867"/>
      <c r="I165" s="867"/>
      <c r="J165" s="867"/>
      <c r="K165" s="867"/>
      <c r="L165" s="867"/>
      <c r="M165" s="867"/>
      <c r="N165" s="867"/>
    </row>
    <row r="166" spans="2:14">
      <c r="B166" s="871"/>
      <c r="C166" s="867"/>
      <c r="D166" s="867"/>
      <c r="E166" s="867"/>
      <c r="F166" s="867"/>
      <c r="G166" s="867"/>
      <c r="H166" s="867"/>
      <c r="I166" s="867"/>
      <c r="J166" s="867"/>
      <c r="K166" s="867"/>
      <c r="L166" s="867"/>
      <c r="M166" s="867"/>
      <c r="N166" s="867"/>
    </row>
    <row r="167" spans="2:14">
      <c r="B167" s="871"/>
      <c r="C167" s="867"/>
      <c r="D167" s="867"/>
      <c r="E167" s="867"/>
      <c r="F167" s="867"/>
      <c r="G167" s="867"/>
      <c r="H167" s="867"/>
      <c r="I167" s="867"/>
      <c r="J167" s="867"/>
      <c r="K167" s="867"/>
      <c r="L167" s="867"/>
      <c r="M167" s="867"/>
      <c r="N167" s="867"/>
    </row>
    <row r="168" spans="2:14">
      <c r="B168" s="871"/>
      <c r="C168" s="867"/>
      <c r="D168" s="867"/>
      <c r="E168" s="867"/>
      <c r="F168" s="867"/>
      <c r="G168" s="867"/>
      <c r="H168" s="867"/>
      <c r="I168" s="867"/>
      <c r="J168" s="867"/>
      <c r="K168" s="867"/>
      <c r="L168" s="867"/>
      <c r="M168" s="867"/>
      <c r="N168" s="867"/>
    </row>
    <row r="169" spans="2:14">
      <c r="B169" s="871"/>
      <c r="C169" s="867"/>
      <c r="D169" s="867"/>
      <c r="E169" s="867"/>
      <c r="F169" s="867"/>
      <c r="G169" s="867"/>
      <c r="H169" s="867"/>
      <c r="I169" s="867"/>
      <c r="J169" s="867"/>
      <c r="K169" s="867"/>
      <c r="L169" s="867"/>
      <c r="M169" s="867"/>
      <c r="N169" s="867"/>
    </row>
    <row r="170" spans="2:14">
      <c r="B170" s="871"/>
      <c r="C170" s="867"/>
      <c r="D170" s="867"/>
      <c r="E170" s="867"/>
      <c r="F170" s="867"/>
      <c r="G170" s="867"/>
      <c r="H170" s="867"/>
      <c r="I170" s="867"/>
      <c r="J170" s="867"/>
      <c r="K170" s="867"/>
      <c r="L170" s="867"/>
      <c r="M170" s="867"/>
      <c r="N170" s="867"/>
    </row>
    <row r="171" spans="2:14">
      <c r="B171" s="871"/>
      <c r="C171" s="867"/>
      <c r="D171" s="867"/>
      <c r="E171" s="867"/>
      <c r="F171" s="867"/>
      <c r="G171" s="867"/>
      <c r="H171" s="867"/>
      <c r="I171" s="867"/>
      <c r="J171" s="867"/>
      <c r="K171" s="867"/>
      <c r="L171" s="867"/>
      <c r="M171" s="867"/>
      <c r="N171" s="867"/>
    </row>
    <row r="172" spans="2:14">
      <c r="B172" s="871"/>
      <c r="C172" s="867"/>
      <c r="D172" s="867"/>
      <c r="E172" s="867"/>
      <c r="F172" s="867"/>
      <c r="G172" s="867"/>
      <c r="H172" s="867"/>
      <c r="I172" s="867"/>
      <c r="J172" s="867"/>
      <c r="K172" s="867"/>
      <c r="L172" s="867"/>
      <c r="M172" s="867"/>
      <c r="N172" s="867"/>
    </row>
    <row r="173" spans="2:14">
      <c r="B173" s="871"/>
      <c r="C173" s="867"/>
      <c r="D173" s="867"/>
      <c r="E173" s="867"/>
      <c r="F173" s="867"/>
      <c r="G173" s="867"/>
      <c r="H173" s="867"/>
      <c r="I173" s="867"/>
      <c r="J173" s="867"/>
      <c r="K173" s="867"/>
      <c r="L173" s="867"/>
      <c r="M173" s="867"/>
      <c r="N173" s="867"/>
    </row>
    <row r="174" spans="2:14">
      <c r="B174" s="871"/>
      <c r="C174" s="867"/>
      <c r="D174" s="867"/>
      <c r="E174" s="867"/>
      <c r="F174" s="867"/>
      <c r="G174" s="867"/>
      <c r="H174" s="867"/>
      <c r="I174" s="867"/>
      <c r="J174" s="867"/>
      <c r="K174" s="867"/>
      <c r="L174" s="867"/>
      <c r="M174" s="867"/>
      <c r="N174" s="867"/>
    </row>
    <row r="175" spans="2:14">
      <c r="B175" s="871"/>
      <c r="C175" s="867"/>
      <c r="D175" s="867"/>
      <c r="E175" s="867"/>
      <c r="F175" s="867"/>
      <c r="G175" s="867"/>
      <c r="H175" s="867"/>
      <c r="I175" s="867"/>
      <c r="J175" s="867"/>
      <c r="K175" s="867"/>
      <c r="L175" s="867"/>
      <c r="M175" s="867"/>
      <c r="N175" s="867"/>
    </row>
    <row r="176" spans="2:14">
      <c r="B176" s="871"/>
      <c r="C176" s="867"/>
      <c r="D176" s="867"/>
      <c r="E176" s="867"/>
      <c r="F176" s="867"/>
      <c r="G176" s="867"/>
      <c r="H176" s="867"/>
      <c r="I176" s="867"/>
      <c r="J176" s="867"/>
      <c r="K176" s="867"/>
      <c r="L176" s="867"/>
      <c r="M176" s="867"/>
      <c r="N176" s="867"/>
    </row>
    <row r="177" spans="2:14">
      <c r="B177" s="871"/>
      <c r="C177" s="867"/>
      <c r="D177" s="867"/>
      <c r="E177" s="867"/>
      <c r="F177" s="867"/>
      <c r="G177" s="867"/>
      <c r="H177" s="867"/>
      <c r="I177" s="867"/>
      <c r="J177" s="867"/>
      <c r="K177" s="867"/>
      <c r="L177" s="867"/>
      <c r="M177" s="867"/>
      <c r="N177" s="867"/>
    </row>
    <row r="178" spans="2:14">
      <c r="B178" s="871"/>
      <c r="C178" s="867"/>
      <c r="D178" s="867"/>
      <c r="E178" s="867"/>
      <c r="F178" s="867"/>
      <c r="G178" s="867"/>
      <c r="H178" s="867"/>
      <c r="I178" s="867"/>
      <c r="J178" s="867"/>
      <c r="K178" s="867"/>
      <c r="L178" s="867"/>
      <c r="M178" s="867"/>
      <c r="N178" s="867"/>
    </row>
    <row r="179" spans="2:14">
      <c r="B179" s="871"/>
      <c r="C179" s="867"/>
      <c r="D179" s="867"/>
      <c r="E179" s="867"/>
      <c r="F179" s="867"/>
      <c r="G179" s="867"/>
      <c r="H179" s="867"/>
      <c r="I179" s="867"/>
      <c r="J179" s="867"/>
      <c r="K179" s="867"/>
      <c r="L179" s="867"/>
      <c r="M179" s="867"/>
      <c r="N179" s="867"/>
    </row>
    <row r="180" spans="2:14">
      <c r="B180" s="871"/>
      <c r="C180" s="867"/>
      <c r="D180" s="867"/>
      <c r="E180" s="867"/>
      <c r="F180" s="867"/>
      <c r="G180" s="867"/>
      <c r="H180" s="867"/>
      <c r="I180" s="867"/>
      <c r="J180" s="867"/>
      <c r="K180" s="867"/>
      <c r="L180" s="867"/>
      <c r="M180" s="867"/>
      <c r="N180" s="867"/>
    </row>
    <row r="181" spans="2:14">
      <c r="B181" s="871"/>
      <c r="C181" s="867"/>
      <c r="D181" s="867"/>
      <c r="E181" s="867"/>
      <c r="F181" s="867"/>
      <c r="G181" s="867"/>
      <c r="H181" s="867"/>
      <c r="I181" s="867"/>
      <c r="J181" s="867"/>
      <c r="K181" s="867"/>
      <c r="L181" s="867"/>
      <c r="M181" s="867"/>
      <c r="N181" s="867"/>
    </row>
    <row r="182" spans="2:14">
      <c r="B182" s="871"/>
      <c r="C182" s="867"/>
      <c r="D182" s="867"/>
      <c r="E182" s="867"/>
      <c r="F182" s="867"/>
      <c r="G182" s="867"/>
      <c r="H182" s="867"/>
      <c r="I182" s="867"/>
      <c r="J182" s="867"/>
      <c r="K182" s="867"/>
      <c r="L182" s="867"/>
      <c r="M182" s="867"/>
      <c r="N182" s="867"/>
    </row>
    <row r="183" spans="2:14">
      <c r="B183" s="871"/>
      <c r="C183" s="867"/>
      <c r="D183" s="867"/>
      <c r="E183" s="867"/>
      <c r="F183" s="867"/>
      <c r="G183" s="867"/>
      <c r="H183" s="867"/>
      <c r="I183" s="867"/>
      <c r="J183" s="867"/>
      <c r="K183" s="867"/>
      <c r="L183" s="867"/>
      <c r="M183" s="867"/>
      <c r="N183" s="867"/>
    </row>
    <row r="184" spans="2:14">
      <c r="B184" s="871"/>
      <c r="C184" s="867"/>
      <c r="D184" s="867"/>
      <c r="E184" s="867"/>
      <c r="F184" s="867"/>
      <c r="G184" s="867"/>
      <c r="H184" s="867"/>
      <c r="I184" s="867"/>
      <c r="J184" s="867"/>
      <c r="K184" s="867"/>
      <c r="L184" s="867"/>
      <c r="M184" s="867"/>
      <c r="N184" s="867"/>
    </row>
    <row r="185" spans="2:14">
      <c r="B185" s="871"/>
      <c r="C185" s="867"/>
      <c r="D185" s="867"/>
      <c r="E185" s="867"/>
      <c r="F185" s="867"/>
      <c r="G185" s="867"/>
      <c r="H185" s="867"/>
      <c r="I185" s="867"/>
      <c r="J185" s="867"/>
      <c r="K185" s="867"/>
      <c r="L185" s="867"/>
      <c r="M185" s="867"/>
      <c r="N185" s="867"/>
    </row>
    <row r="186" spans="2:14">
      <c r="B186" s="871"/>
      <c r="C186" s="867"/>
      <c r="D186" s="867"/>
      <c r="E186" s="867"/>
      <c r="F186" s="867"/>
      <c r="G186" s="867"/>
      <c r="H186" s="867"/>
      <c r="I186" s="867"/>
      <c r="J186" s="867"/>
      <c r="K186" s="867"/>
      <c r="L186" s="867"/>
      <c r="M186" s="867"/>
      <c r="N186" s="867"/>
    </row>
    <row r="187" spans="2:14">
      <c r="B187" s="871"/>
      <c r="C187" s="867"/>
      <c r="D187" s="867"/>
      <c r="E187" s="867"/>
      <c r="F187" s="867"/>
      <c r="G187" s="867"/>
      <c r="H187" s="867"/>
      <c r="I187" s="867"/>
      <c r="J187" s="867"/>
      <c r="K187" s="867"/>
      <c r="L187" s="867"/>
      <c r="M187" s="867"/>
      <c r="N187" s="867"/>
    </row>
    <row r="188" spans="2:14">
      <c r="B188" s="871"/>
      <c r="C188" s="867"/>
      <c r="D188" s="867"/>
      <c r="E188" s="867"/>
      <c r="F188" s="867"/>
      <c r="G188" s="867"/>
      <c r="H188" s="867"/>
      <c r="I188" s="867"/>
      <c r="J188" s="867"/>
      <c r="K188" s="867"/>
      <c r="L188" s="867"/>
      <c r="M188" s="867"/>
      <c r="N188" s="867"/>
    </row>
    <row r="189" spans="2:14">
      <c r="B189" s="871"/>
      <c r="C189" s="867"/>
      <c r="D189" s="867"/>
      <c r="E189" s="867"/>
      <c r="F189" s="867"/>
      <c r="G189" s="867"/>
      <c r="H189" s="867"/>
      <c r="I189" s="867"/>
      <c r="J189" s="867"/>
      <c r="K189" s="867"/>
      <c r="L189" s="867"/>
      <c r="M189" s="867"/>
      <c r="N189" s="867"/>
    </row>
    <row r="190" spans="2:14">
      <c r="B190" s="871"/>
      <c r="C190" s="867"/>
      <c r="D190" s="867"/>
      <c r="E190" s="867"/>
      <c r="F190" s="867"/>
      <c r="G190" s="867"/>
      <c r="H190" s="867"/>
      <c r="I190" s="867"/>
      <c r="J190" s="867"/>
      <c r="K190" s="867"/>
      <c r="L190" s="867"/>
      <c r="M190" s="867"/>
      <c r="N190" s="867"/>
    </row>
    <row r="191" spans="2:14">
      <c r="B191" s="871"/>
      <c r="C191" s="867"/>
      <c r="D191" s="867"/>
      <c r="E191" s="867"/>
      <c r="F191" s="867"/>
      <c r="G191" s="867"/>
      <c r="H191" s="867"/>
      <c r="I191" s="867"/>
      <c r="J191" s="867"/>
      <c r="K191" s="867"/>
      <c r="L191" s="867"/>
      <c r="M191" s="867"/>
      <c r="N191" s="867"/>
    </row>
    <row r="192" spans="2:14">
      <c r="B192" s="871"/>
      <c r="C192" s="867"/>
      <c r="D192" s="867"/>
      <c r="E192" s="867"/>
      <c r="F192" s="867"/>
      <c r="G192" s="867"/>
      <c r="H192" s="867"/>
      <c r="I192" s="867"/>
      <c r="J192" s="867"/>
      <c r="K192" s="867"/>
      <c r="L192" s="867"/>
      <c r="M192" s="867"/>
      <c r="N192" s="867"/>
    </row>
    <row r="193" spans="2:14">
      <c r="B193" s="871"/>
      <c r="C193" s="867"/>
      <c r="D193" s="867"/>
      <c r="E193" s="867"/>
      <c r="F193" s="867"/>
      <c r="G193" s="867"/>
      <c r="H193" s="867"/>
      <c r="I193" s="867"/>
      <c r="J193" s="867"/>
      <c r="K193" s="867"/>
      <c r="L193" s="867"/>
      <c r="M193" s="867"/>
      <c r="N193" s="867"/>
    </row>
    <row r="194" spans="2:14">
      <c r="B194" s="871"/>
      <c r="C194" s="867"/>
      <c r="D194" s="867"/>
      <c r="E194" s="867"/>
      <c r="F194" s="867"/>
      <c r="G194" s="867"/>
      <c r="H194" s="867"/>
      <c r="I194" s="867"/>
      <c r="J194" s="867"/>
      <c r="K194" s="867"/>
      <c r="L194" s="867"/>
      <c r="M194" s="867"/>
      <c r="N194" s="867"/>
    </row>
    <row r="195" spans="2:14">
      <c r="B195" s="871"/>
      <c r="C195" s="867"/>
      <c r="D195" s="867"/>
      <c r="E195" s="867"/>
      <c r="F195" s="867"/>
      <c r="G195" s="867"/>
      <c r="H195" s="867"/>
      <c r="I195" s="867"/>
      <c r="J195" s="867"/>
      <c r="K195" s="867"/>
      <c r="L195" s="867"/>
      <c r="M195" s="867"/>
      <c r="N195" s="867"/>
    </row>
    <row r="196" spans="2:14">
      <c r="B196" s="871"/>
      <c r="C196" s="867"/>
      <c r="D196" s="867"/>
      <c r="E196" s="867"/>
      <c r="F196" s="867"/>
      <c r="G196" s="867"/>
      <c r="H196" s="867"/>
      <c r="I196" s="867"/>
      <c r="J196" s="867"/>
      <c r="K196" s="867"/>
      <c r="L196" s="867"/>
      <c r="M196" s="867"/>
      <c r="N196" s="867"/>
    </row>
    <row r="197" spans="2:14">
      <c r="B197" s="871"/>
      <c r="C197" s="867"/>
      <c r="D197" s="867"/>
      <c r="E197" s="867"/>
      <c r="F197" s="867"/>
      <c r="G197" s="867"/>
      <c r="H197" s="867"/>
      <c r="I197" s="867"/>
      <c r="J197" s="867"/>
      <c r="K197" s="867"/>
      <c r="L197" s="867"/>
      <c r="M197" s="867"/>
      <c r="N197" s="867"/>
    </row>
    <row r="198" spans="2:14">
      <c r="B198" s="871"/>
      <c r="C198" s="867"/>
      <c r="D198" s="867"/>
      <c r="E198" s="867"/>
      <c r="F198" s="867"/>
      <c r="G198" s="867"/>
      <c r="H198" s="867"/>
      <c r="I198" s="867"/>
      <c r="J198" s="867"/>
      <c r="K198" s="867"/>
      <c r="L198" s="867"/>
      <c r="M198" s="867"/>
      <c r="N198" s="867"/>
    </row>
    <row r="199" spans="2:14">
      <c r="B199" s="871"/>
      <c r="C199" s="867"/>
      <c r="D199" s="867"/>
      <c r="E199" s="867"/>
      <c r="F199" s="867"/>
      <c r="G199" s="867"/>
      <c r="H199" s="867"/>
      <c r="I199" s="867"/>
      <c r="J199" s="867"/>
      <c r="K199" s="867"/>
      <c r="L199" s="867"/>
      <c r="M199" s="867"/>
      <c r="N199" s="867"/>
    </row>
    <row r="200" spans="2:14">
      <c r="B200" s="871"/>
      <c r="C200" s="867"/>
      <c r="D200" s="867"/>
      <c r="E200" s="867"/>
      <c r="F200" s="867"/>
      <c r="G200" s="867"/>
      <c r="H200" s="867"/>
      <c r="I200" s="867"/>
      <c r="J200" s="867"/>
      <c r="K200" s="867"/>
      <c r="L200" s="867"/>
      <c r="M200" s="867"/>
      <c r="N200" s="867"/>
    </row>
    <row r="201" spans="2:14">
      <c r="B201" s="871"/>
      <c r="C201" s="867"/>
      <c r="D201" s="867"/>
      <c r="E201" s="867"/>
      <c r="F201" s="867"/>
      <c r="G201" s="867"/>
      <c r="H201" s="867"/>
      <c r="I201" s="867"/>
      <c r="J201" s="867"/>
      <c r="K201" s="867"/>
      <c r="L201" s="867"/>
      <c r="M201" s="867"/>
      <c r="N201" s="867"/>
    </row>
    <row r="202" spans="2:14">
      <c r="B202" s="871"/>
      <c r="C202" s="867"/>
      <c r="D202" s="867"/>
      <c r="E202" s="867"/>
      <c r="F202" s="867"/>
      <c r="G202" s="867"/>
      <c r="H202" s="867"/>
      <c r="I202" s="867"/>
      <c r="J202" s="867"/>
      <c r="K202" s="867"/>
      <c r="L202" s="867"/>
      <c r="M202" s="867"/>
      <c r="N202" s="867"/>
    </row>
    <row r="203" spans="2:14">
      <c r="B203" s="871"/>
      <c r="C203" s="867"/>
      <c r="D203" s="867"/>
      <c r="E203" s="867"/>
      <c r="F203" s="867"/>
      <c r="G203" s="867"/>
      <c r="H203" s="867"/>
      <c r="I203" s="867"/>
      <c r="J203" s="867"/>
      <c r="K203" s="867"/>
      <c r="L203" s="867"/>
      <c r="M203" s="867"/>
      <c r="N203" s="867"/>
    </row>
    <row r="204" spans="2:14">
      <c r="B204" s="871"/>
      <c r="C204" s="867"/>
      <c r="D204" s="867"/>
      <c r="E204" s="867"/>
      <c r="F204" s="867"/>
      <c r="G204" s="867"/>
      <c r="H204" s="867"/>
      <c r="I204" s="867"/>
      <c r="J204" s="867"/>
      <c r="K204" s="867"/>
      <c r="L204" s="867"/>
      <c r="M204" s="867"/>
      <c r="N204" s="867"/>
    </row>
    <row r="205" spans="2:14">
      <c r="B205" s="871"/>
      <c r="C205" s="867"/>
      <c r="D205" s="867"/>
      <c r="E205" s="867"/>
      <c r="F205" s="867"/>
      <c r="G205" s="867"/>
      <c r="H205" s="867"/>
      <c r="I205" s="867"/>
      <c r="J205" s="867"/>
      <c r="K205" s="867"/>
      <c r="L205" s="867"/>
      <c r="M205" s="867"/>
      <c r="N205" s="867"/>
    </row>
    <row r="206" spans="2:14">
      <c r="B206" s="871"/>
      <c r="C206" s="867"/>
      <c r="D206" s="867"/>
      <c r="E206" s="867"/>
      <c r="F206" s="867"/>
      <c r="G206" s="867"/>
      <c r="H206" s="867"/>
      <c r="I206" s="867"/>
      <c r="J206" s="867"/>
      <c r="K206" s="867"/>
      <c r="L206" s="867"/>
      <c r="M206" s="867"/>
      <c r="N206" s="867"/>
    </row>
    <row r="207" spans="2:14">
      <c r="B207" s="871"/>
      <c r="C207" s="867"/>
      <c r="D207" s="867"/>
      <c r="E207" s="867"/>
      <c r="F207" s="867"/>
      <c r="G207" s="867"/>
      <c r="H207" s="867"/>
      <c r="I207" s="867"/>
      <c r="J207" s="867"/>
      <c r="K207" s="867"/>
      <c r="L207" s="867"/>
      <c r="M207" s="867"/>
      <c r="N207" s="867"/>
    </row>
    <row r="208" spans="2:14">
      <c r="B208" s="871"/>
      <c r="C208" s="867"/>
      <c r="D208" s="867"/>
      <c r="E208" s="867"/>
      <c r="F208" s="867"/>
      <c r="G208" s="867"/>
      <c r="H208" s="867"/>
      <c r="I208" s="867"/>
      <c r="J208" s="867"/>
      <c r="K208" s="867"/>
      <c r="L208" s="867"/>
      <c r="M208" s="867"/>
      <c r="N208" s="867"/>
    </row>
    <row r="209" spans="2:14">
      <c r="B209" s="871"/>
      <c r="C209" s="867"/>
      <c r="D209" s="867"/>
      <c r="E209" s="867"/>
      <c r="F209" s="867"/>
      <c r="G209" s="867"/>
      <c r="H209" s="867"/>
      <c r="I209" s="867"/>
      <c r="J209" s="867"/>
      <c r="K209" s="867"/>
      <c r="L209" s="867"/>
      <c r="M209" s="867"/>
      <c r="N209" s="867"/>
    </row>
    <row r="210" spans="2:14">
      <c r="B210" s="871"/>
      <c r="C210" s="867"/>
      <c r="D210" s="867"/>
      <c r="E210" s="867"/>
      <c r="F210" s="867"/>
      <c r="G210" s="867"/>
      <c r="H210" s="867"/>
      <c r="I210" s="867"/>
      <c r="J210" s="867"/>
      <c r="K210" s="867"/>
      <c r="L210" s="867"/>
      <c r="M210" s="867"/>
      <c r="N210" s="867"/>
    </row>
    <row r="211" spans="2:14">
      <c r="B211" s="871"/>
      <c r="C211" s="867"/>
      <c r="D211" s="867"/>
      <c r="E211" s="867"/>
      <c r="F211" s="867"/>
      <c r="G211" s="867"/>
      <c r="H211" s="867"/>
      <c r="I211" s="867"/>
      <c r="J211" s="867"/>
      <c r="K211" s="867"/>
      <c r="L211" s="867"/>
      <c r="M211" s="867"/>
      <c r="N211" s="867"/>
    </row>
    <row r="212" spans="2:14">
      <c r="B212" s="871"/>
      <c r="C212" s="867"/>
      <c r="D212" s="867"/>
      <c r="E212" s="867"/>
      <c r="F212" s="867"/>
      <c r="G212" s="867"/>
      <c r="H212" s="867"/>
      <c r="I212" s="867"/>
      <c r="J212" s="867"/>
      <c r="K212" s="867"/>
      <c r="L212" s="867"/>
      <c r="M212" s="867"/>
      <c r="N212" s="867"/>
    </row>
    <row r="213" spans="2:14">
      <c r="B213" s="871"/>
      <c r="C213" s="867"/>
      <c r="D213" s="867"/>
      <c r="E213" s="867"/>
      <c r="F213" s="867"/>
      <c r="G213" s="867"/>
      <c r="H213" s="867"/>
      <c r="I213" s="867"/>
      <c r="J213" s="867"/>
      <c r="K213" s="867"/>
      <c r="L213" s="867"/>
      <c r="M213" s="867"/>
      <c r="N213" s="867"/>
    </row>
    <row r="214" spans="2:14">
      <c r="B214" s="871"/>
      <c r="C214" s="867"/>
      <c r="D214" s="867"/>
      <c r="E214" s="867"/>
      <c r="F214" s="867"/>
      <c r="G214" s="867"/>
      <c r="H214" s="867"/>
      <c r="I214" s="867"/>
      <c r="J214" s="867"/>
      <c r="K214" s="867"/>
      <c r="L214" s="867"/>
      <c r="M214" s="867"/>
      <c r="N214" s="867"/>
    </row>
    <row r="215" spans="2:14">
      <c r="B215" s="871"/>
      <c r="C215" s="867"/>
      <c r="D215" s="867"/>
      <c r="E215" s="867"/>
      <c r="F215" s="867"/>
      <c r="G215" s="867"/>
      <c r="H215" s="867"/>
      <c r="I215" s="867"/>
      <c r="J215" s="867"/>
      <c r="K215" s="867"/>
      <c r="L215" s="867"/>
      <c r="M215" s="867"/>
      <c r="N215" s="867"/>
    </row>
    <row r="216" spans="2:14">
      <c r="B216" s="871"/>
      <c r="C216" s="867"/>
      <c r="D216" s="867"/>
      <c r="E216" s="867"/>
      <c r="F216" s="867"/>
      <c r="G216" s="867"/>
      <c r="H216" s="867"/>
      <c r="I216" s="867"/>
      <c r="J216" s="867"/>
      <c r="K216" s="867"/>
      <c r="L216" s="867"/>
      <c r="M216" s="867"/>
      <c r="N216" s="867"/>
    </row>
    <row r="217" spans="2:14">
      <c r="B217" s="871"/>
      <c r="C217" s="867"/>
      <c r="D217" s="867"/>
      <c r="E217" s="867"/>
      <c r="F217" s="867"/>
      <c r="G217" s="867"/>
      <c r="H217" s="867"/>
      <c r="I217" s="867"/>
      <c r="J217" s="867"/>
      <c r="K217" s="867"/>
      <c r="L217" s="867"/>
      <c r="M217" s="867"/>
      <c r="N217" s="867"/>
    </row>
    <row r="218" spans="2:14">
      <c r="B218" s="871"/>
      <c r="C218" s="867"/>
      <c r="D218" s="867"/>
      <c r="E218" s="867"/>
      <c r="F218" s="867"/>
      <c r="G218" s="867"/>
      <c r="H218" s="867"/>
      <c r="I218" s="867"/>
      <c r="J218" s="867"/>
      <c r="K218" s="867"/>
      <c r="L218" s="867"/>
      <c r="M218" s="867"/>
      <c r="N218" s="867"/>
    </row>
    <row r="219" spans="2:14">
      <c r="B219" s="871"/>
      <c r="C219" s="867"/>
      <c r="D219" s="867"/>
      <c r="E219" s="867"/>
      <c r="F219" s="867"/>
      <c r="G219" s="867"/>
      <c r="H219" s="867"/>
      <c r="I219" s="867"/>
      <c r="J219" s="867"/>
      <c r="K219" s="867"/>
      <c r="L219" s="867"/>
      <c r="M219" s="867"/>
      <c r="N219" s="867"/>
    </row>
    <row r="220" spans="2:14">
      <c r="B220" s="871"/>
      <c r="C220" s="867"/>
      <c r="D220" s="867"/>
      <c r="E220" s="867"/>
      <c r="F220" s="867"/>
      <c r="G220" s="867"/>
      <c r="H220" s="867"/>
      <c r="I220" s="867"/>
      <c r="J220" s="867"/>
      <c r="K220" s="867"/>
      <c r="L220" s="867"/>
      <c r="M220" s="867"/>
      <c r="N220" s="867"/>
    </row>
    <row r="221" spans="2:14">
      <c r="B221" s="871"/>
      <c r="C221" s="867"/>
      <c r="D221" s="867"/>
      <c r="E221" s="867"/>
      <c r="F221" s="867"/>
      <c r="G221" s="867"/>
      <c r="H221" s="867"/>
      <c r="I221" s="867"/>
      <c r="J221" s="867"/>
      <c r="K221" s="867"/>
      <c r="L221" s="867"/>
      <c r="M221" s="867"/>
      <c r="N221" s="867"/>
    </row>
    <row r="222" spans="2:14">
      <c r="B222" s="871"/>
      <c r="C222" s="867"/>
      <c r="D222" s="867"/>
      <c r="E222" s="867"/>
      <c r="F222" s="867"/>
      <c r="G222" s="867"/>
      <c r="H222" s="867"/>
      <c r="I222" s="867"/>
      <c r="J222" s="867"/>
      <c r="K222" s="867"/>
      <c r="L222" s="867"/>
      <c r="M222" s="867"/>
      <c r="N222" s="867"/>
    </row>
    <row r="223" spans="2:14">
      <c r="B223" s="871"/>
      <c r="C223" s="867"/>
      <c r="D223" s="867"/>
      <c r="E223" s="867"/>
      <c r="F223" s="867"/>
      <c r="G223" s="867"/>
      <c r="H223" s="867"/>
      <c r="I223" s="867"/>
      <c r="J223" s="867"/>
      <c r="K223" s="867"/>
      <c r="L223" s="867"/>
      <c r="M223" s="867"/>
      <c r="N223" s="867"/>
    </row>
    <row r="224" spans="2:14">
      <c r="B224" s="871"/>
      <c r="C224" s="867"/>
      <c r="D224" s="867"/>
      <c r="E224" s="867"/>
      <c r="F224" s="867"/>
      <c r="G224" s="867"/>
      <c r="H224" s="867"/>
      <c r="I224" s="867"/>
      <c r="J224" s="867"/>
      <c r="K224" s="867"/>
      <c r="L224" s="867"/>
      <c r="M224" s="867"/>
      <c r="N224" s="867"/>
    </row>
    <row r="225" spans="2:14">
      <c r="B225" s="871"/>
      <c r="C225" s="867"/>
      <c r="D225" s="867"/>
      <c r="E225" s="867"/>
      <c r="F225" s="867"/>
      <c r="G225" s="867"/>
      <c r="H225" s="867"/>
      <c r="I225" s="867"/>
      <c r="J225" s="867"/>
      <c r="K225" s="867"/>
      <c r="L225" s="867"/>
      <c r="M225" s="867"/>
      <c r="N225" s="867"/>
    </row>
    <row r="226" spans="2:14">
      <c r="B226" s="871"/>
      <c r="C226" s="867"/>
      <c r="D226" s="867"/>
      <c r="E226" s="867"/>
      <c r="F226" s="867"/>
      <c r="G226" s="867"/>
      <c r="H226" s="867"/>
      <c r="I226" s="867"/>
      <c r="J226" s="867"/>
      <c r="K226" s="867"/>
      <c r="L226" s="867"/>
      <c r="M226" s="867"/>
      <c r="N226" s="867"/>
    </row>
    <row r="227" spans="2:14">
      <c r="B227" s="871"/>
      <c r="C227" s="867"/>
      <c r="D227" s="867"/>
      <c r="E227" s="867"/>
      <c r="F227" s="867"/>
      <c r="G227" s="867"/>
      <c r="H227" s="867"/>
      <c r="I227" s="867"/>
      <c r="J227" s="867"/>
      <c r="K227" s="867"/>
      <c r="L227" s="867"/>
      <c r="M227" s="867"/>
      <c r="N227" s="867"/>
    </row>
    <row r="228" spans="2:14">
      <c r="B228" s="871"/>
      <c r="C228" s="867"/>
      <c r="D228" s="867"/>
      <c r="E228" s="867"/>
      <c r="F228" s="867"/>
      <c r="G228" s="867"/>
      <c r="H228" s="867"/>
      <c r="I228" s="867"/>
      <c r="J228" s="867"/>
      <c r="K228" s="867"/>
      <c r="L228" s="867"/>
      <c r="M228" s="867"/>
      <c r="N228" s="867"/>
    </row>
    <row r="229" spans="2:14">
      <c r="B229" s="871"/>
      <c r="C229" s="867"/>
      <c r="D229" s="867"/>
      <c r="E229" s="867"/>
      <c r="F229" s="867"/>
      <c r="G229" s="867"/>
      <c r="H229" s="867"/>
      <c r="I229" s="867"/>
      <c r="J229" s="867"/>
      <c r="K229" s="867"/>
      <c r="L229" s="867"/>
      <c r="M229" s="867"/>
      <c r="N229" s="867"/>
    </row>
    <row r="230" spans="2:14">
      <c r="B230" s="871"/>
      <c r="C230" s="867"/>
      <c r="D230" s="867"/>
      <c r="E230" s="867"/>
      <c r="F230" s="867"/>
      <c r="G230" s="867"/>
      <c r="H230" s="867"/>
      <c r="I230" s="867"/>
      <c r="J230" s="867"/>
      <c r="K230" s="867"/>
      <c r="L230" s="867"/>
      <c r="M230" s="867"/>
      <c r="N230" s="867"/>
    </row>
    <row r="231" spans="2:14">
      <c r="B231" s="871"/>
      <c r="C231" s="867"/>
      <c r="D231" s="867"/>
      <c r="E231" s="867"/>
      <c r="F231" s="867"/>
      <c r="G231" s="867"/>
      <c r="H231" s="867"/>
      <c r="I231" s="867"/>
      <c r="J231" s="867"/>
      <c r="K231" s="867"/>
      <c r="L231" s="867"/>
      <c r="M231" s="867"/>
      <c r="N231" s="867"/>
    </row>
    <row r="232" spans="2:14">
      <c r="B232" s="871"/>
      <c r="C232" s="867"/>
      <c r="D232" s="867"/>
      <c r="E232" s="867"/>
      <c r="F232" s="867"/>
      <c r="G232" s="867"/>
      <c r="H232" s="867"/>
      <c r="I232" s="867"/>
      <c r="J232" s="867"/>
      <c r="K232" s="867"/>
      <c r="L232" s="867"/>
      <c r="M232" s="867"/>
      <c r="N232" s="867"/>
    </row>
    <row r="233" spans="2:14">
      <c r="B233" s="871"/>
      <c r="C233" s="867"/>
      <c r="D233" s="867"/>
      <c r="E233" s="867"/>
      <c r="F233" s="867"/>
      <c r="G233" s="867"/>
      <c r="H233" s="867"/>
      <c r="I233" s="867"/>
      <c r="J233" s="867"/>
      <c r="K233" s="867"/>
      <c r="L233" s="867"/>
      <c r="M233" s="867"/>
      <c r="N233" s="867"/>
    </row>
    <row r="234" spans="2:14">
      <c r="B234" s="871"/>
      <c r="C234" s="867"/>
      <c r="D234" s="867"/>
      <c r="E234" s="867"/>
      <c r="F234" s="867"/>
      <c r="G234" s="867"/>
      <c r="H234" s="867"/>
      <c r="I234" s="867"/>
      <c r="J234" s="867"/>
      <c r="K234" s="867"/>
      <c r="L234" s="867"/>
      <c r="M234" s="867"/>
      <c r="N234" s="867"/>
    </row>
    <row r="235" spans="2:14">
      <c r="B235" s="871"/>
      <c r="C235" s="867"/>
      <c r="D235" s="867"/>
      <c r="E235" s="867"/>
      <c r="F235" s="867"/>
      <c r="G235" s="867"/>
      <c r="H235" s="867"/>
      <c r="I235" s="867"/>
      <c r="J235" s="867"/>
      <c r="K235" s="867"/>
      <c r="L235" s="867"/>
      <c r="M235" s="867"/>
      <c r="N235" s="867"/>
    </row>
    <row r="236" spans="2:14">
      <c r="B236" s="871"/>
      <c r="C236" s="867"/>
      <c r="D236" s="867"/>
      <c r="E236" s="867"/>
      <c r="F236" s="867"/>
      <c r="G236" s="867"/>
      <c r="H236" s="867"/>
      <c r="I236" s="867"/>
      <c r="J236" s="867"/>
      <c r="K236" s="867"/>
      <c r="L236" s="867"/>
      <c r="M236" s="867"/>
      <c r="N236" s="867"/>
    </row>
    <row r="237" spans="2:14">
      <c r="B237" s="871"/>
      <c r="C237" s="867"/>
      <c r="D237" s="867"/>
      <c r="E237" s="867"/>
      <c r="F237" s="867"/>
      <c r="G237" s="867"/>
      <c r="H237" s="867"/>
      <c r="I237" s="867"/>
      <c r="J237" s="867"/>
      <c r="K237" s="867"/>
      <c r="L237" s="867"/>
      <c r="M237" s="867"/>
      <c r="N237" s="867"/>
    </row>
    <row r="238" spans="2:14">
      <c r="B238" s="871"/>
      <c r="C238" s="867"/>
      <c r="D238" s="867"/>
      <c r="E238" s="867"/>
      <c r="F238" s="867"/>
      <c r="G238" s="867"/>
      <c r="H238" s="867"/>
      <c r="I238" s="867"/>
      <c r="J238" s="867"/>
      <c r="K238" s="867"/>
      <c r="L238" s="867"/>
      <c r="M238" s="867"/>
      <c r="N238" s="867"/>
    </row>
    <row r="239" spans="2:14">
      <c r="B239" s="871"/>
      <c r="C239" s="867"/>
      <c r="D239" s="867"/>
      <c r="E239" s="867"/>
      <c r="F239" s="867"/>
      <c r="G239" s="867"/>
      <c r="H239" s="867"/>
      <c r="I239" s="867"/>
      <c r="J239" s="867"/>
      <c r="K239" s="867"/>
      <c r="L239" s="867"/>
      <c r="M239" s="867"/>
      <c r="N239" s="867"/>
    </row>
    <row r="240" spans="2:14">
      <c r="B240" s="871"/>
      <c r="C240" s="867"/>
      <c r="D240" s="867"/>
      <c r="E240" s="867"/>
      <c r="F240" s="867"/>
      <c r="G240" s="867"/>
      <c r="H240" s="867"/>
      <c r="I240" s="867"/>
      <c r="J240" s="867"/>
      <c r="K240" s="867"/>
      <c r="L240" s="867"/>
      <c r="M240" s="867"/>
      <c r="N240" s="867"/>
    </row>
    <row r="241" spans="2:14">
      <c r="B241" s="871"/>
      <c r="C241" s="867"/>
      <c r="D241" s="867"/>
      <c r="E241" s="867"/>
      <c r="F241" s="867"/>
      <c r="G241" s="867"/>
      <c r="H241" s="867"/>
      <c r="I241" s="867"/>
      <c r="J241" s="867"/>
      <c r="K241" s="867"/>
      <c r="L241" s="867"/>
      <c r="M241" s="867"/>
      <c r="N241" s="867"/>
    </row>
    <row r="242" spans="2:14">
      <c r="B242" s="871"/>
      <c r="C242" s="867"/>
      <c r="D242" s="867"/>
      <c r="E242" s="867"/>
      <c r="F242" s="867"/>
      <c r="G242" s="867"/>
      <c r="H242" s="867"/>
      <c r="I242" s="867"/>
      <c r="J242" s="867"/>
      <c r="K242" s="867"/>
      <c r="L242" s="867"/>
      <c r="M242" s="867"/>
      <c r="N242" s="867"/>
    </row>
    <row r="243" spans="2:14">
      <c r="B243" s="871"/>
      <c r="C243" s="867"/>
      <c r="D243" s="867"/>
      <c r="E243" s="867"/>
      <c r="F243" s="867"/>
      <c r="G243" s="867"/>
      <c r="H243" s="867"/>
      <c r="I243" s="867"/>
      <c r="J243" s="867"/>
      <c r="K243" s="867"/>
      <c r="L243" s="867"/>
      <c r="M243" s="867"/>
      <c r="N243" s="867"/>
    </row>
    <row r="244" spans="2:14">
      <c r="B244" s="871"/>
      <c r="C244" s="867"/>
      <c r="D244" s="867"/>
      <c r="E244" s="867"/>
      <c r="F244" s="867"/>
      <c r="G244" s="867"/>
      <c r="H244" s="867"/>
      <c r="I244" s="867"/>
      <c r="J244" s="867"/>
      <c r="K244" s="867"/>
      <c r="L244" s="867"/>
      <c r="M244" s="867"/>
      <c r="N244" s="867"/>
    </row>
    <row r="245" spans="2:14">
      <c r="B245" s="871"/>
      <c r="C245" s="867"/>
      <c r="D245" s="867"/>
      <c r="E245" s="867"/>
      <c r="F245" s="867"/>
      <c r="G245" s="867"/>
      <c r="H245" s="867"/>
      <c r="I245" s="867"/>
      <c r="J245" s="867"/>
      <c r="K245" s="867"/>
      <c r="L245" s="867"/>
      <c r="M245" s="867"/>
      <c r="N245" s="867"/>
    </row>
    <row r="246" spans="2:14">
      <c r="B246" s="871"/>
      <c r="C246" s="867"/>
      <c r="D246" s="867"/>
      <c r="E246" s="867"/>
      <c r="F246" s="867"/>
      <c r="G246" s="867"/>
      <c r="H246" s="867"/>
      <c r="I246" s="867"/>
      <c r="J246" s="867"/>
      <c r="K246" s="867"/>
      <c r="L246" s="867"/>
      <c r="M246" s="867"/>
      <c r="N246" s="867"/>
    </row>
    <row r="247" spans="2:14">
      <c r="B247" s="871"/>
      <c r="C247" s="867"/>
      <c r="D247" s="867"/>
      <c r="E247" s="867"/>
      <c r="F247" s="867"/>
      <c r="G247" s="867"/>
      <c r="H247" s="867"/>
      <c r="I247" s="867"/>
      <c r="J247" s="867"/>
      <c r="K247" s="867"/>
      <c r="L247" s="867"/>
      <c r="M247" s="867"/>
      <c r="N247" s="867"/>
    </row>
    <row r="248" spans="2:14">
      <c r="B248" s="871"/>
      <c r="C248" s="867"/>
      <c r="D248" s="867"/>
      <c r="E248" s="867"/>
      <c r="F248" s="867"/>
      <c r="G248" s="867"/>
      <c r="H248" s="867"/>
      <c r="I248" s="867"/>
      <c r="J248" s="867"/>
      <c r="K248" s="867"/>
      <c r="L248" s="867"/>
      <c r="M248" s="867"/>
      <c r="N248" s="867"/>
    </row>
    <row r="249" spans="2:14">
      <c r="B249" s="871"/>
      <c r="C249" s="867"/>
      <c r="D249" s="867"/>
      <c r="E249" s="867"/>
      <c r="F249" s="867"/>
      <c r="G249" s="867"/>
      <c r="H249" s="867"/>
      <c r="I249" s="867"/>
      <c r="J249" s="867"/>
      <c r="K249" s="867"/>
      <c r="L249" s="867"/>
      <c r="M249" s="867"/>
      <c r="N249" s="867"/>
    </row>
    <row r="250" spans="2:14">
      <c r="B250" s="871"/>
      <c r="C250" s="867"/>
      <c r="D250" s="867"/>
      <c r="E250" s="867"/>
      <c r="F250" s="867"/>
      <c r="G250" s="867"/>
      <c r="H250" s="867"/>
      <c r="I250" s="867"/>
      <c r="J250" s="867"/>
      <c r="K250" s="867"/>
      <c r="L250" s="867"/>
      <c r="M250" s="867"/>
      <c r="N250" s="867"/>
    </row>
    <row r="251" spans="2:14">
      <c r="B251" s="871"/>
      <c r="C251" s="867"/>
      <c r="D251" s="867"/>
      <c r="E251" s="867"/>
      <c r="F251" s="867"/>
      <c r="G251" s="867"/>
      <c r="H251" s="867"/>
      <c r="I251" s="867"/>
      <c r="J251" s="867"/>
      <c r="K251" s="867"/>
      <c r="L251" s="867"/>
      <c r="M251" s="867"/>
      <c r="N251" s="867"/>
    </row>
    <row r="252" spans="2:14">
      <c r="B252" s="871"/>
      <c r="C252" s="867"/>
      <c r="D252" s="867"/>
      <c r="E252" s="867"/>
      <c r="F252" s="867"/>
      <c r="G252" s="867"/>
      <c r="H252" s="867"/>
      <c r="I252" s="867"/>
      <c r="J252" s="867"/>
      <c r="K252" s="867"/>
      <c r="L252" s="867"/>
      <c r="M252" s="867"/>
      <c r="N252" s="867"/>
    </row>
    <row r="253" spans="2:14">
      <c r="B253" s="871"/>
      <c r="C253" s="867"/>
      <c r="D253" s="867"/>
      <c r="E253" s="867"/>
      <c r="F253" s="867"/>
      <c r="G253" s="867"/>
      <c r="H253" s="867"/>
      <c r="I253" s="867"/>
      <c r="J253" s="867"/>
      <c r="K253" s="867"/>
      <c r="L253" s="867"/>
      <c r="M253" s="867"/>
      <c r="N253" s="867"/>
    </row>
    <row r="254" spans="2:14">
      <c r="B254" s="871"/>
      <c r="C254" s="867"/>
      <c r="D254" s="867"/>
      <c r="E254" s="867"/>
      <c r="F254" s="867"/>
      <c r="G254" s="867"/>
      <c r="H254" s="867"/>
      <c r="I254" s="867"/>
      <c r="J254" s="867"/>
      <c r="K254" s="867"/>
      <c r="L254" s="867"/>
      <c r="M254" s="867"/>
      <c r="N254" s="867"/>
    </row>
    <row r="255" spans="2:14">
      <c r="B255" s="871"/>
      <c r="C255" s="867"/>
      <c r="D255" s="867"/>
      <c r="E255" s="867"/>
      <c r="F255" s="867"/>
      <c r="G255" s="867"/>
      <c r="H255" s="867"/>
      <c r="I255" s="867"/>
      <c r="J255" s="867"/>
      <c r="K255" s="867"/>
      <c r="L255" s="867"/>
      <c r="M255" s="867"/>
      <c r="N255" s="867"/>
    </row>
    <row r="256" spans="2:14">
      <c r="B256" s="871"/>
      <c r="C256" s="867"/>
      <c r="D256" s="867"/>
      <c r="E256" s="867"/>
      <c r="F256" s="867"/>
      <c r="G256" s="867"/>
      <c r="H256" s="867"/>
      <c r="I256" s="867"/>
      <c r="J256" s="867"/>
      <c r="K256" s="867"/>
      <c r="L256" s="867"/>
      <c r="M256" s="867"/>
      <c r="N256" s="867"/>
    </row>
    <row r="257" spans="2:14">
      <c r="B257" s="871"/>
      <c r="C257" s="867"/>
      <c r="D257" s="867"/>
      <c r="E257" s="867"/>
      <c r="F257" s="867"/>
      <c r="G257" s="867"/>
      <c r="H257" s="867"/>
      <c r="I257" s="867"/>
      <c r="J257" s="867"/>
      <c r="K257" s="867"/>
      <c r="L257" s="867"/>
      <c r="M257" s="867"/>
      <c r="N257" s="867"/>
    </row>
    <row r="258" spans="2:14">
      <c r="B258" s="871"/>
      <c r="C258" s="867"/>
      <c r="D258" s="867"/>
      <c r="E258" s="867"/>
      <c r="F258" s="867"/>
      <c r="G258" s="867"/>
      <c r="H258" s="867"/>
      <c r="I258" s="867"/>
      <c r="J258" s="867"/>
      <c r="K258" s="867"/>
      <c r="L258" s="867"/>
      <c r="M258" s="867"/>
      <c r="N258" s="867"/>
    </row>
    <row r="259" spans="2:14">
      <c r="B259" s="871"/>
      <c r="C259" s="867"/>
      <c r="D259" s="867"/>
      <c r="E259" s="867"/>
      <c r="F259" s="867"/>
      <c r="G259" s="867"/>
      <c r="H259" s="867"/>
      <c r="I259" s="867"/>
      <c r="J259" s="867"/>
      <c r="K259" s="867"/>
      <c r="L259" s="867"/>
      <c r="M259" s="867"/>
      <c r="N259" s="867"/>
    </row>
    <row r="260" spans="2:14">
      <c r="B260" s="871"/>
      <c r="C260" s="867"/>
      <c r="D260" s="867"/>
      <c r="E260" s="867"/>
      <c r="F260" s="867"/>
      <c r="G260" s="867"/>
      <c r="H260" s="867"/>
      <c r="I260" s="867"/>
      <c r="J260" s="867"/>
      <c r="K260" s="867"/>
      <c r="L260" s="867"/>
      <c r="M260" s="867"/>
      <c r="N260" s="867"/>
    </row>
    <row r="261" spans="2:14">
      <c r="B261" s="871"/>
      <c r="C261" s="867"/>
      <c r="D261" s="867"/>
      <c r="E261" s="867"/>
      <c r="F261" s="867"/>
      <c r="G261" s="867"/>
      <c r="H261" s="867"/>
      <c r="I261" s="867"/>
      <c r="J261" s="867"/>
      <c r="K261" s="867"/>
      <c r="L261" s="867"/>
      <c r="M261" s="867"/>
      <c r="N261" s="867"/>
    </row>
    <row r="262" spans="2:14">
      <c r="B262" s="871"/>
      <c r="C262" s="867"/>
      <c r="D262" s="867"/>
      <c r="E262" s="867"/>
      <c r="F262" s="867"/>
      <c r="G262" s="867"/>
      <c r="H262" s="867"/>
      <c r="I262" s="867"/>
      <c r="J262" s="867"/>
      <c r="K262" s="867"/>
      <c r="L262" s="867"/>
      <c r="M262" s="867"/>
      <c r="N262" s="867"/>
    </row>
    <row r="263" spans="2:14">
      <c r="B263" s="871"/>
      <c r="C263" s="867"/>
      <c r="D263" s="867"/>
      <c r="E263" s="867"/>
      <c r="F263" s="867"/>
      <c r="G263" s="867"/>
      <c r="H263" s="867"/>
      <c r="I263" s="867"/>
      <c r="J263" s="867"/>
      <c r="K263" s="867"/>
      <c r="L263" s="867"/>
      <c r="M263" s="867"/>
      <c r="N263" s="867"/>
    </row>
    <row r="264" spans="2:14">
      <c r="B264" s="871"/>
      <c r="C264" s="867"/>
      <c r="D264" s="867"/>
      <c r="E264" s="867"/>
      <c r="F264" s="867"/>
      <c r="G264" s="867"/>
      <c r="H264" s="867"/>
      <c r="I264" s="867"/>
      <c r="J264" s="867"/>
      <c r="K264" s="867"/>
      <c r="L264" s="867"/>
      <c r="M264" s="867"/>
      <c r="N264" s="867"/>
    </row>
    <row r="265" spans="2:14">
      <c r="B265" s="871"/>
      <c r="C265" s="867"/>
      <c r="D265" s="867"/>
      <c r="E265" s="867"/>
      <c r="F265" s="867"/>
      <c r="G265" s="867"/>
      <c r="H265" s="867"/>
      <c r="I265" s="867"/>
      <c r="J265" s="867"/>
      <c r="K265" s="867"/>
      <c r="L265" s="867"/>
      <c r="M265" s="867"/>
      <c r="N265" s="867"/>
    </row>
    <row r="266" spans="2:14">
      <c r="B266" s="871"/>
      <c r="C266" s="867"/>
      <c r="D266" s="867"/>
      <c r="E266" s="867"/>
      <c r="F266" s="867"/>
      <c r="G266" s="867"/>
      <c r="H266" s="867"/>
      <c r="I266" s="867"/>
      <c r="J266" s="867"/>
      <c r="K266" s="867"/>
      <c r="L266" s="867"/>
      <c r="M266" s="867"/>
      <c r="N266" s="867"/>
    </row>
    <row r="267" spans="2:14">
      <c r="B267" s="871"/>
      <c r="C267" s="867"/>
      <c r="D267" s="867"/>
      <c r="E267" s="867"/>
      <c r="F267" s="867"/>
      <c r="G267" s="867"/>
      <c r="H267" s="867"/>
      <c r="I267" s="867"/>
      <c r="J267" s="867"/>
      <c r="K267" s="867"/>
      <c r="L267" s="867"/>
      <c r="M267" s="867"/>
      <c r="N267" s="867"/>
    </row>
    <row r="268" spans="2:14">
      <c r="B268" s="871"/>
      <c r="C268" s="867"/>
      <c r="D268" s="867"/>
      <c r="E268" s="867"/>
      <c r="F268" s="867"/>
      <c r="G268" s="867"/>
      <c r="H268" s="867"/>
      <c r="I268" s="867"/>
      <c r="J268" s="867"/>
      <c r="K268" s="867"/>
      <c r="L268" s="867"/>
      <c r="M268" s="867"/>
      <c r="N268" s="867"/>
    </row>
    <row r="269" spans="2:14">
      <c r="B269" s="871"/>
      <c r="C269" s="867"/>
      <c r="D269" s="867"/>
      <c r="E269" s="867"/>
      <c r="F269" s="867"/>
      <c r="G269" s="867"/>
      <c r="H269" s="867"/>
      <c r="I269" s="867"/>
      <c r="J269" s="867"/>
      <c r="K269" s="867"/>
      <c r="L269" s="867"/>
      <c r="M269" s="867"/>
      <c r="N269" s="867"/>
    </row>
    <row r="270" spans="2:14">
      <c r="B270" s="871"/>
      <c r="C270" s="867"/>
      <c r="D270" s="867"/>
      <c r="E270" s="867"/>
      <c r="F270" s="867"/>
      <c r="G270" s="867"/>
      <c r="H270" s="867"/>
      <c r="I270" s="867"/>
      <c r="J270" s="867"/>
      <c r="K270" s="867"/>
      <c r="L270" s="867"/>
      <c r="M270" s="867"/>
      <c r="N270" s="867"/>
    </row>
    <row r="271" spans="2:14">
      <c r="B271" s="871"/>
      <c r="C271" s="867"/>
      <c r="D271" s="867"/>
      <c r="E271" s="867"/>
      <c r="F271" s="867"/>
      <c r="G271" s="867"/>
      <c r="H271" s="867"/>
      <c r="I271" s="867"/>
      <c r="J271" s="867"/>
      <c r="K271" s="867"/>
      <c r="L271" s="867"/>
      <c r="M271" s="867"/>
      <c r="N271" s="867"/>
    </row>
    <row r="272" spans="2:14">
      <c r="B272" s="871"/>
      <c r="C272" s="867"/>
      <c r="D272" s="867"/>
      <c r="E272" s="867"/>
      <c r="F272" s="867"/>
      <c r="G272" s="867"/>
      <c r="H272" s="867"/>
      <c r="I272" s="867"/>
      <c r="J272" s="867"/>
      <c r="K272" s="867"/>
      <c r="L272" s="867"/>
      <c r="M272" s="867"/>
      <c r="N272" s="867"/>
    </row>
    <row r="273" spans="2:14">
      <c r="B273" s="871"/>
      <c r="C273" s="867"/>
      <c r="D273" s="867"/>
      <c r="E273" s="867"/>
      <c r="F273" s="867"/>
      <c r="G273" s="867"/>
      <c r="H273" s="867"/>
      <c r="I273" s="867"/>
      <c r="J273" s="867"/>
      <c r="K273" s="867"/>
      <c r="L273" s="867"/>
      <c r="M273" s="867"/>
      <c r="N273" s="867"/>
    </row>
    <row r="274" spans="2:14">
      <c r="B274" s="871"/>
      <c r="C274" s="867"/>
      <c r="D274" s="867"/>
      <c r="E274" s="867"/>
      <c r="F274" s="867"/>
      <c r="G274" s="867"/>
      <c r="H274" s="867"/>
      <c r="I274" s="867"/>
      <c r="J274" s="867"/>
      <c r="K274" s="867"/>
      <c r="L274" s="867"/>
      <c r="M274" s="867"/>
      <c r="N274" s="867"/>
    </row>
    <row r="275" spans="2:14">
      <c r="B275" s="871"/>
      <c r="C275" s="867"/>
      <c r="D275" s="867"/>
      <c r="E275" s="867"/>
      <c r="F275" s="867"/>
      <c r="G275" s="867"/>
      <c r="H275" s="867"/>
      <c r="I275" s="867"/>
      <c r="J275" s="867"/>
      <c r="K275" s="867"/>
      <c r="L275" s="867"/>
      <c r="M275" s="867"/>
      <c r="N275" s="867"/>
    </row>
    <row r="276" spans="2:14">
      <c r="B276" s="871"/>
      <c r="C276" s="867"/>
      <c r="D276" s="867"/>
      <c r="E276" s="867"/>
      <c r="F276" s="867"/>
      <c r="G276" s="867"/>
      <c r="H276" s="867"/>
      <c r="I276" s="867"/>
      <c r="J276" s="867"/>
      <c r="K276" s="867"/>
      <c r="L276" s="867"/>
      <c r="M276" s="867"/>
      <c r="N276" s="867"/>
    </row>
    <row r="277" spans="2:14">
      <c r="B277" s="871"/>
      <c r="C277" s="867"/>
      <c r="D277" s="867"/>
      <c r="E277" s="867"/>
      <c r="F277" s="867"/>
      <c r="G277" s="867"/>
      <c r="H277" s="867"/>
      <c r="I277" s="867"/>
      <c r="J277" s="867"/>
      <c r="K277" s="867"/>
      <c r="L277" s="867"/>
      <c r="M277" s="867"/>
      <c r="N277" s="867"/>
    </row>
    <row r="278" spans="2:14">
      <c r="B278" s="871"/>
      <c r="C278" s="867"/>
      <c r="D278" s="867"/>
      <c r="E278" s="867"/>
      <c r="F278" s="867"/>
      <c r="G278" s="867"/>
      <c r="H278" s="867"/>
      <c r="I278" s="867"/>
      <c r="J278" s="867"/>
      <c r="K278" s="867"/>
      <c r="L278" s="867"/>
      <c r="M278" s="867"/>
      <c r="N278" s="867"/>
    </row>
    <row r="279" spans="2:14">
      <c r="B279" s="871"/>
      <c r="C279" s="867"/>
      <c r="D279" s="867"/>
      <c r="E279" s="867"/>
      <c r="F279" s="867"/>
      <c r="G279" s="867"/>
      <c r="H279" s="867"/>
      <c r="I279" s="867"/>
      <c r="J279" s="867"/>
      <c r="K279" s="867"/>
      <c r="L279" s="867"/>
      <c r="M279" s="867"/>
      <c r="N279" s="867"/>
    </row>
    <row r="280" spans="2:14">
      <c r="B280" s="871"/>
      <c r="C280" s="867"/>
      <c r="D280" s="867"/>
      <c r="E280" s="867"/>
      <c r="F280" s="867"/>
      <c r="G280" s="867"/>
      <c r="H280" s="867"/>
      <c r="I280" s="867"/>
      <c r="J280" s="867"/>
      <c r="K280" s="867"/>
      <c r="L280" s="867"/>
      <c r="M280" s="867"/>
      <c r="N280" s="867"/>
    </row>
    <row r="281" spans="2:14">
      <c r="B281" s="871"/>
      <c r="C281" s="867"/>
      <c r="D281" s="867"/>
      <c r="E281" s="867"/>
      <c r="F281" s="867"/>
      <c r="G281" s="867"/>
      <c r="H281" s="867"/>
      <c r="I281" s="867"/>
      <c r="J281" s="867"/>
      <c r="K281" s="867"/>
      <c r="L281" s="867"/>
      <c r="M281" s="867"/>
      <c r="N281" s="867"/>
    </row>
    <row r="282" spans="2:14">
      <c r="B282" s="871"/>
      <c r="C282" s="867"/>
      <c r="D282" s="867"/>
      <c r="E282" s="867"/>
      <c r="F282" s="867"/>
      <c r="G282" s="867"/>
      <c r="H282" s="867"/>
      <c r="I282" s="867"/>
      <c r="J282" s="867"/>
      <c r="K282" s="867"/>
      <c r="L282" s="867"/>
      <c r="M282" s="867"/>
      <c r="N282" s="867"/>
    </row>
    <row r="283" spans="2:14">
      <c r="B283" s="871"/>
      <c r="C283" s="867"/>
      <c r="D283" s="867"/>
      <c r="E283" s="867"/>
      <c r="F283" s="867"/>
      <c r="G283" s="867"/>
      <c r="H283" s="867"/>
      <c r="I283" s="867"/>
      <c r="J283" s="867"/>
      <c r="K283" s="867"/>
      <c r="L283" s="867"/>
      <c r="M283" s="867"/>
      <c r="N283" s="867"/>
    </row>
    <row r="284" spans="2:14">
      <c r="B284" s="871"/>
      <c r="C284" s="867"/>
      <c r="D284" s="867"/>
      <c r="E284" s="867"/>
      <c r="F284" s="867"/>
      <c r="G284" s="867"/>
      <c r="H284" s="867"/>
      <c r="I284" s="867"/>
      <c r="J284" s="867"/>
      <c r="K284" s="867"/>
      <c r="L284" s="867"/>
      <c r="M284" s="867"/>
      <c r="N284" s="867"/>
    </row>
    <row r="285" spans="2:14">
      <c r="B285" s="871"/>
      <c r="C285" s="867"/>
      <c r="D285" s="867"/>
      <c r="E285" s="867"/>
      <c r="F285" s="867"/>
      <c r="G285" s="867"/>
      <c r="H285" s="867"/>
      <c r="I285" s="867"/>
      <c r="J285" s="867"/>
      <c r="K285" s="867"/>
      <c r="L285" s="867"/>
      <c r="M285" s="867"/>
      <c r="N285" s="867"/>
    </row>
    <row r="286" spans="2:14">
      <c r="B286" s="871"/>
      <c r="C286" s="867"/>
      <c r="D286" s="867"/>
      <c r="E286" s="867"/>
      <c r="F286" s="867"/>
      <c r="G286" s="867"/>
      <c r="H286" s="867"/>
      <c r="I286" s="867"/>
      <c r="J286" s="867"/>
      <c r="K286" s="867"/>
      <c r="L286" s="867"/>
      <c r="M286" s="867"/>
      <c r="N286" s="867"/>
    </row>
    <row r="287" spans="2:14">
      <c r="B287" s="871"/>
      <c r="C287" s="867"/>
      <c r="D287" s="867"/>
      <c r="E287" s="867"/>
      <c r="F287" s="867"/>
      <c r="G287" s="867"/>
      <c r="H287" s="867"/>
      <c r="I287" s="867"/>
      <c r="J287" s="867"/>
      <c r="K287" s="867"/>
      <c r="L287" s="867"/>
      <c r="M287" s="867"/>
      <c r="N287" s="867"/>
    </row>
    <row r="288" spans="2:14">
      <c r="B288" s="871"/>
      <c r="C288" s="867"/>
      <c r="D288" s="867"/>
      <c r="E288" s="867"/>
      <c r="F288" s="867"/>
      <c r="G288" s="867"/>
      <c r="H288" s="867"/>
      <c r="I288" s="867"/>
      <c r="J288" s="867"/>
      <c r="K288" s="867"/>
      <c r="L288" s="867"/>
      <c r="M288" s="867"/>
      <c r="N288" s="867"/>
    </row>
    <row r="289" spans="2:14">
      <c r="B289" s="871"/>
      <c r="C289" s="867"/>
      <c r="D289" s="867"/>
      <c r="E289" s="867"/>
      <c r="F289" s="867"/>
      <c r="G289" s="867"/>
      <c r="H289" s="867"/>
      <c r="I289" s="867"/>
      <c r="J289" s="867"/>
      <c r="K289" s="867"/>
      <c r="L289" s="867"/>
      <c r="M289" s="867"/>
      <c r="N289" s="867"/>
    </row>
    <row r="290" spans="2:14">
      <c r="B290" s="871"/>
      <c r="C290" s="867"/>
      <c r="D290" s="867"/>
      <c r="E290" s="867"/>
      <c r="F290" s="867"/>
      <c r="G290" s="867"/>
      <c r="H290" s="867"/>
      <c r="I290" s="867"/>
      <c r="J290" s="867"/>
      <c r="K290" s="867"/>
      <c r="L290" s="867"/>
      <c r="M290" s="867"/>
      <c r="N290" s="867"/>
    </row>
    <row r="291" spans="2:14">
      <c r="B291" s="871"/>
      <c r="C291" s="867"/>
      <c r="D291" s="867"/>
      <c r="E291" s="867"/>
      <c r="F291" s="867"/>
      <c r="G291" s="867"/>
      <c r="H291" s="867"/>
      <c r="I291" s="867"/>
      <c r="J291" s="867"/>
      <c r="K291" s="867"/>
      <c r="L291" s="867"/>
      <c r="M291" s="867"/>
      <c r="N291" s="867"/>
    </row>
    <row r="292" spans="2:14">
      <c r="B292" s="871"/>
      <c r="C292" s="867"/>
      <c r="D292" s="867"/>
      <c r="E292" s="867"/>
      <c r="F292" s="867"/>
      <c r="G292" s="867"/>
      <c r="H292" s="867"/>
      <c r="I292" s="867"/>
      <c r="J292" s="867"/>
      <c r="K292" s="867"/>
      <c r="L292" s="867"/>
      <c r="M292" s="867"/>
      <c r="N292" s="867"/>
    </row>
    <row r="293" spans="2:14">
      <c r="B293" s="871"/>
      <c r="C293" s="867"/>
      <c r="D293" s="867"/>
      <c r="E293" s="867"/>
      <c r="F293" s="867"/>
      <c r="G293" s="867"/>
      <c r="H293" s="867"/>
      <c r="I293" s="867"/>
      <c r="J293" s="867"/>
      <c r="K293" s="867"/>
      <c r="L293" s="867"/>
      <c r="M293" s="867"/>
      <c r="N293" s="867"/>
    </row>
    <row r="294" spans="2:14">
      <c r="B294" s="871"/>
      <c r="C294" s="867"/>
      <c r="D294" s="867"/>
      <c r="E294" s="867"/>
      <c r="F294" s="867"/>
      <c r="G294" s="867"/>
      <c r="H294" s="867"/>
      <c r="I294" s="867"/>
      <c r="J294" s="867"/>
      <c r="K294" s="867"/>
      <c r="L294" s="867"/>
      <c r="M294" s="867"/>
      <c r="N294" s="867"/>
    </row>
    <row r="295" spans="2:14">
      <c r="B295" s="871"/>
      <c r="C295" s="867"/>
      <c r="D295" s="867"/>
      <c r="E295" s="867"/>
      <c r="F295" s="867"/>
      <c r="G295" s="867"/>
      <c r="H295" s="867"/>
      <c r="I295" s="867"/>
      <c r="J295" s="867"/>
      <c r="K295" s="867"/>
      <c r="L295" s="867"/>
      <c r="M295" s="867"/>
      <c r="N295" s="867"/>
    </row>
    <row r="296" spans="2:14">
      <c r="B296" s="871"/>
      <c r="C296" s="867"/>
      <c r="D296" s="867"/>
      <c r="E296" s="867"/>
      <c r="F296" s="867"/>
      <c r="G296" s="867"/>
      <c r="H296" s="867"/>
      <c r="I296" s="867"/>
      <c r="J296" s="867"/>
      <c r="K296" s="867"/>
      <c r="L296" s="867"/>
      <c r="M296" s="867"/>
      <c r="N296" s="867"/>
    </row>
    <row r="297" spans="2:14">
      <c r="B297" s="871"/>
      <c r="C297" s="867"/>
      <c r="D297" s="867"/>
      <c r="E297" s="867"/>
      <c r="F297" s="867"/>
      <c r="G297" s="867"/>
      <c r="H297" s="867"/>
      <c r="I297" s="867"/>
      <c r="J297" s="867"/>
      <c r="K297" s="867"/>
      <c r="L297" s="867"/>
      <c r="M297" s="867"/>
      <c r="N297" s="867"/>
    </row>
    <row r="298" spans="2:14">
      <c r="B298" s="871"/>
      <c r="C298" s="867"/>
      <c r="D298" s="867"/>
      <c r="E298" s="867"/>
      <c r="F298" s="867"/>
      <c r="G298" s="867"/>
      <c r="H298" s="867"/>
      <c r="I298" s="867"/>
      <c r="J298" s="867"/>
      <c r="K298" s="867"/>
      <c r="L298" s="867"/>
      <c r="M298" s="867"/>
      <c r="N298" s="867"/>
    </row>
    <row r="299" spans="2:14">
      <c r="B299" s="871"/>
      <c r="C299" s="867"/>
      <c r="D299" s="867"/>
      <c r="E299" s="867"/>
      <c r="F299" s="867"/>
      <c r="G299" s="867"/>
      <c r="H299" s="867"/>
      <c r="I299" s="867"/>
      <c r="J299" s="867"/>
      <c r="K299" s="867"/>
      <c r="L299" s="867"/>
      <c r="M299" s="867"/>
      <c r="N299" s="867"/>
    </row>
    <row r="300" spans="2:14">
      <c r="B300" s="871"/>
      <c r="C300" s="867"/>
      <c r="D300" s="867"/>
      <c r="E300" s="867"/>
      <c r="F300" s="867"/>
      <c r="G300" s="867"/>
      <c r="H300" s="867"/>
      <c r="I300" s="867"/>
      <c r="J300" s="867"/>
      <c r="K300" s="867"/>
      <c r="L300" s="867"/>
      <c r="M300" s="867"/>
      <c r="N300" s="867"/>
    </row>
    <row r="301" spans="2:14">
      <c r="B301" s="871"/>
      <c r="C301" s="867"/>
      <c r="D301" s="867"/>
      <c r="E301" s="867"/>
      <c r="F301" s="867"/>
      <c r="G301" s="867"/>
      <c r="H301" s="867"/>
      <c r="I301" s="867"/>
      <c r="J301" s="867"/>
      <c r="K301" s="867"/>
      <c r="L301" s="867"/>
      <c r="M301" s="867"/>
      <c r="N301" s="867"/>
    </row>
    <row r="302" spans="2:14">
      <c r="B302" s="871"/>
      <c r="C302" s="867"/>
      <c r="D302" s="867"/>
      <c r="E302" s="867"/>
      <c r="F302" s="867"/>
      <c r="G302" s="867"/>
      <c r="H302" s="867"/>
      <c r="I302" s="867"/>
      <c r="J302" s="867"/>
      <c r="K302" s="867"/>
      <c r="L302" s="867"/>
      <c r="M302" s="867"/>
      <c r="N302" s="867"/>
    </row>
    <row r="303" spans="2:14">
      <c r="B303" s="871"/>
      <c r="C303" s="867"/>
      <c r="D303" s="867"/>
      <c r="E303" s="867"/>
      <c r="F303" s="867"/>
      <c r="G303" s="867"/>
      <c r="H303" s="867"/>
      <c r="I303" s="867"/>
      <c r="J303" s="867"/>
      <c r="K303" s="867"/>
      <c r="L303" s="867"/>
      <c r="M303" s="867"/>
      <c r="N303" s="867"/>
    </row>
    <row r="304" spans="2:14">
      <c r="B304" s="871"/>
      <c r="C304" s="867"/>
      <c r="D304" s="867"/>
      <c r="E304" s="867"/>
      <c r="F304" s="867"/>
      <c r="G304" s="867"/>
      <c r="H304" s="867"/>
      <c r="I304" s="867"/>
      <c r="J304" s="867"/>
      <c r="K304" s="867"/>
      <c r="L304" s="867"/>
      <c r="M304" s="867"/>
      <c r="N304" s="867"/>
    </row>
    <row r="305" spans="2:14">
      <c r="B305" s="871"/>
      <c r="C305" s="867"/>
      <c r="D305" s="867"/>
      <c r="E305" s="867"/>
      <c r="F305" s="867"/>
      <c r="G305" s="867"/>
      <c r="H305" s="867"/>
      <c r="I305" s="867"/>
      <c r="J305" s="867"/>
      <c r="K305" s="867"/>
      <c r="L305" s="867"/>
      <c r="M305" s="867"/>
      <c r="N305" s="867"/>
    </row>
    <row r="306" spans="2:14">
      <c r="B306" s="871"/>
      <c r="C306" s="867"/>
      <c r="D306" s="867"/>
      <c r="E306" s="867"/>
      <c r="F306" s="867"/>
      <c r="G306" s="867"/>
      <c r="H306" s="867"/>
      <c r="I306" s="867"/>
      <c r="J306" s="867"/>
      <c r="K306" s="867"/>
      <c r="L306" s="867"/>
      <c r="M306" s="867"/>
      <c r="N306" s="867"/>
    </row>
    <row r="307" spans="2:14">
      <c r="B307" s="871"/>
      <c r="C307" s="867"/>
      <c r="D307" s="867"/>
      <c r="E307" s="867"/>
      <c r="F307" s="867"/>
      <c r="G307" s="867"/>
      <c r="H307" s="867"/>
      <c r="I307" s="867"/>
      <c r="J307" s="867"/>
      <c r="K307" s="867"/>
      <c r="L307" s="867"/>
      <c r="M307" s="867"/>
      <c r="N307" s="867"/>
    </row>
    <row r="308" spans="2:14">
      <c r="B308" s="871"/>
      <c r="C308" s="867"/>
      <c r="D308" s="867"/>
      <c r="E308" s="867"/>
      <c r="F308" s="867"/>
      <c r="G308" s="867"/>
      <c r="H308" s="867"/>
      <c r="I308" s="867"/>
      <c r="J308" s="867"/>
      <c r="K308" s="867"/>
      <c r="L308" s="867"/>
      <c r="M308" s="867"/>
      <c r="N308" s="867"/>
    </row>
    <row r="309" spans="2:14">
      <c r="B309" s="871"/>
      <c r="C309" s="867"/>
      <c r="D309" s="867"/>
      <c r="E309" s="867"/>
      <c r="F309" s="867"/>
      <c r="G309" s="867"/>
      <c r="H309" s="867"/>
      <c r="I309" s="867"/>
      <c r="J309" s="867"/>
      <c r="K309" s="867"/>
      <c r="L309" s="867"/>
      <c r="M309" s="867"/>
      <c r="N309" s="867"/>
    </row>
    <row r="310" spans="2:14">
      <c r="B310" s="871"/>
      <c r="C310" s="867"/>
      <c r="D310" s="867"/>
      <c r="E310" s="867"/>
      <c r="F310" s="867"/>
      <c r="G310" s="867"/>
      <c r="H310" s="867"/>
      <c r="I310" s="867"/>
      <c r="J310" s="867"/>
      <c r="K310" s="867"/>
      <c r="L310" s="867"/>
      <c r="M310" s="867"/>
      <c r="N310" s="867"/>
    </row>
    <row r="311" spans="2:14">
      <c r="B311" s="871"/>
      <c r="C311" s="867"/>
      <c r="D311" s="867"/>
      <c r="E311" s="867"/>
      <c r="F311" s="867"/>
      <c r="G311" s="867"/>
      <c r="H311" s="867"/>
      <c r="I311" s="867"/>
      <c r="J311" s="867"/>
      <c r="K311" s="867"/>
      <c r="L311" s="867"/>
      <c r="M311" s="867"/>
      <c r="N311" s="867"/>
    </row>
    <row r="312" spans="2:14">
      <c r="B312" s="871"/>
      <c r="C312" s="867"/>
      <c r="D312" s="867"/>
      <c r="E312" s="867"/>
      <c r="F312" s="867"/>
      <c r="G312" s="867"/>
      <c r="H312" s="867"/>
      <c r="I312" s="867"/>
      <c r="J312" s="867"/>
      <c r="K312" s="867"/>
      <c r="L312" s="867"/>
      <c r="M312" s="867"/>
      <c r="N312" s="867"/>
    </row>
    <row r="313" spans="2:14">
      <c r="B313" s="871"/>
      <c r="C313" s="867"/>
      <c r="D313" s="867"/>
      <c r="E313" s="867"/>
      <c r="F313" s="867"/>
      <c r="G313" s="867"/>
      <c r="H313" s="867"/>
      <c r="I313" s="867"/>
      <c r="J313" s="867"/>
      <c r="K313" s="867"/>
      <c r="L313" s="867"/>
      <c r="M313" s="867"/>
      <c r="N313" s="867"/>
    </row>
    <row r="314" spans="2:14">
      <c r="B314" s="871"/>
      <c r="C314" s="867"/>
      <c r="D314" s="867"/>
      <c r="E314" s="867"/>
      <c r="F314" s="867"/>
      <c r="G314" s="867"/>
      <c r="H314" s="867"/>
      <c r="I314" s="867"/>
      <c r="J314" s="867"/>
      <c r="K314" s="867"/>
      <c r="L314" s="867"/>
      <c r="M314" s="867"/>
      <c r="N314" s="867"/>
    </row>
    <row r="315" spans="2:14">
      <c r="B315" s="871"/>
      <c r="C315" s="867"/>
      <c r="D315" s="867"/>
      <c r="E315" s="867"/>
      <c r="F315" s="867"/>
      <c r="G315" s="867"/>
      <c r="H315" s="867"/>
      <c r="I315" s="867"/>
      <c r="J315" s="867"/>
      <c r="K315" s="867"/>
      <c r="L315" s="867"/>
      <c r="M315" s="867"/>
      <c r="N315" s="867"/>
    </row>
    <row r="316" spans="2:14">
      <c r="B316" s="871"/>
      <c r="C316" s="867"/>
      <c r="D316" s="867"/>
      <c r="E316" s="867"/>
      <c r="F316" s="867"/>
      <c r="G316" s="867"/>
      <c r="H316" s="867"/>
      <c r="I316" s="867"/>
      <c r="J316" s="867"/>
      <c r="K316" s="867"/>
      <c r="L316" s="867"/>
      <c r="M316" s="867"/>
      <c r="N316" s="867"/>
    </row>
    <row r="317" spans="2:14">
      <c r="B317" s="871"/>
      <c r="C317" s="867"/>
      <c r="D317" s="867"/>
      <c r="E317" s="867"/>
      <c r="F317" s="867"/>
      <c r="G317" s="867"/>
      <c r="H317" s="867"/>
      <c r="I317" s="867"/>
      <c r="J317" s="867"/>
      <c r="K317" s="867"/>
      <c r="L317" s="867"/>
      <c r="M317" s="867"/>
      <c r="N317" s="867"/>
    </row>
    <row r="318" spans="2:14">
      <c r="B318" s="871"/>
      <c r="C318" s="867"/>
      <c r="D318" s="867"/>
      <c r="E318" s="867"/>
      <c r="F318" s="867"/>
      <c r="G318" s="867"/>
      <c r="H318" s="867"/>
      <c r="I318" s="867"/>
      <c r="J318" s="867"/>
      <c r="K318" s="867"/>
      <c r="L318" s="867"/>
      <c r="M318" s="867"/>
      <c r="N318" s="867"/>
    </row>
    <row r="319" spans="2:14">
      <c r="B319" s="871"/>
      <c r="C319" s="867"/>
      <c r="D319" s="867"/>
      <c r="E319" s="867"/>
      <c r="F319" s="867"/>
      <c r="G319" s="867"/>
      <c r="H319" s="867"/>
      <c r="I319" s="867"/>
      <c r="J319" s="867"/>
      <c r="K319" s="867"/>
      <c r="L319" s="867"/>
      <c r="M319" s="867"/>
      <c r="N319" s="867"/>
    </row>
    <row r="320" spans="2:14">
      <c r="B320" s="871"/>
      <c r="C320" s="867"/>
      <c r="D320" s="867"/>
      <c r="E320" s="867"/>
      <c r="F320" s="867"/>
      <c r="G320" s="867"/>
      <c r="H320" s="867"/>
      <c r="I320" s="867"/>
      <c r="J320" s="867"/>
      <c r="K320" s="867"/>
      <c r="L320" s="867"/>
      <c r="M320" s="867"/>
      <c r="N320" s="867"/>
    </row>
    <row r="321" spans="2:14">
      <c r="B321" s="871"/>
      <c r="C321" s="867"/>
      <c r="D321" s="867"/>
      <c r="E321" s="867"/>
      <c r="F321" s="867"/>
      <c r="G321" s="867"/>
      <c r="H321" s="867"/>
      <c r="I321" s="867"/>
      <c r="J321" s="867"/>
      <c r="K321" s="867"/>
      <c r="L321" s="867"/>
      <c r="M321" s="867"/>
      <c r="N321" s="867"/>
    </row>
    <row r="322" spans="2:14">
      <c r="B322" s="871"/>
      <c r="C322" s="867"/>
      <c r="D322" s="867"/>
      <c r="E322" s="867"/>
      <c r="F322" s="867"/>
      <c r="G322" s="867"/>
      <c r="H322" s="867"/>
      <c r="I322" s="867"/>
      <c r="J322" s="867"/>
      <c r="K322" s="867"/>
      <c r="L322" s="867"/>
      <c r="M322" s="867"/>
      <c r="N322" s="867"/>
    </row>
    <row r="323" spans="2:14">
      <c r="B323" s="871"/>
      <c r="C323" s="867"/>
      <c r="D323" s="867"/>
      <c r="E323" s="867"/>
      <c r="F323" s="867"/>
      <c r="G323" s="867"/>
      <c r="H323" s="867"/>
      <c r="I323" s="867"/>
      <c r="J323" s="867"/>
      <c r="K323" s="867"/>
      <c r="L323" s="867"/>
      <c r="M323" s="867"/>
      <c r="N323" s="867"/>
    </row>
    <row r="324" spans="2:14">
      <c r="B324" s="871"/>
      <c r="C324" s="867"/>
      <c r="D324" s="867"/>
      <c r="E324" s="867"/>
      <c r="F324" s="867"/>
      <c r="G324" s="867"/>
      <c r="H324" s="867"/>
      <c r="I324" s="867"/>
      <c r="J324" s="867"/>
      <c r="K324" s="867"/>
      <c r="L324" s="867"/>
      <c r="M324" s="867"/>
      <c r="N324" s="867"/>
    </row>
    <row r="325" spans="2:14">
      <c r="B325" s="871"/>
      <c r="C325" s="867"/>
      <c r="D325" s="867"/>
      <c r="E325" s="867"/>
      <c r="F325" s="867"/>
      <c r="G325" s="867"/>
      <c r="H325" s="867"/>
      <c r="I325" s="867"/>
      <c r="J325" s="867"/>
      <c r="K325" s="867"/>
      <c r="L325" s="867"/>
      <c r="M325" s="867"/>
      <c r="N325" s="867"/>
    </row>
    <row r="326" spans="2:14">
      <c r="B326" s="871"/>
      <c r="C326" s="867"/>
      <c r="D326" s="867"/>
      <c r="E326" s="867"/>
      <c r="F326" s="867"/>
      <c r="G326" s="867"/>
      <c r="H326" s="867"/>
      <c r="I326" s="867"/>
      <c r="J326" s="867"/>
      <c r="K326" s="867"/>
      <c r="L326" s="867"/>
      <c r="M326" s="867"/>
      <c r="N326" s="867"/>
    </row>
    <row r="327" spans="2:14">
      <c r="B327" s="871"/>
      <c r="C327" s="867"/>
      <c r="D327" s="867"/>
      <c r="E327" s="867"/>
      <c r="F327" s="867"/>
      <c r="G327" s="867"/>
      <c r="H327" s="867"/>
      <c r="I327" s="867"/>
      <c r="J327" s="867"/>
      <c r="K327" s="867"/>
      <c r="L327" s="867"/>
      <c r="M327" s="867"/>
      <c r="N327" s="867"/>
    </row>
    <row r="328" spans="2:14">
      <c r="B328" s="871"/>
      <c r="C328" s="867"/>
      <c r="D328" s="867"/>
      <c r="E328" s="867"/>
      <c r="F328" s="867"/>
      <c r="G328" s="867"/>
      <c r="H328" s="867"/>
      <c r="I328" s="867"/>
      <c r="J328" s="867"/>
      <c r="K328" s="867"/>
      <c r="L328" s="867"/>
      <c r="M328" s="867"/>
      <c r="N328" s="867"/>
    </row>
    <row r="329" spans="2:14">
      <c r="B329" s="871"/>
      <c r="C329" s="867"/>
      <c r="D329" s="867"/>
      <c r="E329" s="867"/>
      <c r="F329" s="867"/>
      <c r="G329" s="867"/>
      <c r="H329" s="867"/>
      <c r="I329" s="867"/>
      <c r="J329" s="867"/>
      <c r="K329" s="867"/>
      <c r="L329" s="867"/>
      <c r="M329" s="867"/>
      <c r="N329" s="867"/>
    </row>
    <row r="330" spans="2:14">
      <c r="B330" s="871"/>
      <c r="C330" s="867"/>
      <c r="D330" s="867"/>
      <c r="E330" s="867"/>
      <c r="F330" s="867"/>
      <c r="G330" s="867"/>
      <c r="H330" s="867"/>
      <c r="I330" s="867"/>
      <c r="J330" s="867"/>
      <c r="K330" s="867"/>
      <c r="L330" s="867"/>
      <c r="M330" s="867"/>
      <c r="N330" s="867"/>
    </row>
    <row r="331" spans="2:14">
      <c r="B331" s="871"/>
      <c r="C331" s="867"/>
      <c r="D331" s="867"/>
      <c r="E331" s="867"/>
      <c r="F331" s="867"/>
      <c r="G331" s="867"/>
      <c r="H331" s="867"/>
      <c r="I331" s="867"/>
      <c r="J331" s="867"/>
      <c r="K331" s="867"/>
      <c r="L331" s="867"/>
      <c r="M331" s="867"/>
      <c r="N331" s="867"/>
    </row>
    <row r="332" spans="2:14">
      <c r="B332" s="871"/>
      <c r="C332" s="867"/>
      <c r="D332" s="867"/>
      <c r="E332" s="867"/>
      <c r="F332" s="867"/>
      <c r="G332" s="867"/>
      <c r="H332" s="867"/>
      <c r="I332" s="867"/>
      <c r="J332" s="867"/>
      <c r="K332" s="867"/>
      <c r="L332" s="867"/>
      <c r="M332" s="867"/>
      <c r="N332" s="867"/>
    </row>
    <row r="333" spans="2:14">
      <c r="B333" s="871"/>
      <c r="C333" s="867"/>
      <c r="D333" s="867"/>
      <c r="E333" s="867"/>
      <c r="F333" s="867"/>
      <c r="G333" s="867"/>
      <c r="H333" s="867"/>
      <c r="I333" s="867"/>
      <c r="J333" s="867"/>
      <c r="K333" s="867"/>
      <c r="L333" s="867"/>
      <c r="M333" s="867"/>
      <c r="N333" s="867"/>
    </row>
    <row r="334" spans="2:14">
      <c r="B334" s="871"/>
      <c r="C334" s="867"/>
      <c r="D334" s="867"/>
      <c r="E334" s="867"/>
      <c r="F334" s="867"/>
      <c r="G334" s="867"/>
      <c r="H334" s="867"/>
      <c r="I334" s="867"/>
      <c r="J334" s="867"/>
      <c r="K334" s="867"/>
      <c r="L334" s="867"/>
      <c r="M334" s="867"/>
      <c r="N334" s="867"/>
    </row>
    <row r="335" spans="2:14">
      <c r="B335" s="871"/>
      <c r="C335" s="867"/>
      <c r="D335" s="867"/>
      <c r="E335" s="867"/>
      <c r="F335" s="867"/>
      <c r="G335" s="867"/>
      <c r="H335" s="867"/>
      <c r="I335" s="867"/>
      <c r="J335" s="867"/>
      <c r="K335" s="867"/>
      <c r="L335" s="867"/>
      <c r="M335" s="867"/>
      <c r="N335" s="867"/>
    </row>
    <row r="336" spans="2:14">
      <c r="B336" s="871"/>
      <c r="C336" s="867"/>
      <c r="D336" s="867"/>
      <c r="E336" s="867"/>
      <c r="F336" s="867"/>
      <c r="G336" s="867"/>
      <c r="H336" s="867"/>
      <c r="I336" s="867"/>
      <c r="J336" s="867"/>
      <c r="K336" s="867"/>
      <c r="L336" s="867"/>
      <c r="M336" s="867"/>
      <c r="N336" s="867"/>
    </row>
    <row r="337" spans="2:14">
      <c r="B337" s="871"/>
      <c r="C337" s="867"/>
      <c r="D337" s="867"/>
      <c r="E337" s="867"/>
      <c r="F337" s="867"/>
      <c r="G337" s="867"/>
      <c r="H337" s="867"/>
      <c r="I337" s="867"/>
      <c r="J337" s="867"/>
      <c r="K337" s="867"/>
      <c r="L337" s="867"/>
      <c r="M337" s="867"/>
      <c r="N337" s="867"/>
    </row>
    <row r="338" spans="2:14">
      <c r="B338" s="871"/>
      <c r="C338" s="867"/>
      <c r="D338" s="867"/>
      <c r="E338" s="867"/>
      <c r="F338" s="867"/>
      <c r="G338" s="867"/>
      <c r="H338" s="867"/>
      <c r="I338" s="867"/>
      <c r="J338" s="867"/>
      <c r="K338" s="867"/>
      <c r="L338" s="867"/>
      <c r="M338" s="867"/>
      <c r="N338" s="867"/>
    </row>
    <row r="339" spans="2:14">
      <c r="B339" s="871"/>
      <c r="C339" s="867"/>
      <c r="D339" s="867"/>
      <c r="E339" s="867"/>
      <c r="F339" s="867"/>
      <c r="G339" s="867"/>
      <c r="H339" s="867"/>
      <c r="I339" s="867"/>
      <c r="J339" s="867"/>
      <c r="K339" s="867"/>
      <c r="L339" s="867"/>
      <c r="M339" s="867"/>
      <c r="N339" s="867"/>
    </row>
    <row r="340" spans="2:14">
      <c r="B340" s="871"/>
      <c r="C340" s="867"/>
      <c r="D340" s="867"/>
      <c r="E340" s="867"/>
      <c r="F340" s="867"/>
      <c r="G340" s="867"/>
      <c r="H340" s="867"/>
      <c r="I340" s="867"/>
      <c r="J340" s="867"/>
      <c r="K340" s="867"/>
      <c r="L340" s="867"/>
      <c r="M340" s="867"/>
      <c r="N340" s="867"/>
    </row>
    <row r="341" spans="2:14">
      <c r="B341" s="871"/>
      <c r="C341" s="867"/>
      <c r="D341" s="867"/>
      <c r="E341" s="867"/>
      <c r="F341" s="867"/>
      <c r="G341" s="867"/>
      <c r="H341" s="867"/>
      <c r="I341" s="867"/>
      <c r="J341" s="867"/>
      <c r="K341" s="867"/>
      <c r="L341" s="867"/>
      <c r="M341" s="867"/>
      <c r="N341" s="867"/>
    </row>
    <row r="342" spans="2:14">
      <c r="B342" s="871"/>
      <c r="C342" s="867"/>
      <c r="D342" s="867"/>
      <c r="E342" s="867"/>
      <c r="F342" s="867"/>
      <c r="G342" s="867"/>
      <c r="H342" s="867"/>
      <c r="I342" s="867"/>
      <c r="J342" s="867"/>
      <c r="K342" s="867"/>
      <c r="L342" s="867"/>
      <c r="M342" s="867"/>
      <c r="N342" s="867"/>
    </row>
    <row r="343" spans="2:14">
      <c r="B343" s="871"/>
      <c r="C343" s="867"/>
      <c r="D343" s="867"/>
      <c r="E343" s="867"/>
      <c r="F343" s="867"/>
      <c r="G343" s="867"/>
      <c r="H343" s="867"/>
      <c r="I343" s="867"/>
      <c r="J343" s="867"/>
      <c r="K343" s="867"/>
      <c r="L343" s="867"/>
      <c r="M343" s="867"/>
      <c r="N343" s="867"/>
    </row>
    <row r="344" spans="2:14">
      <c r="B344" s="871"/>
      <c r="C344" s="867"/>
      <c r="D344" s="867"/>
      <c r="E344" s="867"/>
      <c r="F344" s="867"/>
      <c r="G344" s="867"/>
      <c r="H344" s="867"/>
      <c r="I344" s="867"/>
      <c r="J344" s="867"/>
      <c r="K344" s="867"/>
      <c r="L344" s="867"/>
      <c r="M344" s="867"/>
      <c r="N344" s="867"/>
    </row>
    <row r="345" spans="2:14">
      <c r="B345" s="871"/>
      <c r="C345" s="867"/>
      <c r="D345" s="867"/>
      <c r="E345" s="867"/>
      <c r="F345" s="867"/>
      <c r="G345" s="867"/>
      <c r="H345" s="867"/>
      <c r="I345" s="867"/>
      <c r="J345" s="867"/>
      <c r="K345" s="867"/>
      <c r="L345" s="867"/>
      <c r="M345" s="867"/>
      <c r="N345" s="867"/>
    </row>
    <row r="346" spans="2:14">
      <c r="B346" s="871"/>
      <c r="C346" s="867"/>
      <c r="D346" s="867"/>
      <c r="E346" s="867"/>
      <c r="F346" s="867"/>
      <c r="G346" s="867"/>
      <c r="H346" s="867"/>
      <c r="I346" s="867"/>
      <c r="J346" s="867"/>
      <c r="K346" s="867"/>
      <c r="L346" s="867"/>
      <c r="M346" s="867"/>
      <c r="N346" s="867"/>
    </row>
    <row r="347" spans="2:14">
      <c r="B347" s="871"/>
      <c r="C347" s="867"/>
      <c r="D347" s="867"/>
      <c r="E347" s="867"/>
      <c r="F347" s="867"/>
      <c r="G347" s="867"/>
      <c r="H347" s="867"/>
      <c r="I347" s="867"/>
      <c r="J347" s="867"/>
      <c r="K347" s="867"/>
      <c r="L347" s="867"/>
      <c r="M347" s="867"/>
      <c r="N347" s="867"/>
    </row>
    <row r="348" spans="2:14">
      <c r="B348" s="871"/>
      <c r="C348" s="867"/>
      <c r="D348" s="867"/>
      <c r="E348" s="867"/>
      <c r="F348" s="867"/>
      <c r="G348" s="867"/>
      <c r="H348" s="867"/>
      <c r="I348" s="867"/>
      <c r="J348" s="867"/>
      <c r="K348" s="867"/>
      <c r="L348" s="867"/>
      <c r="M348" s="867"/>
      <c r="N348" s="867"/>
    </row>
    <row r="349" spans="2:14">
      <c r="B349" s="871"/>
      <c r="C349" s="867"/>
      <c r="D349" s="867"/>
      <c r="E349" s="867"/>
      <c r="F349" s="867"/>
      <c r="G349" s="867"/>
      <c r="H349" s="867"/>
      <c r="I349" s="867"/>
      <c r="J349" s="867"/>
      <c r="K349" s="867"/>
      <c r="L349" s="867"/>
      <c r="M349" s="867"/>
      <c r="N349" s="867"/>
    </row>
    <row r="350" spans="2:14">
      <c r="B350" s="871"/>
      <c r="C350" s="867"/>
      <c r="D350" s="867"/>
      <c r="E350" s="867"/>
      <c r="F350" s="867"/>
      <c r="G350" s="867"/>
      <c r="H350" s="867"/>
      <c r="I350" s="867"/>
      <c r="J350" s="867"/>
      <c r="K350" s="867"/>
      <c r="L350" s="867"/>
      <c r="M350" s="867"/>
      <c r="N350" s="867"/>
    </row>
    <row r="351" spans="2:14">
      <c r="B351" s="871"/>
      <c r="C351" s="867"/>
      <c r="D351" s="867"/>
      <c r="E351" s="867"/>
      <c r="F351" s="867"/>
      <c r="G351" s="867"/>
      <c r="H351" s="867"/>
      <c r="I351" s="867"/>
      <c r="J351" s="867"/>
      <c r="K351" s="867"/>
      <c r="L351" s="867"/>
      <c r="M351" s="867"/>
      <c r="N351" s="867"/>
    </row>
    <row r="352" spans="2:14">
      <c r="B352" s="871"/>
      <c r="C352" s="867"/>
      <c r="D352" s="867"/>
      <c r="E352" s="867"/>
      <c r="F352" s="867"/>
      <c r="G352" s="867"/>
      <c r="H352" s="867"/>
      <c r="I352" s="867"/>
      <c r="J352" s="867"/>
      <c r="K352" s="867"/>
      <c r="L352" s="867"/>
      <c r="M352" s="867"/>
      <c r="N352" s="867"/>
    </row>
    <row r="353" spans="2:14">
      <c r="B353" s="871"/>
      <c r="C353" s="867"/>
      <c r="D353" s="867"/>
      <c r="E353" s="867"/>
      <c r="F353" s="867"/>
      <c r="G353" s="867"/>
      <c r="H353" s="867"/>
      <c r="I353" s="867"/>
      <c r="J353" s="867"/>
      <c r="K353" s="867"/>
      <c r="L353" s="867"/>
      <c r="M353" s="867"/>
      <c r="N353" s="867"/>
    </row>
    <row r="354" spans="2:14">
      <c r="B354" s="871"/>
      <c r="C354" s="867"/>
      <c r="D354" s="867"/>
      <c r="E354" s="867"/>
      <c r="F354" s="867"/>
      <c r="G354" s="867"/>
      <c r="H354" s="867"/>
      <c r="I354" s="867"/>
      <c r="J354" s="867"/>
      <c r="K354" s="867"/>
      <c r="L354" s="867"/>
      <c r="M354" s="867"/>
      <c r="N354" s="867"/>
    </row>
    <row r="355" spans="2:14">
      <c r="B355" s="871"/>
      <c r="C355" s="867"/>
      <c r="D355" s="867"/>
      <c r="E355" s="867"/>
      <c r="F355" s="867"/>
      <c r="G355" s="867"/>
      <c r="H355" s="867"/>
      <c r="I355" s="867"/>
      <c r="J355" s="867"/>
      <c r="K355" s="867"/>
      <c r="L355" s="867"/>
      <c r="M355" s="867"/>
      <c r="N355" s="867"/>
    </row>
    <row r="356" spans="2:14">
      <c r="B356" s="871"/>
      <c r="C356" s="867"/>
      <c r="D356" s="867"/>
      <c r="E356" s="867"/>
      <c r="F356" s="867"/>
      <c r="G356" s="867"/>
      <c r="H356" s="867"/>
      <c r="I356" s="867"/>
      <c r="J356" s="867"/>
      <c r="K356" s="867"/>
      <c r="L356" s="867"/>
      <c r="M356" s="867"/>
      <c r="N356" s="867"/>
    </row>
    <row r="357" spans="2:14">
      <c r="B357" s="871"/>
      <c r="C357" s="867"/>
      <c r="D357" s="867"/>
      <c r="E357" s="867"/>
      <c r="F357" s="867"/>
      <c r="G357" s="867"/>
      <c r="H357" s="867"/>
      <c r="I357" s="867"/>
      <c r="J357" s="867"/>
      <c r="K357" s="867"/>
      <c r="L357" s="867"/>
      <c r="M357" s="867"/>
      <c r="N357" s="867"/>
    </row>
    <row r="358" spans="2:14">
      <c r="B358" s="871"/>
      <c r="C358" s="867"/>
      <c r="D358" s="867"/>
      <c r="E358" s="867"/>
      <c r="F358" s="867"/>
      <c r="G358" s="867"/>
      <c r="H358" s="867"/>
      <c r="I358" s="867"/>
      <c r="J358" s="867"/>
      <c r="K358" s="867"/>
      <c r="L358" s="867"/>
      <c r="M358" s="867"/>
      <c r="N358" s="867"/>
    </row>
    <row r="359" spans="2:14">
      <c r="B359" s="871"/>
      <c r="C359" s="867"/>
      <c r="D359" s="867"/>
      <c r="E359" s="867"/>
      <c r="F359" s="867"/>
      <c r="G359" s="867"/>
      <c r="H359" s="867"/>
      <c r="I359" s="867"/>
      <c r="J359" s="867"/>
      <c r="K359" s="867"/>
      <c r="L359" s="867"/>
      <c r="M359" s="867"/>
      <c r="N359" s="867"/>
    </row>
    <row r="360" spans="2:14">
      <c r="B360" s="871"/>
      <c r="C360" s="867"/>
      <c r="D360" s="867"/>
      <c r="E360" s="867"/>
      <c r="F360" s="867"/>
      <c r="G360" s="867"/>
      <c r="H360" s="867"/>
      <c r="I360" s="867"/>
      <c r="J360" s="867"/>
      <c r="K360" s="867"/>
      <c r="L360" s="867"/>
      <c r="M360" s="867"/>
      <c r="N360" s="867"/>
    </row>
    <row r="361" spans="2:14">
      <c r="B361" s="871"/>
      <c r="C361" s="867"/>
      <c r="D361" s="867"/>
      <c r="E361" s="867"/>
      <c r="F361" s="867"/>
      <c r="G361" s="867"/>
      <c r="H361" s="867"/>
      <c r="I361" s="867"/>
      <c r="J361" s="867"/>
      <c r="K361" s="867"/>
      <c r="L361" s="867"/>
      <c r="M361" s="867"/>
      <c r="N361" s="867"/>
    </row>
    <row r="362" spans="2:14">
      <c r="B362" s="871"/>
      <c r="C362" s="867"/>
      <c r="D362" s="867"/>
      <c r="E362" s="867"/>
      <c r="F362" s="867"/>
      <c r="G362" s="867"/>
      <c r="H362" s="867"/>
      <c r="I362" s="867"/>
      <c r="J362" s="867"/>
      <c r="K362" s="867"/>
      <c r="L362" s="867"/>
      <c r="M362" s="867"/>
      <c r="N362" s="867"/>
    </row>
    <row r="363" spans="2:14">
      <c r="B363" s="871"/>
      <c r="C363" s="867"/>
      <c r="D363" s="867"/>
      <c r="E363" s="867"/>
      <c r="F363" s="867"/>
      <c r="G363" s="867"/>
      <c r="H363" s="867"/>
      <c r="I363" s="867"/>
      <c r="J363" s="867"/>
      <c r="K363" s="867"/>
      <c r="L363" s="867"/>
      <c r="M363" s="867"/>
      <c r="N363" s="867"/>
    </row>
    <row r="364" spans="2:14">
      <c r="B364" s="871"/>
      <c r="C364" s="867"/>
      <c r="D364" s="867"/>
      <c r="E364" s="867"/>
      <c r="F364" s="867"/>
      <c r="G364" s="867"/>
      <c r="H364" s="867"/>
      <c r="I364" s="867"/>
      <c r="J364" s="867"/>
      <c r="K364" s="867"/>
      <c r="L364" s="867"/>
      <c r="M364" s="867"/>
      <c r="N364" s="867"/>
    </row>
    <row r="365" spans="2:14">
      <c r="B365" s="871"/>
      <c r="C365" s="867"/>
      <c r="D365" s="867"/>
      <c r="E365" s="867"/>
      <c r="F365" s="867"/>
      <c r="G365" s="867"/>
      <c r="H365" s="867"/>
      <c r="I365" s="867"/>
      <c r="J365" s="867"/>
      <c r="K365" s="867"/>
      <c r="L365" s="867"/>
      <c r="M365" s="867"/>
      <c r="N365" s="867"/>
    </row>
    <row r="366" spans="2:14">
      <c r="B366" s="871"/>
      <c r="C366" s="867"/>
      <c r="D366" s="867"/>
      <c r="E366" s="867"/>
      <c r="F366" s="867"/>
      <c r="G366" s="867"/>
      <c r="H366" s="867"/>
      <c r="I366" s="867"/>
      <c r="J366" s="867"/>
      <c r="K366" s="867"/>
      <c r="L366" s="867"/>
      <c r="M366" s="867"/>
      <c r="N366" s="867"/>
    </row>
    <row r="367" spans="2:14">
      <c r="B367" s="871"/>
      <c r="C367" s="867"/>
      <c r="D367" s="867"/>
      <c r="E367" s="867"/>
      <c r="F367" s="867"/>
      <c r="G367" s="867"/>
      <c r="H367" s="867"/>
      <c r="I367" s="867"/>
      <c r="J367" s="867"/>
      <c r="K367" s="867"/>
      <c r="L367" s="867"/>
      <c r="M367" s="867"/>
      <c r="N367" s="867"/>
    </row>
    <row r="368" spans="2:14">
      <c r="B368" s="871"/>
      <c r="C368" s="867"/>
      <c r="D368" s="867"/>
      <c r="E368" s="867"/>
      <c r="F368" s="867"/>
      <c r="G368" s="867"/>
      <c r="H368" s="867"/>
      <c r="I368" s="867"/>
      <c r="J368" s="867"/>
      <c r="K368" s="867"/>
      <c r="L368" s="867"/>
      <c r="M368" s="867"/>
      <c r="N368" s="867"/>
    </row>
    <row r="369" spans="2:14">
      <c r="B369" s="871"/>
      <c r="C369" s="867"/>
      <c r="D369" s="867"/>
      <c r="E369" s="867"/>
      <c r="F369" s="867"/>
      <c r="G369" s="867"/>
      <c r="H369" s="867"/>
      <c r="I369" s="867"/>
      <c r="J369" s="867"/>
      <c r="K369" s="867"/>
      <c r="L369" s="867"/>
      <c r="M369" s="867"/>
      <c r="N369" s="867"/>
    </row>
    <row r="370" spans="2:14">
      <c r="B370" s="871"/>
      <c r="C370" s="867"/>
      <c r="D370" s="867"/>
      <c r="E370" s="867"/>
      <c r="F370" s="867"/>
      <c r="G370" s="867"/>
      <c r="H370" s="867"/>
      <c r="I370" s="867"/>
      <c r="J370" s="867"/>
      <c r="K370" s="867"/>
      <c r="L370" s="867"/>
      <c r="M370" s="867"/>
      <c r="N370" s="867"/>
    </row>
    <row r="371" spans="2:14">
      <c r="B371" s="871"/>
      <c r="C371" s="867"/>
      <c r="D371" s="867"/>
      <c r="E371" s="867"/>
      <c r="F371" s="867"/>
      <c r="G371" s="867"/>
      <c r="H371" s="867"/>
      <c r="I371" s="867"/>
      <c r="J371" s="867"/>
      <c r="K371" s="867"/>
      <c r="L371" s="867"/>
      <c r="M371" s="867"/>
      <c r="N371" s="867"/>
    </row>
    <row r="372" spans="2:14">
      <c r="B372" s="871"/>
      <c r="C372" s="867"/>
      <c r="D372" s="867"/>
      <c r="E372" s="867"/>
      <c r="F372" s="867"/>
      <c r="G372" s="867"/>
      <c r="H372" s="867"/>
      <c r="I372" s="867"/>
      <c r="J372" s="867"/>
      <c r="K372" s="867"/>
      <c r="L372" s="867"/>
      <c r="M372" s="867"/>
      <c r="N372" s="867"/>
    </row>
    <row r="373" spans="2:14">
      <c r="B373" s="871"/>
      <c r="C373" s="867"/>
      <c r="D373" s="867"/>
      <c r="E373" s="867"/>
      <c r="F373" s="867"/>
      <c r="G373" s="867"/>
      <c r="H373" s="867"/>
      <c r="I373" s="867"/>
      <c r="J373" s="867"/>
      <c r="K373" s="867"/>
      <c r="L373" s="867"/>
      <c r="M373" s="867"/>
      <c r="N373" s="867"/>
    </row>
    <row r="374" spans="2:14">
      <c r="B374" s="871"/>
      <c r="C374" s="867"/>
      <c r="D374" s="867"/>
      <c r="E374" s="867"/>
      <c r="F374" s="867"/>
      <c r="G374" s="867"/>
      <c r="H374" s="867"/>
      <c r="I374" s="867"/>
      <c r="J374" s="867"/>
      <c r="K374" s="867"/>
      <c r="L374" s="867"/>
      <c r="M374" s="867"/>
      <c r="N374" s="867"/>
    </row>
    <row r="375" spans="2:14">
      <c r="B375" s="871"/>
      <c r="C375" s="867"/>
      <c r="D375" s="867"/>
      <c r="E375" s="867"/>
      <c r="F375" s="867"/>
      <c r="G375" s="867"/>
      <c r="H375" s="867"/>
      <c r="I375" s="867"/>
      <c r="J375" s="867"/>
      <c r="K375" s="867"/>
      <c r="L375" s="867"/>
      <c r="M375" s="867"/>
      <c r="N375" s="867"/>
    </row>
    <row r="376" spans="2:14">
      <c r="B376" s="871"/>
      <c r="C376" s="867"/>
      <c r="D376" s="867"/>
      <c r="E376" s="867"/>
      <c r="F376" s="867"/>
      <c r="G376" s="867"/>
      <c r="H376" s="867"/>
      <c r="I376" s="867"/>
      <c r="J376" s="867"/>
      <c r="K376" s="867"/>
      <c r="L376" s="867"/>
      <c r="M376" s="867"/>
      <c r="N376" s="867"/>
    </row>
    <row r="377" spans="2:14">
      <c r="B377" s="871"/>
      <c r="C377" s="867"/>
      <c r="D377" s="867"/>
      <c r="E377" s="867"/>
      <c r="F377" s="867"/>
      <c r="G377" s="867"/>
      <c r="H377" s="867"/>
      <c r="I377" s="867"/>
      <c r="J377" s="867"/>
      <c r="K377" s="867"/>
      <c r="L377" s="867"/>
      <c r="M377" s="867"/>
      <c r="N377" s="867"/>
    </row>
    <row r="378" spans="2:14">
      <c r="B378" s="871"/>
      <c r="C378" s="867"/>
      <c r="D378" s="867"/>
      <c r="E378" s="867"/>
      <c r="F378" s="867"/>
      <c r="G378" s="867"/>
      <c r="H378" s="867"/>
      <c r="I378" s="867"/>
      <c r="J378" s="867"/>
      <c r="K378" s="867"/>
      <c r="L378" s="867"/>
      <c r="M378" s="867"/>
      <c r="N378" s="867"/>
    </row>
    <row r="379" spans="2:14">
      <c r="B379" s="871"/>
      <c r="C379" s="867"/>
      <c r="D379" s="867"/>
      <c r="E379" s="867"/>
      <c r="F379" s="867"/>
      <c r="G379" s="867"/>
      <c r="H379" s="867"/>
      <c r="I379" s="867"/>
      <c r="J379" s="867"/>
      <c r="K379" s="867"/>
      <c r="L379" s="867"/>
      <c r="M379" s="867"/>
      <c r="N379" s="867"/>
    </row>
    <row r="380" spans="2:14">
      <c r="B380" s="871"/>
      <c r="C380" s="867"/>
      <c r="D380" s="867"/>
      <c r="E380" s="867"/>
      <c r="F380" s="867"/>
      <c r="G380" s="867"/>
      <c r="H380" s="867"/>
      <c r="I380" s="867"/>
      <c r="J380" s="867"/>
      <c r="K380" s="867"/>
      <c r="L380" s="867"/>
      <c r="M380" s="867"/>
      <c r="N380" s="867"/>
    </row>
    <row r="381" spans="2:14">
      <c r="B381" s="871"/>
      <c r="C381" s="867"/>
      <c r="D381" s="867"/>
      <c r="E381" s="867"/>
      <c r="F381" s="867"/>
      <c r="G381" s="867"/>
      <c r="H381" s="867"/>
      <c r="I381" s="867"/>
      <c r="J381" s="867"/>
      <c r="K381" s="867"/>
      <c r="L381" s="867"/>
      <c r="M381" s="867"/>
      <c r="N381" s="867"/>
    </row>
    <row r="382" spans="2:14">
      <c r="B382" s="871"/>
      <c r="C382" s="867"/>
      <c r="D382" s="867"/>
      <c r="E382" s="867"/>
      <c r="F382" s="867"/>
      <c r="G382" s="867"/>
      <c r="H382" s="867"/>
      <c r="I382" s="867"/>
      <c r="J382" s="867"/>
      <c r="K382" s="867"/>
      <c r="L382" s="867"/>
      <c r="M382" s="867"/>
      <c r="N382" s="867"/>
    </row>
    <row r="383" spans="2:14">
      <c r="B383" s="871"/>
      <c r="C383" s="867"/>
      <c r="D383" s="867"/>
      <c r="E383" s="867"/>
      <c r="F383" s="867"/>
      <c r="G383" s="867"/>
      <c r="H383" s="867"/>
      <c r="I383" s="867"/>
      <c r="J383" s="867"/>
      <c r="K383" s="867"/>
      <c r="L383" s="867"/>
      <c r="M383" s="867"/>
      <c r="N383" s="867"/>
    </row>
    <row r="384" spans="2:14">
      <c r="B384" s="871"/>
      <c r="C384" s="867"/>
      <c r="D384" s="867"/>
      <c r="E384" s="867"/>
      <c r="F384" s="867"/>
      <c r="G384" s="867"/>
      <c r="H384" s="867"/>
      <c r="I384" s="867"/>
      <c r="J384" s="867"/>
      <c r="K384" s="867"/>
      <c r="L384" s="867"/>
      <c r="M384" s="867"/>
      <c r="N384" s="867"/>
    </row>
    <row r="385" spans="2:14">
      <c r="B385" s="871"/>
      <c r="C385" s="867"/>
      <c r="D385" s="867"/>
      <c r="E385" s="867"/>
      <c r="F385" s="867"/>
      <c r="G385" s="867"/>
      <c r="H385" s="867"/>
      <c r="I385" s="867"/>
      <c r="J385" s="867"/>
      <c r="K385" s="867"/>
      <c r="L385" s="867"/>
      <c r="M385" s="867"/>
      <c r="N385" s="867"/>
    </row>
    <row r="386" spans="2:14">
      <c r="B386" s="871"/>
      <c r="C386" s="867"/>
      <c r="D386" s="867"/>
      <c r="E386" s="867"/>
      <c r="F386" s="867"/>
      <c r="G386" s="867"/>
      <c r="H386" s="867"/>
      <c r="I386" s="867"/>
      <c r="J386" s="867"/>
      <c r="K386" s="867"/>
      <c r="L386" s="867"/>
      <c r="M386" s="867"/>
      <c r="N386" s="867"/>
    </row>
    <row r="387" spans="2:14">
      <c r="B387" s="871"/>
      <c r="C387" s="867"/>
      <c r="D387" s="867"/>
      <c r="E387" s="867"/>
      <c r="F387" s="867"/>
      <c r="G387" s="867"/>
      <c r="H387" s="867"/>
      <c r="I387" s="867"/>
      <c r="J387" s="867"/>
      <c r="K387" s="867"/>
      <c r="L387" s="867"/>
      <c r="M387" s="867"/>
      <c r="N387" s="867"/>
    </row>
    <row r="388" spans="2:14">
      <c r="B388" s="871"/>
      <c r="C388" s="867"/>
      <c r="D388" s="867"/>
      <c r="E388" s="867"/>
      <c r="F388" s="867"/>
      <c r="G388" s="867"/>
      <c r="H388" s="867"/>
      <c r="I388" s="867"/>
      <c r="J388" s="867"/>
      <c r="K388" s="867"/>
      <c r="L388" s="867"/>
      <c r="M388" s="867"/>
      <c r="N388" s="867"/>
    </row>
    <row r="389" spans="2:14">
      <c r="B389" s="871"/>
      <c r="C389" s="867"/>
      <c r="D389" s="867"/>
      <c r="E389" s="867"/>
      <c r="F389" s="867"/>
      <c r="G389" s="867"/>
      <c r="H389" s="867"/>
      <c r="I389" s="867"/>
      <c r="J389" s="867"/>
      <c r="K389" s="867"/>
      <c r="L389" s="867"/>
      <c r="M389" s="867"/>
      <c r="N389" s="867"/>
    </row>
    <row r="390" spans="2:14">
      <c r="B390" s="871"/>
      <c r="C390" s="867"/>
      <c r="D390" s="867"/>
      <c r="E390" s="867"/>
      <c r="F390" s="867"/>
      <c r="G390" s="867"/>
      <c r="H390" s="867"/>
      <c r="I390" s="867"/>
      <c r="J390" s="867"/>
      <c r="K390" s="867"/>
      <c r="L390" s="867"/>
      <c r="M390" s="867"/>
      <c r="N390" s="867"/>
    </row>
    <row r="391" spans="2:14">
      <c r="B391" s="871"/>
      <c r="C391" s="867"/>
      <c r="D391" s="867"/>
      <c r="E391" s="867"/>
      <c r="F391" s="867"/>
      <c r="G391" s="867"/>
      <c r="H391" s="867"/>
      <c r="I391" s="867"/>
      <c r="J391" s="867"/>
      <c r="K391" s="867"/>
      <c r="L391" s="867"/>
      <c r="M391" s="867"/>
      <c r="N391" s="867"/>
    </row>
    <row r="392" spans="2:14">
      <c r="B392" s="871"/>
      <c r="C392" s="867"/>
      <c r="D392" s="867"/>
      <c r="E392" s="867"/>
      <c r="F392" s="867"/>
      <c r="G392" s="867"/>
      <c r="H392" s="867"/>
      <c r="I392" s="867"/>
      <c r="J392" s="867"/>
      <c r="K392" s="867"/>
      <c r="L392" s="867"/>
      <c r="M392" s="867"/>
      <c r="N392" s="867"/>
    </row>
    <row r="393" spans="2:14">
      <c r="B393" s="871"/>
      <c r="C393" s="867"/>
      <c r="D393" s="867"/>
      <c r="E393" s="867"/>
      <c r="F393" s="867"/>
      <c r="G393" s="867"/>
      <c r="H393" s="867"/>
      <c r="I393" s="867"/>
      <c r="J393" s="867"/>
      <c r="K393" s="867"/>
      <c r="L393" s="867"/>
      <c r="M393" s="867"/>
      <c r="N393" s="867"/>
    </row>
    <row r="394" spans="2:14">
      <c r="B394" s="871"/>
      <c r="C394" s="867"/>
      <c r="D394" s="867"/>
      <c r="E394" s="867"/>
      <c r="F394" s="867"/>
      <c r="G394" s="867"/>
      <c r="H394" s="867"/>
      <c r="I394" s="867"/>
      <c r="J394" s="867"/>
      <c r="K394" s="867"/>
      <c r="L394" s="867"/>
      <c r="M394" s="867"/>
      <c r="N394" s="867"/>
    </row>
    <row r="395" spans="2:14">
      <c r="B395" s="871"/>
      <c r="C395" s="867"/>
      <c r="D395" s="867"/>
      <c r="E395" s="867"/>
      <c r="F395" s="867"/>
      <c r="G395" s="867"/>
      <c r="H395" s="867"/>
      <c r="I395" s="867"/>
      <c r="J395" s="867"/>
      <c r="K395" s="867"/>
      <c r="L395" s="867"/>
      <c r="M395" s="867"/>
      <c r="N395" s="867"/>
    </row>
    <row r="396" spans="2:14">
      <c r="B396" s="871"/>
      <c r="C396" s="867"/>
      <c r="D396" s="867"/>
      <c r="E396" s="867"/>
      <c r="F396" s="867"/>
      <c r="G396" s="867"/>
      <c r="H396" s="867"/>
      <c r="I396" s="867"/>
      <c r="J396" s="867"/>
      <c r="K396" s="867"/>
      <c r="L396" s="867"/>
      <c r="M396" s="867"/>
      <c r="N396" s="867"/>
    </row>
    <row r="397" spans="2:14">
      <c r="B397" s="871"/>
      <c r="C397" s="867"/>
      <c r="D397" s="867"/>
      <c r="E397" s="867"/>
      <c r="F397" s="867"/>
      <c r="G397" s="867"/>
      <c r="H397" s="867"/>
      <c r="I397" s="867"/>
      <c r="J397" s="867"/>
      <c r="K397" s="867"/>
      <c r="L397" s="867"/>
      <c r="M397" s="867"/>
      <c r="N397" s="867"/>
    </row>
    <row r="398" spans="2:14">
      <c r="B398" s="871"/>
      <c r="C398" s="867"/>
      <c r="D398" s="867"/>
      <c r="E398" s="867"/>
      <c r="F398" s="867"/>
      <c r="G398" s="867"/>
      <c r="H398" s="867"/>
      <c r="I398" s="867"/>
      <c r="J398" s="867"/>
      <c r="K398" s="867"/>
      <c r="L398" s="867"/>
      <c r="M398" s="867"/>
      <c r="N398" s="867"/>
    </row>
    <row r="399" spans="2:14">
      <c r="B399" s="871"/>
      <c r="C399" s="867"/>
      <c r="D399" s="867"/>
      <c r="E399" s="867"/>
      <c r="F399" s="867"/>
      <c r="G399" s="867"/>
      <c r="H399" s="867"/>
      <c r="I399" s="867"/>
      <c r="J399" s="867"/>
      <c r="K399" s="867"/>
      <c r="L399" s="867"/>
      <c r="M399" s="867"/>
      <c r="N399" s="867"/>
    </row>
    <row r="400" spans="2:14">
      <c r="B400" s="871"/>
      <c r="C400" s="867"/>
      <c r="D400" s="867"/>
      <c r="E400" s="867"/>
      <c r="F400" s="867"/>
      <c r="G400" s="867"/>
      <c r="H400" s="867"/>
      <c r="I400" s="867"/>
      <c r="J400" s="867"/>
      <c r="K400" s="867"/>
      <c r="L400" s="867"/>
      <c r="M400" s="867"/>
      <c r="N400" s="867"/>
    </row>
    <row r="401" spans="2:14">
      <c r="B401" s="871"/>
      <c r="C401" s="867"/>
      <c r="D401" s="867"/>
      <c r="E401" s="867"/>
      <c r="F401" s="867"/>
      <c r="G401" s="867"/>
      <c r="H401" s="867"/>
      <c r="I401" s="867"/>
      <c r="J401" s="867"/>
      <c r="K401" s="867"/>
      <c r="L401" s="867"/>
      <c r="M401" s="867"/>
      <c r="N401" s="867"/>
    </row>
    <row r="402" spans="2:14">
      <c r="B402" s="871"/>
      <c r="C402" s="867"/>
      <c r="D402" s="867"/>
      <c r="E402" s="867"/>
      <c r="F402" s="867"/>
      <c r="G402" s="867"/>
      <c r="H402" s="867"/>
      <c r="I402" s="867"/>
      <c r="J402" s="867"/>
      <c r="K402" s="867"/>
      <c r="L402" s="867"/>
      <c r="M402" s="867"/>
      <c r="N402" s="867"/>
    </row>
    <row r="403" spans="2:14">
      <c r="B403" s="871"/>
      <c r="C403" s="867"/>
      <c r="D403" s="867"/>
      <c r="E403" s="867"/>
      <c r="F403" s="867"/>
      <c r="G403" s="867"/>
      <c r="H403" s="867"/>
      <c r="I403" s="867"/>
      <c r="J403" s="867"/>
      <c r="K403" s="867"/>
      <c r="L403" s="867"/>
      <c r="M403" s="867"/>
      <c r="N403" s="867"/>
    </row>
    <row r="404" spans="2:14">
      <c r="B404" s="871"/>
      <c r="C404" s="867"/>
      <c r="D404" s="867"/>
      <c r="E404" s="867"/>
      <c r="F404" s="867"/>
      <c r="G404" s="867"/>
      <c r="H404" s="867"/>
      <c r="I404" s="867"/>
      <c r="J404" s="867"/>
      <c r="K404" s="867"/>
      <c r="L404" s="867"/>
      <c r="M404" s="867"/>
      <c r="N404" s="867"/>
    </row>
    <row r="405" spans="2:14">
      <c r="B405" s="871"/>
      <c r="C405" s="867"/>
      <c r="D405" s="867"/>
      <c r="E405" s="867"/>
      <c r="F405" s="867"/>
      <c r="G405" s="867"/>
      <c r="H405" s="867"/>
      <c r="I405" s="867"/>
      <c r="J405" s="867"/>
      <c r="K405" s="867"/>
      <c r="L405" s="867"/>
      <c r="M405" s="867"/>
      <c r="N405" s="867"/>
    </row>
    <row r="406" spans="2:14">
      <c r="B406" s="871"/>
      <c r="C406" s="867"/>
      <c r="D406" s="867"/>
      <c r="E406" s="867"/>
      <c r="F406" s="867"/>
      <c r="G406" s="867"/>
      <c r="H406" s="867"/>
      <c r="I406" s="867"/>
      <c r="J406" s="867"/>
      <c r="K406" s="867"/>
      <c r="L406" s="867"/>
      <c r="M406" s="867"/>
      <c r="N406" s="867"/>
    </row>
    <row r="407" spans="2:14">
      <c r="B407" s="871"/>
      <c r="C407" s="867"/>
      <c r="D407" s="867"/>
      <c r="E407" s="867"/>
      <c r="F407" s="867"/>
      <c r="G407" s="867"/>
      <c r="H407" s="867"/>
      <c r="I407" s="867"/>
      <c r="J407" s="867"/>
      <c r="K407" s="867"/>
      <c r="L407" s="867"/>
      <c r="M407" s="867"/>
      <c r="N407" s="867"/>
    </row>
    <row r="408" spans="2:14">
      <c r="B408" s="871"/>
      <c r="C408" s="867"/>
      <c r="D408" s="867"/>
      <c r="E408" s="867"/>
      <c r="F408" s="867"/>
      <c r="G408" s="867"/>
      <c r="H408" s="867"/>
      <c r="I408" s="867"/>
      <c r="J408" s="867"/>
      <c r="K408" s="867"/>
      <c r="L408" s="867"/>
      <c r="M408" s="867"/>
      <c r="N408" s="867"/>
    </row>
    <row r="409" spans="2:14">
      <c r="B409" s="871"/>
      <c r="C409" s="867"/>
      <c r="D409" s="867"/>
      <c r="E409" s="867"/>
      <c r="F409" s="867"/>
      <c r="G409" s="867"/>
      <c r="H409" s="867"/>
      <c r="I409" s="867"/>
      <c r="J409" s="867"/>
      <c r="K409" s="867"/>
      <c r="L409" s="867"/>
      <c r="M409" s="867"/>
      <c r="N409" s="867"/>
    </row>
    <row r="410" spans="2:14">
      <c r="B410" s="871"/>
      <c r="C410" s="867"/>
      <c r="D410" s="867"/>
      <c r="E410" s="867"/>
      <c r="F410" s="867"/>
      <c r="G410" s="867"/>
      <c r="H410" s="867"/>
      <c r="I410" s="867"/>
      <c r="J410" s="867"/>
      <c r="K410" s="867"/>
      <c r="L410" s="867"/>
      <c r="M410" s="867"/>
      <c r="N410" s="867"/>
    </row>
    <row r="411" spans="2:14">
      <c r="B411" s="871"/>
      <c r="C411" s="867"/>
      <c r="D411" s="867"/>
      <c r="E411" s="867"/>
      <c r="F411" s="867"/>
      <c r="G411" s="867"/>
      <c r="H411" s="867"/>
      <c r="I411" s="867"/>
      <c r="J411" s="867"/>
      <c r="K411" s="867"/>
      <c r="L411" s="867"/>
      <c r="M411" s="867"/>
      <c r="N411" s="867"/>
    </row>
    <row r="412" spans="2:14">
      <c r="B412" s="871"/>
      <c r="C412" s="867"/>
      <c r="D412" s="867"/>
      <c r="E412" s="867"/>
      <c r="F412" s="867"/>
      <c r="G412" s="867"/>
      <c r="H412" s="867"/>
      <c r="I412" s="867"/>
      <c r="J412" s="867"/>
      <c r="K412" s="867"/>
      <c r="L412" s="867"/>
      <c r="M412" s="867"/>
      <c r="N412" s="867"/>
    </row>
    <row r="413" spans="2:14">
      <c r="B413" s="871"/>
      <c r="C413" s="867"/>
      <c r="D413" s="867"/>
      <c r="E413" s="867"/>
      <c r="F413" s="867"/>
      <c r="G413" s="867"/>
      <c r="H413" s="867"/>
      <c r="I413" s="867"/>
      <c r="J413" s="867"/>
      <c r="K413" s="867"/>
      <c r="L413" s="867"/>
      <c r="M413" s="867"/>
      <c r="N413" s="867"/>
    </row>
    <row r="414" spans="2:14">
      <c r="B414" s="871"/>
      <c r="C414" s="867"/>
      <c r="D414" s="867"/>
      <c r="E414" s="867"/>
      <c r="F414" s="867"/>
      <c r="G414" s="867"/>
      <c r="H414" s="867"/>
      <c r="I414" s="867"/>
      <c r="J414" s="867"/>
      <c r="K414" s="867"/>
      <c r="L414" s="867"/>
      <c r="M414" s="867"/>
      <c r="N414" s="867"/>
    </row>
    <row r="415" spans="2:14">
      <c r="B415" s="871"/>
      <c r="C415" s="867"/>
      <c r="D415" s="867"/>
      <c r="E415" s="867"/>
      <c r="F415" s="867"/>
      <c r="G415" s="867"/>
      <c r="H415" s="867"/>
      <c r="I415" s="867"/>
      <c r="J415" s="867"/>
      <c r="K415" s="867"/>
      <c r="L415" s="867"/>
      <c r="M415" s="867"/>
      <c r="N415" s="867"/>
    </row>
    <row r="416" spans="2:14">
      <c r="B416" s="871"/>
      <c r="C416" s="867"/>
      <c r="D416" s="867"/>
      <c r="E416" s="867"/>
      <c r="F416" s="867"/>
      <c r="G416" s="867"/>
      <c r="H416" s="867"/>
      <c r="I416" s="867"/>
      <c r="J416" s="867"/>
      <c r="K416" s="867"/>
      <c r="L416" s="867"/>
      <c r="M416" s="867"/>
      <c r="N416" s="867"/>
    </row>
    <row r="417" spans="2:14">
      <c r="B417" s="871"/>
      <c r="C417" s="867"/>
      <c r="D417" s="867"/>
      <c r="E417" s="867"/>
      <c r="F417" s="867"/>
      <c r="G417" s="867"/>
      <c r="H417" s="867"/>
      <c r="I417" s="867"/>
      <c r="J417" s="867"/>
      <c r="K417" s="867"/>
      <c r="L417" s="867"/>
      <c r="M417" s="867"/>
      <c r="N417" s="867"/>
    </row>
    <row r="418" spans="2:14">
      <c r="B418" s="871"/>
      <c r="C418" s="867"/>
      <c r="D418" s="867"/>
      <c r="E418" s="867"/>
      <c r="F418" s="867"/>
      <c r="G418" s="867"/>
      <c r="H418" s="867"/>
      <c r="I418" s="867"/>
      <c r="J418" s="867"/>
      <c r="K418" s="867"/>
      <c r="L418" s="867"/>
      <c r="M418" s="867"/>
      <c r="N418" s="867"/>
    </row>
    <row r="419" spans="2:14">
      <c r="B419" s="871"/>
      <c r="C419" s="867"/>
      <c r="D419" s="867"/>
      <c r="E419" s="867"/>
      <c r="F419" s="867"/>
      <c r="G419" s="867"/>
      <c r="H419" s="867"/>
      <c r="I419" s="867"/>
      <c r="J419" s="867"/>
      <c r="K419" s="867"/>
      <c r="L419" s="867"/>
      <c r="M419" s="867"/>
      <c r="N419" s="867"/>
    </row>
    <row r="420" spans="2:14">
      <c r="B420" s="871"/>
      <c r="C420" s="867"/>
      <c r="D420" s="867"/>
      <c r="E420" s="867"/>
      <c r="F420" s="867"/>
      <c r="G420" s="867"/>
      <c r="H420" s="867"/>
      <c r="I420" s="867"/>
      <c r="J420" s="867"/>
      <c r="K420" s="867"/>
      <c r="L420" s="867"/>
      <c r="M420" s="867"/>
      <c r="N420" s="867"/>
    </row>
    <row r="421" spans="2:14">
      <c r="B421" s="871"/>
      <c r="C421" s="867"/>
      <c r="D421" s="867"/>
      <c r="E421" s="867"/>
      <c r="F421" s="867"/>
      <c r="G421" s="867"/>
      <c r="H421" s="867"/>
      <c r="I421" s="867"/>
      <c r="J421" s="867"/>
      <c r="K421" s="867"/>
      <c r="L421" s="867"/>
      <c r="M421" s="867"/>
      <c r="N421" s="867"/>
    </row>
    <row r="422" spans="2:14">
      <c r="B422" s="871"/>
      <c r="C422" s="867"/>
      <c r="D422" s="867"/>
      <c r="E422" s="867"/>
      <c r="F422" s="867"/>
      <c r="G422" s="867"/>
      <c r="H422" s="867"/>
      <c r="I422" s="867"/>
      <c r="J422" s="867"/>
      <c r="K422" s="867"/>
      <c r="L422" s="867"/>
      <c r="M422" s="867"/>
      <c r="N422" s="867"/>
    </row>
    <row r="423" spans="2:14">
      <c r="B423" s="871"/>
      <c r="C423" s="867"/>
      <c r="D423" s="867"/>
      <c r="E423" s="867"/>
      <c r="F423" s="867"/>
      <c r="G423" s="867"/>
      <c r="H423" s="867"/>
      <c r="I423" s="867"/>
      <c r="J423" s="867"/>
      <c r="K423" s="867"/>
      <c r="L423" s="867"/>
      <c r="M423" s="867"/>
      <c r="N423" s="867"/>
    </row>
    <row r="424" spans="2:14">
      <c r="B424" s="871"/>
      <c r="C424" s="867"/>
      <c r="D424" s="867"/>
      <c r="E424" s="867"/>
      <c r="F424" s="867"/>
      <c r="G424" s="867"/>
      <c r="H424" s="867"/>
      <c r="I424" s="867"/>
      <c r="J424" s="867"/>
      <c r="K424" s="867"/>
      <c r="L424" s="867"/>
      <c r="M424" s="867"/>
      <c r="N424" s="867"/>
    </row>
    <row r="425" spans="2:14">
      <c r="B425" s="871"/>
      <c r="C425" s="867"/>
      <c r="D425" s="867"/>
      <c r="E425" s="867"/>
      <c r="F425" s="867"/>
      <c r="G425" s="867"/>
      <c r="H425" s="867"/>
      <c r="I425" s="867"/>
      <c r="J425" s="867"/>
      <c r="K425" s="867"/>
      <c r="L425" s="867"/>
      <c r="M425" s="867"/>
      <c r="N425" s="867"/>
    </row>
    <row r="426" spans="2:14">
      <c r="B426" s="871"/>
      <c r="C426" s="867"/>
      <c r="D426" s="867"/>
      <c r="E426" s="867"/>
      <c r="F426" s="867"/>
      <c r="G426" s="867"/>
      <c r="H426" s="867"/>
      <c r="I426" s="867"/>
      <c r="J426" s="867"/>
      <c r="K426" s="867"/>
      <c r="L426" s="867"/>
      <c r="M426" s="867"/>
      <c r="N426" s="867"/>
    </row>
    <row r="427" spans="2:14">
      <c r="B427" s="871"/>
      <c r="C427" s="867"/>
      <c r="D427" s="867"/>
      <c r="E427" s="867"/>
      <c r="F427" s="867"/>
      <c r="G427" s="867"/>
      <c r="H427" s="867"/>
      <c r="I427" s="867"/>
      <c r="J427" s="867"/>
      <c r="K427" s="867"/>
      <c r="L427" s="867"/>
      <c r="M427" s="867"/>
      <c r="N427" s="867"/>
    </row>
    <row r="428" spans="2:14">
      <c r="B428" s="871"/>
      <c r="C428" s="867"/>
      <c r="D428" s="867"/>
      <c r="E428" s="867"/>
      <c r="F428" s="867"/>
      <c r="G428" s="867"/>
      <c r="H428" s="867"/>
      <c r="I428" s="867"/>
      <c r="J428" s="867"/>
      <c r="K428" s="867"/>
      <c r="L428" s="867"/>
      <c r="M428" s="867"/>
      <c r="N428" s="867"/>
    </row>
    <row r="429" spans="2:14">
      <c r="B429" s="871"/>
      <c r="C429" s="867"/>
      <c r="D429" s="867"/>
      <c r="E429" s="867"/>
      <c r="F429" s="867"/>
      <c r="G429" s="867"/>
      <c r="H429" s="867"/>
      <c r="I429" s="867"/>
      <c r="J429" s="867"/>
      <c r="K429" s="867"/>
      <c r="L429" s="867"/>
      <c r="M429" s="867"/>
      <c r="N429" s="867"/>
    </row>
    <row r="430" spans="2:14">
      <c r="B430" s="871"/>
      <c r="C430" s="867"/>
      <c r="D430" s="867"/>
      <c r="E430" s="867"/>
      <c r="F430" s="867"/>
      <c r="G430" s="867"/>
      <c r="H430" s="867"/>
      <c r="I430" s="867"/>
      <c r="J430" s="867"/>
      <c r="K430" s="867"/>
      <c r="L430" s="867"/>
      <c r="M430" s="867"/>
      <c r="N430" s="867"/>
    </row>
    <row r="431" spans="2:14">
      <c r="B431" s="871"/>
      <c r="C431" s="867"/>
      <c r="D431" s="867"/>
      <c r="E431" s="867"/>
      <c r="F431" s="867"/>
      <c r="G431" s="867"/>
      <c r="H431" s="867"/>
      <c r="I431" s="867"/>
      <c r="J431" s="867"/>
      <c r="K431" s="867"/>
      <c r="L431" s="867"/>
      <c r="M431" s="867"/>
      <c r="N431" s="867"/>
    </row>
    <row r="432" spans="2:14">
      <c r="B432" s="871"/>
      <c r="C432" s="867"/>
      <c r="D432" s="867"/>
      <c r="E432" s="867"/>
      <c r="F432" s="867"/>
      <c r="G432" s="867"/>
      <c r="H432" s="867"/>
      <c r="I432" s="867"/>
      <c r="J432" s="867"/>
      <c r="K432" s="867"/>
      <c r="L432" s="867"/>
      <c r="M432" s="867"/>
      <c r="N432" s="867"/>
    </row>
    <row r="433" spans="2:14">
      <c r="B433" s="871"/>
      <c r="C433" s="867"/>
      <c r="D433" s="867"/>
      <c r="E433" s="867"/>
      <c r="F433" s="867"/>
      <c r="G433" s="867"/>
      <c r="H433" s="867"/>
      <c r="I433" s="867"/>
      <c r="J433" s="867"/>
      <c r="K433" s="867"/>
      <c r="L433" s="867"/>
      <c r="M433" s="867"/>
      <c r="N433" s="867"/>
    </row>
    <row r="434" spans="2:14">
      <c r="B434" s="871"/>
      <c r="C434" s="867"/>
      <c r="D434" s="867"/>
      <c r="E434" s="867"/>
      <c r="F434" s="867"/>
      <c r="G434" s="867"/>
      <c r="H434" s="867"/>
      <c r="I434" s="867"/>
      <c r="J434" s="867"/>
      <c r="K434" s="867"/>
      <c r="L434" s="867"/>
      <c r="M434" s="867"/>
      <c r="N434" s="867"/>
    </row>
    <row r="435" spans="2:14">
      <c r="B435" s="871"/>
      <c r="C435" s="867"/>
      <c r="D435" s="867"/>
      <c r="E435" s="867"/>
      <c r="F435" s="867"/>
      <c r="G435" s="867"/>
      <c r="H435" s="867"/>
      <c r="I435" s="867"/>
      <c r="J435" s="867"/>
      <c r="K435" s="867"/>
      <c r="L435" s="867"/>
      <c r="M435" s="867"/>
      <c r="N435" s="867"/>
    </row>
    <row r="436" spans="2:14">
      <c r="B436" s="871"/>
      <c r="C436" s="867"/>
      <c r="D436" s="867"/>
      <c r="E436" s="867"/>
      <c r="F436" s="867"/>
      <c r="G436" s="867"/>
      <c r="H436" s="867"/>
      <c r="I436" s="867"/>
      <c r="J436" s="867"/>
      <c r="K436" s="867"/>
      <c r="L436" s="867"/>
      <c r="M436" s="867"/>
      <c r="N436" s="867"/>
    </row>
    <row r="437" spans="2:14">
      <c r="B437" s="871"/>
      <c r="C437" s="867"/>
      <c r="D437" s="867"/>
      <c r="E437" s="867"/>
      <c r="F437" s="867"/>
      <c r="G437" s="867"/>
      <c r="H437" s="867"/>
      <c r="I437" s="867"/>
      <c r="J437" s="867"/>
      <c r="K437" s="867"/>
      <c r="L437" s="867"/>
      <c r="M437" s="867"/>
      <c r="N437" s="867"/>
    </row>
    <row r="438" spans="2:14">
      <c r="B438" s="871"/>
      <c r="C438" s="867"/>
      <c r="D438" s="867"/>
      <c r="E438" s="867"/>
      <c r="F438" s="867"/>
      <c r="G438" s="867"/>
      <c r="H438" s="867"/>
      <c r="I438" s="867"/>
      <c r="J438" s="867"/>
      <c r="K438" s="867"/>
      <c r="L438" s="867"/>
      <c r="M438" s="867"/>
      <c r="N438" s="867"/>
    </row>
    <row r="439" spans="2:14">
      <c r="B439" s="871"/>
      <c r="C439" s="867"/>
      <c r="D439" s="867"/>
      <c r="E439" s="867"/>
      <c r="F439" s="867"/>
      <c r="G439" s="867"/>
      <c r="H439" s="867"/>
      <c r="I439" s="867"/>
      <c r="J439" s="867"/>
      <c r="K439" s="867"/>
      <c r="L439" s="867"/>
      <c r="M439" s="867"/>
      <c r="N439" s="867"/>
    </row>
    <row r="440" spans="2:14">
      <c r="B440" s="871"/>
      <c r="C440" s="867"/>
      <c r="D440" s="867"/>
      <c r="E440" s="867"/>
      <c r="F440" s="867"/>
      <c r="G440" s="867"/>
      <c r="H440" s="867"/>
      <c r="I440" s="867"/>
      <c r="J440" s="867"/>
      <c r="K440" s="867"/>
      <c r="L440" s="867"/>
      <c r="M440" s="867"/>
      <c r="N440" s="867"/>
    </row>
    <row r="441" spans="2:14">
      <c r="B441" s="871"/>
      <c r="C441" s="867"/>
      <c r="D441" s="867"/>
      <c r="E441" s="867"/>
      <c r="F441" s="867"/>
      <c r="G441" s="867"/>
      <c r="H441" s="867"/>
      <c r="I441" s="867"/>
      <c r="J441" s="867"/>
      <c r="K441" s="867"/>
      <c r="L441" s="867"/>
      <c r="M441" s="867"/>
      <c r="N441" s="867"/>
    </row>
    <row r="442" spans="2:14">
      <c r="B442" s="871"/>
      <c r="C442" s="867"/>
      <c r="D442" s="867"/>
      <c r="E442" s="867"/>
      <c r="F442" s="867"/>
      <c r="G442" s="867"/>
      <c r="H442" s="867"/>
      <c r="I442" s="867"/>
      <c r="J442" s="867"/>
      <c r="K442" s="867"/>
      <c r="L442" s="867"/>
      <c r="M442" s="867"/>
      <c r="N442" s="867"/>
    </row>
    <row r="443" spans="2:14">
      <c r="B443" s="871"/>
      <c r="C443" s="867"/>
      <c r="D443" s="867"/>
      <c r="E443" s="867"/>
      <c r="F443" s="867"/>
      <c r="G443" s="867"/>
      <c r="H443" s="867"/>
      <c r="I443" s="867"/>
      <c r="J443" s="867"/>
      <c r="K443" s="867"/>
      <c r="L443" s="867"/>
      <c r="M443" s="867"/>
      <c r="N443" s="867"/>
    </row>
    <row r="444" spans="2:14">
      <c r="B444" s="871"/>
      <c r="C444" s="867"/>
      <c r="D444" s="867"/>
      <c r="E444" s="867"/>
      <c r="F444" s="867"/>
      <c r="G444" s="867"/>
      <c r="H444" s="867"/>
      <c r="I444" s="867"/>
      <c r="J444" s="867"/>
      <c r="K444" s="867"/>
      <c r="L444" s="867"/>
      <c r="M444" s="867"/>
      <c r="N444" s="867"/>
    </row>
    <row r="445" spans="2:14">
      <c r="B445" s="871"/>
      <c r="C445" s="867"/>
      <c r="D445" s="867"/>
      <c r="E445" s="867"/>
      <c r="F445" s="867"/>
      <c r="G445" s="867"/>
      <c r="H445" s="867"/>
      <c r="I445" s="867"/>
      <c r="J445" s="867"/>
      <c r="K445" s="867"/>
      <c r="L445" s="867"/>
      <c r="M445" s="867"/>
      <c r="N445" s="867"/>
    </row>
    <row r="446" spans="2:14">
      <c r="B446" s="871"/>
      <c r="C446" s="867"/>
      <c r="D446" s="867"/>
      <c r="E446" s="867"/>
      <c r="F446" s="867"/>
      <c r="G446" s="867"/>
      <c r="H446" s="867"/>
      <c r="I446" s="867"/>
      <c r="J446" s="867"/>
      <c r="K446" s="867"/>
      <c r="L446" s="867"/>
      <c r="M446" s="867"/>
      <c r="N446" s="867"/>
    </row>
    <row r="447" spans="2:14">
      <c r="B447" s="871"/>
      <c r="C447" s="867"/>
      <c r="D447" s="867"/>
      <c r="E447" s="867"/>
      <c r="F447" s="867"/>
      <c r="G447" s="867"/>
      <c r="H447" s="867"/>
      <c r="I447" s="867"/>
      <c r="J447" s="867"/>
      <c r="K447" s="867"/>
      <c r="L447" s="867"/>
      <c r="M447" s="867"/>
      <c r="N447" s="867"/>
    </row>
    <row r="448" spans="2:14">
      <c r="B448" s="871"/>
      <c r="C448" s="867"/>
      <c r="D448" s="867"/>
      <c r="E448" s="867"/>
      <c r="F448" s="867"/>
      <c r="G448" s="867"/>
      <c r="H448" s="867"/>
      <c r="I448" s="867"/>
      <c r="J448" s="867"/>
      <c r="K448" s="867"/>
      <c r="L448" s="867"/>
      <c r="M448" s="867"/>
      <c r="N448" s="867"/>
    </row>
    <row r="449" spans="2:14">
      <c r="B449" s="871"/>
      <c r="C449" s="867"/>
      <c r="D449" s="867"/>
      <c r="E449" s="867"/>
      <c r="F449" s="867"/>
      <c r="G449" s="867"/>
      <c r="H449" s="867"/>
      <c r="I449" s="867"/>
      <c r="J449" s="867"/>
      <c r="K449" s="867"/>
      <c r="L449" s="867"/>
      <c r="M449" s="867"/>
      <c r="N449" s="867"/>
    </row>
    <row r="450" spans="2:14">
      <c r="B450" s="871"/>
      <c r="C450" s="867"/>
      <c r="D450" s="867"/>
      <c r="E450" s="867"/>
      <c r="F450" s="867"/>
      <c r="G450" s="867"/>
      <c r="H450" s="867"/>
      <c r="I450" s="867"/>
      <c r="J450" s="867"/>
      <c r="K450" s="867"/>
      <c r="L450" s="867"/>
      <c r="M450" s="867"/>
      <c r="N450" s="867"/>
    </row>
    <row r="451" spans="2:14">
      <c r="B451" s="871"/>
      <c r="C451" s="867"/>
      <c r="D451" s="867"/>
      <c r="E451" s="867"/>
      <c r="F451" s="867"/>
      <c r="G451" s="867"/>
      <c r="H451" s="867"/>
      <c r="I451" s="867"/>
      <c r="J451" s="867"/>
      <c r="K451" s="867"/>
      <c r="L451" s="867"/>
      <c r="M451" s="867"/>
      <c r="N451" s="867"/>
    </row>
    <row r="452" spans="2:14">
      <c r="B452" s="871"/>
      <c r="C452" s="867"/>
      <c r="D452" s="867"/>
      <c r="E452" s="867"/>
      <c r="F452" s="867"/>
      <c r="G452" s="867"/>
      <c r="H452" s="867"/>
      <c r="I452" s="867"/>
      <c r="J452" s="867"/>
      <c r="K452" s="867"/>
      <c r="L452" s="867"/>
      <c r="M452" s="867"/>
      <c r="N452" s="867"/>
    </row>
    <row r="453" spans="2:14">
      <c r="B453" s="871"/>
      <c r="C453" s="867"/>
      <c r="D453" s="867"/>
      <c r="E453" s="867"/>
      <c r="F453" s="867"/>
      <c r="G453" s="867"/>
      <c r="H453" s="867"/>
      <c r="I453" s="867"/>
      <c r="J453" s="867"/>
      <c r="K453" s="867"/>
      <c r="L453" s="867"/>
      <c r="M453" s="867"/>
      <c r="N453" s="867"/>
    </row>
    <row r="454" spans="2:14">
      <c r="B454" s="871"/>
      <c r="C454" s="867"/>
      <c r="D454" s="867"/>
      <c r="E454" s="867"/>
      <c r="F454" s="867"/>
      <c r="G454" s="867"/>
      <c r="H454" s="867"/>
      <c r="I454" s="867"/>
      <c r="J454" s="867"/>
      <c r="K454" s="867"/>
      <c r="L454" s="867"/>
      <c r="M454" s="867"/>
      <c r="N454" s="867"/>
    </row>
    <row r="455" spans="2:14">
      <c r="B455" s="871"/>
      <c r="C455" s="867"/>
      <c r="D455" s="867"/>
      <c r="E455" s="867"/>
      <c r="F455" s="867"/>
      <c r="G455" s="867"/>
      <c r="H455" s="867"/>
      <c r="I455" s="867"/>
      <c r="J455" s="867"/>
      <c r="K455" s="867"/>
      <c r="L455" s="867"/>
      <c r="M455" s="867"/>
      <c r="N455" s="867"/>
    </row>
    <row r="456" spans="2:14">
      <c r="B456" s="871"/>
      <c r="C456" s="867"/>
      <c r="D456" s="867"/>
      <c r="E456" s="867"/>
      <c r="F456" s="867"/>
      <c r="G456" s="867"/>
      <c r="H456" s="867"/>
      <c r="I456" s="867"/>
      <c r="J456" s="867"/>
      <c r="K456" s="867"/>
      <c r="L456" s="867"/>
      <c r="M456" s="867"/>
      <c r="N456" s="867"/>
    </row>
    <row r="457" spans="2:14">
      <c r="B457" s="871"/>
      <c r="C457" s="867"/>
      <c r="D457" s="867"/>
      <c r="E457" s="867"/>
      <c r="F457" s="867"/>
      <c r="G457" s="867"/>
      <c r="H457" s="867"/>
      <c r="I457" s="867"/>
      <c r="J457" s="867"/>
      <c r="K457" s="867"/>
      <c r="L457" s="867"/>
      <c r="M457" s="867"/>
      <c r="N457" s="867"/>
    </row>
    <row r="458" spans="2:14">
      <c r="B458" s="871"/>
      <c r="C458" s="867"/>
      <c r="D458" s="867"/>
      <c r="E458" s="867"/>
      <c r="F458" s="867"/>
      <c r="G458" s="867"/>
      <c r="H458" s="867"/>
      <c r="I458" s="867"/>
      <c r="J458" s="867"/>
      <c r="K458" s="867"/>
      <c r="L458" s="867"/>
      <c r="M458" s="867"/>
      <c r="N458" s="867"/>
    </row>
    <row r="459" spans="2:14">
      <c r="B459" s="871"/>
      <c r="C459" s="867"/>
      <c r="D459" s="867"/>
      <c r="E459" s="867"/>
      <c r="F459" s="867"/>
      <c r="G459" s="867"/>
      <c r="H459" s="867"/>
      <c r="I459" s="867"/>
      <c r="J459" s="867"/>
      <c r="K459" s="867"/>
      <c r="L459" s="867"/>
      <c r="M459" s="867"/>
      <c r="N459" s="867"/>
    </row>
    <row r="460" spans="2:14">
      <c r="B460" s="871"/>
      <c r="C460" s="867"/>
      <c r="D460" s="867"/>
      <c r="E460" s="867"/>
      <c r="F460" s="867"/>
      <c r="G460" s="867"/>
      <c r="H460" s="867"/>
      <c r="I460" s="867"/>
      <c r="J460" s="867"/>
      <c r="K460" s="867"/>
      <c r="L460" s="867"/>
      <c r="M460" s="867"/>
      <c r="N460" s="867"/>
    </row>
    <row r="461" spans="2:14">
      <c r="B461" s="871"/>
      <c r="C461" s="867"/>
      <c r="D461" s="867"/>
      <c r="E461" s="867"/>
      <c r="F461" s="867"/>
      <c r="G461" s="867"/>
      <c r="H461" s="867"/>
      <c r="I461" s="867"/>
      <c r="J461" s="867"/>
      <c r="K461" s="867"/>
      <c r="L461" s="867"/>
      <c r="M461" s="867"/>
      <c r="N461" s="867"/>
    </row>
    <row r="462" spans="2:14">
      <c r="B462" s="871"/>
      <c r="C462" s="867"/>
      <c r="D462" s="867"/>
      <c r="E462" s="867"/>
      <c r="F462" s="867"/>
      <c r="G462" s="867"/>
      <c r="H462" s="867"/>
      <c r="I462" s="867"/>
      <c r="J462" s="867"/>
      <c r="K462" s="867"/>
      <c r="L462" s="867"/>
      <c r="M462" s="867"/>
      <c r="N462" s="867"/>
    </row>
    <row r="463" spans="2:14">
      <c r="B463" s="871"/>
      <c r="C463" s="867"/>
      <c r="D463" s="867"/>
      <c r="E463" s="867"/>
      <c r="F463" s="867"/>
      <c r="G463" s="867"/>
      <c r="H463" s="867"/>
      <c r="I463" s="867"/>
      <c r="J463" s="867"/>
      <c r="K463" s="867"/>
      <c r="L463" s="867"/>
      <c r="M463" s="867"/>
      <c r="N463" s="867"/>
    </row>
    <row r="464" spans="2:14">
      <c r="B464" s="871"/>
      <c r="C464" s="867"/>
      <c r="D464" s="867"/>
      <c r="E464" s="867"/>
      <c r="F464" s="867"/>
      <c r="G464" s="867"/>
      <c r="H464" s="867"/>
      <c r="I464" s="867"/>
      <c r="J464" s="867"/>
      <c r="K464" s="867"/>
      <c r="L464" s="867"/>
      <c r="M464" s="867"/>
      <c r="N464" s="867"/>
    </row>
    <row r="465" spans="2:14">
      <c r="B465" s="871"/>
      <c r="C465" s="867"/>
      <c r="D465" s="867"/>
      <c r="E465" s="867"/>
      <c r="F465" s="867"/>
      <c r="G465" s="867"/>
      <c r="H465" s="867"/>
      <c r="I465" s="867"/>
      <c r="J465" s="867"/>
      <c r="K465" s="867"/>
      <c r="L465" s="867"/>
      <c r="M465" s="867"/>
      <c r="N465" s="867"/>
    </row>
    <row r="466" spans="2:14">
      <c r="B466" s="871"/>
      <c r="C466" s="867"/>
      <c r="D466" s="867"/>
      <c r="E466" s="867"/>
      <c r="F466" s="867"/>
      <c r="G466" s="867"/>
      <c r="H466" s="867"/>
      <c r="I466" s="867"/>
      <c r="J466" s="867"/>
      <c r="K466" s="867"/>
      <c r="L466" s="867"/>
      <c r="M466" s="867"/>
      <c r="N466" s="867"/>
    </row>
    <row r="467" spans="2:14">
      <c r="B467" s="871"/>
      <c r="C467" s="867"/>
      <c r="D467" s="867"/>
      <c r="E467" s="867"/>
      <c r="F467" s="867"/>
      <c r="G467" s="867"/>
      <c r="H467" s="867"/>
      <c r="I467" s="867"/>
      <c r="J467" s="867"/>
      <c r="K467" s="867"/>
      <c r="L467" s="867"/>
      <c r="M467" s="867"/>
      <c r="N467" s="867"/>
    </row>
    <row r="468" spans="2:14">
      <c r="B468" s="871"/>
      <c r="C468" s="867"/>
      <c r="D468" s="867"/>
      <c r="E468" s="867"/>
      <c r="F468" s="867"/>
      <c r="G468" s="867"/>
      <c r="H468" s="867"/>
      <c r="I468" s="867"/>
      <c r="J468" s="867"/>
      <c r="K468" s="867"/>
      <c r="L468" s="867"/>
      <c r="M468" s="867"/>
      <c r="N468" s="867"/>
    </row>
    <row r="469" spans="2:14">
      <c r="B469" s="871"/>
      <c r="C469" s="867"/>
      <c r="D469" s="867"/>
      <c r="E469" s="867"/>
      <c r="F469" s="867"/>
      <c r="G469" s="867"/>
      <c r="H469" s="867"/>
      <c r="I469" s="867"/>
      <c r="J469" s="867"/>
      <c r="K469" s="867"/>
      <c r="L469" s="867"/>
      <c r="M469" s="867"/>
      <c r="N469" s="867"/>
    </row>
    <row r="470" spans="2:14">
      <c r="B470" s="871"/>
      <c r="C470" s="867"/>
      <c r="D470" s="867"/>
      <c r="E470" s="867"/>
      <c r="F470" s="867"/>
      <c r="G470" s="867"/>
      <c r="H470" s="867"/>
      <c r="I470" s="867"/>
      <c r="J470" s="867"/>
      <c r="K470" s="867"/>
      <c r="L470" s="867"/>
      <c r="M470" s="867"/>
      <c r="N470" s="867"/>
    </row>
    <row r="471" spans="2:14">
      <c r="B471" s="871"/>
      <c r="C471" s="867"/>
      <c r="D471" s="867"/>
      <c r="E471" s="867"/>
      <c r="F471" s="867"/>
      <c r="G471" s="867"/>
      <c r="H471" s="867"/>
      <c r="I471" s="867"/>
      <c r="J471" s="867"/>
      <c r="K471" s="867"/>
      <c r="L471" s="867"/>
      <c r="M471" s="867"/>
      <c r="N471" s="867"/>
    </row>
  </sheetData>
  <mergeCells count="6">
    <mergeCell ref="X5:AF5"/>
    <mergeCell ref="F5:N5"/>
    <mergeCell ref="O5:W5"/>
    <mergeCell ref="A1:N1"/>
    <mergeCell ref="A2:N2"/>
    <mergeCell ref="A3:N3"/>
  </mergeCells>
  <printOptions horizontalCentered="1"/>
  <pageMargins left="0.25" right="0.25" top="0.5" bottom="0.5" header="0.3" footer="0.3"/>
  <pageSetup scale="57" fitToWidth="3" orientation="landscape" cellComments="asDisplayed" r:id="rId1"/>
  <headerFooter alignWithMargins="0"/>
  <colBreaks count="1" manualBreakCount="1">
    <brk id="14" max="6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94"/>
  <sheetViews>
    <sheetView view="pageBreakPreview" topLeftCell="A4" zoomScaleNormal="100" zoomScaleSheetLayoutView="100" workbookViewId="0">
      <selection activeCell="M33" sqref="M33"/>
    </sheetView>
  </sheetViews>
  <sheetFormatPr defaultColWidth="14" defaultRowHeight="12.75"/>
  <cols>
    <col min="1" max="1" width="5.6640625" style="126" bestFit="1" customWidth="1"/>
    <col min="2" max="2" width="20.88671875" style="770" customWidth="1"/>
    <col min="3" max="3" width="14.33203125" style="770" customWidth="1"/>
    <col min="4" max="4" width="16.33203125" style="770" customWidth="1"/>
    <col min="5" max="5" width="10.33203125" style="770" customWidth="1"/>
    <col min="6" max="6" width="10.88671875" style="770" customWidth="1"/>
    <col min="7" max="7" width="10" style="770" customWidth="1"/>
    <col min="8" max="8" width="12.44140625" style="770" bestFit="1" customWidth="1"/>
    <col min="9" max="9" width="12.44140625" style="770" customWidth="1"/>
    <col min="10" max="10" width="13.6640625" style="770" bestFit="1" customWidth="1"/>
    <col min="11" max="11" width="12.5546875" style="770" bestFit="1" customWidth="1"/>
    <col min="12" max="12" width="13.21875" style="770" customWidth="1"/>
    <col min="13" max="13" width="12.6640625" style="770" customWidth="1"/>
    <col min="14" max="14" width="14" style="770"/>
    <col min="15" max="15" width="10" style="770" bestFit="1" customWidth="1"/>
    <col min="16" max="16384" width="14" style="770"/>
  </cols>
  <sheetData>
    <row r="1" spans="1:15">
      <c r="G1" s="828" t="s">
        <v>285</v>
      </c>
      <c r="M1" s="369" t="s">
        <v>945</v>
      </c>
    </row>
    <row r="2" spans="1:15" ht="15" customHeight="1">
      <c r="G2" s="965" t="s">
        <v>756</v>
      </c>
    </row>
    <row r="3" spans="1:15">
      <c r="D3" s="40"/>
      <c r="E3" s="40"/>
      <c r="F3" s="40"/>
      <c r="G3" s="963" t="str">
        <f>+'Attachment H'!D5</f>
        <v>GridLiance High Plains LLC</v>
      </c>
      <c r="H3" s="40"/>
      <c r="J3" s="40"/>
      <c r="K3" s="40"/>
      <c r="L3" s="40"/>
      <c r="M3" s="40"/>
      <c r="N3" s="40"/>
    </row>
    <row r="4" spans="1:15">
      <c r="B4" s="29"/>
    </row>
    <row r="6" spans="1:15" s="140" customFormat="1" ht="69.75" customHeight="1">
      <c r="A6" s="464" t="s">
        <v>240</v>
      </c>
      <c r="B6" s="138" t="s">
        <v>253</v>
      </c>
      <c r="C6" s="139" t="s">
        <v>459</v>
      </c>
      <c r="D6" s="139" t="s">
        <v>395</v>
      </c>
      <c r="E6" s="139" t="s">
        <v>396</v>
      </c>
      <c r="F6" s="139" t="s">
        <v>460</v>
      </c>
      <c r="G6" s="138" t="s">
        <v>376</v>
      </c>
      <c r="H6" s="138" t="s">
        <v>261</v>
      </c>
      <c r="I6" s="138" t="s">
        <v>262</v>
      </c>
      <c r="J6" s="139" t="s">
        <v>380</v>
      </c>
      <c r="K6" s="139" t="s">
        <v>461</v>
      </c>
      <c r="L6" s="630" t="s">
        <v>593</v>
      </c>
      <c r="M6" s="138" t="s">
        <v>462</v>
      </c>
      <c r="O6" s="500"/>
    </row>
    <row r="7" spans="1:15" s="140" customFormat="1">
      <c r="A7" s="464"/>
      <c r="B7" s="138"/>
      <c r="C7" s="131" t="s">
        <v>293</v>
      </c>
      <c r="D7" s="420" t="s">
        <v>294</v>
      </c>
      <c r="E7" s="420" t="s">
        <v>295</v>
      </c>
      <c r="F7" s="421" t="s">
        <v>296</v>
      </c>
      <c r="G7" s="421" t="s">
        <v>298</v>
      </c>
      <c r="H7" s="421" t="s">
        <v>297</v>
      </c>
      <c r="I7" s="422" t="s">
        <v>299</v>
      </c>
      <c r="J7" s="422" t="s">
        <v>300</v>
      </c>
      <c r="K7" s="422" t="s">
        <v>301</v>
      </c>
      <c r="L7" s="965" t="s">
        <v>394</v>
      </c>
      <c r="M7" s="965" t="s">
        <v>398</v>
      </c>
      <c r="O7" s="500"/>
    </row>
    <row r="8" spans="1:15" ht="25.5" customHeight="1">
      <c r="A8" s="424"/>
      <c r="B8" s="623" t="s">
        <v>598</v>
      </c>
      <c r="C8" s="131">
        <v>1</v>
      </c>
      <c r="D8" s="131">
        <v>2</v>
      </c>
      <c r="E8" s="131">
        <v>3</v>
      </c>
      <c r="F8" s="131">
        <v>4</v>
      </c>
      <c r="G8" s="131">
        <v>5</v>
      </c>
      <c r="H8" s="132">
        <v>6</v>
      </c>
      <c r="I8" s="131">
        <v>7</v>
      </c>
      <c r="J8" s="132">
        <v>9</v>
      </c>
      <c r="K8" s="132">
        <v>11</v>
      </c>
      <c r="L8" s="132">
        <v>12</v>
      </c>
      <c r="M8" s="131">
        <v>16</v>
      </c>
      <c r="O8" s="501"/>
    </row>
    <row r="9" spans="1:15" s="17" customFormat="1" ht="24.75" customHeight="1">
      <c r="A9" s="424"/>
      <c r="B9" s="134" t="s">
        <v>757</v>
      </c>
      <c r="C9" s="965" t="s">
        <v>758</v>
      </c>
      <c r="D9" s="965" t="s">
        <v>759</v>
      </c>
      <c r="E9" s="965" t="s">
        <v>760</v>
      </c>
      <c r="F9" s="965" t="s">
        <v>761</v>
      </c>
      <c r="G9" s="673" t="s">
        <v>762</v>
      </c>
      <c r="H9" s="673" t="str">
        <f>+G9</f>
        <v>(Note E)</v>
      </c>
      <c r="I9" s="673" t="str">
        <f>+H9</f>
        <v>(Note E)</v>
      </c>
      <c r="J9" s="673" t="s">
        <v>763</v>
      </c>
      <c r="K9" s="673" t="s">
        <v>764</v>
      </c>
      <c r="L9" s="673" t="s">
        <v>765</v>
      </c>
      <c r="M9" s="965" t="s">
        <v>766</v>
      </c>
      <c r="O9" s="502"/>
    </row>
    <row r="10" spans="1:15" s="17" customFormat="1">
      <c r="A10" s="424"/>
      <c r="B10" s="134"/>
      <c r="O10" s="502"/>
    </row>
    <row r="11" spans="1:15">
      <c r="A11" s="424"/>
      <c r="B11" s="141"/>
      <c r="C11" s="131"/>
      <c r="D11" s="131"/>
      <c r="E11" s="131"/>
      <c r="F11" s="131"/>
      <c r="G11" s="131"/>
      <c r="H11" s="132"/>
      <c r="I11" s="131"/>
      <c r="J11" s="132"/>
      <c r="K11" s="132"/>
      <c r="L11" s="132"/>
      <c r="M11" s="131"/>
      <c r="O11" s="501"/>
    </row>
    <row r="12" spans="1:15">
      <c r="A12" s="424" t="s">
        <v>382</v>
      </c>
      <c r="B12" s="130" t="s">
        <v>105</v>
      </c>
      <c r="C12" s="641">
        <v>40134.375570673808</v>
      </c>
      <c r="D12" s="423">
        <v>0</v>
      </c>
      <c r="E12" s="423">
        <v>0</v>
      </c>
      <c r="F12" s="640">
        <v>65558.557601460096</v>
      </c>
      <c r="G12" s="423">
        <v>0</v>
      </c>
      <c r="H12" s="423">
        <v>0</v>
      </c>
      <c r="I12" s="423">
        <v>0</v>
      </c>
      <c r="J12" s="423">
        <v>0</v>
      </c>
      <c r="K12" s="423">
        <v>0</v>
      </c>
      <c r="L12" s="423">
        <v>0</v>
      </c>
      <c r="M12" s="640">
        <f>+'4- Rate Base'!C11/480</f>
        <v>0</v>
      </c>
      <c r="O12" s="503"/>
    </row>
    <row r="13" spans="1:15">
      <c r="A13" s="424" t="s">
        <v>251</v>
      </c>
      <c r="B13" s="130" t="s">
        <v>104</v>
      </c>
      <c r="C13" s="641">
        <v>40134.375570673808</v>
      </c>
      <c r="D13" s="423">
        <v>0</v>
      </c>
      <c r="E13" s="423">
        <v>0</v>
      </c>
      <c r="F13" s="640">
        <v>65558.557601460096</v>
      </c>
      <c r="G13" s="423">
        <v>0</v>
      </c>
      <c r="H13" s="423">
        <v>0</v>
      </c>
      <c r="I13" s="423">
        <v>0</v>
      </c>
      <c r="J13" s="423">
        <v>0</v>
      </c>
      <c r="K13" s="423">
        <v>0</v>
      </c>
      <c r="L13" s="423">
        <v>0</v>
      </c>
      <c r="M13" s="640">
        <f t="shared" ref="M13:M23" si="0">+M12</f>
        <v>0</v>
      </c>
      <c r="O13" s="503"/>
    </row>
    <row r="14" spans="1:15">
      <c r="A14" s="424" t="s">
        <v>383</v>
      </c>
      <c r="B14" s="130" t="s">
        <v>103</v>
      </c>
      <c r="C14" s="641">
        <v>40134.375570673808</v>
      </c>
      <c r="D14" s="423">
        <v>0</v>
      </c>
      <c r="E14" s="423">
        <v>0</v>
      </c>
      <c r="F14" s="640">
        <v>65558.557601460096</v>
      </c>
      <c r="G14" s="423">
        <v>0</v>
      </c>
      <c r="H14" s="423">
        <v>0</v>
      </c>
      <c r="I14" s="423">
        <v>0</v>
      </c>
      <c r="J14" s="423">
        <v>0</v>
      </c>
      <c r="K14" s="423">
        <v>0</v>
      </c>
      <c r="L14" s="423">
        <v>0</v>
      </c>
      <c r="M14" s="640">
        <f t="shared" si="0"/>
        <v>0</v>
      </c>
      <c r="O14" s="503"/>
    </row>
    <row r="15" spans="1:15">
      <c r="A15" s="424" t="s">
        <v>381</v>
      </c>
      <c r="B15" s="130" t="s">
        <v>95</v>
      </c>
      <c r="C15" s="641">
        <v>40134.375570673808</v>
      </c>
      <c r="D15" s="423">
        <v>0</v>
      </c>
      <c r="E15" s="423">
        <v>0</v>
      </c>
      <c r="F15" s="640">
        <v>65558.557601460096</v>
      </c>
      <c r="G15" s="423">
        <v>0</v>
      </c>
      <c r="H15" s="423">
        <v>0</v>
      </c>
      <c r="I15" s="423">
        <v>0</v>
      </c>
      <c r="J15" s="423">
        <v>0</v>
      </c>
      <c r="K15" s="423">
        <v>0</v>
      </c>
      <c r="L15" s="423">
        <v>0</v>
      </c>
      <c r="M15" s="640">
        <f t="shared" si="0"/>
        <v>0</v>
      </c>
      <c r="O15" s="503"/>
    </row>
    <row r="16" spans="1:15">
      <c r="A16" s="424" t="s">
        <v>217</v>
      </c>
      <c r="B16" s="130" t="s">
        <v>92</v>
      </c>
      <c r="C16" s="641">
        <v>40134.375570673808</v>
      </c>
      <c r="D16" s="423">
        <v>0</v>
      </c>
      <c r="E16" s="423">
        <v>0</v>
      </c>
      <c r="F16" s="640">
        <v>65558.557601460096</v>
      </c>
      <c r="G16" s="423">
        <v>0</v>
      </c>
      <c r="H16" s="423">
        <v>0</v>
      </c>
      <c r="I16" s="423">
        <v>0</v>
      </c>
      <c r="J16" s="423">
        <v>0</v>
      </c>
      <c r="K16" s="423">
        <v>0</v>
      </c>
      <c r="L16" s="423">
        <v>0</v>
      </c>
      <c r="M16" s="640">
        <f t="shared" si="0"/>
        <v>0</v>
      </c>
      <c r="O16" s="503"/>
    </row>
    <row r="17" spans="1:15">
      <c r="A17" s="424" t="s">
        <v>218</v>
      </c>
      <c r="B17" s="130" t="s">
        <v>145</v>
      </c>
      <c r="C17" s="641">
        <v>40134.375570673808</v>
      </c>
      <c r="D17" s="423">
        <v>0</v>
      </c>
      <c r="E17" s="423">
        <v>0</v>
      </c>
      <c r="F17" s="640">
        <v>65558.557601460096</v>
      </c>
      <c r="G17" s="423">
        <v>0</v>
      </c>
      <c r="H17" s="423">
        <v>0</v>
      </c>
      <c r="I17" s="423">
        <v>0</v>
      </c>
      <c r="J17" s="423">
        <v>0</v>
      </c>
      <c r="K17" s="423">
        <v>0</v>
      </c>
      <c r="L17" s="423">
        <v>0</v>
      </c>
      <c r="M17" s="640">
        <f t="shared" si="0"/>
        <v>0</v>
      </c>
      <c r="O17" s="503"/>
    </row>
    <row r="18" spans="1:15">
      <c r="A18" s="424" t="s">
        <v>221</v>
      </c>
      <c r="B18" s="130" t="s">
        <v>102</v>
      </c>
      <c r="C18" s="641">
        <v>40134.375570673808</v>
      </c>
      <c r="D18" s="423">
        <v>0</v>
      </c>
      <c r="E18" s="423">
        <v>0</v>
      </c>
      <c r="F18" s="640">
        <v>65558.557601460096</v>
      </c>
      <c r="G18" s="423">
        <v>0</v>
      </c>
      <c r="H18" s="423">
        <v>0</v>
      </c>
      <c r="I18" s="423">
        <v>0</v>
      </c>
      <c r="J18" s="423">
        <v>0</v>
      </c>
      <c r="K18" s="423">
        <v>0</v>
      </c>
      <c r="L18" s="423">
        <v>0</v>
      </c>
      <c r="M18" s="640">
        <f t="shared" si="0"/>
        <v>0</v>
      </c>
      <c r="O18" s="503"/>
    </row>
    <row r="19" spans="1:15">
      <c r="A19" s="424" t="s">
        <v>223</v>
      </c>
      <c r="B19" s="130" t="s">
        <v>101</v>
      </c>
      <c r="C19" s="641">
        <v>40134.375570673808</v>
      </c>
      <c r="D19" s="423">
        <v>0</v>
      </c>
      <c r="E19" s="423">
        <v>0</v>
      </c>
      <c r="F19" s="640">
        <v>65558.557601460096</v>
      </c>
      <c r="G19" s="423">
        <v>0</v>
      </c>
      <c r="H19" s="423">
        <v>0</v>
      </c>
      <c r="I19" s="423">
        <v>0</v>
      </c>
      <c r="J19" s="423">
        <v>0</v>
      </c>
      <c r="K19" s="423">
        <v>0</v>
      </c>
      <c r="L19" s="423">
        <v>0</v>
      </c>
      <c r="M19" s="640">
        <f t="shared" si="0"/>
        <v>0</v>
      </c>
      <c r="O19" s="503"/>
    </row>
    <row r="20" spans="1:15">
      <c r="A20" s="424" t="s">
        <v>226</v>
      </c>
      <c r="B20" s="130" t="s">
        <v>100</v>
      </c>
      <c r="C20" s="641">
        <v>40134.375570673808</v>
      </c>
      <c r="D20" s="423">
        <v>0</v>
      </c>
      <c r="E20" s="423">
        <v>0</v>
      </c>
      <c r="F20" s="640">
        <v>65558.557601460096</v>
      </c>
      <c r="G20" s="423">
        <v>0</v>
      </c>
      <c r="H20" s="423">
        <v>0</v>
      </c>
      <c r="I20" s="423">
        <v>0</v>
      </c>
      <c r="J20" s="423">
        <v>0</v>
      </c>
      <c r="K20" s="423">
        <v>0</v>
      </c>
      <c r="L20" s="423">
        <v>0</v>
      </c>
      <c r="M20" s="640">
        <f t="shared" si="0"/>
        <v>0</v>
      </c>
      <c r="O20" s="503"/>
    </row>
    <row r="21" spans="1:15">
      <c r="A21" s="424" t="s">
        <v>229</v>
      </c>
      <c r="B21" s="130" t="s">
        <v>106</v>
      </c>
      <c r="C21" s="641">
        <v>40134.375570673808</v>
      </c>
      <c r="D21" s="423">
        <v>0</v>
      </c>
      <c r="E21" s="423">
        <v>0</v>
      </c>
      <c r="F21" s="640">
        <v>65558.557601460096</v>
      </c>
      <c r="G21" s="423">
        <v>0</v>
      </c>
      <c r="H21" s="423">
        <v>0</v>
      </c>
      <c r="I21" s="423">
        <v>0</v>
      </c>
      <c r="J21" s="423">
        <v>0</v>
      </c>
      <c r="K21" s="423">
        <v>0</v>
      </c>
      <c r="L21" s="423">
        <v>0</v>
      </c>
      <c r="M21" s="640">
        <f t="shared" si="0"/>
        <v>0</v>
      </c>
      <c r="O21" s="503"/>
    </row>
    <row r="22" spans="1:15">
      <c r="A22" s="424" t="s">
        <v>230</v>
      </c>
      <c r="B22" s="130" t="s">
        <v>99</v>
      </c>
      <c r="C22" s="641">
        <v>40134.375570673808</v>
      </c>
      <c r="D22" s="423">
        <v>0</v>
      </c>
      <c r="E22" s="423">
        <v>0</v>
      </c>
      <c r="F22" s="640">
        <v>65558.557601460096</v>
      </c>
      <c r="G22" s="423">
        <v>0</v>
      </c>
      <c r="H22" s="423">
        <v>0</v>
      </c>
      <c r="I22" s="423">
        <v>0</v>
      </c>
      <c r="J22" s="423">
        <v>0</v>
      </c>
      <c r="K22" s="423">
        <v>0</v>
      </c>
      <c r="L22" s="423">
        <v>0</v>
      </c>
      <c r="M22" s="640">
        <f t="shared" si="0"/>
        <v>0</v>
      </c>
      <c r="O22" s="503"/>
    </row>
    <row r="23" spans="1:15">
      <c r="A23" s="424" t="s">
        <v>232</v>
      </c>
      <c r="B23" s="130" t="s">
        <v>98</v>
      </c>
      <c r="C23" s="641">
        <v>40134.375570673808</v>
      </c>
      <c r="D23" s="423">
        <v>0</v>
      </c>
      <c r="E23" s="423">
        <v>0</v>
      </c>
      <c r="F23" s="640">
        <v>65558.557601460096</v>
      </c>
      <c r="G23" s="423">
        <v>0</v>
      </c>
      <c r="H23" s="423">
        <v>0</v>
      </c>
      <c r="I23" s="423">
        <v>0</v>
      </c>
      <c r="J23" s="423">
        <v>0</v>
      </c>
      <c r="K23" s="423">
        <v>0</v>
      </c>
      <c r="L23" s="423">
        <v>0</v>
      </c>
      <c r="M23" s="640">
        <f t="shared" si="0"/>
        <v>0</v>
      </c>
      <c r="O23" s="503"/>
    </row>
    <row r="24" spans="1:15">
      <c r="A24" s="424" t="s">
        <v>234</v>
      </c>
      <c r="B24" s="133" t="s">
        <v>21</v>
      </c>
      <c r="C24" s="642">
        <f t="shared" ref="C24:M24" si="1">SUM(C12:C23)</f>
        <v>481612.50684808561</v>
      </c>
      <c r="D24" s="137">
        <f t="shared" si="1"/>
        <v>0</v>
      </c>
      <c r="E24" s="137">
        <f t="shared" si="1"/>
        <v>0</v>
      </c>
      <c r="F24" s="137">
        <f t="shared" si="1"/>
        <v>786702.69121752132</v>
      </c>
      <c r="G24" s="137">
        <f t="shared" si="1"/>
        <v>0</v>
      </c>
      <c r="H24" s="137">
        <f t="shared" si="1"/>
        <v>0</v>
      </c>
      <c r="I24" s="137">
        <f t="shared" si="1"/>
        <v>0</v>
      </c>
      <c r="J24" s="137">
        <f t="shared" si="1"/>
        <v>0</v>
      </c>
      <c r="K24" s="137">
        <f t="shared" si="1"/>
        <v>0</v>
      </c>
      <c r="L24" s="137">
        <f t="shared" si="1"/>
        <v>0</v>
      </c>
      <c r="M24" s="137">
        <f t="shared" si="1"/>
        <v>0</v>
      </c>
      <c r="O24" s="504"/>
    </row>
    <row r="25" spans="1:15">
      <c r="A25" s="424"/>
      <c r="B25" s="130"/>
      <c r="C25" s="130"/>
      <c r="D25" s="130"/>
      <c r="E25" s="130"/>
      <c r="F25" s="130"/>
      <c r="G25" s="130"/>
      <c r="H25" s="130"/>
      <c r="I25" s="130"/>
      <c r="J25" s="130"/>
      <c r="N25" s="130"/>
      <c r="O25" s="505"/>
    </row>
    <row r="26" spans="1:15">
      <c r="A26" s="424"/>
      <c r="B26" s="130"/>
      <c r="C26" s="130"/>
      <c r="D26" s="130"/>
      <c r="E26" s="130"/>
      <c r="F26" s="130"/>
      <c r="G26" s="130"/>
      <c r="H26" s="130"/>
      <c r="I26" s="130"/>
      <c r="J26" s="130"/>
      <c r="N26" s="130"/>
      <c r="O26" s="505"/>
    </row>
    <row r="27" spans="1:15" ht="38.25">
      <c r="A27" s="424"/>
      <c r="C27" s="138" t="s">
        <v>463</v>
      </c>
      <c r="D27" s="140" t="s">
        <v>397</v>
      </c>
      <c r="E27" s="138" t="s">
        <v>464</v>
      </c>
      <c r="F27" s="140" t="s">
        <v>377</v>
      </c>
      <c r="G27" s="139" t="s">
        <v>465</v>
      </c>
      <c r="H27" s="138" t="s">
        <v>378</v>
      </c>
      <c r="I27" s="138" t="s">
        <v>466</v>
      </c>
      <c r="J27" s="138" t="s">
        <v>379</v>
      </c>
      <c r="K27" s="138" t="s">
        <v>264</v>
      </c>
      <c r="L27" s="138" t="s">
        <v>1000</v>
      </c>
      <c r="M27" s="138" t="s">
        <v>470</v>
      </c>
      <c r="N27" s="130"/>
      <c r="O27" s="506"/>
    </row>
    <row r="28" spans="1:15">
      <c r="A28" s="424"/>
      <c r="C28" s="131" t="s">
        <v>293</v>
      </c>
      <c r="D28" s="420" t="s">
        <v>294</v>
      </c>
      <c r="E28" s="420" t="s">
        <v>295</v>
      </c>
      <c r="F28" s="421" t="s">
        <v>296</v>
      </c>
      <c r="G28" s="421" t="s">
        <v>298</v>
      </c>
      <c r="H28" s="421" t="s">
        <v>297</v>
      </c>
      <c r="I28" s="421" t="s">
        <v>299</v>
      </c>
      <c r="J28" s="422" t="s">
        <v>300</v>
      </c>
      <c r="K28" s="422" t="s">
        <v>301</v>
      </c>
      <c r="L28" s="965" t="s">
        <v>394</v>
      </c>
      <c r="M28" s="965" t="s">
        <v>398</v>
      </c>
      <c r="N28" s="130"/>
      <c r="O28" s="506"/>
    </row>
    <row r="29" spans="1:15" ht="25.5">
      <c r="A29" s="424"/>
      <c r="B29" s="143" t="s">
        <v>507</v>
      </c>
      <c r="C29" s="131">
        <v>17</v>
      </c>
      <c r="D29" s="424">
        <v>19</v>
      </c>
      <c r="E29" s="132">
        <v>23</v>
      </c>
      <c r="F29" s="132">
        <v>24</v>
      </c>
      <c r="G29" s="132">
        <v>26</v>
      </c>
      <c r="H29" s="132">
        <v>27</v>
      </c>
      <c r="I29" s="132">
        <v>28</v>
      </c>
      <c r="J29" s="132">
        <v>29</v>
      </c>
      <c r="K29" s="425">
        <v>37</v>
      </c>
      <c r="L29" s="132">
        <v>38</v>
      </c>
      <c r="M29" s="132">
        <v>39</v>
      </c>
      <c r="N29" s="130"/>
      <c r="O29" s="506"/>
    </row>
    <row r="30" spans="1:15" ht="25.5">
      <c r="A30" s="424"/>
      <c r="B30" s="134" t="s">
        <v>757</v>
      </c>
      <c r="C30" s="673" t="s">
        <v>770</v>
      </c>
      <c r="D30" s="965" t="s">
        <v>767</v>
      </c>
      <c r="E30" s="965" t="s">
        <v>893</v>
      </c>
      <c r="F30" s="965" t="str">
        <f>+E30</f>
        <v>263.i</v>
      </c>
      <c r="G30" s="965" t="str">
        <f>+F30</f>
        <v>263.i</v>
      </c>
      <c r="H30" s="965" t="str">
        <f>+G30</f>
        <v>263.i</v>
      </c>
      <c r="I30" s="965" t="str">
        <f>+H30</f>
        <v>263.i</v>
      </c>
      <c r="J30" s="965" t="str">
        <f>+I30</f>
        <v>263.i</v>
      </c>
      <c r="K30" s="965" t="s">
        <v>768</v>
      </c>
      <c r="L30" s="965" t="s">
        <v>370</v>
      </c>
      <c r="M30" s="965" t="s">
        <v>769</v>
      </c>
      <c r="N30" s="130"/>
      <c r="O30" s="506"/>
    </row>
    <row r="31" spans="1:15" s="17" customFormat="1">
      <c r="A31" s="424"/>
      <c r="B31" s="134"/>
      <c r="N31" s="965"/>
    </row>
    <row r="32" spans="1:15">
      <c r="A32" s="424"/>
      <c r="C32" s="131"/>
      <c r="E32" s="131"/>
      <c r="F32" s="131"/>
      <c r="G32" s="131"/>
      <c r="H32" s="131"/>
      <c r="I32" s="131"/>
      <c r="J32" s="131"/>
      <c r="K32" s="131"/>
      <c r="L32" s="131"/>
      <c r="M32" s="131"/>
      <c r="N32" s="130"/>
    </row>
    <row r="33" spans="1:15">
      <c r="A33" s="424" t="s">
        <v>237</v>
      </c>
      <c r="B33" s="130" t="s">
        <v>105</v>
      </c>
      <c r="C33" s="423">
        <v>0</v>
      </c>
      <c r="D33" s="423">
        <v>0</v>
      </c>
      <c r="E33" s="423">
        <v>0</v>
      </c>
      <c r="F33" s="423">
        <v>0</v>
      </c>
      <c r="G33" s="998">
        <v>13906.94071911386</v>
      </c>
      <c r="H33" s="423">
        <v>0</v>
      </c>
      <c r="I33" s="423">
        <v>0</v>
      </c>
      <c r="J33" s="423">
        <v>0</v>
      </c>
      <c r="K33" s="423">
        <v>0</v>
      </c>
      <c r="L33" s="423">
        <v>0</v>
      </c>
      <c r="M33" s="998">
        <v>-5788.448308352753</v>
      </c>
      <c r="N33" s="130"/>
    </row>
    <row r="34" spans="1:15">
      <c r="A34" s="424" t="s">
        <v>265</v>
      </c>
      <c r="B34" s="130" t="s">
        <v>104</v>
      </c>
      <c r="C34" s="423">
        <v>0</v>
      </c>
      <c r="D34" s="423">
        <v>0</v>
      </c>
      <c r="E34" s="423">
        <v>0</v>
      </c>
      <c r="F34" s="423">
        <v>0</v>
      </c>
      <c r="G34" s="998">
        <v>13906.94071911386</v>
      </c>
      <c r="H34" s="423">
        <v>0</v>
      </c>
      <c r="I34" s="423">
        <v>0</v>
      </c>
      <c r="J34" s="423">
        <v>0</v>
      </c>
      <c r="K34" s="423">
        <v>0</v>
      </c>
      <c r="L34" s="423">
        <v>0</v>
      </c>
      <c r="M34" s="998">
        <f>M$33</f>
        <v>-5788.448308352753</v>
      </c>
      <c r="N34" s="130"/>
    </row>
    <row r="35" spans="1:15">
      <c r="A35" s="424" t="s">
        <v>266</v>
      </c>
      <c r="B35" s="130" t="s">
        <v>103</v>
      </c>
      <c r="C35" s="423">
        <v>0</v>
      </c>
      <c r="D35" s="423">
        <v>0</v>
      </c>
      <c r="E35" s="423">
        <v>0</v>
      </c>
      <c r="F35" s="423">
        <v>0</v>
      </c>
      <c r="G35" s="998">
        <v>13906.94071911386</v>
      </c>
      <c r="H35" s="423">
        <v>0</v>
      </c>
      <c r="I35" s="423">
        <v>0</v>
      </c>
      <c r="J35" s="423">
        <v>0</v>
      </c>
      <c r="K35" s="423">
        <v>0</v>
      </c>
      <c r="L35" s="423">
        <v>0</v>
      </c>
      <c r="M35" s="998">
        <f t="shared" ref="M35:M44" si="2">M$33</f>
        <v>-5788.448308352753</v>
      </c>
      <c r="N35" s="130"/>
    </row>
    <row r="36" spans="1:15">
      <c r="A36" s="424" t="s">
        <v>384</v>
      </c>
      <c r="B36" s="130" t="s">
        <v>95</v>
      </c>
      <c r="C36" s="423">
        <v>0</v>
      </c>
      <c r="D36" s="423">
        <v>0</v>
      </c>
      <c r="E36" s="423">
        <v>0</v>
      </c>
      <c r="F36" s="423">
        <v>0</v>
      </c>
      <c r="G36" s="998">
        <v>13906.94071911386</v>
      </c>
      <c r="H36" s="423">
        <v>0</v>
      </c>
      <c r="I36" s="423">
        <v>0</v>
      </c>
      <c r="J36" s="423">
        <v>0</v>
      </c>
      <c r="K36" s="423">
        <v>0</v>
      </c>
      <c r="L36" s="423">
        <v>0</v>
      </c>
      <c r="M36" s="998">
        <f t="shared" si="2"/>
        <v>-5788.448308352753</v>
      </c>
      <c r="N36" s="130"/>
    </row>
    <row r="37" spans="1:15">
      <c r="A37" s="424" t="s">
        <v>385</v>
      </c>
      <c r="B37" s="130" t="s">
        <v>92</v>
      </c>
      <c r="C37" s="423">
        <v>0</v>
      </c>
      <c r="D37" s="423">
        <v>0</v>
      </c>
      <c r="E37" s="423">
        <v>0</v>
      </c>
      <c r="F37" s="423">
        <v>0</v>
      </c>
      <c r="G37" s="998">
        <v>13906.94071911386</v>
      </c>
      <c r="H37" s="423">
        <v>0</v>
      </c>
      <c r="I37" s="423">
        <v>0</v>
      </c>
      <c r="J37" s="423">
        <v>0</v>
      </c>
      <c r="K37" s="423">
        <v>0</v>
      </c>
      <c r="L37" s="423">
        <v>0</v>
      </c>
      <c r="M37" s="998">
        <f t="shared" si="2"/>
        <v>-5788.448308352753</v>
      </c>
      <c r="N37" s="130"/>
    </row>
    <row r="38" spans="1:15">
      <c r="A38" s="424" t="s">
        <v>386</v>
      </c>
      <c r="B38" s="130" t="s">
        <v>145</v>
      </c>
      <c r="C38" s="423">
        <v>0</v>
      </c>
      <c r="D38" s="423">
        <v>0</v>
      </c>
      <c r="E38" s="423">
        <v>0</v>
      </c>
      <c r="F38" s="423">
        <v>0</v>
      </c>
      <c r="G38" s="998">
        <v>13906.94071911386</v>
      </c>
      <c r="H38" s="423">
        <v>0</v>
      </c>
      <c r="I38" s="423">
        <v>0</v>
      </c>
      <c r="J38" s="423">
        <v>0</v>
      </c>
      <c r="K38" s="423">
        <v>0</v>
      </c>
      <c r="L38" s="423">
        <v>0</v>
      </c>
      <c r="M38" s="998">
        <f t="shared" si="2"/>
        <v>-5788.448308352753</v>
      </c>
      <c r="N38" s="130"/>
    </row>
    <row r="39" spans="1:15">
      <c r="A39" s="424" t="s">
        <v>387</v>
      </c>
      <c r="B39" s="130" t="s">
        <v>102</v>
      </c>
      <c r="C39" s="423">
        <v>0</v>
      </c>
      <c r="D39" s="423">
        <v>0</v>
      </c>
      <c r="E39" s="423">
        <v>0</v>
      </c>
      <c r="F39" s="423">
        <v>0</v>
      </c>
      <c r="G39" s="998">
        <v>13906.94071911386</v>
      </c>
      <c r="H39" s="423">
        <v>0</v>
      </c>
      <c r="I39" s="423">
        <v>0</v>
      </c>
      <c r="J39" s="423">
        <v>0</v>
      </c>
      <c r="K39" s="423">
        <v>0</v>
      </c>
      <c r="L39" s="423">
        <v>0</v>
      </c>
      <c r="M39" s="998">
        <f t="shared" si="2"/>
        <v>-5788.448308352753</v>
      </c>
      <c r="N39" s="130"/>
    </row>
    <row r="40" spans="1:15">
      <c r="A40" s="424" t="s">
        <v>388</v>
      </c>
      <c r="B40" s="130" t="s">
        <v>101</v>
      </c>
      <c r="C40" s="423">
        <v>0</v>
      </c>
      <c r="D40" s="423">
        <v>0</v>
      </c>
      <c r="E40" s="423">
        <v>0</v>
      </c>
      <c r="F40" s="423">
        <v>0</v>
      </c>
      <c r="G40" s="998">
        <v>13906.94071911386</v>
      </c>
      <c r="H40" s="423">
        <v>0</v>
      </c>
      <c r="I40" s="423">
        <v>0</v>
      </c>
      <c r="J40" s="423">
        <v>0</v>
      </c>
      <c r="K40" s="423">
        <v>0</v>
      </c>
      <c r="L40" s="423">
        <v>0</v>
      </c>
      <c r="M40" s="998">
        <f t="shared" si="2"/>
        <v>-5788.448308352753</v>
      </c>
      <c r="N40" s="130"/>
    </row>
    <row r="41" spans="1:15">
      <c r="A41" s="424" t="s">
        <v>389</v>
      </c>
      <c r="B41" s="130" t="s">
        <v>100</v>
      </c>
      <c r="C41" s="423">
        <v>0</v>
      </c>
      <c r="D41" s="423">
        <v>0</v>
      </c>
      <c r="E41" s="423">
        <v>0</v>
      </c>
      <c r="F41" s="423">
        <v>0</v>
      </c>
      <c r="G41" s="998">
        <v>13906.94071911386</v>
      </c>
      <c r="H41" s="423">
        <v>0</v>
      </c>
      <c r="I41" s="423">
        <v>0</v>
      </c>
      <c r="J41" s="423">
        <v>0</v>
      </c>
      <c r="K41" s="423">
        <v>0</v>
      </c>
      <c r="L41" s="423">
        <v>0</v>
      </c>
      <c r="M41" s="998">
        <f t="shared" si="2"/>
        <v>-5788.448308352753</v>
      </c>
      <c r="N41" s="130"/>
    </row>
    <row r="42" spans="1:15">
      <c r="A42" s="424" t="s">
        <v>390</v>
      </c>
      <c r="B42" s="130" t="s">
        <v>106</v>
      </c>
      <c r="C42" s="423">
        <v>0</v>
      </c>
      <c r="D42" s="423">
        <v>0</v>
      </c>
      <c r="E42" s="423">
        <v>0</v>
      </c>
      <c r="F42" s="423">
        <v>0</v>
      </c>
      <c r="G42" s="998">
        <v>13906.94071911386</v>
      </c>
      <c r="H42" s="423">
        <v>0</v>
      </c>
      <c r="I42" s="423">
        <v>0</v>
      </c>
      <c r="J42" s="423">
        <v>0</v>
      </c>
      <c r="K42" s="423">
        <v>0</v>
      </c>
      <c r="L42" s="423">
        <v>0</v>
      </c>
      <c r="M42" s="998">
        <f t="shared" si="2"/>
        <v>-5788.448308352753</v>
      </c>
      <c r="N42" s="130"/>
    </row>
    <row r="43" spans="1:15">
      <c r="A43" s="424" t="s">
        <v>391</v>
      </c>
      <c r="B43" s="130" t="s">
        <v>99</v>
      </c>
      <c r="C43" s="423">
        <v>0</v>
      </c>
      <c r="D43" s="423">
        <v>0</v>
      </c>
      <c r="E43" s="423">
        <v>0</v>
      </c>
      <c r="F43" s="423">
        <v>0</v>
      </c>
      <c r="G43" s="998">
        <v>13906.94071911386</v>
      </c>
      <c r="H43" s="423">
        <v>0</v>
      </c>
      <c r="I43" s="423">
        <v>0</v>
      </c>
      <c r="J43" s="423">
        <v>0</v>
      </c>
      <c r="K43" s="423">
        <v>0</v>
      </c>
      <c r="L43" s="423">
        <v>0</v>
      </c>
      <c r="M43" s="998">
        <f t="shared" si="2"/>
        <v>-5788.448308352753</v>
      </c>
      <c r="N43" s="130"/>
    </row>
    <row r="44" spans="1:15">
      <c r="A44" s="424" t="s">
        <v>392</v>
      </c>
      <c r="B44" s="130" t="s">
        <v>98</v>
      </c>
      <c r="C44" s="423">
        <v>0</v>
      </c>
      <c r="D44" s="423">
        <v>0</v>
      </c>
      <c r="E44" s="423">
        <v>0</v>
      </c>
      <c r="F44" s="423">
        <v>0</v>
      </c>
      <c r="G44" s="998">
        <v>13906.94071911386</v>
      </c>
      <c r="H44" s="423">
        <v>0</v>
      </c>
      <c r="I44" s="423">
        <v>0</v>
      </c>
      <c r="J44" s="423">
        <v>0</v>
      </c>
      <c r="K44" s="423">
        <v>0</v>
      </c>
      <c r="L44" s="423">
        <v>0</v>
      </c>
      <c r="M44" s="998">
        <f t="shared" si="2"/>
        <v>-5788.448308352753</v>
      </c>
      <c r="N44" s="130"/>
    </row>
    <row r="45" spans="1:15">
      <c r="A45" s="424" t="s">
        <v>393</v>
      </c>
      <c r="B45" s="133" t="s">
        <v>21</v>
      </c>
      <c r="C45" s="137">
        <f t="shared" ref="C45:M45" si="3">SUM(C33:C44)</f>
        <v>0</v>
      </c>
      <c r="D45" s="137">
        <f t="shared" si="3"/>
        <v>0</v>
      </c>
      <c r="E45" s="137">
        <f t="shared" si="3"/>
        <v>0</v>
      </c>
      <c r="F45" s="137">
        <f t="shared" si="3"/>
        <v>0</v>
      </c>
      <c r="G45" s="137">
        <f t="shared" si="3"/>
        <v>166883.28862936632</v>
      </c>
      <c r="H45" s="137">
        <f t="shared" si="3"/>
        <v>0</v>
      </c>
      <c r="I45" s="137">
        <f t="shared" si="3"/>
        <v>0</v>
      </c>
      <c r="J45" s="137">
        <f t="shared" si="3"/>
        <v>0</v>
      </c>
      <c r="K45" s="137">
        <f t="shared" si="3"/>
        <v>0</v>
      </c>
      <c r="L45" s="137">
        <f t="shared" si="3"/>
        <v>0</v>
      </c>
      <c r="M45" s="137">
        <f t="shared" si="3"/>
        <v>-69461.379700233039</v>
      </c>
      <c r="N45" s="130"/>
    </row>
    <row r="46" spans="1:15">
      <c r="B46" s="130"/>
      <c r="C46" s="130"/>
      <c r="D46" s="130"/>
      <c r="E46" s="130"/>
      <c r="F46" s="130"/>
      <c r="G46" s="131" t="s">
        <v>285</v>
      </c>
      <c r="H46" s="130"/>
      <c r="I46" s="130"/>
      <c r="J46" s="130"/>
      <c r="M46" s="369" t="s">
        <v>239</v>
      </c>
      <c r="N46" s="130"/>
      <c r="O46" s="142"/>
    </row>
    <row r="47" spans="1:15">
      <c r="B47" s="130"/>
      <c r="C47" s="130"/>
      <c r="D47" s="130"/>
      <c r="E47" s="130"/>
      <c r="F47" s="130"/>
      <c r="G47" s="131" t="s">
        <v>756</v>
      </c>
      <c r="H47" s="130"/>
      <c r="I47" s="130"/>
      <c r="J47" s="130"/>
      <c r="N47" s="130"/>
      <c r="O47" s="142"/>
    </row>
    <row r="48" spans="1:15">
      <c r="B48" s="130"/>
      <c r="C48" s="130"/>
      <c r="D48" s="130"/>
      <c r="E48" s="130"/>
      <c r="F48" s="130"/>
      <c r="G48" s="131" t="str">
        <f>G3</f>
        <v>GridLiance High Plains LLC</v>
      </c>
      <c r="H48" s="130"/>
      <c r="I48" s="130"/>
      <c r="J48" s="130"/>
      <c r="N48" s="130"/>
      <c r="O48" s="142"/>
    </row>
    <row r="49" spans="1:15">
      <c r="B49" s="130"/>
      <c r="C49" s="130"/>
      <c r="D49" s="130"/>
      <c r="E49" s="130"/>
      <c r="F49" s="130"/>
      <c r="G49" s="130"/>
      <c r="H49" s="130"/>
      <c r="I49" s="130"/>
      <c r="J49" s="130"/>
      <c r="N49" s="130"/>
      <c r="O49" s="142"/>
    </row>
    <row r="50" spans="1:15" ht="129" customHeight="1">
      <c r="B50" s="674"/>
      <c r="C50" s="675" t="s">
        <v>0</v>
      </c>
      <c r="D50" s="676" t="s">
        <v>316</v>
      </c>
      <c r="E50" s="676" t="s">
        <v>475</v>
      </c>
      <c r="F50" s="677" t="s">
        <v>476</v>
      </c>
      <c r="G50" s="678" t="s">
        <v>274</v>
      </c>
      <c r="H50" s="130"/>
      <c r="I50" s="130"/>
      <c r="J50" s="130"/>
      <c r="N50" s="130"/>
      <c r="O50" s="130"/>
    </row>
    <row r="51" spans="1:15">
      <c r="C51" s="132" t="s">
        <v>293</v>
      </c>
      <c r="D51" s="443" t="s">
        <v>294</v>
      </c>
      <c r="E51" s="443" t="s">
        <v>295</v>
      </c>
      <c r="F51" s="444" t="s">
        <v>296</v>
      </c>
      <c r="G51" s="444" t="s">
        <v>298</v>
      </c>
      <c r="H51" s="130"/>
      <c r="I51" s="130"/>
      <c r="J51" s="130"/>
      <c r="N51" s="130"/>
      <c r="O51" s="130"/>
    </row>
    <row r="52" spans="1:15" ht="25.5">
      <c r="B52" s="623" t="s">
        <v>599</v>
      </c>
      <c r="C52" s="132">
        <v>27</v>
      </c>
      <c r="D52" s="442" t="s">
        <v>477</v>
      </c>
      <c r="E52" s="132">
        <v>31</v>
      </c>
      <c r="F52" s="132">
        <v>32</v>
      </c>
      <c r="G52" s="425" t="s">
        <v>575</v>
      </c>
      <c r="H52" s="131"/>
      <c r="I52" s="131"/>
      <c r="J52" s="130"/>
    </row>
    <row r="53" spans="1:15" ht="25.5">
      <c r="B53" s="134"/>
      <c r="C53" s="673" t="s">
        <v>771</v>
      </c>
      <c r="D53" s="965" t="s">
        <v>772</v>
      </c>
      <c r="E53" s="12" t="s">
        <v>773</v>
      </c>
      <c r="F53" s="770" t="str">
        <f>+E53</f>
        <v>Portion of Account 456.1</v>
      </c>
      <c r="H53" s="131"/>
      <c r="L53" s="131"/>
      <c r="M53" s="131"/>
    </row>
    <row r="54" spans="1:15">
      <c r="C54" s="131"/>
      <c r="E54" s="131"/>
      <c r="F54" s="131"/>
      <c r="G54" s="131"/>
      <c r="H54" s="131"/>
      <c r="I54" s="36"/>
      <c r="L54" s="131"/>
      <c r="M54" s="131"/>
    </row>
    <row r="55" spans="1:15">
      <c r="A55" s="441">
        <f>+A42+1</f>
        <v>24</v>
      </c>
      <c r="B55" s="130" t="s">
        <v>105</v>
      </c>
      <c r="C55" s="423">
        <v>0</v>
      </c>
      <c r="D55" s="423">
        <v>0</v>
      </c>
      <c r="E55" s="423">
        <v>0</v>
      </c>
      <c r="F55" s="423">
        <v>0</v>
      </c>
      <c r="G55" s="423">
        <v>0</v>
      </c>
      <c r="H55" s="130"/>
      <c r="I55" s="36"/>
      <c r="L55" s="130"/>
      <c r="M55" s="130"/>
    </row>
    <row r="56" spans="1:15">
      <c r="A56" s="441">
        <f t="shared" ref="A56:A87" si="4">+A55+1</f>
        <v>25</v>
      </c>
      <c r="B56" s="130" t="s">
        <v>104</v>
      </c>
      <c r="C56" s="423">
        <v>0</v>
      </c>
      <c r="D56" s="423">
        <v>0</v>
      </c>
      <c r="E56" s="423">
        <v>0</v>
      </c>
      <c r="F56" s="423">
        <v>0</v>
      </c>
      <c r="G56" s="423">
        <v>0</v>
      </c>
      <c r="H56" s="130"/>
      <c r="L56" s="130"/>
      <c r="M56" s="130"/>
    </row>
    <row r="57" spans="1:15">
      <c r="A57" s="441">
        <f t="shared" si="4"/>
        <v>26</v>
      </c>
      <c r="B57" s="130" t="s">
        <v>103</v>
      </c>
      <c r="C57" s="423">
        <v>0</v>
      </c>
      <c r="D57" s="423">
        <v>0</v>
      </c>
      <c r="E57" s="423">
        <v>0</v>
      </c>
      <c r="F57" s="423">
        <v>0</v>
      </c>
      <c r="G57" s="423">
        <v>0</v>
      </c>
      <c r="H57" s="130"/>
      <c r="I57" s="36"/>
      <c r="L57" s="130"/>
      <c r="M57" s="130"/>
    </row>
    <row r="58" spans="1:15">
      <c r="A58" s="441">
        <f t="shared" si="4"/>
        <v>27</v>
      </c>
      <c r="B58" s="130" t="s">
        <v>95</v>
      </c>
      <c r="C58" s="423">
        <v>0</v>
      </c>
      <c r="D58" s="423">
        <v>0</v>
      </c>
      <c r="E58" s="423">
        <v>0</v>
      </c>
      <c r="F58" s="423">
        <v>0</v>
      </c>
      <c r="G58" s="423">
        <v>0</v>
      </c>
      <c r="H58" s="130"/>
      <c r="I58" s="28"/>
      <c r="L58" s="130"/>
      <c r="M58" s="130"/>
    </row>
    <row r="59" spans="1:15">
      <c r="A59" s="441">
        <f t="shared" si="4"/>
        <v>28</v>
      </c>
      <c r="B59" s="130" t="s">
        <v>92</v>
      </c>
      <c r="C59" s="423">
        <v>0</v>
      </c>
      <c r="D59" s="423">
        <v>0</v>
      </c>
      <c r="E59" s="423">
        <v>0</v>
      </c>
      <c r="F59" s="423">
        <v>0</v>
      </c>
      <c r="G59" s="423">
        <v>0</v>
      </c>
      <c r="H59" s="130"/>
      <c r="L59" s="130"/>
      <c r="M59" s="130"/>
    </row>
    <row r="60" spans="1:15">
      <c r="A60" s="441">
        <f t="shared" si="4"/>
        <v>29</v>
      </c>
      <c r="B60" s="130" t="s">
        <v>145</v>
      </c>
      <c r="C60" s="423">
        <v>0</v>
      </c>
      <c r="D60" s="423">
        <v>0</v>
      </c>
      <c r="E60" s="423">
        <v>0</v>
      </c>
      <c r="F60" s="423">
        <v>0</v>
      </c>
      <c r="G60" s="423">
        <v>0</v>
      </c>
      <c r="H60" s="130"/>
      <c r="L60" s="130"/>
      <c r="M60" s="130"/>
    </row>
    <row r="61" spans="1:15">
      <c r="A61" s="441">
        <f t="shared" si="4"/>
        <v>30</v>
      </c>
      <c r="B61" s="130" t="s">
        <v>102</v>
      </c>
      <c r="C61" s="423">
        <v>0</v>
      </c>
      <c r="D61" s="423">
        <v>0</v>
      </c>
      <c r="E61" s="423">
        <v>0</v>
      </c>
      <c r="F61" s="423">
        <v>0</v>
      </c>
      <c r="G61" s="423">
        <v>0</v>
      </c>
      <c r="H61" s="130"/>
      <c r="L61" s="130"/>
      <c r="M61" s="130"/>
    </row>
    <row r="62" spans="1:15">
      <c r="A62" s="441">
        <f t="shared" si="4"/>
        <v>31</v>
      </c>
      <c r="B62" s="130" t="s">
        <v>101</v>
      </c>
      <c r="C62" s="423">
        <v>0</v>
      </c>
      <c r="D62" s="423">
        <v>0</v>
      </c>
      <c r="E62" s="423">
        <v>0</v>
      </c>
      <c r="F62" s="423">
        <v>0</v>
      </c>
      <c r="G62" s="423">
        <v>0</v>
      </c>
      <c r="H62" s="130"/>
      <c r="L62" s="130"/>
      <c r="M62" s="130"/>
    </row>
    <row r="63" spans="1:15">
      <c r="A63" s="441">
        <f t="shared" si="4"/>
        <v>32</v>
      </c>
      <c r="B63" s="130" t="s">
        <v>100</v>
      </c>
      <c r="C63" s="423">
        <v>0</v>
      </c>
      <c r="D63" s="423">
        <v>0</v>
      </c>
      <c r="E63" s="423">
        <v>0</v>
      </c>
      <c r="F63" s="423">
        <v>0</v>
      </c>
      <c r="G63" s="423">
        <v>0</v>
      </c>
      <c r="H63" s="130"/>
      <c r="L63" s="130"/>
      <c r="M63" s="130"/>
    </row>
    <row r="64" spans="1:15">
      <c r="A64" s="441">
        <f t="shared" si="4"/>
        <v>33</v>
      </c>
      <c r="B64" s="130" t="s">
        <v>106</v>
      </c>
      <c r="C64" s="423">
        <v>0</v>
      </c>
      <c r="D64" s="423">
        <v>0</v>
      </c>
      <c r="E64" s="423">
        <v>0</v>
      </c>
      <c r="F64" s="423">
        <v>0</v>
      </c>
      <c r="G64" s="423">
        <v>0</v>
      </c>
      <c r="H64" s="130"/>
      <c r="L64" s="130"/>
      <c r="M64" s="130"/>
    </row>
    <row r="65" spans="1:15">
      <c r="A65" s="441">
        <f t="shared" si="4"/>
        <v>34</v>
      </c>
      <c r="B65" s="130" t="s">
        <v>99</v>
      </c>
      <c r="C65" s="423">
        <v>0</v>
      </c>
      <c r="D65" s="423">
        <v>0</v>
      </c>
      <c r="E65" s="423">
        <v>0</v>
      </c>
      <c r="F65" s="423">
        <v>0</v>
      </c>
      <c r="G65" s="423">
        <v>0</v>
      </c>
      <c r="H65" s="130"/>
      <c r="L65" s="130"/>
      <c r="M65" s="130"/>
    </row>
    <row r="66" spans="1:15">
      <c r="A66" s="441">
        <f t="shared" si="4"/>
        <v>35</v>
      </c>
      <c r="B66" s="130" t="s">
        <v>98</v>
      </c>
      <c r="C66" s="423">
        <v>0</v>
      </c>
      <c r="D66" s="423">
        <v>0</v>
      </c>
      <c r="E66" s="423">
        <v>0</v>
      </c>
      <c r="F66" s="423">
        <v>0</v>
      </c>
      <c r="G66" s="423">
        <v>0</v>
      </c>
      <c r="H66" s="130"/>
      <c r="L66" s="130"/>
      <c r="M66" s="130"/>
      <c r="N66" s="130"/>
      <c r="O66" s="130"/>
    </row>
    <row r="67" spans="1:15">
      <c r="A67" s="441">
        <f t="shared" si="4"/>
        <v>36</v>
      </c>
      <c r="B67" s="133" t="s">
        <v>21</v>
      </c>
      <c r="C67" s="137">
        <f>SUM(C55:C66)</f>
        <v>0</v>
      </c>
      <c r="D67" s="137">
        <f>SUM(D55:D66)</f>
        <v>0</v>
      </c>
      <c r="E67" s="137">
        <f>SUM(E55:E66)</f>
        <v>0</v>
      </c>
      <c r="F67" s="137">
        <f>SUM(F55:F66)</f>
        <v>0</v>
      </c>
      <c r="G67" s="137">
        <f>SUM(G55:G66)</f>
        <v>0</v>
      </c>
      <c r="H67" s="130"/>
      <c r="I67" s="130"/>
      <c r="J67" s="130"/>
      <c r="N67" s="130"/>
      <c r="O67" s="130"/>
    </row>
    <row r="68" spans="1:15">
      <c r="A68" s="441">
        <f t="shared" si="4"/>
        <v>37</v>
      </c>
      <c r="B68" s="130"/>
      <c r="C68" s="130"/>
      <c r="D68" s="130"/>
      <c r="E68" s="130"/>
      <c r="F68" s="130"/>
      <c r="G68" s="130"/>
      <c r="H68" s="130"/>
      <c r="I68" s="130"/>
      <c r="J68" s="130"/>
      <c r="N68" s="130"/>
      <c r="O68" s="130"/>
    </row>
    <row r="69" spans="1:15">
      <c r="A69" s="441">
        <f t="shared" si="4"/>
        <v>38</v>
      </c>
      <c r="B69" s="28" t="s">
        <v>66</v>
      </c>
      <c r="C69" s="29"/>
      <c r="F69" s="29"/>
      <c r="G69" s="29"/>
      <c r="H69" s="29"/>
      <c r="I69" s="29"/>
      <c r="J69" s="37"/>
      <c r="K69" s="477"/>
      <c r="L69" s="37"/>
      <c r="N69" s="130"/>
      <c r="O69" s="130"/>
    </row>
    <row r="70" spans="1:15" ht="24" customHeight="1">
      <c r="A70" s="441"/>
      <c r="B70" s="28" t="s">
        <v>774</v>
      </c>
      <c r="C70" s="29"/>
      <c r="F70" s="29"/>
      <c r="G70" s="29"/>
      <c r="H70" s="29"/>
      <c r="I70" s="29"/>
      <c r="J70" s="29"/>
      <c r="K70" s="478"/>
      <c r="L70" s="29"/>
      <c r="N70" s="130"/>
      <c r="O70" s="130"/>
    </row>
    <row r="71" spans="1:15" ht="13.5" thickBot="1">
      <c r="A71" s="441"/>
      <c r="B71" s="28"/>
      <c r="C71" s="29"/>
      <c r="D71" s="986"/>
      <c r="E71" s="986"/>
      <c r="F71" s="986"/>
      <c r="G71" s="986"/>
      <c r="H71" s="986"/>
      <c r="I71" s="986"/>
      <c r="J71" s="987" t="s">
        <v>58</v>
      </c>
      <c r="K71" s="478"/>
      <c r="L71" s="29"/>
      <c r="N71" s="136"/>
      <c r="O71" s="136"/>
    </row>
    <row r="72" spans="1:15">
      <c r="A72" s="441">
        <f>+A69+1</f>
        <v>39</v>
      </c>
      <c r="B72" s="28"/>
      <c r="C72" s="29"/>
      <c r="D72" s="986" t="s">
        <v>535</v>
      </c>
      <c r="E72" s="986"/>
      <c r="F72" s="986"/>
      <c r="G72" s="986"/>
      <c r="H72" s="986"/>
      <c r="I72" s="986"/>
      <c r="J72" s="640">
        <v>1260224.5</v>
      </c>
      <c r="N72" s="130"/>
      <c r="O72" s="130"/>
    </row>
    <row r="73" spans="1:15">
      <c r="A73" s="441"/>
      <c r="B73" s="28"/>
      <c r="C73" s="29"/>
      <c r="D73" s="986"/>
      <c r="E73" s="986"/>
      <c r="F73" s="986"/>
      <c r="G73" s="986"/>
      <c r="H73" s="986"/>
      <c r="I73" s="986"/>
      <c r="J73" s="847"/>
      <c r="N73" s="130"/>
      <c r="O73" s="130"/>
    </row>
    <row r="74" spans="1:15">
      <c r="A74" s="441">
        <f>+A72+1</f>
        <v>40</v>
      </c>
      <c r="B74" s="28"/>
      <c r="C74" s="29"/>
      <c r="D74" s="986" t="s">
        <v>536</v>
      </c>
      <c r="E74" s="986"/>
      <c r="F74" s="986"/>
      <c r="G74" s="986"/>
      <c r="H74" s="986"/>
      <c r="I74" s="988"/>
      <c r="J74" s="640">
        <v>0</v>
      </c>
      <c r="N74" s="130"/>
      <c r="O74" s="130"/>
    </row>
    <row r="75" spans="1:15">
      <c r="A75" s="441"/>
      <c r="B75" s="28"/>
      <c r="C75" s="29"/>
      <c r="D75" s="986"/>
      <c r="E75" s="986"/>
      <c r="F75" s="986"/>
      <c r="G75" s="986"/>
      <c r="H75" s="986"/>
      <c r="I75" s="986"/>
      <c r="J75" s="847"/>
    </row>
    <row r="76" spans="1:15">
      <c r="A76" s="441">
        <f>+A74+1</f>
        <v>41</v>
      </c>
      <c r="B76" s="28"/>
      <c r="C76" s="29"/>
      <c r="D76" s="986" t="s">
        <v>537</v>
      </c>
      <c r="E76" s="989"/>
      <c r="F76" s="986"/>
      <c r="G76" s="986"/>
      <c r="H76" s="986"/>
      <c r="I76" s="986"/>
      <c r="J76" s="640">
        <f>F86</f>
        <v>154360896</v>
      </c>
    </row>
    <row r="77" spans="1:15">
      <c r="A77" s="441">
        <f t="shared" si="4"/>
        <v>42</v>
      </c>
      <c r="B77" s="28"/>
      <c r="C77" s="29"/>
      <c r="D77" s="986" t="s">
        <v>987</v>
      </c>
      <c r="E77" s="986"/>
      <c r="F77" s="986"/>
      <c r="G77" s="986"/>
      <c r="H77" s="986"/>
      <c r="I77" s="986"/>
      <c r="J77" s="1091">
        <v>0</v>
      </c>
    </row>
    <row r="78" spans="1:15" ht="13.5" thickBot="1">
      <c r="A78" s="441">
        <f t="shared" si="4"/>
        <v>43</v>
      </c>
      <c r="B78" s="28"/>
      <c r="C78" s="29"/>
      <c r="D78" s="986" t="s">
        <v>538</v>
      </c>
      <c r="E78" s="986"/>
      <c r="F78" s="986"/>
      <c r="G78" s="986"/>
      <c r="H78" s="986"/>
      <c r="I78" s="986"/>
      <c r="J78" s="1092">
        <v>0</v>
      </c>
    </row>
    <row r="79" spans="1:15">
      <c r="A79" s="441">
        <f t="shared" si="4"/>
        <v>44</v>
      </c>
      <c r="B79" s="28"/>
      <c r="C79" s="29"/>
      <c r="D79" s="986" t="s">
        <v>539</v>
      </c>
      <c r="E79" s="989" t="s">
        <v>894</v>
      </c>
      <c r="F79" s="989"/>
      <c r="G79" s="989"/>
      <c r="H79" s="990"/>
      <c r="I79" s="989"/>
      <c r="J79" s="18">
        <f>+J76-J77-J78</f>
        <v>154360896</v>
      </c>
    </row>
    <row r="80" spans="1:15">
      <c r="A80" s="441"/>
      <c r="B80" s="28"/>
      <c r="C80" s="29"/>
      <c r="J80" s="18"/>
    </row>
    <row r="81" spans="1:13">
      <c r="A81" s="441"/>
      <c r="B81" s="28"/>
      <c r="C81" s="29"/>
      <c r="F81" s="29"/>
      <c r="G81" s="29"/>
      <c r="H81" s="29"/>
      <c r="I81" s="29"/>
      <c r="J81" s="29"/>
      <c r="K81" s="478"/>
      <c r="L81" s="29"/>
    </row>
    <row r="82" spans="1:13">
      <c r="A82" s="441"/>
      <c r="B82" s="31"/>
      <c r="C82" s="29"/>
      <c r="F82" s="29"/>
      <c r="G82" s="29"/>
      <c r="H82" s="29"/>
      <c r="I82" s="964" t="s">
        <v>67</v>
      </c>
      <c r="J82" s="29"/>
      <c r="K82" s="29"/>
      <c r="L82" s="29"/>
    </row>
    <row r="83" spans="1:13" ht="13.5" thickBot="1">
      <c r="A83" s="441"/>
      <c r="B83" s="31"/>
      <c r="C83" s="29"/>
      <c r="F83" s="33" t="s">
        <v>58</v>
      </c>
      <c r="G83" s="33" t="s">
        <v>68</v>
      </c>
      <c r="H83" s="29"/>
      <c r="I83" s="256"/>
      <c r="J83" s="29"/>
      <c r="K83" s="33" t="s">
        <v>69</v>
      </c>
      <c r="L83" s="29"/>
    </row>
    <row r="84" spans="1:13">
      <c r="A84" s="441">
        <f>+A79+1</f>
        <v>45</v>
      </c>
      <c r="B84" s="28" t="s">
        <v>359</v>
      </c>
      <c r="C84" s="34" t="s">
        <v>602</v>
      </c>
      <c r="F84" s="1009">
        <f>'Attachment H'!D210</f>
        <v>52100000</v>
      </c>
      <c r="G84" s="1010">
        <f>'Attachment H'!E210</f>
        <v>0.4</v>
      </c>
      <c r="H84" s="1011"/>
      <c r="I84" s="1012">
        <f>IFERROR(J72/'Attachment H'!D210,0)</f>
        <v>2.4188570057581574E-2</v>
      </c>
      <c r="J84" s="27"/>
      <c r="K84" s="27">
        <f>G84*I84</f>
        <v>9.6754280230326312E-3</v>
      </c>
      <c r="L84" s="258" t="s">
        <v>70</v>
      </c>
    </row>
    <row r="85" spans="1:13">
      <c r="A85" s="441">
        <f t="shared" si="4"/>
        <v>46</v>
      </c>
      <c r="B85" s="28" t="s">
        <v>194</v>
      </c>
      <c r="C85" s="36" t="s">
        <v>603</v>
      </c>
      <c r="F85" s="1009">
        <f>'Attachment H'!D211</f>
        <v>0</v>
      </c>
      <c r="G85" s="1010">
        <f>'Attachment H'!E211</f>
        <v>0</v>
      </c>
      <c r="H85" s="1011"/>
      <c r="I85" s="1013">
        <v>0</v>
      </c>
      <c r="J85" s="27"/>
      <c r="K85" s="27">
        <f>G85*I85</f>
        <v>0</v>
      </c>
      <c r="L85" s="29"/>
    </row>
    <row r="86" spans="1:13" ht="13.5" thickBot="1">
      <c r="A86" s="441">
        <f t="shared" si="4"/>
        <v>47</v>
      </c>
      <c r="B86" s="28" t="s">
        <v>467</v>
      </c>
      <c r="C86" s="36" t="s">
        <v>604</v>
      </c>
      <c r="F86" s="1014">
        <f>'Attachment H'!D212</f>
        <v>154360896</v>
      </c>
      <c r="G86" s="1010">
        <f>'Attachment H'!E212</f>
        <v>0.6</v>
      </c>
      <c r="H86" s="1015"/>
      <c r="I86" s="1016">
        <f>+'Attachment H'!G212</f>
        <v>9.8000000000000004E-2</v>
      </c>
      <c r="J86" s="36"/>
      <c r="K86" s="47">
        <f>G86*I86</f>
        <v>5.8799999999999998E-2</v>
      </c>
      <c r="L86" s="29"/>
    </row>
    <row r="87" spans="1:13">
      <c r="A87" s="441">
        <f t="shared" si="4"/>
        <v>48</v>
      </c>
      <c r="B87" s="31" t="s">
        <v>347</v>
      </c>
      <c r="C87" s="36" t="s">
        <v>895</v>
      </c>
      <c r="F87" s="259">
        <f>SUM(F84:F86)</f>
        <v>206460896</v>
      </c>
      <c r="G87" s="27" t="s">
        <v>10</v>
      </c>
      <c r="H87" s="29"/>
      <c r="I87" s="37"/>
      <c r="J87" s="29"/>
      <c r="K87" s="27">
        <f>SUM(K84:K86)</f>
        <v>6.8475428023032636E-2</v>
      </c>
      <c r="L87" s="258" t="s">
        <v>71</v>
      </c>
    </row>
    <row r="88" spans="1:13">
      <c r="A88" s="441"/>
      <c r="G88" s="27"/>
    </row>
    <row r="89" spans="1:13">
      <c r="A89" s="770" t="s">
        <v>601</v>
      </c>
    </row>
    <row r="90" spans="1:13">
      <c r="A90" s="442" t="s">
        <v>75</v>
      </c>
      <c r="B90" s="327" t="s">
        <v>935</v>
      </c>
      <c r="C90" s="327"/>
      <c r="D90" s="327"/>
      <c r="E90" s="327"/>
      <c r="F90" s="327"/>
      <c r="G90" s="327"/>
      <c r="H90" s="327"/>
      <c r="I90" s="327"/>
      <c r="J90" s="327"/>
      <c r="K90" s="327"/>
      <c r="L90" s="327"/>
      <c r="M90" s="327"/>
    </row>
    <row r="91" spans="1:13">
      <c r="A91" s="442" t="s">
        <v>76</v>
      </c>
      <c r="B91" s="327" t="s">
        <v>896</v>
      </c>
      <c r="C91" s="327"/>
      <c r="D91" s="327"/>
      <c r="E91" s="327"/>
      <c r="F91" s="327"/>
      <c r="G91" s="327"/>
      <c r="H91" s="327"/>
      <c r="I91" s="327"/>
      <c r="J91" s="327"/>
      <c r="K91" s="327"/>
      <c r="L91" s="327"/>
      <c r="M91" s="327"/>
    </row>
    <row r="92" spans="1:13">
      <c r="A92" s="442" t="s">
        <v>77</v>
      </c>
      <c r="B92" s="327" t="s">
        <v>897</v>
      </c>
      <c r="C92" s="327"/>
      <c r="D92" s="327"/>
      <c r="E92" s="327"/>
      <c r="F92" s="327"/>
      <c r="G92" s="327"/>
      <c r="H92" s="327"/>
      <c r="I92" s="327"/>
      <c r="J92" s="327"/>
      <c r="K92" s="327"/>
      <c r="L92" s="327"/>
      <c r="M92" s="327"/>
    </row>
    <row r="93" spans="1:13">
      <c r="A93" s="424"/>
    </row>
    <row r="94" spans="1:13">
      <c r="A94" s="424"/>
    </row>
  </sheetData>
  <customSheetViews>
    <customSheetView guid="{F04A2B9A-C6FE-4FEB-AD1E-2CF9AC309BE4}" fitToPage="1">
      <selection activeCell="G20" sqref="G20"/>
      <pageMargins left="0.7" right="0.7" top="0.75" bottom="0.75" header="0.3" footer="0.3"/>
      <pageSetup scale="76" orientation="landscape" r:id="rId1"/>
    </customSheetView>
  </customSheetViews>
  <phoneticPr fontId="0" type="noConversion"/>
  <pageMargins left="0.25" right="0.25" top="0.75" bottom="0.75" header="0.3" footer="0.3"/>
  <pageSetup scale="65" fitToHeight="2" orientation="landscape" r:id="rId2"/>
  <rowBreaks count="1" manualBreakCount="1">
    <brk id="45"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68"/>
  <sheetViews>
    <sheetView view="pageBreakPreview" zoomScaleNormal="100" workbookViewId="0">
      <selection activeCell="E13" sqref="E13"/>
    </sheetView>
  </sheetViews>
  <sheetFormatPr defaultColWidth="8.88671875" defaultRowHeight="12.75"/>
  <cols>
    <col min="1" max="1" width="4" style="15" customWidth="1"/>
    <col min="2" max="2" width="12" style="15" bestFit="1" customWidth="1"/>
    <col min="3" max="3" width="8.88671875" style="15"/>
    <col min="4" max="15" width="7.6640625" style="15" customWidth="1"/>
    <col min="16" max="16" width="12.33203125" style="15" customWidth="1"/>
    <col min="17" max="17" width="10.6640625" style="15" bestFit="1" customWidth="1"/>
    <col min="18" max="16384" width="8.88671875" style="15"/>
  </cols>
  <sheetData>
    <row r="1" spans="1:17">
      <c r="I1" s="20" t="s">
        <v>286</v>
      </c>
      <c r="Q1" s="369" t="s">
        <v>892</v>
      </c>
    </row>
    <row r="2" spans="1:17">
      <c r="I2" s="367" t="s">
        <v>780</v>
      </c>
    </row>
    <row r="3" spans="1:17">
      <c r="I3" s="296" t="str">
        <f>+'Attachment H'!D5</f>
        <v>GridLiance High Plains LLC</v>
      </c>
    </row>
    <row r="5" spans="1:17" ht="15.75">
      <c r="A5" s="493"/>
      <c r="B5" s="373"/>
      <c r="C5" s="370" t="s">
        <v>775</v>
      </c>
      <c r="D5" s="370"/>
      <c r="E5" s="1141" t="s">
        <v>776</v>
      </c>
      <c r="F5" s="1141"/>
      <c r="G5" s="371"/>
      <c r="H5" s="371"/>
    </row>
    <row r="6" spans="1:17" ht="15">
      <c r="A6" s="493">
        <v>1</v>
      </c>
      <c r="B6" s="371"/>
      <c r="C6" s="372" t="s">
        <v>555</v>
      </c>
      <c r="D6" s="680"/>
      <c r="E6" s="516">
        <v>0</v>
      </c>
      <c r="F6" s="517"/>
      <c r="G6" s="517"/>
      <c r="H6" s="517"/>
    </row>
    <row r="7" spans="1:17" ht="15">
      <c r="A7" s="493">
        <v>2</v>
      </c>
      <c r="B7" s="371"/>
      <c r="C7" s="372" t="s">
        <v>556</v>
      </c>
      <c r="D7" s="680"/>
      <c r="E7" s="516">
        <v>0</v>
      </c>
      <c r="F7" s="517"/>
      <c r="G7" s="517"/>
      <c r="H7" s="517"/>
    </row>
    <row r="8" spans="1:17" ht="15">
      <c r="A8" s="493">
        <v>3</v>
      </c>
      <c r="B8" s="371"/>
      <c r="C8" s="372" t="s">
        <v>557</v>
      </c>
      <c r="D8" s="680"/>
      <c r="E8" s="516">
        <v>0</v>
      </c>
      <c r="F8" s="517"/>
      <c r="G8" s="517"/>
      <c r="H8" s="517"/>
    </row>
    <row r="9" spans="1:17" ht="15">
      <c r="A9" s="493">
        <v>4</v>
      </c>
      <c r="B9" s="371"/>
      <c r="C9" s="372" t="s">
        <v>558</v>
      </c>
      <c r="D9" s="680"/>
      <c r="E9" s="516">
        <v>0</v>
      </c>
      <c r="F9" s="517"/>
      <c r="G9" s="517"/>
      <c r="H9" s="517"/>
    </row>
    <row r="10" spans="1:17" ht="15.75" customHeight="1">
      <c r="A10" s="493">
        <v>5</v>
      </c>
      <c r="B10" s="371"/>
      <c r="C10" s="372" t="s">
        <v>559</v>
      </c>
      <c r="D10" s="680"/>
      <c r="E10" s="516">
        <v>0</v>
      </c>
      <c r="F10" s="517"/>
      <c r="G10" s="517"/>
      <c r="H10" s="517"/>
    </row>
    <row r="11" spans="1:17" ht="15">
      <c r="A11" s="493">
        <v>6</v>
      </c>
      <c r="B11" s="371"/>
      <c r="C11" s="372" t="s">
        <v>556</v>
      </c>
      <c r="D11" s="680"/>
      <c r="E11" s="516">
        <v>0</v>
      </c>
      <c r="F11" s="517"/>
      <c r="G11" s="517"/>
      <c r="H11" s="517"/>
    </row>
    <row r="12" spans="1:17" ht="15">
      <c r="A12" s="493">
        <v>7</v>
      </c>
      <c r="B12" s="371"/>
      <c r="C12" s="372" t="s">
        <v>557</v>
      </c>
      <c r="D12" s="680"/>
      <c r="E12" s="516">
        <v>0</v>
      </c>
      <c r="F12" s="517"/>
      <c r="G12" s="517"/>
      <c r="H12" s="517"/>
    </row>
    <row r="13" spans="1:17" ht="15">
      <c r="A13" s="493"/>
      <c r="B13" s="371"/>
      <c r="C13" s="371"/>
      <c r="D13" s="517"/>
      <c r="E13" s="518"/>
      <c r="F13" s="517"/>
      <c r="G13" s="517"/>
      <c r="H13" s="517"/>
    </row>
    <row r="14" spans="1:17" ht="15">
      <c r="A14" s="493"/>
      <c r="B14" s="371"/>
      <c r="C14" s="374"/>
      <c r="D14" s="519"/>
      <c r="E14" s="519"/>
      <c r="F14" s="517"/>
      <c r="G14" s="517"/>
      <c r="H14" s="517"/>
    </row>
    <row r="15" spans="1:17" ht="15">
      <c r="A15" s="493">
        <v>8</v>
      </c>
      <c r="B15" s="494" t="s">
        <v>415</v>
      </c>
      <c r="C15" s="375"/>
      <c r="D15" s="519"/>
      <c r="E15" s="517">
        <f>AVERAGE(E6:E12)</f>
        <v>0</v>
      </c>
      <c r="F15" s="517"/>
      <c r="G15" s="517"/>
      <c r="H15" s="520">
        <f>+E15</f>
        <v>0</v>
      </c>
    </row>
    <row r="16" spans="1:17" ht="15">
      <c r="A16" s="371"/>
      <c r="B16" s="371"/>
      <c r="C16" s="375"/>
      <c r="D16" s="519"/>
      <c r="E16" s="519"/>
      <c r="F16" s="517"/>
      <c r="G16" s="517"/>
      <c r="H16" s="517"/>
    </row>
    <row r="17" spans="1:17" ht="15">
      <c r="A17" s="371" t="s">
        <v>777</v>
      </c>
      <c r="B17" s="371"/>
      <c r="C17" s="371"/>
      <c r="D17" s="371"/>
      <c r="E17" s="371"/>
      <c r="F17" s="371"/>
      <c r="G17" s="371"/>
      <c r="H17" s="371"/>
    </row>
    <row r="18" spans="1:17" ht="15">
      <c r="A18" s="371" t="s">
        <v>778</v>
      </c>
      <c r="B18" s="371"/>
      <c r="C18" s="371"/>
      <c r="D18" s="371"/>
      <c r="E18" s="371"/>
      <c r="F18" s="371"/>
      <c r="G18" s="371"/>
      <c r="H18" s="371"/>
    </row>
    <row r="19" spans="1:17" ht="15">
      <c r="A19" s="371" t="s">
        <v>779</v>
      </c>
      <c r="B19" s="371"/>
      <c r="C19" s="371"/>
      <c r="D19" s="371"/>
      <c r="E19" s="371"/>
      <c r="F19" s="371"/>
      <c r="G19" s="371"/>
      <c r="H19" s="371"/>
    </row>
    <row r="20" spans="1:17" s="770" customFormat="1" ht="15">
      <c r="A20" s="371"/>
      <c r="B20" s="371"/>
      <c r="C20" s="371"/>
      <c r="D20" s="371"/>
      <c r="E20" s="371"/>
      <c r="F20" s="371"/>
      <c r="G20" s="371"/>
      <c r="H20" s="371"/>
    </row>
    <row r="21" spans="1:17" s="770" customFormat="1" ht="15">
      <c r="A21" s="371"/>
      <c r="B21" s="371"/>
      <c r="C21" s="371"/>
      <c r="D21" s="371"/>
      <c r="E21" s="371"/>
      <c r="F21" s="371"/>
      <c r="G21" s="371"/>
      <c r="H21" s="371"/>
    </row>
    <row r="22" spans="1:17">
      <c r="A22" s="646"/>
      <c r="B22" s="326"/>
      <c r="C22" s="326"/>
      <c r="D22" s="1139"/>
      <c r="E22" s="1139"/>
      <c r="F22" s="332"/>
      <c r="G22" s="332"/>
      <c r="H22" s="775"/>
      <c r="I22" s="332"/>
      <c r="J22" s="332"/>
      <c r="K22" s="332"/>
      <c r="L22" s="332"/>
    </row>
    <row r="23" spans="1:17">
      <c r="A23" s="646">
        <v>9</v>
      </c>
      <c r="B23" s="326" t="s">
        <v>96</v>
      </c>
      <c r="C23" s="326"/>
      <c r="D23" s="1139"/>
      <c r="E23" s="1139"/>
      <c r="F23" s="1139"/>
      <c r="G23" s="1139"/>
      <c r="H23" s="775"/>
      <c r="I23" s="1139"/>
      <c r="J23" s="1139"/>
      <c r="K23" s="1139"/>
      <c r="L23" s="1139"/>
    </row>
    <row r="24" spans="1:17">
      <c r="A24" s="646">
        <v>10</v>
      </c>
      <c r="B24" s="557"/>
      <c r="C24" s="326"/>
      <c r="D24" s="332"/>
      <c r="E24" s="332"/>
      <c r="F24" s="336"/>
      <c r="G24" s="332"/>
      <c r="H24" s="332"/>
      <c r="I24" s="332"/>
      <c r="J24" s="332"/>
      <c r="K24" s="332"/>
      <c r="L24" s="332"/>
    </row>
    <row r="25" spans="1:17">
      <c r="A25" s="491"/>
      <c r="B25" s="560" t="s">
        <v>75</v>
      </c>
      <c r="C25" s="560" t="s">
        <v>76</v>
      </c>
      <c r="D25" s="784" t="s">
        <v>77</v>
      </c>
      <c r="E25" s="785" t="s">
        <v>78</v>
      </c>
      <c r="F25" s="785" t="s">
        <v>79</v>
      </c>
      <c r="G25" s="785" t="s">
        <v>80</v>
      </c>
      <c r="H25" s="785" t="s">
        <v>81</v>
      </c>
      <c r="I25" s="785" t="s">
        <v>83</v>
      </c>
      <c r="J25" s="785" t="s">
        <v>84</v>
      </c>
      <c r="K25" s="785" t="s">
        <v>85</v>
      </c>
      <c r="L25" s="785" t="s">
        <v>162</v>
      </c>
      <c r="M25" s="786" t="s">
        <v>858</v>
      </c>
      <c r="N25" s="786" t="s">
        <v>201</v>
      </c>
      <c r="O25" s="787" t="s">
        <v>786</v>
      </c>
      <c r="P25" s="768" t="s">
        <v>204</v>
      </c>
      <c r="Q25" s="769" t="s">
        <v>205</v>
      </c>
    </row>
    <row r="26" spans="1:17">
      <c r="A26" s="646"/>
      <c r="B26" s="558"/>
      <c r="C26" s="554"/>
      <c r="D26" s="773"/>
      <c r="E26" s="775"/>
      <c r="F26" s="775"/>
      <c r="G26" s="491"/>
      <c r="H26" s="775"/>
      <c r="I26" s="332"/>
      <c r="J26" s="775"/>
      <c r="K26" s="332"/>
      <c r="L26" s="332"/>
      <c r="M26" s="544"/>
      <c r="N26" s="544"/>
      <c r="O26" s="779"/>
      <c r="P26" s="791"/>
      <c r="Q26" s="792"/>
    </row>
    <row r="27" spans="1:17">
      <c r="A27" s="646"/>
      <c r="B27" s="559"/>
      <c r="C27" s="561"/>
      <c r="D27" s="773"/>
      <c r="E27" s="775"/>
      <c r="F27" s="775"/>
      <c r="G27" s="775"/>
      <c r="H27" s="775"/>
      <c r="I27" s="775"/>
      <c r="J27" s="775"/>
      <c r="K27" s="775"/>
      <c r="L27" s="775"/>
      <c r="M27" s="777"/>
      <c r="N27" s="777"/>
      <c r="O27" s="650"/>
      <c r="P27" s="649"/>
      <c r="Q27" s="561"/>
    </row>
    <row r="28" spans="1:17">
      <c r="A28" s="646"/>
      <c r="B28" s="561" t="s">
        <v>645</v>
      </c>
      <c r="C28" s="561"/>
      <c r="D28" s="1138" t="s">
        <v>859</v>
      </c>
      <c r="E28" s="1139"/>
      <c r="F28" s="1139"/>
      <c r="G28" s="1139"/>
      <c r="H28" s="1139"/>
      <c r="I28" s="1139"/>
      <c r="J28" s="1139"/>
      <c r="K28" s="1139"/>
      <c r="L28" s="1139"/>
      <c r="M28" s="1139"/>
      <c r="N28" s="1139"/>
      <c r="O28" s="1140"/>
      <c r="P28" s="649" t="s">
        <v>503</v>
      </c>
      <c r="Q28" s="561" t="s">
        <v>503</v>
      </c>
    </row>
    <row r="29" spans="1:17">
      <c r="A29" s="646"/>
      <c r="B29" s="556" t="s">
        <v>637</v>
      </c>
      <c r="C29" s="556" t="s">
        <v>638</v>
      </c>
      <c r="D29" s="819" t="s">
        <v>105</v>
      </c>
      <c r="E29" s="820" t="s">
        <v>104</v>
      </c>
      <c r="F29" s="821" t="s">
        <v>103</v>
      </c>
      <c r="G29" s="821" t="s">
        <v>95</v>
      </c>
      <c r="H29" s="820" t="s">
        <v>92</v>
      </c>
      <c r="I29" s="820" t="s">
        <v>145</v>
      </c>
      <c r="J29" s="820" t="s">
        <v>102</v>
      </c>
      <c r="K29" s="820" t="s">
        <v>101</v>
      </c>
      <c r="L29" s="820" t="s">
        <v>100</v>
      </c>
      <c r="M29" s="822" t="s">
        <v>106</v>
      </c>
      <c r="N29" s="822" t="s">
        <v>99</v>
      </c>
      <c r="O29" s="807" t="s">
        <v>98</v>
      </c>
      <c r="P29" s="806" t="s">
        <v>860</v>
      </c>
      <c r="Q29" s="556" t="s">
        <v>745</v>
      </c>
    </row>
    <row r="30" spans="1:17">
      <c r="A30" s="646">
        <v>11</v>
      </c>
      <c r="B30" s="559" t="s">
        <v>508</v>
      </c>
      <c r="C30" s="559"/>
      <c r="D30" s="774"/>
      <c r="E30" s="776"/>
      <c r="F30" s="776"/>
      <c r="G30" s="776"/>
      <c r="H30" s="776"/>
      <c r="I30" s="82"/>
      <c r="J30" s="82"/>
      <c r="K30" s="82"/>
      <c r="L30" s="82"/>
      <c r="M30" s="544"/>
      <c r="N30" s="544"/>
      <c r="O30" s="779"/>
      <c r="P30" s="788"/>
      <c r="Q30" s="793"/>
    </row>
    <row r="31" spans="1:17">
      <c r="A31" s="646" t="s">
        <v>855</v>
      </c>
      <c r="B31" s="583"/>
      <c r="C31" s="583"/>
      <c r="D31" s="658"/>
      <c r="E31" s="592"/>
      <c r="F31" s="592"/>
      <c r="G31" s="592"/>
      <c r="H31" s="592"/>
      <c r="I31" s="592"/>
      <c r="J31" s="592"/>
      <c r="K31" s="778"/>
      <c r="L31" s="778"/>
      <c r="M31" s="741"/>
      <c r="N31" s="741"/>
      <c r="O31" s="780"/>
      <c r="P31" s="789">
        <f>+H15</f>
        <v>0</v>
      </c>
      <c r="Q31" s="823">
        <f>+P31*(D31+E31*0.91667+F31*0.83333+G31*0.75+H31*0.66667+I31*7/12+J31*6/12+K31*5/12+L31*4/12+M31*3/12+N31*2/12+O31*1/12)+P31*1.5*SUM(D31:O31)</f>
        <v>0</v>
      </c>
    </row>
    <row r="32" spans="1:17">
      <c r="A32" s="646" t="s">
        <v>856</v>
      </c>
      <c r="B32" s="583"/>
      <c r="C32" s="583"/>
      <c r="D32" s="658"/>
      <c r="E32" s="592"/>
      <c r="F32" s="592"/>
      <c r="G32" s="592"/>
      <c r="H32" s="592"/>
      <c r="I32" s="592"/>
      <c r="J32" s="592"/>
      <c r="K32" s="778"/>
      <c r="L32" s="778"/>
      <c r="M32" s="741"/>
      <c r="N32" s="741"/>
      <c r="O32" s="780"/>
      <c r="P32" s="789">
        <f>+P31</f>
        <v>0</v>
      </c>
      <c r="Q32" s="823">
        <f t="shared" ref="Q32:Q49" si="0">+P32*(D32+E32*0.91667+F32*0.83333+G32*0.75+H32*0.66667+I32*7/12+J32*6/12+K32*5/12+L32*4/12+M32*3/12+N32*2/12+O32*1/12)+P32*1.5*SUM(D32:O32)</f>
        <v>0</v>
      </c>
    </row>
    <row r="33" spans="1:17">
      <c r="A33" s="646" t="s">
        <v>857</v>
      </c>
      <c r="B33" s="583"/>
      <c r="C33" s="583"/>
      <c r="D33" s="658"/>
      <c r="E33" s="592"/>
      <c r="F33" s="592"/>
      <c r="G33" s="592"/>
      <c r="H33" s="592"/>
      <c r="I33" s="592"/>
      <c r="J33" s="592"/>
      <c r="K33" s="778"/>
      <c r="L33" s="778"/>
      <c r="M33" s="741"/>
      <c r="N33" s="741"/>
      <c r="O33" s="780"/>
      <c r="P33" s="789">
        <f t="shared" ref="P33:P49" si="1">+P32</f>
        <v>0</v>
      </c>
      <c r="Q33" s="823">
        <f t="shared" si="0"/>
        <v>0</v>
      </c>
    </row>
    <row r="34" spans="1:17">
      <c r="A34" s="646" t="s">
        <v>502</v>
      </c>
      <c r="B34" s="583"/>
      <c r="C34" s="583"/>
      <c r="D34" s="658"/>
      <c r="E34" s="592"/>
      <c r="F34" s="592"/>
      <c r="G34" s="592"/>
      <c r="H34" s="592"/>
      <c r="I34" s="592"/>
      <c r="J34" s="592"/>
      <c r="K34" s="778"/>
      <c r="L34" s="778"/>
      <c r="M34" s="741"/>
      <c r="N34" s="741"/>
      <c r="O34" s="780"/>
      <c r="P34" s="789">
        <f t="shared" si="1"/>
        <v>0</v>
      </c>
      <c r="Q34" s="823">
        <f t="shared" si="0"/>
        <v>0</v>
      </c>
    </row>
    <row r="35" spans="1:17">
      <c r="A35" s="646"/>
      <c r="B35" s="583"/>
      <c r="C35" s="583"/>
      <c r="D35" s="658"/>
      <c r="E35" s="592"/>
      <c r="F35" s="592"/>
      <c r="G35" s="592"/>
      <c r="H35" s="592"/>
      <c r="I35" s="592"/>
      <c r="J35" s="592"/>
      <c r="K35" s="778"/>
      <c r="L35" s="778"/>
      <c r="M35" s="741"/>
      <c r="N35" s="741"/>
      <c r="O35" s="780"/>
      <c r="P35" s="789">
        <f t="shared" si="1"/>
        <v>0</v>
      </c>
      <c r="Q35" s="823">
        <f t="shared" si="0"/>
        <v>0</v>
      </c>
    </row>
    <row r="36" spans="1:17">
      <c r="A36" s="646"/>
      <c r="B36" s="583"/>
      <c r="C36" s="583"/>
      <c r="D36" s="658"/>
      <c r="E36" s="592"/>
      <c r="F36" s="592"/>
      <c r="G36" s="592"/>
      <c r="H36" s="592"/>
      <c r="I36" s="592"/>
      <c r="J36" s="592"/>
      <c r="K36" s="778"/>
      <c r="L36" s="778"/>
      <c r="M36" s="741"/>
      <c r="N36" s="741"/>
      <c r="O36" s="780"/>
      <c r="P36" s="789">
        <f t="shared" si="1"/>
        <v>0</v>
      </c>
      <c r="Q36" s="823">
        <f t="shared" si="0"/>
        <v>0</v>
      </c>
    </row>
    <row r="37" spans="1:17">
      <c r="A37" s="646"/>
      <c r="B37" s="583"/>
      <c r="C37" s="583"/>
      <c r="D37" s="658"/>
      <c r="E37" s="592"/>
      <c r="F37" s="592"/>
      <c r="G37" s="592"/>
      <c r="H37" s="592"/>
      <c r="I37" s="592"/>
      <c r="J37" s="592"/>
      <c r="K37" s="778"/>
      <c r="L37" s="778"/>
      <c r="M37" s="741"/>
      <c r="N37" s="741"/>
      <c r="O37" s="780"/>
      <c r="P37" s="789">
        <f t="shared" si="1"/>
        <v>0</v>
      </c>
      <c r="Q37" s="823">
        <f t="shared" si="0"/>
        <v>0</v>
      </c>
    </row>
    <row r="38" spans="1:17">
      <c r="A38" s="646"/>
      <c r="B38" s="583"/>
      <c r="C38" s="583"/>
      <c r="D38" s="658"/>
      <c r="E38" s="592"/>
      <c r="F38" s="592"/>
      <c r="G38" s="592"/>
      <c r="H38" s="592"/>
      <c r="I38" s="592"/>
      <c r="J38" s="592"/>
      <c r="K38" s="778"/>
      <c r="L38" s="778"/>
      <c r="M38" s="741"/>
      <c r="N38" s="741"/>
      <c r="O38" s="780"/>
      <c r="P38" s="789">
        <f t="shared" si="1"/>
        <v>0</v>
      </c>
      <c r="Q38" s="823">
        <f t="shared" si="0"/>
        <v>0</v>
      </c>
    </row>
    <row r="39" spans="1:17">
      <c r="A39" s="646"/>
      <c r="B39" s="583"/>
      <c r="C39" s="583"/>
      <c r="D39" s="658"/>
      <c r="E39" s="592"/>
      <c r="F39" s="592"/>
      <c r="G39" s="592"/>
      <c r="H39" s="592"/>
      <c r="I39" s="592"/>
      <c r="J39" s="592"/>
      <c r="K39" s="778"/>
      <c r="L39" s="778"/>
      <c r="M39" s="741"/>
      <c r="N39" s="741"/>
      <c r="O39" s="780"/>
      <c r="P39" s="789">
        <f t="shared" si="1"/>
        <v>0</v>
      </c>
      <c r="Q39" s="823">
        <f t="shared" si="0"/>
        <v>0</v>
      </c>
    </row>
    <row r="40" spans="1:17">
      <c r="A40" s="646"/>
      <c r="B40" s="583"/>
      <c r="C40" s="583"/>
      <c r="D40" s="658"/>
      <c r="E40" s="592"/>
      <c r="F40" s="592"/>
      <c r="G40" s="592"/>
      <c r="H40" s="592"/>
      <c r="I40" s="592"/>
      <c r="J40" s="592"/>
      <c r="K40" s="778"/>
      <c r="L40" s="778"/>
      <c r="M40" s="741"/>
      <c r="N40" s="741"/>
      <c r="O40" s="780"/>
      <c r="P40" s="789">
        <f t="shared" si="1"/>
        <v>0</v>
      </c>
      <c r="Q40" s="823">
        <f t="shared" si="0"/>
        <v>0</v>
      </c>
    </row>
    <row r="41" spans="1:17">
      <c r="A41" s="646"/>
      <c r="B41" s="583"/>
      <c r="C41" s="583"/>
      <c r="D41" s="658"/>
      <c r="E41" s="592"/>
      <c r="F41" s="592"/>
      <c r="G41" s="592"/>
      <c r="H41" s="592"/>
      <c r="I41" s="592"/>
      <c r="J41" s="592"/>
      <c r="K41" s="778"/>
      <c r="L41" s="778"/>
      <c r="M41" s="741"/>
      <c r="N41" s="741"/>
      <c r="O41" s="780"/>
      <c r="P41" s="789">
        <f t="shared" si="1"/>
        <v>0</v>
      </c>
      <c r="Q41" s="823">
        <f t="shared" si="0"/>
        <v>0</v>
      </c>
    </row>
    <row r="42" spans="1:17">
      <c r="A42" s="646"/>
      <c r="B42" s="583"/>
      <c r="C42" s="583"/>
      <c r="D42" s="658"/>
      <c r="E42" s="592"/>
      <c r="F42" s="592"/>
      <c r="G42" s="592"/>
      <c r="H42" s="592"/>
      <c r="I42" s="592"/>
      <c r="J42" s="592"/>
      <c r="K42" s="778"/>
      <c r="L42" s="778"/>
      <c r="M42" s="741"/>
      <c r="N42" s="741"/>
      <c r="O42" s="780"/>
      <c r="P42" s="789">
        <f t="shared" si="1"/>
        <v>0</v>
      </c>
      <c r="Q42" s="823">
        <f t="shared" si="0"/>
        <v>0</v>
      </c>
    </row>
    <row r="43" spans="1:17">
      <c r="A43" s="646"/>
      <c r="B43" s="583"/>
      <c r="C43" s="583"/>
      <c r="D43" s="658"/>
      <c r="E43" s="592"/>
      <c r="F43" s="592"/>
      <c r="G43" s="592"/>
      <c r="H43" s="592"/>
      <c r="I43" s="592"/>
      <c r="J43" s="592"/>
      <c r="K43" s="778"/>
      <c r="L43" s="778"/>
      <c r="M43" s="741"/>
      <c r="N43" s="741"/>
      <c r="O43" s="780"/>
      <c r="P43" s="789">
        <f t="shared" si="1"/>
        <v>0</v>
      </c>
      <c r="Q43" s="823">
        <f t="shared" si="0"/>
        <v>0</v>
      </c>
    </row>
    <row r="44" spans="1:17">
      <c r="A44" s="646"/>
      <c r="B44" s="583"/>
      <c r="C44" s="583"/>
      <c r="D44" s="658"/>
      <c r="E44" s="592"/>
      <c r="F44" s="592"/>
      <c r="G44" s="592"/>
      <c r="H44" s="592"/>
      <c r="I44" s="592"/>
      <c r="J44" s="592"/>
      <c r="K44" s="778"/>
      <c r="L44" s="778"/>
      <c r="M44" s="741"/>
      <c r="N44" s="741"/>
      <c r="O44" s="780"/>
      <c r="P44" s="789">
        <f t="shared" si="1"/>
        <v>0</v>
      </c>
      <c r="Q44" s="823">
        <f t="shared" si="0"/>
        <v>0</v>
      </c>
    </row>
    <row r="45" spans="1:17">
      <c r="A45" s="646"/>
      <c r="B45" s="583"/>
      <c r="C45" s="583"/>
      <c r="D45" s="658"/>
      <c r="E45" s="592"/>
      <c r="F45" s="592"/>
      <c r="G45" s="592"/>
      <c r="H45" s="592"/>
      <c r="I45" s="592"/>
      <c r="J45" s="592"/>
      <c r="K45" s="778"/>
      <c r="L45" s="778"/>
      <c r="M45" s="741"/>
      <c r="N45" s="741"/>
      <c r="O45" s="780"/>
      <c r="P45" s="789">
        <f t="shared" si="1"/>
        <v>0</v>
      </c>
      <c r="Q45" s="823">
        <f t="shared" si="0"/>
        <v>0</v>
      </c>
    </row>
    <row r="46" spans="1:17">
      <c r="A46" s="646"/>
      <c r="B46" s="583"/>
      <c r="C46" s="583"/>
      <c r="D46" s="658"/>
      <c r="E46" s="592"/>
      <c r="F46" s="592"/>
      <c r="G46" s="592"/>
      <c r="H46" s="592"/>
      <c r="I46" s="592"/>
      <c r="J46" s="592"/>
      <c r="K46" s="778"/>
      <c r="L46" s="778"/>
      <c r="M46" s="741"/>
      <c r="N46" s="741"/>
      <c r="O46" s="780"/>
      <c r="P46" s="789">
        <f t="shared" si="1"/>
        <v>0</v>
      </c>
      <c r="Q46" s="823">
        <f t="shared" si="0"/>
        <v>0</v>
      </c>
    </row>
    <row r="47" spans="1:17">
      <c r="A47" s="646"/>
      <c r="B47" s="583"/>
      <c r="C47" s="583"/>
      <c r="D47" s="658"/>
      <c r="E47" s="592"/>
      <c r="F47" s="592"/>
      <c r="G47" s="592"/>
      <c r="H47" s="592"/>
      <c r="I47" s="592"/>
      <c r="J47" s="592"/>
      <c r="K47" s="778"/>
      <c r="L47" s="778"/>
      <c r="M47" s="741"/>
      <c r="N47" s="741"/>
      <c r="O47" s="780"/>
      <c r="P47" s="789">
        <f t="shared" si="1"/>
        <v>0</v>
      </c>
      <c r="Q47" s="823">
        <f t="shared" si="0"/>
        <v>0</v>
      </c>
    </row>
    <row r="48" spans="1:17">
      <c r="A48" s="646"/>
      <c r="B48" s="583"/>
      <c r="C48" s="583"/>
      <c r="D48" s="658"/>
      <c r="E48" s="592"/>
      <c r="F48" s="592"/>
      <c r="G48" s="592"/>
      <c r="H48" s="592"/>
      <c r="I48" s="592"/>
      <c r="J48" s="592"/>
      <c r="K48" s="778"/>
      <c r="L48" s="778"/>
      <c r="M48" s="741"/>
      <c r="N48" s="741"/>
      <c r="O48" s="780"/>
      <c r="P48" s="789">
        <f t="shared" si="1"/>
        <v>0</v>
      </c>
      <c r="Q48" s="823">
        <f t="shared" si="0"/>
        <v>0</v>
      </c>
    </row>
    <row r="49" spans="1:17">
      <c r="A49" s="646"/>
      <c r="B49" s="583"/>
      <c r="C49" s="583"/>
      <c r="D49" s="658"/>
      <c r="E49" s="592"/>
      <c r="F49" s="592"/>
      <c r="G49" s="592"/>
      <c r="H49" s="592"/>
      <c r="I49" s="592"/>
      <c r="J49" s="592"/>
      <c r="K49" s="778"/>
      <c r="L49" s="778"/>
      <c r="M49" s="741"/>
      <c r="N49" s="741"/>
      <c r="O49" s="780"/>
      <c r="P49" s="789">
        <f t="shared" si="1"/>
        <v>0</v>
      </c>
      <c r="Q49" s="823">
        <f t="shared" si="0"/>
        <v>0</v>
      </c>
    </row>
    <row r="50" spans="1:17">
      <c r="A50" s="646"/>
      <c r="B50" s="562"/>
      <c r="C50" s="562"/>
      <c r="D50" s="662"/>
      <c r="E50" s="781"/>
      <c r="F50" s="337"/>
      <c r="G50" s="781"/>
      <c r="H50" s="338"/>
      <c r="I50" s="337"/>
      <c r="J50" s="337"/>
      <c r="K50" s="337"/>
      <c r="L50" s="337"/>
      <c r="M50" s="782"/>
      <c r="N50" s="782"/>
      <c r="O50" s="783"/>
      <c r="P50" s="790"/>
      <c r="Q50" s="794"/>
    </row>
    <row r="51" spans="1:17">
      <c r="A51" s="646"/>
      <c r="B51" s="326"/>
      <c r="C51" s="326"/>
      <c r="D51" s="776"/>
      <c r="E51" s="776"/>
      <c r="F51" s="776"/>
      <c r="G51" s="776"/>
      <c r="H51" s="776"/>
      <c r="I51" s="776"/>
      <c r="J51" s="776"/>
      <c r="K51" s="776"/>
      <c r="L51" s="776"/>
    </row>
    <row r="52" spans="1:17">
      <c r="A52" s="646"/>
      <c r="B52" s="326" t="s">
        <v>603</v>
      </c>
      <c r="C52" s="326"/>
      <c r="D52" s="664"/>
      <c r="E52" s="664"/>
      <c r="F52" s="664"/>
      <c r="G52" s="664"/>
      <c r="H52" s="664"/>
      <c r="I52" s="664"/>
      <c r="J52" s="664"/>
      <c r="K52" s="664"/>
      <c r="L52" s="664"/>
    </row>
    <row r="53" spans="1:17">
      <c r="A53" s="646"/>
      <c r="B53" s="326" t="s">
        <v>867</v>
      </c>
      <c r="C53" s="326"/>
      <c r="D53" s="664"/>
      <c r="E53" s="664"/>
      <c r="F53" s="664"/>
      <c r="G53" s="664"/>
      <c r="H53" s="135"/>
      <c r="I53" s="135"/>
      <c r="J53" s="135"/>
      <c r="K53" s="135"/>
      <c r="L53" s="664"/>
    </row>
    <row r="54" spans="1:17">
      <c r="A54" s="646"/>
      <c r="B54" s="326" t="s">
        <v>967</v>
      </c>
      <c r="C54" s="326"/>
      <c r="D54" s="664"/>
      <c r="E54" s="664"/>
      <c r="F54" s="664"/>
      <c r="G54" s="664"/>
      <c r="H54" s="135"/>
      <c r="I54" s="135"/>
      <c r="J54" s="135"/>
      <c r="K54" s="135"/>
      <c r="L54" s="664"/>
    </row>
    <row r="55" spans="1:17">
      <c r="B55" s="15" t="s">
        <v>968</v>
      </c>
    </row>
    <row r="68"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6">
    <mergeCell ref="D28:O28"/>
    <mergeCell ref="E5:F5"/>
    <mergeCell ref="D22:E22"/>
    <mergeCell ref="D23:E23"/>
    <mergeCell ref="F23:G23"/>
    <mergeCell ref="I23:L23"/>
  </mergeCells>
  <phoneticPr fontId="0" type="noConversion"/>
  <printOptions horizontalCentered="1"/>
  <pageMargins left="0.25" right="0.25" top="0.75" bottom="0.75" header="0.3" footer="0.3"/>
  <pageSetup scale="4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68"/>
  <sheetViews>
    <sheetView view="pageBreakPreview" zoomScale="75" zoomScaleNormal="100" zoomScaleSheetLayoutView="75" workbookViewId="0">
      <selection activeCell="B5" sqref="B5"/>
    </sheetView>
  </sheetViews>
  <sheetFormatPr defaultRowHeight="15"/>
  <cols>
    <col min="2" max="2" width="43.6640625" customWidth="1"/>
    <col min="3" max="3" width="15.5546875" customWidth="1"/>
    <col min="4" max="4" width="16.33203125" customWidth="1"/>
    <col min="5" max="6" width="12.109375" customWidth="1"/>
    <col min="7" max="8" width="11.88671875" bestFit="1" customWidth="1"/>
  </cols>
  <sheetData>
    <row r="1" spans="1:9" ht="15.75">
      <c r="A1" s="370"/>
      <c r="C1" s="455" t="s">
        <v>287</v>
      </c>
      <c r="I1" s="833" t="s">
        <v>892</v>
      </c>
    </row>
    <row r="2" spans="1:9">
      <c r="C2" s="454" t="s">
        <v>472</v>
      </c>
    </row>
    <row r="3" spans="1:9" ht="15.75">
      <c r="C3" s="455" t="str">
        <f>+'Attachment H'!D5</f>
        <v>GridLiance High Plains LLC</v>
      </c>
      <c r="G3" s="447"/>
      <c r="H3" s="447"/>
    </row>
    <row r="4" spans="1:9" ht="15.75">
      <c r="C4" s="446"/>
      <c r="G4" s="447"/>
      <c r="H4" s="447"/>
    </row>
    <row r="5" spans="1:9" ht="15.75">
      <c r="A5" s="437"/>
      <c r="B5" s="440" t="s">
        <v>469</v>
      </c>
      <c r="C5" s="439"/>
      <c r="D5" s="438"/>
      <c r="E5" s="438"/>
      <c r="F5" s="438"/>
      <c r="G5" s="448"/>
      <c r="H5" s="448"/>
    </row>
    <row r="6" spans="1:9" s="615" customFormat="1">
      <c r="A6" s="612"/>
      <c r="B6" s="613" t="s">
        <v>293</v>
      </c>
      <c r="C6" s="614"/>
      <c r="D6" s="613" t="s">
        <v>294</v>
      </c>
      <c r="E6" s="613" t="s">
        <v>295</v>
      </c>
      <c r="F6" s="613" t="s">
        <v>296</v>
      </c>
      <c r="G6" s="613" t="s">
        <v>298</v>
      </c>
      <c r="H6" s="613" t="s">
        <v>297</v>
      </c>
      <c r="I6" s="613" t="s">
        <v>299</v>
      </c>
    </row>
    <row r="7" spans="1:9">
      <c r="A7" s="437"/>
      <c r="B7" s="436"/>
      <c r="C7" s="436"/>
      <c r="D7" s="449"/>
      <c r="E7" s="449"/>
      <c r="F7" s="449"/>
      <c r="G7" s="449"/>
      <c r="H7" s="449"/>
    </row>
    <row r="8" spans="1:9">
      <c r="A8" s="616">
        <v>1</v>
      </c>
      <c r="B8" s="544"/>
      <c r="C8" s="617"/>
      <c r="D8" s="618" t="s">
        <v>697</v>
      </c>
      <c r="E8" s="643" t="s">
        <v>866</v>
      </c>
      <c r="F8" s="643" t="s">
        <v>866</v>
      </c>
      <c r="G8" s="643" t="s">
        <v>866</v>
      </c>
      <c r="H8" s="643" t="s">
        <v>866</v>
      </c>
      <c r="I8" s="619" t="s">
        <v>21</v>
      </c>
    </row>
    <row r="9" spans="1:9">
      <c r="A9" s="616">
        <v>2</v>
      </c>
      <c r="B9" s="620" t="s">
        <v>2</v>
      </c>
      <c r="C9" s="620"/>
      <c r="D9" s="54">
        <v>0</v>
      </c>
      <c r="E9" s="54">
        <v>0</v>
      </c>
      <c r="F9" s="54">
        <v>0</v>
      </c>
      <c r="G9" s="54">
        <v>0</v>
      </c>
      <c r="H9" s="54">
        <v>0</v>
      </c>
      <c r="I9" s="27"/>
    </row>
    <row r="10" spans="1:9">
      <c r="A10" s="616">
        <v>3</v>
      </c>
      <c r="B10" s="620" t="s">
        <v>600</v>
      </c>
      <c r="C10" s="620"/>
      <c r="D10" s="54">
        <v>0</v>
      </c>
      <c r="E10" s="54">
        <v>0</v>
      </c>
      <c r="F10" s="54">
        <v>0</v>
      </c>
      <c r="G10" s="54">
        <v>0</v>
      </c>
      <c r="H10" s="54">
        <v>0</v>
      </c>
      <c r="I10" s="27"/>
    </row>
    <row r="11" spans="1:9">
      <c r="A11" s="616">
        <v>4</v>
      </c>
      <c r="B11" s="620" t="s">
        <v>699</v>
      </c>
      <c r="C11" s="620"/>
      <c r="D11" s="54">
        <f>IF(D9=0,0,D9/D10)</f>
        <v>0</v>
      </c>
      <c r="E11" s="54">
        <f t="shared" ref="E11:H11" si="0">IF(E9=0,0,E9/E10)</f>
        <v>0</v>
      </c>
      <c r="F11" s="54">
        <f t="shared" si="0"/>
        <v>0</v>
      </c>
      <c r="G11" s="54">
        <f t="shared" si="0"/>
        <v>0</v>
      </c>
      <c r="H11" s="54">
        <f t="shared" si="0"/>
        <v>0</v>
      </c>
      <c r="I11" s="27"/>
    </row>
    <row r="12" spans="1:9">
      <c r="A12" s="616">
        <v>5</v>
      </c>
      <c r="B12" s="620" t="s">
        <v>695</v>
      </c>
      <c r="C12" s="620"/>
      <c r="D12" s="796">
        <v>0</v>
      </c>
      <c r="E12" s="796">
        <v>0</v>
      </c>
      <c r="F12" s="796">
        <v>0</v>
      </c>
      <c r="G12" s="796">
        <v>0</v>
      </c>
      <c r="H12" s="796">
        <v>0</v>
      </c>
      <c r="I12" s="27"/>
    </row>
    <row r="13" spans="1:9">
      <c r="A13" s="616">
        <v>6</v>
      </c>
      <c r="B13" s="620" t="s">
        <v>698</v>
      </c>
      <c r="C13" s="620"/>
      <c r="D13" s="712">
        <f>D11*D12</f>
        <v>0</v>
      </c>
      <c r="E13" s="712">
        <f>E11*E12</f>
        <v>0</v>
      </c>
      <c r="F13" s="712">
        <f>F11*F12</f>
        <v>0</v>
      </c>
      <c r="G13" s="712">
        <f>G11*G12</f>
        <v>0</v>
      </c>
      <c r="H13" s="712">
        <f>H11*H12</f>
        <v>0</v>
      </c>
      <c r="I13" s="27">
        <f>SUM(D13:H13)</f>
        <v>0</v>
      </c>
    </row>
    <row r="14" spans="1:9">
      <c r="A14" s="616">
        <v>7</v>
      </c>
      <c r="B14" s="620" t="s">
        <v>590</v>
      </c>
      <c r="C14" s="620"/>
      <c r="D14" s="712"/>
      <c r="E14" s="27"/>
      <c r="F14" s="27"/>
      <c r="G14" s="27"/>
      <c r="H14" s="27"/>
      <c r="I14" s="27"/>
    </row>
    <row r="15" spans="1:9">
      <c r="A15" s="544"/>
      <c r="B15" s="544"/>
      <c r="C15" s="15"/>
      <c r="D15" s="15"/>
      <c r="E15" s="15"/>
      <c r="F15" s="15"/>
      <c r="G15" s="15"/>
      <c r="H15" s="15"/>
      <c r="I15" s="15"/>
    </row>
    <row r="16" spans="1:9" ht="25.5">
      <c r="A16" s="307">
        <v>8</v>
      </c>
      <c r="B16" s="621" t="s">
        <v>675</v>
      </c>
      <c r="C16" s="15"/>
      <c r="D16" s="622"/>
      <c r="E16" s="622"/>
      <c r="F16" s="622"/>
      <c r="G16" s="622"/>
      <c r="H16" s="622"/>
      <c r="I16" s="18">
        <f>SUM(D16:H16)</f>
        <v>0</v>
      </c>
    </row>
    <row r="18" spans="1:17">
      <c r="A18" s="474" t="s">
        <v>73</v>
      </c>
      <c r="B18" s="474"/>
      <c r="C18" s="25"/>
      <c r="D18" s="25"/>
      <c r="E18" s="25"/>
      <c r="F18" s="25"/>
      <c r="G18" s="25"/>
      <c r="H18" s="25"/>
      <c r="I18" s="25"/>
      <c r="J18" s="25"/>
      <c r="K18" s="25"/>
      <c r="L18" s="25"/>
      <c r="M18" s="25"/>
      <c r="N18" s="25"/>
      <c r="O18" s="25"/>
      <c r="P18" s="25"/>
      <c r="Q18" s="25"/>
    </row>
    <row r="19" spans="1:17" ht="15.75" thickBot="1">
      <c r="A19" s="475" t="s">
        <v>74</v>
      </c>
      <c r="B19" s="474"/>
      <c r="C19" s="25"/>
      <c r="D19" s="25"/>
      <c r="E19" s="25"/>
      <c r="F19" s="25"/>
      <c r="G19" s="25"/>
      <c r="H19" s="25"/>
      <c r="I19" s="25"/>
      <c r="J19" s="25"/>
      <c r="K19" s="25"/>
      <c r="L19" s="25"/>
      <c r="M19" s="25"/>
      <c r="N19" s="25"/>
      <c r="O19" s="25"/>
      <c r="P19" s="25"/>
      <c r="Q19" s="25"/>
    </row>
    <row r="20" spans="1:17">
      <c r="A20" s="476" t="s">
        <v>75</v>
      </c>
      <c r="B20" s="632" t="s">
        <v>700</v>
      </c>
      <c r="C20" s="631"/>
      <c r="D20" s="631"/>
      <c r="E20" s="631"/>
      <c r="F20" s="631"/>
      <c r="G20" s="631"/>
      <c r="H20" s="631"/>
      <c r="I20" s="631"/>
      <c r="J20" s="631"/>
      <c r="K20" s="631"/>
      <c r="L20" s="631"/>
      <c r="M20" s="631"/>
      <c r="N20" s="631"/>
      <c r="O20" s="631"/>
      <c r="P20" s="631"/>
      <c r="Q20" s="631"/>
    </row>
    <row r="21" spans="1:17">
      <c r="A21" s="625"/>
      <c r="B21" s="626"/>
    </row>
    <row r="68" ht="24" customHeight="1"/>
  </sheetData>
  <phoneticPr fontId="0" type="noConversion"/>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181"/>
  <sheetViews>
    <sheetView view="pageBreakPreview" topLeftCell="A25" zoomScale="70" zoomScaleNormal="100" zoomScaleSheetLayoutView="70" workbookViewId="0">
      <selection activeCell="G103" sqref="G103"/>
    </sheetView>
  </sheetViews>
  <sheetFormatPr defaultColWidth="8.88671875" defaultRowHeight="12.75"/>
  <cols>
    <col min="1" max="1" width="5.44140625" style="610" customWidth="1"/>
    <col min="2" max="2" width="21.44140625" style="325" customWidth="1"/>
    <col min="3" max="3" width="12.109375" style="325" bestFit="1" customWidth="1"/>
    <col min="4" max="4" width="12.109375" style="325" customWidth="1"/>
    <col min="5" max="5" width="11" style="325" customWidth="1"/>
    <col min="6" max="6" width="13.44140625" style="325" customWidth="1"/>
    <col min="7" max="7" width="14.109375" style="325" customWidth="1"/>
    <col min="8" max="8" width="12.33203125" style="325" customWidth="1"/>
    <col min="9" max="9" width="14.109375" style="325" customWidth="1"/>
    <col min="10" max="10" width="24.33203125" style="325" customWidth="1"/>
    <col min="11" max="11" width="7.21875" style="325" customWidth="1"/>
    <col min="12" max="12" width="12.21875" style="325" customWidth="1"/>
    <col min="13" max="13" width="8.109375" style="325" customWidth="1"/>
    <col min="14" max="14" width="7.6640625" style="325" bestFit="1" customWidth="1"/>
    <col min="15" max="15" width="11.6640625" style="325" bestFit="1" customWidth="1"/>
    <col min="16" max="16" width="10.88671875" style="325" bestFit="1" customWidth="1"/>
    <col min="17" max="16384" width="8.88671875" style="325"/>
  </cols>
  <sheetData>
    <row r="1" spans="1:11" s="763" customFormat="1">
      <c r="A1" s="610"/>
      <c r="J1" s="834" t="s">
        <v>892</v>
      </c>
    </row>
    <row r="2" spans="1:11" s="302" customFormat="1" ht="15" customHeight="1">
      <c r="A2" s="1144" t="s">
        <v>490</v>
      </c>
      <c r="B2" s="1144"/>
      <c r="C2" s="1144"/>
      <c r="D2" s="1144"/>
      <c r="E2" s="1144"/>
      <c r="F2" s="1144"/>
      <c r="G2" s="1144"/>
      <c r="H2" s="1144"/>
      <c r="I2" s="1144"/>
      <c r="J2" s="1144"/>
    </row>
    <row r="3" spans="1:11" s="302" customFormat="1">
      <c r="A3" s="1144" t="s">
        <v>495</v>
      </c>
      <c r="B3" s="1144"/>
      <c r="C3" s="1144"/>
      <c r="D3" s="1144"/>
      <c r="E3" s="1144"/>
      <c r="F3" s="1144"/>
      <c r="G3" s="1144"/>
      <c r="H3" s="1144"/>
      <c r="I3" s="1144"/>
      <c r="J3" s="1144"/>
    </row>
    <row r="4" spans="1:11" s="302" customFormat="1" ht="15" customHeight="1">
      <c r="A4" s="1145" t="str">
        <f>+'Attachment H'!D5</f>
        <v>GridLiance High Plains LLC</v>
      </c>
      <c r="B4" s="1145"/>
      <c r="C4" s="1145"/>
      <c r="D4" s="1145"/>
      <c r="E4" s="1145"/>
      <c r="F4" s="1145"/>
      <c r="G4" s="1145"/>
      <c r="H4" s="1145"/>
      <c r="I4" s="1145"/>
      <c r="J4" s="1145"/>
      <c r="K4" s="306"/>
    </row>
    <row r="5" spans="1:11" s="302" customFormat="1">
      <c r="A5" s="584"/>
      <c r="B5" s="306"/>
      <c r="C5" s="306"/>
      <c r="D5" s="306"/>
      <c r="E5" s="306"/>
      <c r="F5" s="343"/>
      <c r="G5" s="306"/>
      <c r="H5" s="306"/>
      <c r="I5" s="306"/>
      <c r="J5" s="306"/>
      <c r="K5" s="306"/>
    </row>
    <row r="6" spans="1:11" s="302" customFormat="1">
      <c r="A6" s="584"/>
      <c r="B6" s="306" t="s">
        <v>653</v>
      </c>
      <c r="C6" s="306"/>
      <c r="D6" s="306"/>
      <c r="E6" s="306"/>
      <c r="F6" s="343"/>
      <c r="G6" s="306"/>
      <c r="H6" s="306"/>
      <c r="I6" s="306"/>
      <c r="J6" s="306"/>
      <c r="K6" s="306"/>
    </row>
    <row r="7" spans="1:11" s="302" customFormat="1">
      <c r="A7" s="584"/>
      <c r="B7" s="306" t="s">
        <v>163</v>
      </c>
      <c r="C7" s="306"/>
      <c r="D7" s="306"/>
      <c r="E7" s="306"/>
      <c r="F7" s="343"/>
      <c r="G7" s="306"/>
      <c r="H7" s="306"/>
      <c r="I7" s="306"/>
      <c r="J7" s="306"/>
      <c r="K7" s="306"/>
    </row>
    <row r="8" spans="1:11" s="302" customFormat="1">
      <c r="A8" s="584"/>
      <c r="B8" s="306" t="s">
        <v>164</v>
      </c>
      <c r="C8" s="306"/>
      <c r="D8" s="306"/>
      <c r="E8" s="306"/>
      <c r="F8" s="343"/>
      <c r="G8" s="306"/>
      <c r="H8" s="306"/>
      <c r="I8" s="306"/>
      <c r="J8" s="306"/>
      <c r="K8" s="306"/>
    </row>
    <row r="9" spans="1:11" s="302" customFormat="1">
      <c r="A9" s="584"/>
      <c r="B9" s="306"/>
      <c r="C9" s="306"/>
      <c r="D9" s="306"/>
      <c r="E9" s="306"/>
      <c r="F9" s="343"/>
      <c r="G9" s="306"/>
      <c r="H9" s="306"/>
      <c r="I9" s="306"/>
      <c r="J9" s="306"/>
      <c r="K9" s="306"/>
    </row>
    <row r="10" spans="1:11" s="302" customFormat="1" ht="13.5" thickBot="1">
      <c r="A10" s="481"/>
      <c r="B10" s="306" t="s">
        <v>840</v>
      </c>
      <c r="C10" s="306"/>
      <c r="D10" s="306"/>
      <c r="E10" s="306"/>
      <c r="F10" s="306"/>
      <c r="G10" s="306"/>
      <c r="H10" s="306"/>
      <c r="I10" s="306"/>
      <c r="J10" s="306"/>
      <c r="K10" s="306"/>
    </row>
    <row r="11" spans="1:11" s="302" customFormat="1">
      <c r="A11" s="481"/>
      <c r="B11" s="344"/>
      <c r="C11" s="309"/>
      <c r="D11" s="309"/>
      <c r="E11" s="309"/>
      <c r="F11" s="321"/>
      <c r="G11" s="306"/>
      <c r="H11" s="306"/>
      <c r="I11" s="306"/>
      <c r="J11" s="306"/>
      <c r="K11" s="306"/>
    </row>
    <row r="12" spans="1:11" s="302" customFormat="1" ht="13.5" thickBot="1">
      <c r="A12" s="481">
        <v>1</v>
      </c>
      <c r="B12" s="313" t="s">
        <v>108</v>
      </c>
      <c r="C12" s="345"/>
      <c r="D12" s="345"/>
      <c r="E12" s="345"/>
      <c r="F12" s="346"/>
      <c r="G12" s="306"/>
      <c r="H12" s="1146"/>
      <c r="I12" s="1146"/>
      <c r="J12" s="306"/>
      <c r="K12" s="306"/>
    </row>
    <row r="13" spans="1:11" s="302" customFormat="1" ht="13.5" thickBot="1">
      <c r="A13" s="481"/>
      <c r="B13" s="761" t="s">
        <v>841</v>
      </c>
      <c r="D13" s="306"/>
      <c r="E13" s="306"/>
      <c r="F13" s="347"/>
      <c r="G13" s="306"/>
      <c r="H13" s="348"/>
      <c r="I13" s="303"/>
      <c r="J13" s="306"/>
      <c r="K13" s="306"/>
    </row>
    <row r="14" spans="1:11" s="302" customFormat="1">
      <c r="A14" s="481">
        <v>2</v>
      </c>
      <c r="B14" s="344" t="s">
        <v>654</v>
      </c>
      <c r="C14" s="309"/>
      <c r="D14" s="309"/>
      <c r="E14" s="309"/>
      <c r="F14" s="304" t="e">
        <f>ROUND(XIRR(J55:J71,B55:B71,0.08),4)</f>
        <v>#NUM!</v>
      </c>
      <c r="G14" s="479"/>
      <c r="H14" s="305"/>
      <c r="I14" s="305"/>
      <c r="J14" s="306"/>
      <c r="K14" s="306"/>
    </row>
    <row r="15" spans="1:11" s="302" customFormat="1">
      <c r="A15" s="481">
        <f>+A14+1</f>
        <v>3</v>
      </c>
      <c r="B15" s="349" t="s">
        <v>655</v>
      </c>
      <c r="C15" s="306"/>
      <c r="D15" s="306"/>
      <c r="E15" s="306"/>
      <c r="F15" s="350"/>
      <c r="G15" s="306"/>
      <c r="H15" s="305"/>
      <c r="I15" s="305"/>
      <c r="J15" s="327"/>
    </row>
    <row r="16" spans="1:11" s="302" customFormat="1">
      <c r="A16" s="481">
        <f t="shared" ref="A16:A78" si="0">+A15+1</f>
        <v>4</v>
      </c>
      <c r="B16" s="349"/>
      <c r="C16" s="306"/>
      <c r="D16" s="306"/>
      <c r="E16" s="306"/>
      <c r="F16" s="351"/>
      <c r="G16" s="306"/>
      <c r="H16" s="305"/>
      <c r="I16" s="305"/>
      <c r="J16" s="327"/>
    </row>
    <row r="17" spans="1:12" s="302" customFormat="1">
      <c r="A17" s="481">
        <f t="shared" si="0"/>
        <v>5</v>
      </c>
      <c r="B17" s="349"/>
      <c r="C17" s="306"/>
      <c r="D17" s="306"/>
      <c r="E17" s="306"/>
      <c r="F17" s="351"/>
      <c r="G17" s="306"/>
      <c r="H17" s="306"/>
      <c r="I17" s="306"/>
      <c r="J17" s="306"/>
      <c r="K17" s="352"/>
    </row>
    <row r="18" spans="1:12" s="302" customFormat="1">
      <c r="A18" s="481">
        <f t="shared" si="0"/>
        <v>6</v>
      </c>
      <c r="B18" s="349" t="s">
        <v>109</v>
      </c>
      <c r="C18" s="307"/>
      <c r="D18" s="306"/>
      <c r="E18" s="306"/>
      <c r="F18" s="351"/>
      <c r="G18" s="306"/>
      <c r="H18" s="306"/>
      <c r="J18" s="355"/>
      <c r="K18" s="306"/>
    </row>
    <row r="19" spans="1:12" s="302" customFormat="1">
      <c r="A19" s="481">
        <f t="shared" si="0"/>
        <v>7</v>
      </c>
      <c r="B19" s="349"/>
      <c r="C19" s="307"/>
      <c r="D19" s="306"/>
      <c r="E19" s="306"/>
      <c r="F19" s="351"/>
      <c r="G19" s="306"/>
      <c r="H19" s="306"/>
      <c r="I19" s="306"/>
      <c r="J19" s="306"/>
      <c r="K19" s="306"/>
    </row>
    <row r="20" spans="1:12" s="302" customFormat="1" ht="19.5" customHeight="1" thickBot="1">
      <c r="A20" s="481">
        <f t="shared" si="0"/>
        <v>8</v>
      </c>
      <c r="B20" s="313"/>
      <c r="C20" s="308"/>
      <c r="D20" s="345"/>
      <c r="E20" s="345"/>
      <c r="F20" s="353"/>
      <c r="G20" s="306"/>
      <c r="H20" s="306"/>
      <c r="I20" s="306"/>
      <c r="J20" s="306"/>
      <c r="K20" s="306"/>
    </row>
    <row r="21" spans="1:12" s="302" customFormat="1">
      <c r="A21" s="481"/>
      <c r="B21" s="342"/>
      <c r="D21" s="306"/>
      <c r="E21" s="306"/>
      <c r="F21" s="354"/>
      <c r="G21" s="306"/>
      <c r="H21" s="306"/>
      <c r="I21" s="306"/>
      <c r="J21" s="306"/>
      <c r="K21" s="306"/>
    </row>
    <row r="22" spans="1:12" s="302" customFormat="1" ht="13.5" thickBot="1">
      <c r="A22" s="481"/>
      <c r="B22" s="306" t="s">
        <v>842</v>
      </c>
      <c r="D22" s="306"/>
      <c r="E22" s="306"/>
      <c r="F22" s="355"/>
      <c r="G22" s="306"/>
      <c r="H22" s="306"/>
      <c r="I22" s="306"/>
      <c r="J22" s="306"/>
      <c r="K22" s="306"/>
    </row>
    <row r="23" spans="1:12" s="302" customFormat="1">
      <c r="A23" s="481">
        <f>+A20+1</f>
        <v>9</v>
      </c>
      <c r="B23" s="356"/>
      <c r="C23" s="309"/>
      <c r="D23" s="309"/>
      <c r="E23" s="309"/>
      <c r="F23" s="357"/>
      <c r="G23" s="761"/>
      <c r="H23" s="761"/>
      <c r="I23" s="761"/>
      <c r="J23" s="761"/>
      <c r="K23" s="306"/>
    </row>
    <row r="24" spans="1:12" s="302" customFormat="1">
      <c r="A24" s="481">
        <f t="shared" si="0"/>
        <v>10</v>
      </c>
      <c r="B24" s="349" t="s">
        <v>540</v>
      </c>
      <c r="C24" s="761"/>
      <c r="D24" s="761"/>
      <c r="E24" s="307" t="s">
        <v>656</v>
      </c>
      <c r="F24" s="585" t="s">
        <v>19</v>
      </c>
      <c r="G24" s="761"/>
      <c r="H24" s="761"/>
      <c r="I24" s="761"/>
      <c r="J24" s="761"/>
      <c r="K24" s="306"/>
    </row>
    <row r="25" spans="1:12" s="302" customFormat="1">
      <c r="A25" s="481">
        <f t="shared" si="0"/>
        <v>11</v>
      </c>
      <c r="B25" s="586" t="s">
        <v>110</v>
      </c>
      <c r="C25" s="587"/>
      <c r="D25" s="587"/>
      <c r="E25" s="588"/>
      <c r="F25" s="589"/>
      <c r="G25" s="1142"/>
      <c r="H25" s="1143"/>
      <c r="I25" s="1143"/>
      <c r="J25" s="480"/>
      <c r="K25" s="306"/>
    </row>
    <row r="26" spans="1:12" s="302" customFormat="1">
      <c r="A26" s="481">
        <f t="shared" si="0"/>
        <v>12</v>
      </c>
      <c r="B26" s="586" t="s">
        <v>137</v>
      </c>
      <c r="C26" s="587"/>
      <c r="D26" s="587"/>
      <c r="E26" s="801"/>
      <c r="F26" s="589"/>
      <c r="G26" s="797"/>
      <c r="H26" s="359"/>
      <c r="I26" s="359"/>
      <c r="J26" s="761"/>
      <c r="K26" s="306"/>
      <c r="L26" s="590"/>
    </row>
    <row r="27" spans="1:12" s="302" customFormat="1">
      <c r="A27" s="481">
        <f t="shared" si="0"/>
        <v>13</v>
      </c>
      <c r="B27" s="586" t="s">
        <v>136</v>
      </c>
      <c r="C27" s="587"/>
      <c r="D27" s="587"/>
      <c r="E27" s="588"/>
      <c r="F27" s="589"/>
      <c r="G27" s="797"/>
      <c r="H27" s="359"/>
      <c r="I27" s="359"/>
      <c r="J27" s="482"/>
      <c r="K27" s="306"/>
    </row>
    <row r="28" spans="1:12" s="302" customFormat="1">
      <c r="A28" s="481">
        <f t="shared" si="0"/>
        <v>14</v>
      </c>
      <c r="B28" s="586" t="s">
        <v>135</v>
      </c>
      <c r="C28" s="587"/>
      <c r="D28" s="587"/>
      <c r="E28" s="591"/>
      <c r="F28" s="798"/>
      <c r="G28" s="797"/>
      <c r="H28" s="761"/>
      <c r="I28" s="761"/>
      <c r="J28" s="761"/>
      <c r="K28" s="306"/>
    </row>
    <row r="29" spans="1:12" s="302" customFormat="1">
      <c r="A29" s="481">
        <f t="shared" si="0"/>
        <v>15</v>
      </c>
      <c r="B29" s="586" t="s">
        <v>134</v>
      </c>
      <c r="C29" s="591"/>
      <c r="D29" s="587"/>
      <c r="E29" s="592"/>
      <c r="F29" s="798"/>
      <c r="G29" s="797"/>
      <c r="H29" s="760"/>
      <c r="I29" s="359"/>
      <c r="J29" s="761"/>
      <c r="K29" s="306"/>
    </row>
    <row r="30" spans="1:12" s="302" customFormat="1">
      <c r="A30" s="481" t="s">
        <v>646</v>
      </c>
      <c r="B30" s="586"/>
      <c r="C30" s="591"/>
      <c r="D30" s="587"/>
      <c r="E30" s="592"/>
      <c r="F30" s="799"/>
      <c r="G30" s="797"/>
      <c r="H30" s="760"/>
      <c r="I30" s="359"/>
      <c r="J30" s="761"/>
      <c r="K30" s="306"/>
    </row>
    <row r="31" spans="1:12" s="302" customFormat="1" ht="13.5" thickBot="1">
      <c r="A31" s="481">
        <f>+A29+1</f>
        <v>16</v>
      </c>
      <c r="B31" s="358" t="s">
        <v>111</v>
      </c>
      <c r="C31" s="360"/>
      <c r="D31" s="761"/>
      <c r="E31" s="593"/>
      <c r="F31" s="594">
        <f>SUM(F25:F29)</f>
        <v>0</v>
      </c>
      <c r="G31" s="797"/>
      <c r="H31" s="761"/>
      <c r="I31" s="761"/>
      <c r="J31" s="761"/>
      <c r="K31" s="306"/>
    </row>
    <row r="32" spans="1:12" s="302" customFormat="1" ht="14.25" thickTop="1" thickBot="1">
      <c r="A32" s="481"/>
      <c r="B32" s="312"/>
      <c r="C32" s="365"/>
      <c r="D32" s="345"/>
      <c r="E32" s="345"/>
      <c r="F32" s="366"/>
      <c r="G32" s="797"/>
      <c r="H32" s="761"/>
      <c r="I32" s="761"/>
      <c r="J32" s="480"/>
      <c r="K32" s="306"/>
    </row>
    <row r="33" spans="1:11" s="302" customFormat="1">
      <c r="A33" s="481">
        <f>+A31+1</f>
        <v>17</v>
      </c>
      <c r="B33" s="595"/>
      <c r="C33" s="596"/>
      <c r="D33" s="597"/>
      <c r="E33" s="597"/>
      <c r="F33" s="598"/>
      <c r="G33" s="797"/>
      <c r="H33" s="761"/>
      <c r="I33" s="761"/>
      <c r="J33" s="361"/>
      <c r="K33" s="306"/>
    </row>
    <row r="34" spans="1:11" s="302" customFormat="1">
      <c r="A34" s="481">
        <f t="shared" si="0"/>
        <v>18</v>
      </c>
      <c r="B34" s="599" t="s">
        <v>138</v>
      </c>
      <c r="C34" s="591"/>
      <c r="D34" s="587"/>
      <c r="E34" s="800">
        <v>0</v>
      </c>
      <c r="F34" s="798">
        <v>0</v>
      </c>
      <c r="G34" s="797"/>
      <c r="H34" s="761"/>
      <c r="I34" s="761"/>
      <c r="J34" s="361"/>
      <c r="K34" s="306"/>
    </row>
    <row r="35" spans="1:11" s="302" customFormat="1">
      <c r="A35" s="481">
        <f t="shared" si="0"/>
        <v>19</v>
      </c>
      <c r="B35" s="599" t="s">
        <v>139</v>
      </c>
      <c r="C35" s="591"/>
      <c r="D35" s="587"/>
      <c r="E35" s="537">
        <v>0</v>
      </c>
      <c r="F35" s="798">
        <v>0</v>
      </c>
      <c r="G35" s="797"/>
      <c r="H35" s="761"/>
      <c r="I35" s="761"/>
      <c r="J35" s="361"/>
      <c r="K35" s="306"/>
    </row>
    <row r="36" spans="1:11" s="302" customFormat="1">
      <c r="A36" s="481">
        <v>21</v>
      </c>
      <c r="B36" s="599" t="s">
        <v>133</v>
      </c>
      <c r="C36" s="591"/>
      <c r="D36" s="587"/>
      <c r="E36" s="592"/>
      <c r="F36" s="600">
        <f>+E36</f>
        <v>0</v>
      </c>
      <c r="G36" s="797"/>
      <c r="H36" s="761"/>
      <c r="I36" s="761"/>
      <c r="J36" s="361"/>
      <c r="K36" s="306"/>
    </row>
    <row r="37" spans="1:11" s="302" customFormat="1" ht="13.5" thickBot="1">
      <c r="A37" s="481" t="s">
        <v>657</v>
      </c>
      <c r="B37" s="601"/>
      <c r="C37" s="602"/>
      <c r="D37" s="603"/>
      <c r="E37" s="604"/>
      <c r="F37" s="483"/>
      <c r="G37" s="797"/>
      <c r="H37" s="362"/>
      <c r="I37" s="359"/>
      <c r="J37" s="760"/>
      <c r="K37" s="306"/>
    </row>
    <row r="38" spans="1:11" s="302" customFormat="1">
      <c r="A38" s="481"/>
      <c r="B38" s="342"/>
      <c r="C38" s="343"/>
      <c r="D38" s="761"/>
      <c r="E38" s="484"/>
      <c r="F38" s="343"/>
      <c r="G38" s="797"/>
      <c r="H38" s="761"/>
      <c r="I38" s="761"/>
      <c r="J38" s="761"/>
      <c r="K38" s="306"/>
    </row>
    <row r="39" spans="1:11" s="302" customFormat="1" ht="13.5" thickBot="1">
      <c r="A39" s="481"/>
      <c r="B39" s="761" t="s">
        <v>843</v>
      </c>
      <c r="C39" s="343"/>
      <c r="D39" s="761"/>
      <c r="E39" s="761"/>
      <c r="F39" s="761"/>
      <c r="G39" s="761"/>
      <c r="H39" s="761"/>
      <c r="I39" s="761"/>
      <c r="J39" s="761"/>
      <c r="K39" s="306"/>
    </row>
    <row r="40" spans="1:11" s="302" customFormat="1" ht="13.5" thickBot="1">
      <c r="A40" s="481">
        <v>22</v>
      </c>
      <c r="B40" s="310"/>
      <c r="C40" s="311">
        <v>2015</v>
      </c>
      <c r="D40" s="311">
        <f t="shared" ref="D40:I40" si="1">+C40+1</f>
        <v>2016</v>
      </c>
      <c r="E40" s="311">
        <f t="shared" si="1"/>
        <v>2017</v>
      </c>
      <c r="F40" s="311">
        <f t="shared" si="1"/>
        <v>2018</v>
      </c>
      <c r="G40" s="311">
        <f t="shared" si="1"/>
        <v>2019</v>
      </c>
      <c r="H40" s="311">
        <f t="shared" si="1"/>
        <v>2020</v>
      </c>
      <c r="I40" s="311">
        <f t="shared" si="1"/>
        <v>2021</v>
      </c>
      <c r="J40" s="760"/>
    </row>
    <row r="41" spans="1:11" s="302" customFormat="1" ht="13.5" thickBot="1">
      <c r="A41" s="481">
        <f t="shared" si="0"/>
        <v>23</v>
      </c>
      <c r="B41" s="312" t="s">
        <v>541</v>
      </c>
      <c r="C41" s="752"/>
      <c r="D41" s="752"/>
      <c r="E41" s="752"/>
      <c r="F41" s="752"/>
      <c r="G41" s="752"/>
      <c r="H41" s="752"/>
      <c r="I41" s="752"/>
      <c r="J41" s="760"/>
    </row>
    <row r="42" spans="1:11" s="302" customFormat="1" ht="13.5" thickBot="1">
      <c r="A42" s="481">
        <f t="shared" si="0"/>
        <v>24</v>
      </c>
      <c r="B42" s="312" t="s">
        <v>132</v>
      </c>
      <c r="C42" s="752"/>
      <c r="D42" s="752"/>
      <c r="E42" s="752"/>
      <c r="F42" s="752"/>
      <c r="G42" s="752"/>
      <c r="H42" s="752"/>
      <c r="I42" s="752"/>
      <c r="J42" s="760"/>
    </row>
    <row r="43" spans="1:11" s="302" customFormat="1" ht="13.5" thickBot="1">
      <c r="A43" s="481">
        <f t="shared" si="0"/>
        <v>25</v>
      </c>
      <c r="B43" s="313" t="s">
        <v>112</v>
      </c>
      <c r="C43" s="485">
        <f>SUM(C41:C42)</f>
        <v>0</v>
      </c>
      <c r="D43" s="485">
        <f t="shared" ref="D43:I43" si="2">SUM(D41:D42)</f>
        <v>0</v>
      </c>
      <c r="E43" s="485">
        <f t="shared" si="2"/>
        <v>0</v>
      </c>
      <c r="F43" s="485">
        <f t="shared" si="2"/>
        <v>0</v>
      </c>
      <c r="G43" s="485">
        <f t="shared" si="2"/>
        <v>0</v>
      </c>
      <c r="H43" s="485">
        <f t="shared" si="2"/>
        <v>0</v>
      </c>
      <c r="I43" s="485">
        <f t="shared" si="2"/>
        <v>0</v>
      </c>
      <c r="J43" s="760"/>
    </row>
    <row r="44" spans="1:11" s="302" customFormat="1">
      <c r="A44" s="481"/>
      <c r="B44" s="760"/>
      <c r="C44" s="760"/>
      <c r="D44" s="760"/>
      <c r="E44" s="760"/>
      <c r="F44" s="760"/>
      <c r="G44" s="760"/>
      <c r="H44" s="760"/>
      <c r="I44" s="760"/>
      <c r="J44" s="760"/>
    </row>
    <row r="45" spans="1:11" s="302" customFormat="1" ht="13.5" thickBot="1">
      <c r="A45" s="481"/>
      <c r="B45" s="760" t="s">
        <v>844</v>
      </c>
      <c r="C45" s="760"/>
      <c r="D45" s="760"/>
      <c r="E45" s="760"/>
      <c r="F45" s="760"/>
      <c r="G45" s="760"/>
      <c r="H45" s="760"/>
      <c r="I45" s="760"/>
      <c r="J45" s="760"/>
    </row>
    <row r="46" spans="1:11" s="302" customFormat="1">
      <c r="A46" s="481">
        <f>+A43+1</f>
        <v>26</v>
      </c>
      <c r="B46" s="314" t="s">
        <v>94</v>
      </c>
      <c r="C46" s="315" t="s">
        <v>93</v>
      </c>
      <c r="D46" s="315" t="s">
        <v>113</v>
      </c>
      <c r="E46" s="315" t="s">
        <v>114</v>
      </c>
      <c r="F46" s="315" t="s">
        <v>115</v>
      </c>
      <c r="G46" s="315" t="s">
        <v>116</v>
      </c>
      <c r="H46" s="315" t="s">
        <v>117</v>
      </c>
      <c r="I46" s="315" t="s">
        <v>118</v>
      </c>
      <c r="J46" s="316" t="s">
        <v>119</v>
      </c>
    </row>
    <row r="47" spans="1:11" s="302" customFormat="1" ht="51" customHeight="1">
      <c r="A47" s="481">
        <f t="shared" si="0"/>
        <v>27</v>
      </c>
      <c r="B47" s="317" t="s">
        <v>96</v>
      </c>
      <c r="C47" s="307"/>
      <c r="D47" s="318" t="s">
        <v>658</v>
      </c>
      <c r="E47" s="318" t="s">
        <v>120</v>
      </c>
      <c r="F47" s="318" t="s">
        <v>121</v>
      </c>
      <c r="G47" s="318" t="s">
        <v>659</v>
      </c>
      <c r="H47" s="318" t="s">
        <v>122</v>
      </c>
      <c r="I47" s="318" t="s">
        <v>167</v>
      </c>
      <c r="J47" s="319" t="s">
        <v>123</v>
      </c>
    </row>
    <row r="48" spans="1:11" s="302" customFormat="1" ht="27.75" customHeight="1" thickBot="1">
      <c r="A48" s="481">
        <f t="shared" si="0"/>
        <v>28</v>
      </c>
      <c r="B48" s="320"/>
      <c r="C48" s="308"/>
      <c r="D48" s="605" t="s">
        <v>660</v>
      </c>
      <c r="E48" s="605" t="s">
        <v>660</v>
      </c>
      <c r="F48" s="605" t="s">
        <v>661</v>
      </c>
      <c r="G48" s="605" t="s">
        <v>662</v>
      </c>
      <c r="H48" s="605" t="s">
        <v>663</v>
      </c>
      <c r="I48" s="605" t="s">
        <v>664</v>
      </c>
      <c r="J48" s="606" t="s">
        <v>124</v>
      </c>
    </row>
    <row r="49" spans="1:12" s="302" customFormat="1">
      <c r="A49" s="481">
        <f t="shared" si="0"/>
        <v>29</v>
      </c>
      <c r="B49" s="314"/>
      <c r="C49" s="315"/>
      <c r="D49" s="309"/>
      <c r="E49" s="309"/>
      <c r="F49" s="309"/>
      <c r="G49" s="309"/>
      <c r="H49" s="309"/>
      <c r="I49" s="309"/>
      <c r="J49" s="321"/>
    </row>
    <row r="50" spans="1:12" s="302" customFormat="1">
      <c r="A50" s="481">
        <f t="shared" si="0"/>
        <v>30</v>
      </c>
      <c r="B50" s="521"/>
      <c r="C50" s="522"/>
      <c r="D50" s="607"/>
      <c r="E50" s="587"/>
      <c r="F50" s="761"/>
      <c r="G50" s="761"/>
      <c r="H50" s="761"/>
      <c r="I50" s="761"/>
      <c r="J50" s="363"/>
    </row>
    <row r="51" spans="1:12" s="302" customFormat="1">
      <c r="A51" s="481">
        <f t="shared" si="0"/>
        <v>31</v>
      </c>
      <c r="B51" s="521"/>
      <c r="C51" s="523"/>
      <c r="D51" s="607"/>
      <c r="E51" s="591"/>
      <c r="F51" s="360">
        <f>+D51*0.4</f>
        <v>0</v>
      </c>
      <c r="G51" s="486">
        <v>0</v>
      </c>
      <c r="H51" s="364"/>
      <c r="I51" s="360"/>
      <c r="J51" s="363">
        <f>E51-G51-H51-I51</f>
        <v>0</v>
      </c>
    </row>
    <row r="52" spans="1:12" s="302" customFormat="1">
      <c r="A52" s="481">
        <f t="shared" si="0"/>
        <v>32</v>
      </c>
      <c r="B52" s="521"/>
      <c r="C52" s="523"/>
      <c r="D52" s="607"/>
      <c r="E52" s="591"/>
      <c r="F52" s="360">
        <f>SUM($E$51:E52)</f>
        <v>0</v>
      </c>
      <c r="G52" s="360">
        <f>F51*SUMIF($C$40:$I$40,YEAR(B51),$C$43:$I$43)*((B52-B51)/365)</f>
        <v>0</v>
      </c>
      <c r="H52" s="360"/>
      <c r="I52" s="360"/>
      <c r="J52" s="363">
        <f>E52-G52-H52-I52</f>
        <v>0</v>
      </c>
      <c r="L52" s="135"/>
    </row>
    <row r="53" spans="1:12" s="302" customFormat="1">
      <c r="A53" s="481">
        <f t="shared" si="0"/>
        <v>33</v>
      </c>
      <c r="B53" s="521"/>
      <c r="C53" s="523"/>
      <c r="D53" s="607"/>
      <c r="E53" s="591"/>
      <c r="F53" s="360">
        <f>SUM($E$51:E53)</f>
        <v>0</v>
      </c>
      <c r="G53" s="360">
        <f>F52*SUMIF($C$40:$I$40,YEAR(B52),$C$43:$I$43)*((B53-B52)/365)</f>
        <v>0</v>
      </c>
      <c r="H53" s="360"/>
      <c r="I53" s="360"/>
      <c r="J53" s="363">
        <f t="shared" ref="J53:J66" si="3">E53-G53-H53-I53</f>
        <v>0</v>
      </c>
      <c r="K53" s="322"/>
      <c r="L53" s="135"/>
    </row>
    <row r="54" spans="1:12" s="302" customFormat="1">
      <c r="A54" s="481">
        <f t="shared" si="0"/>
        <v>34</v>
      </c>
      <c r="B54" s="521"/>
      <c r="C54" s="523"/>
      <c r="D54" s="607"/>
      <c r="E54" s="591"/>
      <c r="F54" s="360">
        <f>SUM($E$51:E54)</f>
        <v>0</v>
      </c>
      <c r="G54" s="360">
        <f t="shared" ref="G54:G65" si="4">F53*SUMIF($C$40:$I$40,YEAR(B53),$C$43:$I$43)*((B54-B53)/365)</f>
        <v>0</v>
      </c>
      <c r="H54" s="364"/>
      <c r="I54" s="360"/>
      <c r="J54" s="363">
        <f t="shared" si="3"/>
        <v>0</v>
      </c>
      <c r="K54" s="322"/>
      <c r="L54" s="135"/>
    </row>
    <row r="55" spans="1:12" s="302" customFormat="1">
      <c r="A55" s="481">
        <f t="shared" si="0"/>
        <v>35</v>
      </c>
      <c r="B55" s="521"/>
      <c r="C55" s="523"/>
      <c r="D55" s="607"/>
      <c r="E55" s="591"/>
      <c r="F55" s="360">
        <f>SUM($E$51:E55)</f>
        <v>0</v>
      </c>
      <c r="G55" s="360">
        <f t="shared" si="4"/>
        <v>0</v>
      </c>
      <c r="H55" s="360">
        <f>F31/1000</f>
        <v>0</v>
      </c>
      <c r="I55" s="360">
        <f>($F$12/1000-F54)*$E$36/4</f>
        <v>0</v>
      </c>
      <c r="J55" s="363">
        <f t="shared" si="3"/>
        <v>0</v>
      </c>
      <c r="K55" s="322"/>
      <c r="L55" s="135"/>
    </row>
    <row r="56" spans="1:12" s="302" customFormat="1">
      <c r="A56" s="481">
        <f t="shared" si="0"/>
        <v>36</v>
      </c>
      <c r="B56" s="521"/>
      <c r="C56" s="523"/>
      <c r="D56" s="607"/>
      <c r="E56" s="591"/>
      <c r="F56" s="360">
        <f>SUM($E$51:E56)</f>
        <v>0</v>
      </c>
      <c r="G56" s="360">
        <f t="shared" si="4"/>
        <v>0</v>
      </c>
      <c r="H56" s="360"/>
      <c r="I56" s="360">
        <f>($F$12/1000-F55)*$E$36/4+$F$35/1000+$F$34/1000</f>
        <v>0</v>
      </c>
      <c r="J56" s="363">
        <f t="shared" si="3"/>
        <v>0</v>
      </c>
      <c r="K56" s="322"/>
      <c r="L56" s="135"/>
    </row>
    <row r="57" spans="1:12" s="302" customFormat="1">
      <c r="A57" s="481">
        <f t="shared" si="0"/>
        <v>37</v>
      </c>
      <c r="B57" s="521"/>
      <c r="C57" s="523"/>
      <c r="D57" s="607"/>
      <c r="E57" s="591"/>
      <c r="F57" s="360">
        <f>SUM($E$51:E57)</f>
        <v>0</v>
      </c>
      <c r="G57" s="360">
        <f t="shared" si="4"/>
        <v>0</v>
      </c>
      <c r="H57" s="360"/>
      <c r="I57" s="360">
        <f t="shared" ref="I57:I71" si="5">($F$12/1000-F56)*$E$36/4+$F$35/1000+$F$34/1000</f>
        <v>0</v>
      </c>
      <c r="J57" s="363">
        <f t="shared" si="3"/>
        <v>0</v>
      </c>
      <c r="K57" s="322"/>
      <c r="L57" s="135"/>
    </row>
    <row r="58" spans="1:12" s="302" customFormat="1">
      <c r="A58" s="481">
        <f t="shared" si="0"/>
        <v>38</v>
      </c>
      <c r="B58" s="521"/>
      <c r="C58" s="523"/>
      <c r="D58" s="607"/>
      <c r="E58" s="591"/>
      <c r="F58" s="360">
        <f>SUM($E$51:E58)</f>
        <v>0</v>
      </c>
      <c r="G58" s="360">
        <f t="shared" si="4"/>
        <v>0</v>
      </c>
      <c r="H58" s="360"/>
      <c r="I58" s="360">
        <f t="shared" si="5"/>
        <v>0</v>
      </c>
      <c r="J58" s="363">
        <f t="shared" si="3"/>
        <v>0</v>
      </c>
      <c r="K58" s="322"/>
      <c r="L58" s="135"/>
    </row>
    <row r="59" spans="1:12" s="302" customFormat="1">
      <c r="A59" s="481">
        <f t="shared" si="0"/>
        <v>39</v>
      </c>
      <c r="B59" s="521"/>
      <c r="C59" s="523"/>
      <c r="D59" s="607"/>
      <c r="E59" s="591"/>
      <c r="F59" s="360">
        <f>SUM($E$51:E59)</f>
        <v>0</v>
      </c>
      <c r="G59" s="360">
        <f t="shared" si="4"/>
        <v>0</v>
      </c>
      <c r="H59" s="360"/>
      <c r="I59" s="360">
        <f t="shared" si="5"/>
        <v>0</v>
      </c>
      <c r="J59" s="363">
        <f t="shared" si="3"/>
        <v>0</v>
      </c>
      <c r="K59" s="322"/>
      <c r="L59" s="135"/>
    </row>
    <row r="60" spans="1:12" s="302" customFormat="1">
      <c r="A60" s="481">
        <f t="shared" si="0"/>
        <v>40</v>
      </c>
      <c r="B60" s="521"/>
      <c r="C60" s="523"/>
      <c r="D60" s="607"/>
      <c r="E60" s="591"/>
      <c r="F60" s="360">
        <f>SUM($E$51:E60)</f>
        <v>0</v>
      </c>
      <c r="G60" s="360">
        <f t="shared" si="4"/>
        <v>0</v>
      </c>
      <c r="H60" s="360"/>
      <c r="I60" s="360">
        <f t="shared" si="5"/>
        <v>0</v>
      </c>
      <c r="J60" s="363">
        <f t="shared" si="3"/>
        <v>0</v>
      </c>
      <c r="K60" s="322"/>
      <c r="L60" s="135"/>
    </row>
    <row r="61" spans="1:12" s="302" customFormat="1">
      <c r="A61" s="481">
        <f t="shared" si="0"/>
        <v>41</v>
      </c>
      <c r="B61" s="521"/>
      <c r="C61" s="523"/>
      <c r="D61" s="607"/>
      <c r="E61" s="591"/>
      <c r="F61" s="360">
        <f>SUM($E$51:E61)</f>
        <v>0</v>
      </c>
      <c r="G61" s="360">
        <f t="shared" si="4"/>
        <v>0</v>
      </c>
      <c r="H61" s="360"/>
      <c r="I61" s="360">
        <f t="shared" si="5"/>
        <v>0</v>
      </c>
      <c r="J61" s="363">
        <f t="shared" si="3"/>
        <v>0</v>
      </c>
      <c r="K61" s="322"/>
      <c r="L61" s="135"/>
    </row>
    <row r="62" spans="1:12" s="302" customFormat="1">
      <c r="A62" s="481">
        <f t="shared" si="0"/>
        <v>42</v>
      </c>
      <c r="B62" s="521"/>
      <c r="C62" s="523"/>
      <c r="D62" s="607"/>
      <c r="E62" s="591"/>
      <c r="F62" s="360">
        <f>SUM($E$51:E62)</f>
        <v>0</v>
      </c>
      <c r="G62" s="360">
        <f t="shared" si="4"/>
        <v>0</v>
      </c>
      <c r="H62" s="360"/>
      <c r="I62" s="360">
        <f t="shared" si="5"/>
        <v>0</v>
      </c>
      <c r="J62" s="363">
        <f t="shared" si="3"/>
        <v>0</v>
      </c>
      <c r="K62" s="322"/>
      <c r="L62" s="135"/>
    </row>
    <row r="63" spans="1:12" s="302" customFormat="1">
      <c r="A63" s="481">
        <f t="shared" si="0"/>
        <v>43</v>
      </c>
      <c r="B63" s="521"/>
      <c r="C63" s="523"/>
      <c r="D63" s="607"/>
      <c r="E63" s="591"/>
      <c r="F63" s="360">
        <f>SUM($E$51:E63)</f>
        <v>0</v>
      </c>
      <c r="G63" s="360">
        <f t="shared" si="4"/>
        <v>0</v>
      </c>
      <c r="H63" s="360"/>
      <c r="I63" s="360">
        <f t="shared" si="5"/>
        <v>0</v>
      </c>
      <c r="J63" s="363">
        <f t="shared" si="3"/>
        <v>0</v>
      </c>
      <c r="K63" s="322"/>
      <c r="L63" s="135"/>
    </row>
    <row r="64" spans="1:12" s="302" customFormat="1">
      <c r="A64" s="481">
        <f t="shared" si="0"/>
        <v>44</v>
      </c>
      <c r="B64" s="521"/>
      <c r="C64" s="523"/>
      <c r="D64" s="607"/>
      <c r="E64" s="591"/>
      <c r="F64" s="360">
        <f>SUM($E$51:E64)</f>
        <v>0</v>
      </c>
      <c r="G64" s="360">
        <f t="shared" si="4"/>
        <v>0</v>
      </c>
      <c r="H64" s="360"/>
      <c r="I64" s="360">
        <f t="shared" si="5"/>
        <v>0</v>
      </c>
      <c r="J64" s="363">
        <f t="shared" si="3"/>
        <v>0</v>
      </c>
      <c r="K64" s="322"/>
      <c r="L64" s="135"/>
    </row>
    <row r="65" spans="1:12" s="302" customFormat="1">
      <c r="A65" s="481">
        <f t="shared" si="0"/>
        <v>45</v>
      </c>
      <c r="B65" s="521"/>
      <c r="C65" s="523"/>
      <c r="D65" s="607"/>
      <c r="E65" s="591"/>
      <c r="F65" s="360">
        <f>SUM($E$51:E65)</f>
        <v>0</v>
      </c>
      <c r="G65" s="360">
        <f t="shared" si="4"/>
        <v>0</v>
      </c>
      <c r="H65" s="360"/>
      <c r="I65" s="360">
        <f t="shared" si="5"/>
        <v>0</v>
      </c>
      <c r="J65" s="363">
        <f t="shared" si="3"/>
        <v>0</v>
      </c>
      <c r="K65" s="322"/>
      <c r="L65" s="135"/>
    </row>
    <row r="66" spans="1:12" s="302" customFormat="1" ht="24" customHeight="1">
      <c r="A66" s="481">
        <f t="shared" si="0"/>
        <v>46</v>
      </c>
      <c r="B66" s="521"/>
      <c r="C66" s="523"/>
      <c r="D66" s="607"/>
      <c r="E66" s="591"/>
      <c r="F66" s="360">
        <f>SUM($E$51:E66)</f>
        <v>0</v>
      </c>
      <c r="G66" s="360">
        <f>F65*SUMIF($C$40:$I$40,YEAR(B65),$C$43:$I$43)*((B66-B65)/365)</f>
        <v>0</v>
      </c>
      <c r="H66" s="360"/>
      <c r="I66" s="360">
        <f t="shared" si="5"/>
        <v>0</v>
      </c>
      <c r="J66" s="363">
        <f t="shared" si="3"/>
        <v>0</v>
      </c>
      <c r="K66" s="322"/>
      <c r="L66" s="135"/>
    </row>
    <row r="67" spans="1:12" s="302" customFormat="1">
      <c r="A67" s="481">
        <f t="shared" si="0"/>
        <v>47</v>
      </c>
      <c r="B67" s="521"/>
      <c r="C67" s="523"/>
      <c r="D67" s="607"/>
      <c r="E67" s="591"/>
      <c r="F67" s="360">
        <f>SUM($E$51:E67)</f>
        <v>0</v>
      </c>
      <c r="G67" s="360">
        <f>F66*SUMIF($C$40:$I$40,YEAR(B66),$C$43:$I$43)*((B67-B66)/365)</f>
        <v>0</v>
      </c>
      <c r="H67" s="360"/>
      <c r="I67" s="360">
        <f t="shared" si="5"/>
        <v>0</v>
      </c>
      <c r="J67" s="363">
        <f>E67-G67-H67-I67</f>
        <v>0</v>
      </c>
      <c r="K67" s="322"/>
      <c r="L67" s="135"/>
    </row>
    <row r="68" spans="1:12" s="302" customFormat="1">
      <c r="A68" s="481">
        <f t="shared" si="0"/>
        <v>48</v>
      </c>
      <c r="B68" s="521"/>
      <c r="C68" s="523"/>
      <c r="D68" s="607"/>
      <c r="E68" s="591"/>
      <c r="F68" s="360">
        <f>SUM($E$51:E68)</f>
        <v>0</v>
      </c>
      <c r="G68" s="360">
        <f>F67*SUMIF($C$40:$I$40,YEAR(B67),$C$43:$I$43)*((B68-B67)/365)</f>
        <v>0</v>
      </c>
      <c r="H68" s="360"/>
      <c r="I68" s="360">
        <f t="shared" si="5"/>
        <v>0</v>
      </c>
      <c r="J68" s="363">
        <f>E68-G68-H68-I68</f>
        <v>0</v>
      </c>
      <c r="K68" s="322"/>
      <c r="L68" s="135"/>
    </row>
    <row r="69" spans="1:12" s="302" customFormat="1">
      <c r="A69" s="481">
        <f t="shared" si="0"/>
        <v>49</v>
      </c>
      <c r="B69" s="521"/>
      <c r="C69" s="523"/>
      <c r="D69" s="607"/>
      <c r="E69" s="591"/>
      <c r="F69" s="360">
        <f>SUM($E$51:E69)</f>
        <v>0</v>
      </c>
      <c r="G69" s="360">
        <f>F68*SUMIF($C$40:$I$40,YEAR(B68),$C$43:$I$43)*((B69-B68)/365)</f>
        <v>0</v>
      </c>
      <c r="H69" s="360"/>
      <c r="I69" s="360">
        <f t="shared" si="5"/>
        <v>0</v>
      </c>
      <c r="J69" s="363">
        <f>E69-G69-H69-I69</f>
        <v>0</v>
      </c>
      <c r="K69" s="322"/>
      <c r="L69" s="135"/>
    </row>
    <row r="70" spans="1:12" s="302" customFormat="1">
      <c r="A70" s="481">
        <f t="shared" si="0"/>
        <v>50</v>
      </c>
      <c r="B70" s="521"/>
      <c r="C70" s="523"/>
      <c r="D70" s="607"/>
      <c r="E70" s="591"/>
      <c r="F70" s="360">
        <f>SUM($E$51:E70)</f>
        <v>0</v>
      </c>
      <c r="G70" s="360">
        <f>F69*SUMIF($C$40:$I$40,YEAR(B69),$C$43:$I$43)*((B70-B69)/365)</f>
        <v>0</v>
      </c>
      <c r="H70" s="360"/>
      <c r="I70" s="360">
        <f t="shared" si="5"/>
        <v>0</v>
      </c>
      <c r="J70" s="363">
        <f>E70-G70-H70-I70</f>
        <v>0</v>
      </c>
      <c r="K70" s="322"/>
    </row>
    <row r="71" spans="1:12" s="302" customFormat="1">
      <c r="A71" s="481">
        <f t="shared" si="0"/>
        <v>51</v>
      </c>
      <c r="B71" s="521"/>
      <c r="C71" s="523"/>
      <c r="D71" s="607"/>
      <c r="E71" s="591"/>
      <c r="F71" s="360">
        <f>SUM($E$51:E71)</f>
        <v>0</v>
      </c>
      <c r="G71" s="360">
        <f>F70*SUMIF($C$40:$I$40,YEAR(B70),$C$43:$I$43)*((B71-B70)/365)+F71</f>
        <v>0</v>
      </c>
      <c r="H71" s="360"/>
      <c r="I71" s="360">
        <f t="shared" si="5"/>
        <v>0</v>
      </c>
      <c r="J71" s="363">
        <f>E71-G71-H71-I71</f>
        <v>0</v>
      </c>
      <c r="K71" s="322"/>
    </row>
    <row r="72" spans="1:12" s="302" customFormat="1">
      <c r="A72" s="481">
        <f t="shared" si="0"/>
        <v>52</v>
      </c>
      <c r="B72" s="608"/>
      <c r="C72" s="522"/>
      <c r="D72" s="591"/>
      <c r="E72" s="591"/>
      <c r="F72" s="360"/>
      <c r="G72" s="360"/>
      <c r="H72" s="360"/>
      <c r="I72" s="360"/>
      <c r="J72" s="363"/>
      <c r="K72" s="322"/>
    </row>
    <row r="73" spans="1:12" s="302" customFormat="1">
      <c r="A73" s="481">
        <f t="shared" si="0"/>
        <v>53</v>
      </c>
      <c r="B73" s="608"/>
      <c r="C73" s="609"/>
      <c r="D73" s="591"/>
      <c r="E73" s="591"/>
      <c r="F73" s="360"/>
      <c r="G73" s="487"/>
      <c r="H73" s="360"/>
      <c r="I73" s="360"/>
      <c r="J73" s="363"/>
      <c r="K73" s="322"/>
    </row>
    <row r="74" spans="1:12" s="302" customFormat="1">
      <c r="A74" s="481">
        <f t="shared" si="0"/>
        <v>54</v>
      </c>
      <c r="B74" s="608"/>
      <c r="C74" s="522"/>
      <c r="D74" s="591"/>
      <c r="E74" s="591"/>
      <c r="F74" s="360"/>
      <c r="G74" s="488"/>
      <c r="H74" s="360"/>
      <c r="I74" s="360"/>
      <c r="J74" s="363"/>
      <c r="K74" s="322"/>
    </row>
    <row r="75" spans="1:12" s="302" customFormat="1">
      <c r="A75" s="481">
        <f t="shared" si="0"/>
        <v>55</v>
      </c>
      <c r="B75" s="608"/>
      <c r="C75" s="522"/>
      <c r="D75" s="591"/>
      <c r="E75" s="591"/>
      <c r="F75" s="360"/>
      <c r="G75" s="360"/>
      <c r="H75" s="360"/>
      <c r="I75" s="360"/>
      <c r="J75" s="363"/>
      <c r="K75" s="322"/>
    </row>
    <row r="76" spans="1:12" s="302" customFormat="1">
      <c r="A76" s="481">
        <f t="shared" si="0"/>
        <v>56</v>
      </c>
      <c r="B76" s="608"/>
      <c r="C76" s="522"/>
      <c r="D76" s="591"/>
      <c r="E76" s="591"/>
      <c r="F76" s="360"/>
      <c r="G76" s="360"/>
      <c r="H76" s="360"/>
      <c r="I76" s="360"/>
      <c r="J76" s="363"/>
      <c r="K76" s="322"/>
    </row>
    <row r="77" spans="1:12" s="302" customFormat="1">
      <c r="A77" s="481">
        <f t="shared" si="0"/>
        <v>57</v>
      </c>
      <c r="B77" s="608"/>
      <c r="C77" s="522"/>
      <c r="D77" s="591"/>
      <c r="E77" s="591"/>
      <c r="F77" s="360"/>
      <c r="G77" s="360"/>
      <c r="H77" s="360"/>
      <c r="I77" s="360"/>
      <c r="J77" s="363"/>
      <c r="K77" s="322"/>
    </row>
    <row r="78" spans="1:12" s="302" customFormat="1" ht="13.5" thickBot="1">
      <c r="A78" s="481">
        <f t="shared" si="0"/>
        <v>58</v>
      </c>
      <c r="B78" s="323"/>
      <c r="C78" s="308"/>
      <c r="D78" s="365"/>
      <c r="E78" s="365"/>
      <c r="F78" s="365"/>
      <c r="G78" s="365"/>
      <c r="H78" s="365"/>
      <c r="I78" s="365"/>
      <c r="J78" s="366"/>
      <c r="K78" s="322"/>
    </row>
    <row r="79" spans="1:12" s="302" customFormat="1">
      <c r="A79" s="324"/>
      <c r="K79" s="322"/>
    </row>
    <row r="80" spans="1:12" s="302" customFormat="1">
      <c r="A80" s="324" t="s">
        <v>665</v>
      </c>
    </row>
    <row r="81" spans="1:10" s="302" customFormat="1">
      <c r="A81" s="324"/>
      <c r="B81" s="760" t="str">
        <f>"1  The IRR is the input to Debt Cost shown on Attachment H, Page 4, Line "&amp;'Attachment H'!A210&amp;" during the construction period, after obtaining project financing, in accordance with Note Q of Attachment H."</f>
        <v>1  The IRR is the input to Debt Cost shown on Attachment H, Page 4, Line 20 during the construction period, after obtaining project financing, in accordance with Note Q of Attachment H.</v>
      </c>
      <c r="C81" s="760"/>
      <c r="D81" s="760"/>
      <c r="E81" s="760"/>
      <c r="F81" s="760"/>
      <c r="G81" s="760"/>
      <c r="H81" s="760"/>
      <c r="I81" s="760"/>
      <c r="J81" s="760"/>
    </row>
    <row r="82" spans="1:10" s="302" customFormat="1">
      <c r="A82" s="324"/>
      <c r="B82" s="760" t="s">
        <v>781</v>
      </c>
      <c r="C82" s="760"/>
      <c r="D82" s="760"/>
      <c r="E82" s="760"/>
      <c r="F82" s="760"/>
      <c r="G82" s="760"/>
      <c r="H82" s="760"/>
      <c r="I82" s="760"/>
      <c r="J82" s="760"/>
    </row>
    <row r="83" spans="1:10" s="302" customFormat="1">
      <c r="A83" s="324"/>
      <c r="B83" s="760" t="s">
        <v>666</v>
      </c>
      <c r="C83" s="760"/>
      <c r="D83" s="760"/>
      <c r="E83" s="760"/>
      <c r="F83" s="760"/>
      <c r="G83" s="760"/>
      <c r="H83" s="760"/>
      <c r="I83" s="760"/>
      <c r="J83" s="760"/>
    </row>
    <row r="84" spans="1:10" s="302" customFormat="1">
      <c r="A84" s="324"/>
      <c r="B84" s="760" t="s">
        <v>667</v>
      </c>
      <c r="C84" s="760"/>
      <c r="D84" s="760"/>
      <c r="E84" s="760"/>
      <c r="F84" s="760"/>
      <c r="G84" s="760"/>
      <c r="H84" s="760"/>
      <c r="I84" s="760"/>
      <c r="J84" s="760"/>
    </row>
    <row r="85" spans="1:10" s="302" customFormat="1">
      <c r="A85" s="324"/>
      <c r="B85" s="760" t="s">
        <v>834</v>
      </c>
      <c r="C85" s="760"/>
      <c r="D85" s="760"/>
      <c r="E85" s="760"/>
      <c r="F85" s="760"/>
      <c r="G85" s="760"/>
      <c r="H85" s="760"/>
      <c r="I85" s="760"/>
      <c r="J85" s="760"/>
    </row>
    <row r="86" spans="1:10" s="302" customFormat="1">
      <c r="A86" s="324"/>
      <c r="B86" s="760" t="s">
        <v>668</v>
      </c>
      <c r="C86" s="760"/>
      <c r="D86" s="760"/>
      <c r="E86" s="760"/>
      <c r="F86" s="760"/>
      <c r="G86" s="760"/>
      <c r="H86" s="760"/>
      <c r="I86" s="760"/>
      <c r="J86" s="760"/>
    </row>
    <row r="87" spans="1:10" s="302" customFormat="1">
      <c r="A87" s="324"/>
      <c r="B87" s="760" t="s">
        <v>845</v>
      </c>
      <c r="C87" s="760"/>
      <c r="D87" s="760"/>
      <c r="E87" s="760"/>
      <c r="F87" s="760"/>
      <c r="G87" s="760"/>
      <c r="H87" s="760"/>
      <c r="I87" s="760"/>
      <c r="J87" s="760"/>
    </row>
    <row r="88" spans="1:10" s="302" customFormat="1">
      <c r="A88" s="324"/>
      <c r="B88" s="760" t="s">
        <v>669</v>
      </c>
      <c r="C88" s="760"/>
      <c r="D88" s="760"/>
      <c r="E88" s="760"/>
      <c r="F88" s="760"/>
      <c r="G88" s="760"/>
      <c r="H88" s="760"/>
      <c r="I88" s="760"/>
      <c r="J88" s="760"/>
    </row>
    <row r="89" spans="1:10" s="302" customFormat="1">
      <c r="A89" s="324"/>
      <c r="B89" s="760" t="s">
        <v>670</v>
      </c>
      <c r="C89" s="760"/>
      <c r="D89" s="760"/>
      <c r="E89" s="760"/>
      <c r="F89" s="760"/>
      <c r="G89" s="760"/>
      <c r="H89" s="760"/>
      <c r="I89" s="760"/>
      <c r="J89" s="760"/>
    </row>
    <row r="90" spans="1:10" s="302" customFormat="1">
      <c r="A90" s="324"/>
      <c r="B90" s="762" t="s">
        <v>898</v>
      </c>
      <c r="C90" s="760"/>
      <c r="D90" s="760"/>
      <c r="E90" s="760"/>
      <c r="F90" s="760"/>
      <c r="G90" s="760"/>
      <c r="H90" s="760"/>
      <c r="I90" s="760"/>
      <c r="J90" s="760"/>
    </row>
    <row r="91" spans="1:10" s="302" customFormat="1">
      <c r="A91" s="324"/>
      <c r="B91" s="760" t="s">
        <v>671</v>
      </c>
      <c r="C91" s="760"/>
      <c r="D91" s="760"/>
      <c r="E91" s="760"/>
      <c r="F91" s="760"/>
      <c r="G91" s="760"/>
      <c r="H91" s="760"/>
      <c r="I91" s="760"/>
      <c r="J91" s="760"/>
    </row>
    <row r="92" spans="1:10" s="302" customFormat="1">
      <c r="A92" s="324"/>
      <c r="B92" s="760" t="s">
        <v>782</v>
      </c>
      <c r="C92" s="760"/>
      <c r="D92" s="760"/>
      <c r="E92" s="760"/>
      <c r="F92" s="760"/>
      <c r="G92" s="760"/>
      <c r="H92" s="760"/>
      <c r="I92" s="760"/>
      <c r="J92" s="760"/>
    </row>
    <row r="93" spans="1:10" s="302" customFormat="1">
      <c r="A93" s="324"/>
      <c r="B93" s="760" t="s">
        <v>846</v>
      </c>
      <c r="C93" s="760"/>
      <c r="D93" s="760"/>
      <c r="E93" s="764"/>
      <c r="F93" s="760"/>
      <c r="G93" s="764"/>
      <c r="H93" s="764"/>
      <c r="I93" s="760"/>
      <c r="J93" s="764"/>
    </row>
    <row r="94" spans="1:10" s="302" customFormat="1">
      <c r="A94" s="324"/>
      <c r="B94" s="760" t="s">
        <v>835</v>
      </c>
      <c r="C94" s="760"/>
      <c r="D94" s="760"/>
      <c r="E94" s="753"/>
      <c r="F94" s="760"/>
      <c r="G94" s="760"/>
      <c r="H94" s="760"/>
      <c r="I94" s="760"/>
      <c r="J94" s="760"/>
    </row>
    <row r="95" spans="1:10" s="302" customFormat="1">
      <c r="A95" s="324"/>
      <c r="B95" s="760" t="s">
        <v>836</v>
      </c>
      <c r="C95" s="760"/>
      <c r="D95" s="753"/>
      <c r="E95" s="753"/>
      <c r="F95" s="760"/>
      <c r="G95" s="760"/>
      <c r="H95" s="760"/>
      <c r="I95" s="760"/>
      <c r="J95" s="760"/>
    </row>
    <row r="96" spans="1:10" s="302" customFormat="1">
      <c r="A96" s="324"/>
      <c r="B96" s="760" t="s">
        <v>847</v>
      </c>
      <c r="C96" s="760"/>
      <c r="D96" s="753"/>
      <c r="E96" s="753"/>
      <c r="F96" s="760"/>
      <c r="G96" s="760"/>
      <c r="H96" s="760"/>
      <c r="I96" s="760"/>
      <c r="J96" s="760"/>
    </row>
    <row r="97" spans="1:11" s="302" customFormat="1">
      <c r="A97" s="324"/>
      <c r="B97" s="760" t="s">
        <v>783</v>
      </c>
      <c r="C97" s="760"/>
      <c r="D97" s="753"/>
      <c r="E97" s="753"/>
      <c r="F97" s="760"/>
      <c r="G97" s="760"/>
      <c r="H97" s="760"/>
      <c r="I97" s="760"/>
      <c r="J97" s="760"/>
    </row>
    <row r="98" spans="1:11" s="302" customFormat="1">
      <c r="A98" s="324"/>
      <c r="B98" s="760" t="s">
        <v>848</v>
      </c>
      <c r="C98" s="760"/>
      <c r="D98" s="753"/>
      <c r="E98" s="753"/>
      <c r="F98" s="760"/>
      <c r="G98" s="760"/>
      <c r="H98" s="760"/>
      <c r="I98" s="760"/>
      <c r="J98" s="760"/>
    </row>
    <row r="99" spans="1:11" s="302" customFormat="1">
      <c r="A99" s="324"/>
      <c r="B99" s="760" t="s">
        <v>849</v>
      </c>
      <c r="C99" s="760"/>
      <c r="D99" s="753"/>
      <c r="E99" s="753"/>
      <c r="F99" s="760"/>
      <c r="G99" s="760"/>
      <c r="H99" s="760"/>
      <c r="I99" s="760"/>
      <c r="J99" s="760"/>
    </row>
    <row r="100" spans="1:11" s="302" customFormat="1">
      <c r="A100" s="324"/>
      <c r="B100" s="760"/>
      <c r="C100" s="760" t="s">
        <v>838</v>
      </c>
      <c r="D100" s="760"/>
      <c r="E100" s="753"/>
      <c r="F100" s="760"/>
      <c r="G100" s="760"/>
      <c r="H100" s="760"/>
      <c r="I100" s="760"/>
      <c r="J100" s="760"/>
    </row>
    <row r="101" spans="1:11" s="302" customFormat="1">
      <c r="A101" s="324"/>
      <c r="B101" s="767" t="s">
        <v>837</v>
      </c>
      <c r="C101" s="760" t="s">
        <v>839</v>
      </c>
      <c r="D101" s="760"/>
      <c r="E101" s="753"/>
      <c r="F101" s="760"/>
      <c r="G101" s="760"/>
      <c r="H101" s="760"/>
      <c r="I101" s="760"/>
      <c r="J101" s="760"/>
    </row>
    <row r="102" spans="1:11" s="302" customFormat="1">
      <c r="A102" s="324"/>
      <c r="B102" s="760" t="s">
        <v>784</v>
      </c>
      <c r="C102" s="766"/>
      <c r="D102" s="766"/>
      <c r="E102" s="760"/>
      <c r="F102" s="760"/>
      <c r="G102" s="760"/>
      <c r="H102" s="760"/>
      <c r="I102" s="760"/>
      <c r="J102" s="760"/>
    </row>
    <row r="103" spans="1:11" s="302" customFormat="1" ht="12.75" customHeight="1">
      <c r="A103" s="324"/>
      <c r="B103" s="760" t="s">
        <v>672</v>
      </c>
      <c r="C103" s="760"/>
      <c r="D103" s="760"/>
      <c r="E103" s="760"/>
      <c r="F103" s="760"/>
      <c r="G103" s="760"/>
      <c r="H103" s="760"/>
      <c r="I103" s="760"/>
      <c r="J103" s="760"/>
    </row>
    <row r="104" spans="1:11" s="302" customFormat="1" ht="54" customHeight="1">
      <c r="A104" s="324"/>
      <c r="B104" s="1119" t="s">
        <v>1085</v>
      </c>
      <c r="C104" s="1119"/>
      <c r="D104" s="1119"/>
      <c r="E104" s="1119"/>
      <c r="F104" s="1119"/>
      <c r="G104" s="1119"/>
      <c r="H104" s="1119"/>
      <c r="I104" s="1119"/>
      <c r="J104" s="1119"/>
      <c r="K104" s="681"/>
    </row>
    <row r="105" spans="1:11" s="302" customFormat="1">
      <c r="A105" s="610"/>
      <c r="B105" s="760"/>
      <c r="C105" s="760"/>
      <c r="D105" s="760"/>
      <c r="E105" s="760"/>
      <c r="F105" s="760"/>
      <c r="G105" s="760"/>
      <c r="H105" s="760"/>
      <c r="I105" s="760"/>
      <c r="J105" s="760"/>
    </row>
    <row r="106" spans="1:11" s="302" customFormat="1">
      <c r="A106" s="610"/>
      <c r="B106" s="760"/>
      <c r="C106" s="760"/>
      <c r="D106" s="760"/>
      <c r="E106" s="760"/>
      <c r="F106" s="760"/>
      <c r="G106" s="760"/>
      <c r="H106" s="760"/>
      <c r="I106" s="760"/>
      <c r="J106" s="760"/>
    </row>
    <row r="107" spans="1:11" s="302" customFormat="1">
      <c r="A107" s="610"/>
      <c r="B107" s="760"/>
      <c r="C107" s="760"/>
      <c r="D107" s="766"/>
      <c r="E107" s="760"/>
      <c r="F107" s="760"/>
      <c r="G107" s="760"/>
      <c r="H107" s="760"/>
      <c r="I107" s="760"/>
      <c r="J107" s="760"/>
    </row>
    <row r="108" spans="1:11" s="302" customFormat="1">
      <c r="A108" s="610"/>
      <c r="B108" s="760"/>
      <c r="C108" s="760"/>
      <c r="D108" s="760"/>
      <c r="E108" s="760"/>
      <c r="F108" s="760"/>
      <c r="G108" s="760"/>
      <c r="H108" s="760"/>
      <c r="I108" s="760"/>
      <c r="J108" s="760"/>
    </row>
    <row r="109" spans="1:11">
      <c r="B109" s="760"/>
      <c r="C109" s="760"/>
      <c r="D109" s="760"/>
      <c r="E109" s="760"/>
      <c r="F109" s="760"/>
      <c r="G109" s="760"/>
      <c r="H109" s="760"/>
      <c r="I109" s="760"/>
      <c r="J109" s="760"/>
    </row>
    <row r="110" spans="1:11">
      <c r="B110" s="760"/>
      <c r="C110" s="760"/>
      <c r="D110" s="760"/>
      <c r="E110" s="760"/>
      <c r="F110" s="760"/>
      <c r="G110" s="760"/>
      <c r="H110" s="760"/>
      <c r="I110" s="760"/>
      <c r="J110" s="760"/>
    </row>
    <row r="111" spans="1:11">
      <c r="B111" s="760"/>
      <c r="C111" s="760"/>
      <c r="D111" s="763"/>
      <c r="E111" s="763"/>
      <c r="F111" s="763"/>
      <c r="G111" s="763"/>
      <c r="H111" s="763"/>
      <c r="I111" s="763"/>
      <c r="J111" s="763"/>
    </row>
    <row r="112" spans="1:11">
      <c r="B112" s="760"/>
      <c r="C112" s="760"/>
      <c r="D112" s="760"/>
      <c r="E112" s="760"/>
      <c r="F112" s="760"/>
      <c r="G112" s="760"/>
      <c r="H112" s="760"/>
      <c r="I112" s="760"/>
      <c r="J112" s="760"/>
    </row>
    <row r="113" spans="2:10">
      <c r="B113" s="760"/>
      <c r="C113" s="760"/>
      <c r="D113" s="760"/>
      <c r="E113" s="760"/>
      <c r="F113" s="760"/>
      <c r="G113" s="760"/>
      <c r="H113" s="760"/>
      <c r="I113" s="760"/>
      <c r="J113" s="760"/>
    </row>
    <row r="114" spans="2:10">
      <c r="B114" s="760"/>
      <c r="C114" s="760"/>
      <c r="D114" s="760"/>
      <c r="E114" s="760"/>
      <c r="F114" s="760"/>
      <c r="G114" s="760"/>
      <c r="H114" s="760"/>
      <c r="I114" s="760"/>
      <c r="J114" s="760"/>
    </row>
    <row r="115" spans="2:10">
      <c r="B115" s="762"/>
      <c r="C115" s="760"/>
      <c r="D115" s="760"/>
      <c r="E115" s="760"/>
      <c r="F115" s="760"/>
      <c r="G115" s="760"/>
      <c r="H115" s="760"/>
      <c r="I115" s="760"/>
      <c r="J115" s="760"/>
    </row>
    <row r="116" spans="2:10">
      <c r="B116" s="760"/>
      <c r="C116" s="763"/>
      <c r="D116" s="760"/>
      <c r="E116" s="764"/>
      <c r="F116" s="760"/>
      <c r="G116" s="764"/>
      <c r="H116" s="764"/>
      <c r="I116" s="760"/>
      <c r="J116" s="764"/>
    </row>
    <row r="117" spans="2:10">
      <c r="B117" s="760"/>
      <c r="C117" s="760"/>
      <c r="D117" s="765"/>
      <c r="E117" s="765"/>
      <c r="F117" s="760"/>
      <c r="G117" s="760"/>
      <c r="H117" s="760"/>
      <c r="I117" s="760"/>
      <c r="J117" s="760"/>
    </row>
    <row r="118" spans="2:10">
      <c r="B118" s="760"/>
      <c r="C118" s="760"/>
      <c r="D118" s="765"/>
      <c r="E118" s="765"/>
      <c r="F118" s="760"/>
      <c r="G118" s="760"/>
      <c r="H118" s="760"/>
      <c r="I118" s="760"/>
      <c r="J118" s="760"/>
    </row>
    <row r="119" spans="2:10">
      <c r="B119" s="760"/>
      <c r="C119" s="760"/>
      <c r="D119" s="765"/>
      <c r="E119" s="765"/>
      <c r="F119" s="760"/>
      <c r="G119" s="760"/>
      <c r="H119" s="760"/>
      <c r="I119" s="760"/>
      <c r="J119" s="760"/>
    </row>
    <row r="120" spans="2:10">
      <c r="B120" s="760"/>
      <c r="C120" s="760"/>
      <c r="D120" s="765"/>
      <c r="E120" s="765"/>
      <c r="F120" s="760"/>
      <c r="G120" s="760"/>
      <c r="H120" s="760"/>
      <c r="I120" s="760"/>
      <c r="J120" s="760"/>
    </row>
    <row r="121" spans="2:10">
      <c r="B121" s="760"/>
      <c r="C121" s="760"/>
      <c r="D121" s="765"/>
      <c r="E121" s="765"/>
      <c r="F121" s="760"/>
      <c r="G121" s="760"/>
      <c r="H121" s="760"/>
      <c r="I121" s="760"/>
      <c r="J121" s="760"/>
    </row>
    <row r="122" spans="2:10">
      <c r="B122" s="760"/>
      <c r="C122" s="760"/>
      <c r="D122" s="765"/>
      <c r="E122" s="765"/>
      <c r="F122" s="760"/>
      <c r="G122" s="760"/>
      <c r="H122" s="760"/>
      <c r="I122" s="760"/>
      <c r="J122" s="760"/>
    </row>
    <row r="123" spans="2:10">
      <c r="B123" s="760"/>
      <c r="C123" s="760"/>
      <c r="D123" s="765"/>
      <c r="E123" s="765"/>
      <c r="F123" s="760"/>
      <c r="G123" s="760"/>
      <c r="H123" s="760"/>
      <c r="I123" s="760"/>
      <c r="J123" s="760"/>
    </row>
    <row r="124" spans="2:10">
      <c r="B124" s="760"/>
      <c r="C124" s="760"/>
      <c r="D124" s="760"/>
      <c r="E124" s="760"/>
      <c r="F124" s="760"/>
      <c r="G124" s="760"/>
      <c r="H124" s="760"/>
      <c r="I124" s="760"/>
      <c r="J124" s="760"/>
    </row>
    <row r="125" spans="2:10">
      <c r="B125" s="767"/>
      <c r="C125" s="760"/>
      <c r="D125" s="760"/>
      <c r="E125" s="760"/>
      <c r="F125" s="760"/>
      <c r="G125" s="760"/>
      <c r="H125" s="760"/>
      <c r="I125" s="760"/>
      <c r="J125" s="760"/>
    </row>
    <row r="126" spans="2:10">
      <c r="B126" s="760"/>
      <c r="C126" s="766"/>
      <c r="D126" s="760"/>
      <c r="E126" s="760"/>
      <c r="F126" s="760"/>
      <c r="G126" s="760"/>
      <c r="H126" s="760"/>
      <c r="I126" s="760"/>
      <c r="J126" s="760"/>
    </row>
    <row r="127" spans="2:10">
      <c r="B127" s="760"/>
      <c r="C127" s="766"/>
      <c r="D127" s="760"/>
      <c r="E127" s="760"/>
      <c r="F127" s="760"/>
      <c r="G127" s="760"/>
      <c r="H127" s="760"/>
      <c r="I127" s="760"/>
      <c r="J127" s="760"/>
    </row>
    <row r="128" spans="2:10">
      <c r="B128" s="760"/>
      <c r="C128" s="760"/>
      <c r="D128" s="760"/>
      <c r="E128" s="760"/>
      <c r="F128" s="760"/>
      <c r="G128" s="760"/>
      <c r="H128" s="760"/>
      <c r="I128" s="760"/>
      <c r="J128" s="760"/>
    </row>
    <row r="129" spans="2:10">
      <c r="B129" s="760"/>
      <c r="C129" s="760"/>
      <c r="D129" s="763"/>
      <c r="E129" s="763"/>
      <c r="F129" s="763"/>
      <c r="G129" s="763"/>
      <c r="H129" s="763"/>
      <c r="I129" s="763"/>
      <c r="J129" s="763"/>
    </row>
    <row r="130" spans="2:10">
      <c r="B130" s="760"/>
      <c r="C130" s="763"/>
      <c r="D130" s="763"/>
      <c r="E130" s="763"/>
      <c r="F130" s="763"/>
      <c r="G130" s="763"/>
      <c r="H130" s="763"/>
      <c r="I130" s="763"/>
      <c r="J130" s="763"/>
    </row>
    <row r="181" spans="2:3">
      <c r="B181" s="302"/>
      <c r="C181" s="302"/>
    </row>
  </sheetData>
  <mergeCells count="6">
    <mergeCell ref="B104:J104"/>
    <mergeCell ref="G25:I25"/>
    <mergeCell ref="A2:J2"/>
    <mergeCell ref="A3:J3"/>
    <mergeCell ref="A4:J4"/>
    <mergeCell ref="H12:I12"/>
  </mergeCells>
  <printOptions horizontalCentered="1"/>
  <pageMargins left="0.25" right="0.25" top="0.75" bottom="0.75" header="0.3" footer="0.3"/>
  <pageSetup scale="47" orientation="portrait" r:id="rId1"/>
  <drawing r:id="rId2"/>
  <legacyDrawing r:id="rId3"/>
  <oleObjects>
    <mc:AlternateContent xmlns:mc="http://schemas.openxmlformats.org/markup-compatibility/2006">
      <mc:Choice Requires="x14">
        <oleObject progId="Equation.3" shapeId="37890" r:id="rId4">
          <objectPr defaultSize="0" autoPict="0" r:id="rId5">
            <anchor moveWithCells="1">
              <from>
                <xdr:col>1</xdr:col>
                <xdr:colOff>828675</xdr:colOff>
                <xdr:row>15</xdr:row>
                <xdr:rowOff>104775</xdr:rowOff>
              </from>
              <to>
                <xdr:col>4</xdr:col>
                <xdr:colOff>85725</xdr:colOff>
                <xdr:row>19</xdr:row>
                <xdr:rowOff>85725</xdr:rowOff>
              </to>
            </anchor>
          </objectPr>
        </oleObject>
      </mc:Choice>
      <mc:Fallback>
        <oleObject progId="Equation.3" shapeId="37890" r:id="rId4"/>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C1B7E-4793-429F-84A8-1E9C8A1E6AD9}">
  <dimension ref="A1:R255"/>
  <sheetViews>
    <sheetView view="pageBreakPreview" zoomScale="70" zoomScaleNormal="75" zoomScaleSheetLayoutView="70" workbookViewId="0">
      <selection activeCell="S246" sqref="S246"/>
    </sheetView>
  </sheetViews>
  <sheetFormatPr defaultColWidth="8.88671875" defaultRowHeight="12.75"/>
  <cols>
    <col min="1" max="1" width="4.44140625" style="847" bestFit="1" customWidth="1"/>
    <col min="2" max="2" width="21.6640625" style="326" customWidth="1"/>
    <col min="3" max="3" width="2.109375" style="326" customWidth="1"/>
    <col min="4" max="4" width="26.33203125" style="326" customWidth="1"/>
    <col min="5" max="5" width="2.33203125" style="326" customWidth="1"/>
    <col min="6" max="6" width="27" style="326" customWidth="1"/>
    <col min="7" max="7" width="1.6640625" style="326" customWidth="1"/>
    <col min="8" max="8" width="16.33203125" style="326" customWidth="1"/>
    <col min="9" max="9" width="2.21875" style="326" customWidth="1"/>
    <col min="10" max="10" width="15.44140625" style="326" customWidth="1"/>
    <col min="11" max="11" width="2.44140625" style="326" customWidth="1"/>
    <col min="12" max="12" width="15" style="326" customWidth="1"/>
    <col min="13" max="13" width="2.109375" style="326" customWidth="1"/>
    <col min="14" max="14" width="15.6640625" style="326" customWidth="1"/>
    <col min="15" max="15" width="1.44140625" style="326" customWidth="1"/>
    <col min="16" max="16" width="20.33203125" style="326" customWidth="1"/>
    <col min="17" max="18" width="10.6640625" style="326" bestFit="1" customWidth="1"/>
    <col min="19" max="16384" width="8.88671875" style="326"/>
  </cols>
  <sheetData>
    <row r="1" spans="1:16">
      <c r="H1" s="1018" t="s">
        <v>492</v>
      </c>
      <c r="P1" s="326" t="s">
        <v>943</v>
      </c>
    </row>
    <row r="2" spans="1:16">
      <c r="C2" s="339"/>
      <c r="D2" s="339"/>
      <c r="E2" s="339"/>
      <c r="F2" s="1019"/>
      <c r="G2" s="339"/>
      <c r="H2" s="1020" t="s">
        <v>491</v>
      </c>
      <c r="I2" s="339"/>
      <c r="J2" s="339"/>
      <c r="K2" s="339"/>
      <c r="L2" s="339"/>
      <c r="M2" s="339"/>
      <c r="N2" s="339"/>
    </row>
    <row r="3" spans="1:16">
      <c r="C3" s="1019"/>
      <c r="D3" s="1019"/>
      <c r="E3" s="1019"/>
      <c r="F3" s="1019"/>
      <c r="H3" s="1018" t="str">
        <f>+'Attachment H'!D5</f>
        <v>GridLiance High Plains LLC</v>
      </c>
      <c r="I3" s="1019"/>
      <c r="J3" s="1019"/>
      <c r="K3" s="1019"/>
      <c r="L3" s="1019"/>
      <c r="M3" s="1019"/>
      <c r="N3" s="1019"/>
    </row>
    <row r="4" spans="1:16">
      <c r="B4" s="1147"/>
      <c r="C4" s="1147"/>
      <c r="D4" s="1147"/>
      <c r="E4" s="1147"/>
      <c r="F4" s="1147"/>
      <c r="G4" s="1147"/>
      <c r="H4" s="1147"/>
      <c r="I4" s="1147"/>
      <c r="J4" s="1147"/>
      <c r="K4" s="1147"/>
      <c r="L4" s="1147"/>
      <c r="M4" s="1147"/>
      <c r="N4" s="1147"/>
      <c r="O4" s="339"/>
      <c r="P4" s="339"/>
    </row>
    <row r="5" spans="1:16">
      <c r="B5" s="1021"/>
      <c r="C5" s="1021"/>
      <c r="D5" s="1021"/>
      <c r="E5" s="1021"/>
      <c r="F5" s="1021"/>
      <c r="G5" s="1021"/>
      <c r="H5" s="1021"/>
      <c r="I5" s="1021"/>
      <c r="J5" s="1021"/>
      <c r="K5" s="1021"/>
      <c r="L5" s="1021"/>
      <c r="M5" s="1021"/>
      <c r="N5" s="1021"/>
      <c r="O5" s="339"/>
      <c r="P5" s="339"/>
    </row>
    <row r="6" spans="1:16" ht="14.25" thickBot="1">
      <c r="B6" s="1022"/>
      <c r="C6" s="1021"/>
      <c r="D6" s="1021"/>
      <c r="E6" s="1021"/>
      <c r="F6" s="1021"/>
      <c r="G6" s="1021"/>
      <c r="H6" s="1021"/>
      <c r="I6" s="1021"/>
      <c r="J6" s="1021"/>
      <c r="K6" s="1021"/>
      <c r="L6" s="1021"/>
      <c r="M6" s="1021"/>
      <c r="N6" s="1021"/>
      <c r="O6" s="339"/>
      <c r="P6" s="339"/>
    </row>
    <row r="7" spans="1:16">
      <c r="B7" s="843" t="s">
        <v>153</v>
      </c>
      <c r="C7" s="844"/>
      <c r="D7" s="844"/>
      <c r="E7" s="844"/>
      <c r="F7" s="844"/>
      <c r="G7" s="844"/>
      <c r="H7" s="844"/>
      <c r="I7" s="844"/>
      <c r="J7" s="844"/>
      <c r="K7" s="844"/>
      <c r="L7" s="844"/>
      <c r="M7" s="844"/>
      <c r="N7" s="844"/>
      <c r="O7" s="844"/>
      <c r="P7" s="845"/>
    </row>
    <row r="8" spans="1:16">
      <c r="B8" s="580" t="s">
        <v>293</v>
      </c>
      <c r="C8" s="1017"/>
      <c r="D8" s="1017" t="s">
        <v>294</v>
      </c>
      <c r="E8" s="1017"/>
      <c r="F8" s="1017" t="s">
        <v>295</v>
      </c>
      <c r="G8" s="1021"/>
      <c r="H8" s="1021" t="s">
        <v>296</v>
      </c>
      <c r="I8" s="1021"/>
      <c r="J8" s="1021" t="s">
        <v>298</v>
      </c>
      <c r="K8" s="1021"/>
      <c r="L8" s="1021" t="s">
        <v>297</v>
      </c>
      <c r="M8" s="1021"/>
      <c r="N8" s="1021" t="s">
        <v>299</v>
      </c>
      <c r="O8" s="1021"/>
      <c r="P8" s="1023" t="s">
        <v>300</v>
      </c>
    </row>
    <row r="9" spans="1:16" ht="88.5" customHeight="1">
      <c r="B9" s="1024" t="s">
        <v>152</v>
      </c>
      <c r="C9" s="1021"/>
      <c r="D9" s="1025" t="s">
        <v>911</v>
      </c>
      <c r="E9" s="1019"/>
      <c r="F9" s="1025" t="s">
        <v>649</v>
      </c>
      <c r="G9" s="1026"/>
      <c r="H9" s="1025" t="s">
        <v>650</v>
      </c>
      <c r="I9" s="1027"/>
      <c r="J9" s="1025" t="s">
        <v>651</v>
      </c>
      <c r="K9" s="1027"/>
      <c r="L9" s="1025" t="s">
        <v>652</v>
      </c>
      <c r="N9" s="1025" t="s">
        <v>901</v>
      </c>
      <c r="O9" s="339"/>
      <c r="P9" s="1028" t="s">
        <v>910</v>
      </c>
    </row>
    <row r="10" spans="1:16">
      <c r="A10" s="847">
        <v>1</v>
      </c>
      <c r="B10" s="581"/>
      <c r="C10" s="829"/>
      <c r="D10" s="1029"/>
      <c r="F10" s="1029"/>
      <c r="G10" s="339"/>
      <c r="H10" s="1030"/>
      <c r="I10" s="1031"/>
      <c r="J10" s="1030"/>
      <c r="K10" s="339"/>
      <c r="L10" s="1032">
        <v>0</v>
      </c>
      <c r="N10" s="1033"/>
      <c r="O10" s="339"/>
      <c r="P10" s="627"/>
    </row>
    <row r="11" spans="1:16">
      <c r="A11" s="847">
        <v>2</v>
      </c>
      <c r="B11" s="582"/>
      <c r="C11" s="1034"/>
      <c r="D11" s="1035"/>
      <c r="E11" s="339"/>
      <c r="F11" s="1029"/>
      <c r="G11" s="339"/>
      <c r="H11" s="1030"/>
      <c r="I11" s="339"/>
      <c r="J11" s="1030"/>
      <c r="K11" s="339"/>
      <c r="L11" s="1032">
        <v>0</v>
      </c>
      <c r="M11" s="339"/>
      <c r="N11" s="1033"/>
      <c r="O11" s="339"/>
      <c r="P11" s="627"/>
    </row>
    <row r="12" spans="1:16">
      <c r="A12" s="847">
        <v>3</v>
      </c>
      <c r="B12" s="582"/>
      <c r="C12" s="1034"/>
      <c r="D12" s="1035"/>
      <c r="E12" s="339"/>
      <c r="F12" s="1029"/>
      <c r="G12" s="339"/>
      <c r="H12" s="1030"/>
      <c r="I12" s="339"/>
      <c r="J12" s="1030"/>
      <c r="K12" s="339"/>
      <c r="L12" s="1032">
        <v>0</v>
      </c>
      <c r="M12" s="339"/>
      <c r="N12" s="1033"/>
      <c r="O12" s="339"/>
      <c r="P12" s="627"/>
    </row>
    <row r="13" spans="1:16">
      <c r="A13" s="847">
        <v>4</v>
      </c>
      <c r="B13" s="582"/>
      <c r="C13" s="1034"/>
      <c r="D13" s="1035"/>
      <c r="E13" s="339"/>
      <c r="F13" s="1029"/>
      <c r="G13" s="339"/>
      <c r="H13" s="1030"/>
      <c r="I13" s="339"/>
      <c r="J13" s="1030"/>
      <c r="K13" s="339"/>
      <c r="L13" s="1032">
        <v>0</v>
      </c>
      <c r="M13" s="339"/>
      <c r="N13" s="1033"/>
      <c r="O13" s="339"/>
      <c r="P13" s="627"/>
    </row>
    <row r="14" spans="1:16">
      <c r="A14" s="847">
        <v>5</v>
      </c>
      <c r="B14" s="582"/>
      <c r="C14" s="1034" t="s">
        <v>170</v>
      </c>
      <c r="D14" s="1035"/>
      <c r="E14" s="339"/>
      <c r="F14" s="1029"/>
      <c r="G14" s="339"/>
      <c r="H14" s="1030"/>
      <c r="I14" s="339"/>
      <c r="J14" s="1030"/>
      <c r="K14" s="339"/>
      <c r="L14" s="1032">
        <v>0</v>
      </c>
      <c r="M14" s="339"/>
      <c r="N14" s="1033"/>
      <c r="O14" s="339"/>
      <c r="P14" s="627"/>
    </row>
    <row r="15" spans="1:16">
      <c r="A15" s="847">
        <v>6</v>
      </c>
      <c r="B15" s="582"/>
      <c r="C15" s="1034" t="s">
        <v>171</v>
      </c>
      <c r="D15" s="1036"/>
      <c r="E15" s="339"/>
      <c r="F15" s="1029"/>
      <c r="G15" s="339"/>
      <c r="H15" s="1030"/>
      <c r="I15" s="339"/>
      <c r="J15" s="1030"/>
      <c r="K15" s="339"/>
      <c r="L15" s="1032">
        <v>0</v>
      </c>
      <c r="M15" s="339"/>
      <c r="N15" s="1038"/>
      <c r="O15" s="339"/>
      <c r="P15" s="628"/>
    </row>
    <row r="16" spans="1:16">
      <c r="A16" s="847">
        <v>7</v>
      </c>
      <c r="B16" s="1039"/>
      <c r="C16" s="339"/>
      <c r="D16" s="1040"/>
      <c r="E16" s="339"/>
      <c r="F16" s="1041"/>
      <c r="G16" s="339"/>
      <c r="H16" s="1042"/>
      <c r="I16" s="339"/>
      <c r="J16" s="1043"/>
      <c r="K16" s="339"/>
      <c r="L16" s="1037"/>
      <c r="M16" s="339"/>
      <c r="N16" s="1038"/>
      <c r="O16" s="339"/>
      <c r="P16" s="629"/>
    </row>
    <row r="17" spans="1:16" ht="13.5">
      <c r="A17" s="847">
        <v>8</v>
      </c>
      <c r="B17" s="1044" t="s">
        <v>289</v>
      </c>
      <c r="C17" s="339"/>
      <c r="D17" s="339"/>
      <c r="E17" s="339"/>
      <c r="F17" s="339"/>
      <c r="G17" s="339"/>
      <c r="H17" s="339"/>
      <c r="I17" s="339"/>
      <c r="J17" s="339"/>
      <c r="K17" s="339"/>
      <c r="L17" s="339"/>
      <c r="M17" s="339"/>
      <c r="N17" s="1038"/>
      <c r="O17" s="339"/>
      <c r="P17" s="1045"/>
    </row>
    <row r="18" spans="1:16" ht="13.5">
      <c r="A18" s="847">
        <v>9</v>
      </c>
      <c r="B18" s="1044" t="s">
        <v>542</v>
      </c>
      <c r="C18" s="339"/>
      <c r="D18" s="339"/>
      <c r="E18" s="339"/>
      <c r="F18" s="339"/>
      <c r="G18" s="339"/>
      <c r="H18" s="339"/>
      <c r="I18" s="339"/>
      <c r="J18" s="339"/>
      <c r="K18" s="339"/>
      <c r="L18" s="339"/>
      <c r="M18" s="339"/>
      <c r="N18" s="339"/>
      <c r="O18" s="339"/>
      <c r="P18" s="1045"/>
    </row>
    <row r="19" spans="1:16" ht="13.5">
      <c r="A19" s="847">
        <v>10</v>
      </c>
      <c r="B19" s="1044" t="s">
        <v>543</v>
      </c>
      <c r="C19" s="339"/>
      <c r="D19" s="339"/>
      <c r="E19" s="339"/>
      <c r="F19" s="339"/>
      <c r="G19" s="339"/>
      <c r="H19" s="339"/>
      <c r="I19" s="339"/>
      <c r="J19" s="339"/>
      <c r="K19" s="339"/>
      <c r="L19" s="339"/>
      <c r="M19" s="339"/>
      <c r="N19" s="339"/>
      <c r="O19" s="339"/>
      <c r="P19" s="1045"/>
    </row>
    <row r="20" spans="1:16" ht="13.5">
      <c r="A20" s="847">
        <v>11</v>
      </c>
      <c r="B20" s="489"/>
      <c r="C20" s="339"/>
      <c r="D20" s="339"/>
      <c r="E20" s="339"/>
      <c r="F20" s="339"/>
      <c r="G20" s="339"/>
      <c r="H20" s="339"/>
      <c r="I20" s="339"/>
      <c r="J20" s="339"/>
      <c r="K20" s="339"/>
      <c r="L20" s="339"/>
      <c r="M20" s="339"/>
      <c r="N20" s="339"/>
      <c r="O20" s="339"/>
      <c r="P20" s="1045"/>
    </row>
    <row r="21" spans="1:16" ht="13.5">
      <c r="A21" s="847">
        <v>12</v>
      </c>
      <c r="B21" s="1044"/>
      <c r="C21" s="339"/>
      <c r="D21" s="339"/>
      <c r="E21" s="339"/>
      <c r="F21" s="339"/>
      <c r="G21" s="339"/>
      <c r="H21" s="339"/>
      <c r="I21" s="339"/>
      <c r="J21" s="339"/>
      <c r="K21" s="339"/>
      <c r="L21" s="339"/>
      <c r="M21" s="339"/>
      <c r="N21" s="339"/>
      <c r="O21" s="339"/>
      <c r="P21" s="1045"/>
    </row>
    <row r="22" spans="1:16">
      <c r="A22" s="847">
        <v>13</v>
      </c>
      <c r="B22" s="1046"/>
      <c r="C22" s="1047"/>
      <c r="E22" s="339"/>
      <c r="F22" s="339"/>
      <c r="G22" s="339"/>
      <c r="H22" s="339"/>
      <c r="I22" s="339"/>
      <c r="J22" s="339"/>
      <c r="K22" s="339"/>
      <c r="L22" s="339"/>
      <c r="M22" s="339"/>
      <c r="N22" s="339"/>
      <c r="O22" s="339"/>
      <c r="P22" s="1045"/>
    </row>
    <row r="23" spans="1:16">
      <c r="A23" s="847">
        <v>14</v>
      </c>
      <c r="B23" s="1048"/>
      <c r="C23" s="1049"/>
      <c r="D23" s="1020"/>
      <c r="E23" s="1020"/>
      <c r="F23" s="1049"/>
      <c r="G23" s="1049"/>
      <c r="H23" s="1020"/>
      <c r="I23" s="1020"/>
      <c r="J23" s="1049"/>
      <c r="K23" s="1049"/>
      <c r="L23" s="339"/>
      <c r="M23" s="339"/>
      <c r="N23" s="339"/>
      <c r="O23" s="339"/>
      <c r="P23" s="1045"/>
    </row>
    <row r="24" spans="1:16" ht="13.5" thickBot="1">
      <c r="A24" s="847">
        <v>15</v>
      </c>
      <c r="B24" s="1050"/>
      <c r="C24" s="1051"/>
      <c r="D24" s="1052"/>
      <c r="E24" s="1052"/>
      <c r="F24" s="1051"/>
      <c r="G24" s="1051"/>
      <c r="H24" s="1052"/>
      <c r="I24" s="1052"/>
      <c r="J24" s="1051"/>
      <c r="K24" s="1051"/>
      <c r="L24" s="1053"/>
      <c r="M24" s="1053"/>
      <c r="N24" s="1053"/>
      <c r="O24" s="1053"/>
      <c r="P24" s="1054"/>
    </row>
    <row r="25" spans="1:16" ht="35.25" customHeight="1">
      <c r="A25" s="847">
        <v>16</v>
      </c>
      <c r="B25" s="1055" t="s">
        <v>969</v>
      </c>
      <c r="C25" s="1055"/>
      <c r="D25" s="1055"/>
      <c r="E25" s="1055"/>
      <c r="F25" s="1055"/>
      <c r="G25" s="1055"/>
      <c r="H25" s="1055"/>
      <c r="I25" s="1055"/>
      <c r="J25" s="1055"/>
      <c r="K25" s="1055"/>
      <c r="L25" s="1055"/>
      <c r="M25" s="1055"/>
      <c r="N25" s="1055"/>
      <c r="O25" s="1055"/>
      <c r="P25" s="1055"/>
    </row>
    <row r="26" spans="1:16" ht="53.25" customHeight="1">
      <c r="A26" s="847">
        <v>17</v>
      </c>
      <c r="B26" s="1056" t="s">
        <v>154</v>
      </c>
      <c r="C26" s="1056"/>
      <c r="D26" s="1020"/>
      <c r="E26" s="1020"/>
      <c r="F26" s="1027" t="s">
        <v>899</v>
      </c>
      <c r="G26" s="1049"/>
      <c r="H26" s="1027" t="s">
        <v>140</v>
      </c>
      <c r="I26" s="1027"/>
      <c r="J26" s="1021" t="s">
        <v>141</v>
      </c>
      <c r="K26" s="1021"/>
      <c r="L26" s="1057" t="s">
        <v>970</v>
      </c>
      <c r="M26" s="1057"/>
      <c r="N26" s="1027" t="s">
        <v>142</v>
      </c>
      <c r="O26" s="1058"/>
      <c r="P26" s="1027" t="s">
        <v>143</v>
      </c>
    </row>
    <row r="27" spans="1:16">
      <c r="A27" s="847">
        <v>18</v>
      </c>
      <c r="B27" s="1056"/>
      <c r="C27" s="1056"/>
      <c r="D27" s="1020"/>
      <c r="E27" s="1020"/>
      <c r="F27" s="1020"/>
      <c r="G27" s="810"/>
      <c r="H27" s="810" t="s">
        <v>902</v>
      </c>
      <c r="I27" s="329"/>
      <c r="J27" s="1049"/>
      <c r="K27" s="1049"/>
      <c r="L27" s="339"/>
      <c r="M27" s="339"/>
      <c r="N27" s="339"/>
      <c r="O27" s="339"/>
      <c r="P27" s="339"/>
    </row>
    <row r="28" spans="1:16">
      <c r="A28" s="847">
        <v>19</v>
      </c>
      <c r="B28" s="1056"/>
      <c r="C28" s="1056"/>
      <c r="D28" s="1020"/>
      <c r="E28" s="1020"/>
      <c r="F28" s="1020" t="s">
        <v>950</v>
      </c>
      <c r="G28" s="810"/>
      <c r="H28" s="1020" t="s">
        <v>903</v>
      </c>
      <c r="I28" s="329"/>
      <c r="J28" s="1049"/>
      <c r="K28" s="1049"/>
      <c r="L28" s="1020" t="s">
        <v>905</v>
      </c>
      <c r="M28" s="339"/>
      <c r="N28" s="339"/>
      <c r="O28" s="339"/>
      <c r="P28" s="339"/>
    </row>
    <row r="29" spans="1:16">
      <c r="A29" s="847">
        <v>20</v>
      </c>
      <c r="B29" s="1059" t="s">
        <v>971</v>
      </c>
      <c r="C29" s="1059"/>
      <c r="D29" s="1020"/>
      <c r="E29" s="1020"/>
      <c r="F29" s="1018" t="s">
        <v>951</v>
      </c>
      <c r="G29" s="1020"/>
      <c r="H29" s="1018" t="s">
        <v>900</v>
      </c>
      <c r="I29" s="1020"/>
      <c r="J29" s="1020" t="s">
        <v>904</v>
      </c>
      <c r="K29" s="339"/>
      <c r="L29" s="1020" t="s">
        <v>906</v>
      </c>
      <c r="M29" s="339"/>
      <c r="N29" s="339"/>
      <c r="O29" s="339"/>
      <c r="P29" s="339"/>
    </row>
    <row r="30" spans="1:16">
      <c r="A30" s="847">
        <v>21</v>
      </c>
      <c r="B30" s="1060" t="s">
        <v>544</v>
      </c>
      <c r="C30" s="1061"/>
      <c r="D30" s="1062"/>
      <c r="E30" s="1062"/>
      <c r="F30" s="1062"/>
      <c r="G30" s="1062"/>
      <c r="H30" s="1063"/>
      <c r="I30" s="1063"/>
      <c r="J30" s="1063"/>
      <c r="K30" s="1063"/>
      <c r="L30" s="1064"/>
      <c r="M30" s="1064"/>
      <c r="N30" s="1062"/>
      <c r="O30" s="1062"/>
      <c r="P30" s="1065"/>
    </row>
    <row r="31" spans="1:16">
      <c r="A31" s="847">
        <v>22</v>
      </c>
      <c r="B31" s="1066"/>
      <c r="C31" s="1067"/>
      <c r="D31" s="1020"/>
      <c r="E31" s="1020"/>
      <c r="F31" s="1020"/>
      <c r="G31" s="1020"/>
      <c r="H31" s="339"/>
      <c r="I31" s="339"/>
      <c r="J31" s="339"/>
      <c r="K31" s="339"/>
      <c r="L31" s="1021" t="s">
        <v>144</v>
      </c>
      <c r="M31" s="1021"/>
      <c r="N31" s="1020"/>
      <c r="O31" s="1020"/>
      <c r="P31" s="1068"/>
    </row>
    <row r="32" spans="1:16">
      <c r="A32" s="847">
        <v>23</v>
      </c>
      <c r="B32" s="1069"/>
      <c r="C32" s="1067"/>
      <c r="D32" s="1020"/>
      <c r="E32" s="1020"/>
      <c r="F32" s="1020"/>
      <c r="G32" s="1020"/>
      <c r="H32" s="339"/>
      <c r="I32" s="339"/>
      <c r="J32" s="339"/>
      <c r="K32" s="339"/>
      <c r="L32" s="1021"/>
      <c r="M32" s="1021"/>
      <c r="N32" s="1020"/>
      <c r="O32" s="1020"/>
      <c r="P32" s="1068"/>
    </row>
    <row r="33" spans="1:16">
      <c r="A33" s="847">
        <v>24</v>
      </c>
      <c r="B33" s="1070" t="s">
        <v>105</v>
      </c>
      <c r="C33" s="339"/>
      <c r="D33" s="339" t="s">
        <v>172</v>
      </c>
      <c r="E33" s="339"/>
      <c r="F33" s="811"/>
      <c r="G33" s="330"/>
      <c r="H33" s="1071"/>
      <c r="I33" s="1072"/>
      <c r="J33" s="1073">
        <v>12</v>
      </c>
      <c r="K33" s="339"/>
      <c r="L33" s="330" t="s">
        <v>1128</v>
      </c>
      <c r="M33" s="330"/>
      <c r="N33" s="330"/>
      <c r="O33" s="330"/>
      <c r="P33" s="331" t="s">
        <v>1128</v>
      </c>
    </row>
    <row r="34" spans="1:16">
      <c r="A34" s="847">
        <v>25</v>
      </c>
      <c r="B34" s="1070" t="s">
        <v>104</v>
      </c>
      <c r="C34" s="339"/>
      <c r="D34" s="339" t="s">
        <v>172</v>
      </c>
      <c r="E34" s="339"/>
      <c r="F34" s="811"/>
      <c r="G34" s="330"/>
      <c r="H34" s="1071"/>
      <c r="I34" s="1072"/>
      <c r="J34" s="1074">
        <v>11</v>
      </c>
      <c r="L34" s="330" t="s">
        <v>1128</v>
      </c>
      <c r="M34" s="330"/>
      <c r="N34" s="330"/>
      <c r="O34" s="330"/>
      <c r="P34" s="331" t="s">
        <v>1128</v>
      </c>
    </row>
    <row r="35" spans="1:16">
      <c r="A35" s="847">
        <v>26</v>
      </c>
      <c r="B35" s="1070" t="s">
        <v>103</v>
      </c>
      <c r="C35" s="339"/>
      <c r="D35" s="339" t="s">
        <v>172</v>
      </c>
      <c r="E35" s="339"/>
      <c r="F35" s="811"/>
      <c r="G35" s="330"/>
      <c r="H35" s="1071"/>
      <c r="I35" s="1072"/>
      <c r="J35" s="1074">
        <v>10</v>
      </c>
      <c r="L35" s="330">
        <v>0</v>
      </c>
      <c r="M35" s="330"/>
      <c r="N35" s="330"/>
      <c r="O35" s="330"/>
      <c r="P35" s="331">
        <v>0</v>
      </c>
    </row>
    <row r="36" spans="1:16">
      <c r="A36" s="847">
        <v>27</v>
      </c>
      <c r="B36" s="1070" t="s">
        <v>95</v>
      </c>
      <c r="C36" s="339"/>
      <c r="D36" s="339" t="s">
        <v>172</v>
      </c>
      <c r="E36" s="339"/>
      <c r="F36" s="811"/>
      <c r="G36" s="330"/>
      <c r="H36" s="1071"/>
      <c r="I36" s="1072"/>
      <c r="J36" s="1074">
        <v>9</v>
      </c>
      <c r="L36" s="330">
        <v>0</v>
      </c>
      <c r="M36" s="330"/>
      <c r="N36" s="330"/>
      <c r="O36" s="330"/>
      <c r="P36" s="331">
        <v>0</v>
      </c>
    </row>
    <row r="37" spans="1:16">
      <c r="A37" s="847">
        <v>28</v>
      </c>
      <c r="B37" s="1070" t="s">
        <v>92</v>
      </c>
      <c r="C37" s="339"/>
      <c r="D37" s="339" t="s">
        <v>172</v>
      </c>
      <c r="E37" s="339"/>
      <c r="F37" s="811"/>
      <c r="G37" s="330"/>
      <c r="H37" s="1071"/>
      <c r="I37" s="1072"/>
      <c r="J37" s="1074">
        <v>8</v>
      </c>
      <c r="L37" s="330">
        <v>0</v>
      </c>
      <c r="M37" s="330"/>
      <c r="N37" s="330"/>
      <c r="O37" s="330"/>
      <c r="P37" s="331">
        <v>0</v>
      </c>
    </row>
    <row r="38" spans="1:16">
      <c r="A38" s="847">
        <v>29</v>
      </c>
      <c r="B38" s="1070" t="s">
        <v>145</v>
      </c>
      <c r="C38" s="339"/>
      <c r="D38" s="339" t="s">
        <v>172</v>
      </c>
      <c r="E38" s="339"/>
      <c r="F38" s="811"/>
      <c r="G38" s="330"/>
      <c r="H38" s="1071"/>
      <c r="I38" s="1072"/>
      <c r="J38" s="1074">
        <v>7</v>
      </c>
      <c r="L38" s="330">
        <v>0</v>
      </c>
      <c r="M38" s="330"/>
      <c r="N38" s="330"/>
      <c r="O38" s="330"/>
      <c r="P38" s="331">
        <v>0</v>
      </c>
    </row>
    <row r="39" spans="1:16">
      <c r="A39" s="847">
        <v>30</v>
      </c>
      <c r="B39" s="1070" t="s">
        <v>102</v>
      </c>
      <c r="C39" s="339"/>
      <c r="D39" s="339" t="s">
        <v>172</v>
      </c>
      <c r="E39" s="339"/>
      <c r="F39" s="811"/>
      <c r="G39" s="330"/>
      <c r="H39" s="1071"/>
      <c r="I39" s="1072"/>
      <c r="J39" s="1074">
        <v>6</v>
      </c>
      <c r="L39" s="330">
        <v>0</v>
      </c>
      <c r="M39" s="330"/>
      <c r="N39" s="330"/>
      <c r="O39" s="330"/>
      <c r="P39" s="331">
        <v>0</v>
      </c>
    </row>
    <row r="40" spans="1:16">
      <c r="A40" s="847">
        <v>31</v>
      </c>
      <c r="B40" s="1070" t="s">
        <v>101</v>
      </c>
      <c r="C40" s="339"/>
      <c r="D40" s="339" t="s">
        <v>172</v>
      </c>
      <c r="E40" s="339"/>
      <c r="F40" s="811"/>
      <c r="G40" s="330"/>
      <c r="H40" s="1071"/>
      <c r="I40" s="1072"/>
      <c r="J40" s="1074">
        <v>5</v>
      </c>
      <c r="L40" s="330">
        <v>0</v>
      </c>
      <c r="M40" s="330"/>
      <c r="N40" s="330"/>
      <c r="O40" s="330"/>
      <c r="P40" s="331">
        <v>0</v>
      </c>
    </row>
    <row r="41" spans="1:16">
      <c r="A41" s="847">
        <v>32</v>
      </c>
      <c r="B41" s="1070" t="s">
        <v>100</v>
      </c>
      <c r="C41" s="339"/>
      <c r="D41" s="339" t="s">
        <v>172</v>
      </c>
      <c r="E41" s="339"/>
      <c r="F41" s="811"/>
      <c r="G41" s="330"/>
      <c r="H41" s="1071"/>
      <c r="I41" s="1072"/>
      <c r="J41" s="1074">
        <v>4</v>
      </c>
      <c r="L41" s="330">
        <v>0</v>
      </c>
      <c r="M41" s="330"/>
      <c r="N41" s="330"/>
      <c r="O41" s="330"/>
      <c r="P41" s="331">
        <v>0</v>
      </c>
    </row>
    <row r="42" spans="1:16">
      <c r="A42" s="847">
        <v>33</v>
      </c>
      <c r="B42" s="1070" t="s">
        <v>106</v>
      </c>
      <c r="C42" s="339"/>
      <c r="D42" s="339" t="s">
        <v>172</v>
      </c>
      <c r="E42" s="339"/>
      <c r="F42" s="811"/>
      <c r="G42" s="330"/>
      <c r="H42" s="1071"/>
      <c r="I42" s="1072"/>
      <c r="J42" s="1074">
        <v>3</v>
      </c>
      <c r="L42" s="330">
        <v>0</v>
      </c>
      <c r="M42" s="330"/>
      <c r="N42" s="330"/>
      <c r="O42" s="330"/>
      <c r="P42" s="331">
        <v>0</v>
      </c>
    </row>
    <row r="43" spans="1:16">
      <c r="A43" s="847">
        <v>34</v>
      </c>
      <c r="B43" s="1070" t="s">
        <v>99</v>
      </c>
      <c r="C43" s="339"/>
      <c r="D43" s="339" t="s">
        <v>172</v>
      </c>
      <c r="E43" s="339"/>
      <c r="F43" s="811"/>
      <c r="G43" s="330"/>
      <c r="H43" s="1071"/>
      <c r="I43" s="1072"/>
      <c r="J43" s="1074">
        <v>2</v>
      </c>
      <c r="L43" s="330">
        <v>0</v>
      </c>
      <c r="M43" s="330"/>
      <c r="N43" s="330"/>
      <c r="O43" s="330"/>
      <c r="P43" s="331">
        <v>0</v>
      </c>
    </row>
    <row r="44" spans="1:16">
      <c r="A44" s="847">
        <v>35</v>
      </c>
      <c r="B44" s="1070" t="s">
        <v>98</v>
      </c>
      <c r="C44" s="339"/>
      <c r="D44" s="339" t="s">
        <v>172</v>
      </c>
      <c r="E44" s="339"/>
      <c r="F44" s="811"/>
      <c r="G44" s="330"/>
      <c r="H44" s="1071"/>
      <c r="I44" s="1072"/>
      <c r="J44" s="1074">
        <v>1</v>
      </c>
      <c r="L44" s="333">
        <v>0</v>
      </c>
      <c r="M44" s="330"/>
      <c r="N44" s="330"/>
      <c r="O44" s="330"/>
      <c r="P44" s="331">
        <v>0</v>
      </c>
    </row>
    <row r="45" spans="1:16">
      <c r="A45" s="847">
        <v>36</v>
      </c>
      <c r="B45" s="1070"/>
      <c r="C45" s="339"/>
      <c r="D45" s="339"/>
      <c r="E45" s="339"/>
      <c r="F45" s="330"/>
      <c r="G45" s="330"/>
      <c r="H45" s="1072"/>
      <c r="I45" s="1072"/>
      <c r="L45" s="330">
        <v>0</v>
      </c>
      <c r="M45" s="330"/>
      <c r="N45" s="330"/>
      <c r="O45" s="330"/>
      <c r="P45" s="334">
        <v>0</v>
      </c>
    </row>
    <row r="46" spans="1:16">
      <c r="A46" s="847">
        <v>37</v>
      </c>
      <c r="B46" s="1070"/>
      <c r="C46" s="339"/>
      <c r="D46" s="339"/>
      <c r="E46" s="339"/>
      <c r="F46" s="330"/>
      <c r="G46" s="330"/>
      <c r="H46" s="1072"/>
      <c r="I46" s="1072"/>
      <c r="L46" s="330"/>
      <c r="M46" s="330"/>
      <c r="N46" s="330"/>
      <c r="O46" s="330"/>
      <c r="P46" s="334"/>
    </row>
    <row r="47" spans="1:16">
      <c r="A47" s="847">
        <v>38</v>
      </c>
      <c r="B47" s="1070"/>
      <c r="C47" s="339"/>
      <c r="D47" s="339"/>
      <c r="E47" s="339"/>
      <c r="F47" s="330"/>
      <c r="G47" s="330"/>
      <c r="H47" s="1072"/>
      <c r="I47" s="1072"/>
      <c r="L47" s="129" t="s">
        <v>972</v>
      </c>
      <c r="M47" s="330"/>
      <c r="N47" s="330"/>
      <c r="O47" s="330"/>
      <c r="P47" s="334"/>
    </row>
    <row r="48" spans="1:16">
      <c r="A48" s="847">
        <v>39</v>
      </c>
      <c r="B48" s="1070"/>
      <c r="C48" s="339"/>
      <c r="D48" s="339"/>
      <c r="E48" s="339"/>
      <c r="F48" s="330"/>
      <c r="G48" s="330"/>
      <c r="H48" s="1072"/>
      <c r="I48" s="1072"/>
      <c r="L48" s="129"/>
      <c r="M48" s="330"/>
      <c r="N48" s="330"/>
      <c r="O48" s="330"/>
      <c r="P48" s="334"/>
    </row>
    <row r="49" spans="1:18">
      <c r="A49" s="847">
        <v>40</v>
      </c>
      <c r="B49" s="1070" t="s">
        <v>146</v>
      </c>
      <c r="C49" s="339"/>
      <c r="D49" s="339" t="s">
        <v>169</v>
      </c>
      <c r="E49" s="339"/>
      <c r="F49" s="330">
        <v>0</v>
      </c>
      <c r="G49" s="330"/>
      <c r="H49" s="1071"/>
      <c r="I49" s="1072"/>
      <c r="J49" s="1073">
        <v>12</v>
      </c>
      <c r="K49" s="339"/>
      <c r="L49" s="330">
        <v>0</v>
      </c>
      <c r="M49" s="330"/>
      <c r="N49" s="330" t="s">
        <v>971</v>
      </c>
      <c r="O49" s="330"/>
      <c r="P49" s="334">
        <v>0</v>
      </c>
    </row>
    <row r="50" spans="1:18">
      <c r="A50" s="847">
        <v>41</v>
      </c>
      <c r="B50" s="1070" t="s">
        <v>146</v>
      </c>
      <c r="C50" s="339"/>
      <c r="D50" s="339" t="s">
        <v>168</v>
      </c>
      <c r="E50" s="339"/>
      <c r="F50" s="1049">
        <v>0</v>
      </c>
      <c r="G50" s="1049"/>
      <c r="H50" s="1071"/>
      <c r="I50" s="1072"/>
      <c r="J50" s="1073">
        <v>12</v>
      </c>
      <c r="K50" s="339"/>
      <c r="L50" s="330">
        <v>0</v>
      </c>
      <c r="M50" s="330"/>
      <c r="N50" s="330"/>
      <c r="O50" s="330"/>
      <c r="P50" s="334">
        <v>0</v>
      </c>
    </row>
    <row r="51" spans="1:18">
      <c r="A51" s="847">
        <v>42</v>
      </c>
      <c r="B51" s="1070" t="s">
        <v>146</v>
      </c>
      <c r="C51" s="339"/>
      <c r="D51" s="326" t="s">
        <v>173</v>
      </c>
      <c r="E51" s="339"/>
      <c r="F51" s="1049">
        <v>0</v>
      </c>
      <c r="G51" s="1049"/>
      <c r="H51" s="1071"/>
      <c r="I51" s="1072"/>
      <c r="J51" s="1073">
        <v>12</v>
      </c>
      <c r="K51" s="339"/>
      <c r="L51" s="330">
        <v>0</v>
      </c>
      <c r="M51" s="330"/>
      <c r="N51" s="330"/>
      <c r="O51" s="330"/>
      <c r="P51" s="334">
        <v>0</v>
      </c>
    </row>
    <row r="52" spans="1:18">
      <c r="A52" s="847">
        <v>43</v>
      </c>
      <c r="B52" s="1070" t="s">
        <v>146</v>
      </c>
      <c r="C52" s="339"/>
      <c r="D52" s="339" t="s">
        <v>485</v>
      </c>
      <c r="E52" s="339"/>
      <c r="F52" s="1049">
        <v>0</v>
      </c>
      <c r="G52" s="1049"/>
      <c r="H52" s="1071"/>
      <c r="I52" s="1072"/>
      <c r="J52" s="1073">
        <v>12</v>
      </c>
      <c r="K52" s="339"/>
      <c r="L52" s="330">
        <v>0</v>
      </c>
      <c r="M52" s="330"/>
      <c r="N52" s="330"/>
      <c r="O52" s="330"/>
      <c r="P52" s="334">
        <v>0</v>
      </c>
    </row>
    <row r="53" spans="1:18">
      <c r="A53" s="847">
        <v>44</v>
      </c>
      <c r="B53" s="1070" t="s">
        <v>146</v>
      </c>
      <c r="C53" s="339"/>
      <c r="D53" s="339" t="s">
        <v>486</v>
      </c>
      <c r="E53" s="339"/>
      <c r="F53" s="1049">
        <v>0</v>
      </c>
      <c r="G53" s="1049"/>
      <c r="H53" s="1071"/>
      <c r="I53" s="1072"/>
      <c r="J53" s="1073">
        <v>12</v>
      </c>
      <c r="K53" s="339"/>
      <c r="L53" s="330">
        <v>0</v>
      </c>
      <c r="M53" s="330"/>
      <c r="N53" s="330"/>
      <c r="O53" s="330"/>
      <c r="P53" s="334">
        <v>0</v>
      </c>
    </row>
    <row r="54" spans="1:18">
      <c r="A54" s="847">
        <v>45</v>
      </c>
      <c r="B54" s="1070"/>
      <c r="C54" s="339"/>
      <c r="D54" s="339"/>
      <c r="E54" s="339"/>
      <c r="F54" s="1049"/>
      <c r="G54" s="1049"/>
      <c r="H54" s="1072"/>
      <c r="I54" s="1072"/>
      <c r="J54" s="339"/>
      <c r="K54" s="339"/>
      <c r="L54" s="330"/>
      <c r="M54" s="330"/>
      <c r="N54" s="330"/>
      <c r="O54" s="330"/>
      <c r="P54" s="334"/>
    </row>
    <row r="55" spans="1:18">
      <c r="A55" s="847">
        <v>46</v>
      </c>
      <c r="B55" s="1070"/>
      <c r="C55" s="339"/>
      <c r="D55" s="339"/>
      <c r="E55" s="339"/>
      <c r="F55" s="1049"/>
      <c r="G55" s="1049"/>
      <c r="H55" s="1072"/>
      <c r="I55" s="1072"/>
      <c r="J55" s="339"/>
      <c r="K55" s="339"/>
      <c r="L55" s="330"/>
      <c r="M55" s="330"/>
      <c r="N55" s="330"/>
      <c r="O55" s="330"/>
      <c r="P55" s="331"/>
    </row>
    <row r="56" spans="1:18">
      <c r="A56" s="847">
        <v>47</v>
      </c>
      <c r="B56" s="1075" t="s">
        <v>147</v>
      </c>
      <c r="C56" s="1076"/>
      <c r="D56" s="339"/>
      <c r="E56" s="339"/>
      <c r="F56" s="330"/>
      <c r="G56" s="330"/>
      <c r="H56" s="1072"/>
      <c r="I56" s="1072"/>
      <c r="J56" s="339"/>
      <c r="K56" s="339"/>
      <c r="L56" s="129" t="s">
        <v>973</v>
      </c>
      <c r="M56" s="129"/>
      <c r="N56" s="330"/>
      <c r="O56" s="330"/>
      <c r="P56" s="331"/>
    </row>
    <row r="57" spans="1:18">
      <c r="A57" s="847">
        <v>48</v>
      </c>
      <c r="B57" s="1070" t="s">
        <v>105</v>
      </c>
      <c r="C57" s="339"/>
      <c r="D57" s="339" t="s">
        <v>487</v>
      </c>
      <c r="E57" s="339"/>
      <c r="F57" s="330">
        <v>0</v>
      </c>
      <c r="G57" s="1094"/>
      <c r="H57" s="1095"/>
      <c r="I57" s="1096"/>
      <c r="J57" s="1097"/>
      <c r="K57" s="1097"/>
      <c r="L57" s="330">
        <v>0</v>
      </c>
      <c r="M57" s="330"/>
      <c r="N57" s="330">
        <v>0</v>
      </c>
      <c r="O57" s="330"/>
      <c r="P57" s="331">
        <v>0</v>
      </c>
      <c r="Q57" s="1049"/>
      <c r="R57" s="335"/>
    </row>
    <row r="58" spans="1:18">
      <c r="A58" s="847">
        <v>49</v>
      </c>
      <c r="B58" s="1070" t="s">
        <v>104</v>
      </c>
      <c r="C58" s="339"/>
      <c r="D58" s="339" t="s">
        <v>487</v>
      </c>
      <c r="E58" s="339"/>
      <c r="F58" s="330">
        <v>0</v>
      </c>
      <c r="G58" s="1094"/>
      <c r="H58" s="1095"/>
      <c r="I58" s="1096"/>
      <c r="J58" s="1097"/>
      <c r="K58" s="1097"/>
      <c r="L58" s="330">
        <v>0</v>
      </c>
      <c r="M58" s="330"/>
      <c r="N58" s="330">
        <v>0</v>
      </c>
      <c r="O58" s="330"/>
      <c r="P58" s="331">
        <v>0</v>
      </c>
      <c r="Q58" s="1049"/>
      <c r="R58" s="335"/>
    </row>
    <row r="59" spans="1:18">
      <c r="A59" s="847">
        <v>50</v>
      </c>
      <c r="B59" s="1070" t="s">
        <v>103</v>
      </c>
      <c r="C59" s="339"/>
      <c r="D59" s="339" t="s">
        <v>487</v>
      </c>
      <c r="E59" s="339"/>
      <c r="F59" s="330">
        <v>0</v>
      </c>
      <c r="G59" s="1094"/>
      <c r="H59" s="1095"/>
      <c r="I59" s="1096"/>
      <c r="J59" s="1097"/>
      <c r="K59" s="1097"/>
      <c r="L59" s="330">
        <v>0</v>
      </c>
      <c r="M59" s="330"/>
      <c r="N59" s="330">
        <v>0</v>
      </c>
      <c r="O59" s="330"/>
      <c r="P59" s="331">
        <v>0</v>
      </c>
      <c r="Q59" s="1049"/>
      <c r="R59" s="335"/>
    </row>
    <row r="60" spans="1:18">
      <c r="A60" s="847">
        <v>51</v>
      </c>
      <c r="B60" s="1070" t="s">
        <v>95</v>
      </c>
      <c r="C60" s="339"/>
      <c r="D60" s="339" t="s">
        <v>487</v>
      </c>
      <c r="E60" s="339"/>
      <c r="F60" s="330">
        <v>0</v>
      </c>
      <c r="G60" s="1094"/>
      <c r="H60" s="1095"/>
      <c r="I60" s="1096"/>
      <c r="J60" s="1097"/>
      <c r="K60" s="1097"/>
      <c r="L60" s="330">
        <v>0</v>
      </c>
      <c r="M60" s="330"/>
      <c r="N60" s="330">
        <v>0</v>
      </c>
      <c r="O60" s="330"/>
      <c r="P60" s="331">
        <v>0</v>
      </c>
      <c r="Q60" s="1049"/>
      <c r="R60" s="335"/>
    </row>
    <row r="61" spans="1:18">
      <c r="A61" s="847">
        <v>52</v>
      </c>
      <c r="B61" s="1070" t="s">
        <v>92</v>
      </c>
      <c r="C61" s="339"/>
      <c r="D61" s="339" t="s">
        <v>487</v>
      </c>
      <c r="E61" s="339"/>
      <c r="F61" s="330">
        <v>0</v>
      </c>
      <c r="G61" s="1094"/>
      <c r="H61" s="1095"/>
      <c r="I61" s="1096"/>
      <c r="J61" s="1097"/>
      <c r="K61" s="1097"/>
      <c r="L61" s="330">
        <v>0</v>
      </c>
      <c r="M61" s="330"/>
      <c r="N61" s="330">
        <v>0</v>
      </c>
      <c r="O61" s="330"/>
      <c r="P61" s="331">
        <v>0</v>
      </c>
      <c r="Q61" s="1049"/>
      <c r="R61" s="335"/>
    </row>
    <row r="62" spans="1:18">
      <c r="A62" s="847">
        <v>53</v>
      </c>
      <c r="B62" s="1070" t="s">
        <v>145</v>
      </c>
      <c r="C62" s="339"/>
      <c r="D62" s="339" t="s">
        <v>487</v>
      </c>
      <c r="E62" s="339"/>
      <c r="F62" s="330">
        <v>0</v>
      </c>
      <c r="G62" s="1094"/>
      <c r="H62" s="1095"/>
      <c r="I62" s="1096"/>
      <c r="J62" s="1097"/>
      <c r="K62" s="1097"/>
      <c r="L62" s="330">
        <v>0</v>
      </c>
      <c r="M62" s="330"/>
      <c r="N62" s="330">
        <v>0</v>
      </c>
      <c r="O62" s="330"/>
      <c r="P62" s="331">
        <v>0</v>
      </c>
      <c r="Q62" s="1049"/>
      <c r="R62" s="335"/>
    </row>
    <row r="63" spans="1:18">
      <c r="A63" s="847">
        <v>54</v>
      </c>
      <c r="B63" s="1070" t="s">
        <v>102</v>
      </c>
      <c r="C63" s="339"/>
      <c r="D63" s="339" t="s">
        <v>487</v>
      </c>
      <c r="E63" s="339"/>
      <c r="F63" s="330">
        <v>0</v>
      </c>
      <c r="G63" s="1094"/>
      <c r="H63" s="1095"/>
      <c r="I63" s="1096"/>
      <c r="J63" s="1097"/>
      <c r="K63" s="1097"/>
      <c r="L63" s="330">
        <v>0</v>
      </c>
      <c r="M63" s="330"/>
      <c r="N63" s="330">
        <v>0</v>
      </c>
      <c r="O63" s="330"/>
      <c r="P63" s="331">
        <v>0</v>
      </c>
      <c r="Q63" s="1049"/>
      <c r="R63" s="335"/>
    </row>
    <row r="64" spans="1:18">
      <c r="A64" s="847">
        <v>55</v>
      </c>
      <c r="B64" s="1070" t="s">
        <v>101</v>
      </c>
      <c r="C64" s="339"/>
      <c r="D64" s="339" t="s">
        <v>487</v>
      </c>
      <c r="E64" s="339"/>
      <c r="F64" s="330">
        <v>0</v>
      </c>
      <c r="G64" s="1094"/>
      <c r="H64" s="1095"/>
      <c r="I64" s="1096"/>
      <c r="J64" s="1097"/>
      <c r="K64" s="1097"/>
      <c r="L64" s="330">
        <v>0</v>
      </c>
      <c r="M64" s="330"/>
      <c r="N64" s="330">
        <v>0</v>
      </c>
      <c r="O64" s="330"/>
      <c r="P64" s="331">
        <v>0</v>
      </c>
      <c r="Q64" s="1049"/>
      <c r="R64" s="335"/>
    </row>
    <row r="65" spans="1:18">
      <c r="A65" s="847">
        <v>56</v>
      </c>
      <c r="B65" s="1070" t="s">
        <v>100</v>
      </c>
      <c r="C65" s="339"/>
      <c r="D65" s="339" t="s">
        <v>487</v>
      </c>
      <c r="E65" s="339"/>
      <c r="F65" s="330">
        <v>0</v>
      </c>
      <c r="G65" s="1094"/>
      <c r="H65" s="1095"/>
      <c r="I65" s="1096"/>
      <c r="J65" s="1097"/>
      <c r="K65" s="1097"/>
      <c r="L65" s="330">
        <v>0</v>
      </c>
      <c r="M65" s="330"/>
      <c r="N65" s="330">
        <v>0</v>
      </c>
      <c r="O65" s="330"/>
      <c r="P65" s="331">
        <v>0</v>
      </c>
      <c r="Q65" s="1049"/>
      <c r="R65" s="335"/>
    </row>
    <row r="66" spans="1:18">
      <c r="A66" s="847">
        <v>57</v>
      </c>
      <c r="B66" s="1070" t="s">
        <v>106</v>
      </c>
      <c r="C66" s="339"/>
      <c r="D66" s="339" t="s">
        <v>487</v>
      </c>
      <c r="E66" s="339"/>
      <c r="F66" s="330">
        <v>0</v>
      </c>
      <c r="G66" s="1094"/>
      <c r="H66" s="1095"/>
      <c r="I66" s="1096"/>
      <c r="J66" s="1097"/>
      <c r="K66" s="1097"/>
      <c r="L66" s="330">
        <v>0</v>
      </c>
      <c r="M66" s="330"/>
      <c r="N66" s="330">
        <v>0</v>
      </c>
      <c r="O66" s="330"/>
      <c r="P66" s="331">
        <v>0</v>
      </c>
      <c r="Q66" s="1049"/>
      <c r="R66" s="335"/>
    </row>
    <row r="67" spans="1:18">
      <c r="A67" s="847">
        <v>58</v>
      </c>
      <c r="B67" s="1070" t="s">
        <v>99</v>
      </c>
      <c r="C67" s="339"/>
      <c r="D67" s="339" t="s">
        <v>487</v>
      </c>
      <c r="E67" s="339"/>
      <c r="F67" s="330">
        <v>0</v>
      </c>
      <c r="G67" s="1094"/>
      <c r="H67" s="1095"/>
      <c r="I67" s="1096"/>
      <c r="J67" s="1097"/>
      <c r="K67" s="1097"/>
      <c r="L67" s="330">
        <v>0</v>
      </c>
      <c r="M67" s="330"/>
      <c r="N67" s="330">
        <v>0</v>
      </c>
      <c r="O67" s="330"/>
      <c r="P67" s="331">
        <v>0</v>
      </c>
      <c r="Q67" s="1049"/>
      <c r="R67" s="335"/>
    </row>
    <row r="68" spans="1:18">
      <c r="A68" s="847">
        <v>59</v>
      </c>
      <c r="B68" s="1070" t="s">
        <v>98</v>
      </c>
      <c r="C68" s="339"/>
      <c r="D68" s="339" t="s">
        <v>487</v>
      </c>
      <c r="E68" s="339"/>
      <c r="F68" s="330">
        <v>0</v>
      </c>
      <c r="G68" s="1094"/>
      <c r="H68" s="1095"/>
      <c r="I68" s="1096"/>
      <c r="J68" s="1097"/>
      <c r="K68" s="1097"/>
      <c r="L68" s="330">
        <v>0</v>
      </c>
      <c r="M68" s="330"/>
      <c r="N68" s="330">
        <v>0</v>
      </c>
      <c r="O68" s="330"/>
      <c r="P68" s="331">
        <v>0</v>
      </c>
      <c r="Q68" s="1049"/>
      <c r="R68" s="335"/>
    </row>
    <row r="69" spans="1:18" ht="24" customHeight="1">
      <c r="A69" s="847">
        <v>60</v>
      </c>
      <c r="B69" s="1070"/>
      <c r="C69" s="339"/>
      <c r="D69" s="339"/>
      <c r="E69" s="339"/>
      <c r="F69" s="1049"/>
      <c r="G69" s="1049"/>
      <c r="H69" s="1072"/>
      <c r="I69" s="1072"/>
      <c r="J69" s="339"/>
      <c r="K69" s="339"/>
      <c r="L69" s="330">
        <v>0</v>
      </c>
      <c r="M69" s="330"/>
      <c r="N69" s="330"/>
      <c r="O69" s="330"/>
      <c r="P69" s="331"/>
      <c r="Q69" s="1049"/>
      <c r="R69" s="335"/>
    </row>
    <row r="70" spans="1:18">
      <c r="A70" s="847">
        <v>61</v>
      </c>
      <c r="B70" s="1078"/>
      <c r="P70" s="1079"/>
    </row>
    <row r="71" spans="1:18">
      <c r="A71" s="847">
        <v>62</v>
      </c>
      <c r="B71" s="1070" t="s">
        <v>175</v>
      </c>
      <c r="C71" s="339"/>
      <c r="F71" s="326" t="s">
        <v>974</v>
      </c>
      <c r="N71" s="336">
        <v>0</v>
      </c>
      <c r="P71" s="1079"/>
    </row>
    <row r="72" spans="1:18">
      <c r="A72" s="847">
        <v>63</v>
      </c>
      <c r="B72" s="1070" t="s">
        <v>148</v>
      </c>
      <c r="C72" s="339"/>
      <c r="F72" s="326" t="s">
        <v>953</v>
      </c>
      <c r="N72" s="336">
        <v>0</v>
      </c>
      <c r="P72" s="1079"/>
    </row>
    <row r="73" spans="1:18">
      <c r="A73" s="847">
        <v>64</v>
      </c>
      <c r="B73" s="1080" t="s">
        <v>149</v>
      </c>
      <c r="C73" s="1081"/>
      <c r="D73" s="563"/>
      <c r="E73" s="563"/>
      <c r="F73" s="563" t="s">
        <v>975</v>
      </c>
      <c r="G73" s="563"/>
      <c r="H73" s="563"/>
      <c r="I73" s="563"/>
      <c r="J73" s="563"/>
      <c r="K73" s="563"/>
      <c r="L73" s="563"/>
      <c r="M73" s="563"/>
      <c r="N73" s="338">
        <v>0</v>
      </c>
      <c r="O73" s="563"/>
      <c r="P73" s="1082"/>
    </row>
    <row r="74" spans="1:18">
      <c r="A74" s="847">
        <v>65</v>
      </c>
    </row>
    <row r="75" spans="1:18">
      <c r="A75" s="847">
        <v>66</v>
      </c>
      <c r="P75" s="369" t="s">
        <v>944</v>
      </c>
    </row>
    <row r="76" spans="1:18">
      <c r="A76" s="847">
        <v>67</v>
      </c>
      <c r="B76" s="1021" t="s">
        <v>155</v>
      </c>
      <c r="C76" s="1021"/>
      <c r="D76" s="1021"/>
      <c r="E76" s="1021"/>
      <c r="F76" s="1021"/>
      <c r="G76" s="1021"/>
      <c r="H76" s="1021"/>
      <c r="I76" s="1021"/>
      <c r="J76" s="1021"/>
      <c r="K76" s="1021"/>
      <c r="L76" s="1021"/>
      <c r="M76" s="1021"/>
      <c r="N76" s="1021"/>
    </row>
    <row r="77" spans="1:18">
      <c r="A77" s="847">
        <v>68</v>
      </c>
      <c r="B77" s="1017" t="s">
        <v>861</v>
      </c>
      <c r="C77" s="1017"/>
      <c r="D77" s="1017"/>
      <c r="E77" s="1017"/>
      <c r="F77" s="1017"/>
      <c r="G77" s="1017"/>
      <c r="H77" s="1017"/>
      <c r="I77" s="1017"/>
      <c r="J77" s="1017"/>
      <c r="K77" s="1017"/>
      <c r="L77" s="1017"/>
      <c r="M77" s="1017"/>
      <c r="N77" s="1017"/>
    </row>
    <row r="78" spans="1:18">
      <c r="A78" s="847">
        <v>69</v>
      </c>
      <c r="B78" s="1021"/>
      <c r="C78" s="1021"/>
      <c r="D78" s="1021"/>
      <c r="E78" s="1021"/>
      <c r="F78" s="1021"/>
      <c r="G78" s="1021"/>
      <c r="H78" s="1021"/>
      <c r="I78" s="1021"/>
      <c r="J78" s="1021"/>
      <c r="K78" s="1021"/>
      <c r="L78" s="1021"/>
      <c r="M78" s="1021"/>
      <c r="N78" s="1021"/>
    </row>
    <row r="79" spans="1:18">
      <c r="A79" s="847">
        <v>70</v>
      </c>
      <c r="B79" s="339"/>
      <c r="C79" s="339"/>
      <c r="H79" s="340"/>
      <c r="I79" s="340"/>
      <c r="N79" s="341"/>
    </row>
    <row r="80" spans="1:18">
      <c r="A80" s="847">
        <v>71</v>
      </c>
      <c r="B80" s="1060" t="s">
        <v>545</v>
      </c>
      <c r="C80" s="1061"/>
      <c r="D80" s="1062"/>
      <c r="E80" s="1062"/>
      <c r="F80" s="1062"/>
      <c r="G80" s="1062"/>
      <c r="H80" s="1063"/>
      <c r="I80" s="1063"/>
      <c r="J80" s="1063"/>
      <c r="K80" s="1063"/>
      <c r="L80" s="1064"/>
      <c r="M80" s="1064"/>
      <c r="N80" s="1062"/>
      <c r="O80" s="1062"/>
      <c r="P80" s="1065"/>
    </row>
    <row r="81" spans="1:16">
      <c r="A81" s="847">
        <v>72</v>
      </c>
      <c r="B81" s="1066"/>
      <c r="C81" s="1067"/>
      <c r="D81" s="1020"/>
      <c r="E81" s="1020"/>
      <c r="F81" s="1020"/>
      <c r="G81" s="1020"/>
      <c r="H81" s="339"/>
      <c r="I81" s="339"/>
      <c r="J81" s="339"/>
      <c r="K81" s="339"/>
      <c r="L81" s="1021" t="s">
        <v>144</v>
      </c>
      <c r="M81" s="1021"/>
      <c r="N81" s="1020"/>
      <c r="O81" s="1020"/>
      <c r="P81" s="1068"/>
    </row>
    <row r="82" spans="1:16">
      <c r="A82" s="847">
        <v>73</v>
      </c>
      <c r="B82" s="1069"/>
      <c r="C82" s="1067"/>
      <c r="D82" s="1020"/>
      <c r="E82" s="1020"/>
      <c r="F82" s="1020"/>
      <c r="G82" s="1020"/>
      <c r="H82" s="339"/>
      <c r="I82" s="339"/>
      <c r="J82" s="339"/>
      <c r="K82" s="339"/>
      <c r="L82" s="1021"/>
      <c r="M82" s="1021"/>
      <c r="N82" s="1020"/>
      <c r="O82" s="1020"/>
      <c r="P82" s="1068"/>
    </row>
    <row r="83" spans="1:16">
      <c r="A83" s="847">
        <v>74</v>
      </c>
      <c r="B83" s="1070" t="s">
        <v>105</v>
      </c>
      <c r="C83" s="339"/>
      <c r="D83" s="339" t="s">
        <v>169</v>
      </c>
      <c r="E83" s="339"/>
      <c r="F83" s="811"/>
      <c r="G83" s="330"/>
      <c r="H83" s="1071"/>
      <c r="I83" s="1072"/>
      <c r="J83" s="1073">
        <v>12</v>
      </c>
      <c r="K83" s="339"/>
      <c r="L83" s="1077">
        <v>0</v>
      </c>
      <c r="M83" s="330"/>
      <c r="N83" s="330"/>
      <c r="O83" s="330"/>
      <c r="P83" s="331">
        <v>0</v>
      </c>
    </row>
    <row r="84" spans="1:16">
      <c r="A84" s="847">
        <v>75</v>
      </c>
      <c r="B84" s="1070" t="s">
        <v>104</v>
      </c>
      <c r="C84" s="339"/>
      <c r="D84" s="339" t="s">
        <v>169</v>
      </c>
      <c r="E84" s="339"/>
      <c r="F84" s="811"/>
      <c r="G84" s="330"/>
      <c r="H84" s="1071"/>
      <c r="I84" s="1072"/>
      <c r="J84" s="1074">
        <v>11</v>
      </c>
      <c r="L84" s="1049">
        <v>0</v>
      </c>
      <c r="M84" s="330"/>
      <c r="N84" s="330"/>
      <c r="O84" s="330"/>
      <c r="P84" s="331">
        <v>0</v>
      </c>
    </row>
    <row r="85" spans="1:16">
      <c r="A85" s="847">
        <v>76</v>
      </c>
      <c r="B85" s="1070" t="s">
        <v>103</v>
      </c>
      <c r="C85" s="339"/>
      <c r="D85" s="339" t="s">
        <v>169</v>
      </c>
      <c r="E85" s="339"/>
      <c r="F85" s="811"/>
      <c r="G85" s="330"/>
      <c r="H85" s="1071"/>
      <c r="I85" s="1072"/>
      <c r="J85" s="1074">
        <v>10</v>
      </c>
      <c r="L85" s="1049">
        <v>0</v>
      </c>
      <c r="M85" s="330"/>
      <c r="N85" s="330"/>
      <c r="O85" s="330"/>
      <c r="P85" s="331">
        <v>0</v>
      </c>
    </row>
    <row r="86" spans="1:16">
      <c r="A86" s="847">
        <v>77</v>
      </c>
      <c r="B86" s="1070" t="s">
        <v>95</v>
      </c>
      <c r="C86" s="339"/>
      <c r="D86" s="339" t="s">
        <v>169</v>
      </c>
      <c r="E86" s="339"/>
      <c r="F86" s="811"/>
      <c r="G86" s="330"/>
      <c r="H86" s="1071"/>
      <c r="I86" s="1072"/>
      <c r="J86" s="1074">
        <v>9</v>
      </c>
      <c r="L86" s="1049">
        <v>0</v>
      </c>
      <c r="M86" s="330"/>
      <c r="N86" s="330"/>
      <c r="O86" s="330"/>
      <c r="P86" s="331">
        <v>0</v>
      </c>
    </row>
    <row r="87" spans="1:16">
      <c r="A87" s="847">
        <v>78</v>
      </c>
      <c r="B87" s="1070" t="s">
        <v>92</v>
      </c>
      <c r="C87" s="339"/>
      <c r="D87" s="339" t="s">
        <v>169</v>
      </c>
      <c r="E87" s="339"/>
      <c r="F87" s="811"/>
      <c r="G87" s="330"/>
      <c r="H87" s="1071"/>
      <c r="I87" s="1072"/>
      <c r="J87" s="1074">
        <v>8</v>
      </c>
      <c r="L87" s="1049">
        <v>0</v>
      </c>
      <c r="M87" s="330"/>
      <c r="N87" s="330"/>
      <c r="O87" s="330"/>
      <c r="P87" s="331">
        <v>0</v>
      </c>
    </row>
    <row r="88" spans="1:16">
      <c r="A88" s="847">
        <v>79</v>
      </c>
      <c r="B88" s="1070" t="s">
        <v>145</v>
      </c>
      <c r="C88" s="339"/>
      <c r="D88" s="339" t="s">
        <v>169</v>
      </c>
      <c r="E88" s="339"/>
      <c r="F88" s="811"/>
      <c r="G88" s="330"/>
      <c r="H88" s="1071"/>
      <c r="I88" s="1072"/>
      <c r="J88" s="1074">
        <v>7</v>
      </c>
      <c r="L88" s="1049">
        <v>0</v>
      </c>
      <c r="M88" s="330"/>
      <c r="N88" s="330"/>
      <c r="O88" s="330"/>
      <c r="P88" s="331">
        <v>0</v>
      </c>
    </row>
    <row r="89" spans="1:16">
      <c r="A89" s="847">
        <v>80</v>
      </c>
      <c r="B89" s="1070" t="s">
        <v>102</v>
      </c>
      <c r="C89" s="339"/>
      <c r="D89" s="339" t="s">
        <v>169</v>
      </c>
      <c r="E89" s="339"/>
      <c r="F89" s="811"/>
      <c r="G89" s="330"/>
      <c r="H89" s="1071"/>
      <c r="I89" s="1072"/>
      <c r="J89" s="1074">
        <v>6</v>
      </c>
      <c r="L89" s="1049">
        <v>0</v>
      </c>
      <c r="M89" s="330"/>
      <c r="N89" s="330"/>
      <c r="O89" s="330"/>
      <c r="P89" s="331">
        <v>0</v>
      </c>
    </row>
    <row r="90" spans="1:16">
      <c r="A90" s="847">
        <v>81</v>
      </c>
      <c r="B90" s="1070" t="s">
        <v>101</v>
      </c>
      <c r="C90" s="339"/>
      <c r="D90" s="339" t="s">
        <v>169</v>
      </c>
      <c r="E90" s="339"/>
      <c r="F90" s="811"/>
      <c r="G90" s="330"/>
      <c r="H90" s="1071"/>
      <c r="I90" s="1072"/>
      <c r="J90" s="1074">
        <v>5</v>
      </c>
      <c r="L90" s="1049">
        <v>0</v>
      </c>
      <c r="M90" s="330"/>
      <c r="N90" s="330"/>
      <c r="O90" s="330"/>
      <c r="P90" s="331">
        <v>0</v>
      </c>
    </row>
    <row r="91" spans="1:16">
      <c r="A91" s="847">
        <v>82</v>
      </c>
      <c r="B91" s="1070" t="s">
        <v>100</v>
      </c>
      <c r="C91" s="339"/>
      <c r="D91" s="339" t="s">
        <v>169</v>
      </c>
      <c r="E91" s="339"/>
      <c r="F91" s="811"/>
      <c r="G91" s="330"/>
      <c r="H91" s="1071"/>
      <c r="I91" s="1072"/>
      <c r="J91" s="1074">
        <v>4</v>
      </c>
      <c r="L91" s="1049">
        <v>0</v>
      </c>
      <c r="M91" s="330"/>
      <c r="N91" s="330"/>
      <c r="O91" s="330"/>
      <c r="P91" s="331">
        <v>0</v>
      </c>
    </row>
    <row r="92" spans="1:16">
      <c r="A92" s="847">
        <v>83</v>
      </c>
      <c r="B92" s="1070" t="s">
        <v>106</v>
      </c>
      <c r="C92" s="339"/>
      <c r="D92" s="339" t="s">
        <v>169</v>
      </c>
      <c r="E92" s="339"/>
      <c r="F92" s="811"/>
      <c r="G92" s="330"/>
      <c r="H92" s="1071"/>
      <c r="I92" s="1072"/>
      <c r="J92" s="1074">
        <v>3</v>
      </c>
      <c r="L92" s="1049">
        <v>0</v>
      </c>
      <c r="M92" s="330"/>
      <c r="N92" s="330"/>
      <c r="O92" s="330"/>
      <c r="P92" s="331">
        <v>0</v>
      </c>
    </row>
    <row r="93" spans="1:16">
      <c r="A93" s="847">
        <v>84</v>
      </c>
      <c r="B93" s="1070" t="s">
        <v>99</v>
      </c>
      <c r="C93" s="339"/>
      <c r="D93" s="339" t="s">
        <v>169</v>
      </c>
      <c r="E93" s="339"/>
      <c r="F93" s="811"/>
      <c r="G93" s="330"/>
      <c r="H93" s="1071"/>
      <c r="I93" s="1072"/>
      <c r="J93" s="1074">
        <v>2</v>
      </c>
      <c r="L93" s="1049">
        <v>0</v>
      </c>
      <c r="M93" s="330"/>
      <c r="N93" s="330"/>
      <c r="O93" s="330"/>
      <c r="P93" s="331">
        <v>0</v>
      </c>
    </row>
    <row r="94" spans="1:16">
      <c r="A94" s="847">
        <v>85</v>
      </c>
      <c r="B94" s="1070" t="s">
        <v>98</v>
      </c>
      <c r="C94" s="339"/>
      <c r="D94" s="339" t="s">
        <v>169</v>
      </c>
      <c r="E94" s="339"/>
      <c r="F94" s="811"/>
      <c r="G94" s="330"/>
      <c r="H94" s="1071"/>
      <c r="I94" s="1072"/>
      <c r="J94" s="1074">
        <v>1</v>
      </c>
      <c r="L94" s="1049">
        <v>0</v>
      </c>
      <c r="M94" s="330"/>
      <c r="N94" s="330"/>
      <c r="O94" s="330"/>
      <c r="P94" s="331">
        <v>0</v>
      </c>
    </row>
    <row r="95" spans="1:16">
      <c r="A95" s="847">
        <v>86</v>
      </c>
      <c r="B95" s="1070"/>
      <c r="C95" s="339"/>
      <c r="D95" s="339"/>
      <c r="E95" s="339"/>
      <c r="F95" s="330"/>
      <c r="G95" s="330"/>
      <c r="H95" s="1072"/>
      <c r="I95" s="1072"/>
      <c r="L95" s="1049">
        <v>0</v>
      </c>
      <c r="M95" s="330"/>
      <c r="N95" s="330"/>
      <c r="O95" s="330"/>
      <c r="P95" s="334">
        <v>0</v>
      </c>
    </row>
    <row r="96" spans="1:16">
      <c r="A96" s="847">
        <v>87</v>
      </c>
      <c r="B96" s="1070"/>
      <c r="C96" s="339"/>
      <c r="D96" s="339"/>
      <c r="E96" s="339"/>
      <c r="F96" s="330"/>
      <c r="G96" s="330"/>
      <c r="H96" s="1072"/>
      <c r="I96" s="1072"/>
      <c r="L96" s="330"/>
      <c r="M96" s="330"/>
      <c r="N96" s="330"/>
      <c r="O96" s="330"/>
      <c r="P96" s="334"/>
    </row>
    <row r="97" spans="1:16">
      <c r="A97" s="847">
        <v>88</v>
      </c>
      <c r="B97" s="1070"/>
      <c r="C97" s="339"/>
      <c r="D97" s="339"/>
      <c r="E97" s="339"/>
      <c r="F97" s="330"/>
      <c r="G97" s="330"/>
      <c r="H97" s="1072"/>
      <c r="I97" s="1072"/>
      <c r="L97" s="129" t="s">
        <v>972</v>
      </c>
      <c r="M97" s="330"/>
      <c r="N97" s="330"/>
      <c r="O97" s="330"/>
      <c r="P97" s="334"/>
    </row>
    <row r="98" spans="1:16">
      <c r="A98" s="847">
        <v>89</v>
      </c>
      <c r="B98" s="1070"/>
      <c r="C98" s="339"/>
      <c r="D98" s="339"/>
      <c r="E98" s="339"/>
      <c r="F98" s="330"/>
      <c r="G98" s="330"/>
      <c r="H98" s="1072"/>
      <c r="I98" s="1072"/>
      <c r="L98" s="129"/>
      <c r="M98" s="330"/>
      <c r="N98" s="330"/>
      <c r="O98" s="330"/>
      <c r="P98" s="334"/>
    </row>
    <row r="99" spans="1:16">
      <c r="A99" s="847">
        <v>90</v>
      </c>
      <c r="B99" s="1070" t="s">
        <v>146</v>
      </c>
      <c r="C99" s="339"/>
      <c r="D99" s="339" t="s">
        <v>168</v>
      </c>
      <c r="E99" s="339"/>
      <c r="F99" s="1049">
        <v>0</v>
      </c>
      <c r="G99" s="1049"/>
      <c r="H99" s="1071"/>
      <c r="I99" s="1072"/>
      <c r="J99" s="1073">
        <v>12</v>
      </c>
      <c r="K99" s="339"/>
      <c r="L99" s="330">
        <v>0</v>
      </c>
      <c r="M99" s="330"/>
      <c r="N99" s="330"/>
      <c r="O99" s="330"/>
      <c r="P99" s="334">
        <v>0</v>
      </c>
    </row>
    <row r="100" spans="1:16">
      <c r="A100" s="847">
        <v>91</v>
      </c>
      <c r="B100" s="1070" t="s">
        <v>146</v>
      </c>
      <c r="C100" s="339"/>
      <c r="D100" s="339" t="s">
        <v>173</v>
      </c>
      <c r="E100" s="339"/>
      <c r="F100" s="1049">
        <v>0</v>
      </c>
      <c r="G100" s="1049"/>
      <c r="H100" s="1071"/>
      <c r="I100" s="1072"/>
      <c r="J100" s="1073">
        <v>12</v>
      </c>
      <c r="K100" s="339"/>
      <c r="L100" s="330">
        <v>0</v>
      </c>
      <c r="M100" s="330"/>
      <c r="N100" s="330"/>
      <c r="O100" s="330"/>
      <c r="P100" s="334">
        <v>0</v>
      </c>
    </row>
    <row r="101" spans="1:16">
      <c r="A101" s="847">
        <v>92</v>
      </c>
      <c r="B101" s="1070" t="s">
        <v>146</v>
      </c>
      <c r="C101" s="339"/>
      <c r="D101" s="339" t="s">
        <v>485</v>
      </c>
      <c r="E101" s="339"/>
      <c r="F101" s="1049">
        <v>0</v>
      </c>
      <c r="G101" s="1049"/>
      <c r="H101" s="1071"/>
      <c r="I101" s="1072"/>
      <c r="J101" s="1073">
        <v>12</v>
      </c>
      <c r="K101" s="339"/>
      <c r="L101" s="330">
        <v>0</v>
      </c>
      <c r="M101" s="330"/>
      <c r="N101" s="330"/>
      <c r="O101" s="330"/>
      <c r="P101" s="334">
        <v>0</v>
      </c>
    </row>
    <row r="102" spans="1:16">
      <c r="A102" s="847">
        <v>93</v>
      </c>
      <c r="B102" s="1070" t="s">
        <v>146</v>
      </c>
      <c r="C102" s="339"/>
      <c r="D102" s="339" t="s">
        <v>486</v>
      </c>
      <c r="E102" s="339"/>
      <c r="F102" s="1049">
        <v>0</v>
      </c>
      <c r="G102" s="1049"/>
      <c r="H102" s="1071"/>
      <c r="I102" s="1072"/>
      <c r="J102" s="1073">
        <v>12</v>
      </c>
      <c r="K102" s="339"/>
      <c r="L102" s="330">
        <v>0</v>
      </c>
      <c r="M102" s="330"/>
      <c r="N102" s="330"/>
      <c r="O102" s="330"/>
      <c r="P102" s="334">
        <v>0</v>
      </c>
    </row>
    <row r="103" spans="1:16">
      <c r="A103" s="847">
        <v>94</v>
      </c>
      <c r="B103" s="1070"/>
      <c r="C103" s="339"/>
      <c r="D103" s="339"/>
      <c r="E103" s="339"/>
      <c r="F103" s="1049"/>
      <c r="G103" s="1049"/>
      <c r="H103" s="1072"/>
      <c r="I103" s="1072"/>
      <c r="J103" s="339"/>
      <c r="K103" s="339"/>
      <c r="L103" s="330"/>
      <c r="M103" s="330"/>
      <c r="N103" s="330"/>
      <c r="O103" s="330"/>
      <c r="P103" s="334"/>
    </row>
    <row r="104" spans="1:16">
      <c r="A104" s="847">
        <v>95</v>
      </c>
      <c r="B104" s="1070"/>
      <c r="C104" s="339"/>
      <c r="D104" s="339"/>
      <c r="E104" s="339"/>
      <c r="F104" s="1049"/>
      <c r="G104" s="1049"/>
      <c r="H104" s="1072"/>
      <c r="I104" s="1072"/>
      <c r="J104" s="339"/>
      <c r="K104" s="339"/>
      <c r="L104" s="330"/>
      <c r="M104" s="330"/>
      <c r="N104" s="330"/>
      <c r="O104" s="330"/>
      <c r="P104" s="331"/>
    </row>
    <row r="105" spans="1:16">
      <c r="A105" s="847">
        <v>96</v>
      </c>
      <c r="B105" s="1075" t="s">
        <v>147</v>
      </c>
      <c r="C105" s="1076"/>
      <c r="D105" s="339"/>
      <c r="E105" s="339"/>
      <c r="F105" s="330"/>
      <c r="G105" s="330"/>
      <c r="H105" s="1072"/>
      <c r="I105" s="1072"/>
      <c r="J105" s="339"/>
      <c r="K105" s="339"/>
      <c r="L105" s="129" t="s">
        <v>973</v>
      </c>
      <c r="M105" s="129"/>
      <c r="N105" s="330"/>
      <c r="O105" s="330"/>
      <c r="P105" s="331"/>
    </row>
    <row r="106" spans="1:16">
      <c r="A106" s="847">
        <v>97</v>
      </c>
      <c r="B106" s="1070" t="s">
        <v>105</v>
      </c>
      <c r="C106" s="339"/>
      <c r="D106" s="339" t="s">
        <v>487</v>
      </c>
      <c r="E106" s="339"/>
      <c r="F106" s="1077">
        <v>0</v>
      </c>
      <c r="G106" s="1049"/>
      <c r="H106" s="1071"/>
      <c r="I106" s="1072"/>
      <c r="J106" s="339"/>
      <c r="K106" s="339"/>
      <c r="L106" s="1077">
        <v>0</v>
      </c>
      <c r="M106" s="330"/>
      <c r="N106" s="1077">
        <v>0</v>
      </c>
      <c r="O106" s="330"/>
      <c r="P106" s="1077">
        <v>0</v>
      </c>
    </row>
    <row r="107" spans="1:16">
      <c r="A107" s="847">
        <v>98</v>
      </c>
      <c r="B107" s="1070" t="s">
        <v>104</v>
      </c>
      <c r="C107" s="339"/>
      <c r="D107" s="339" t="s">
        <v>487</v>
      </c>
      <c r="E107" s="339"/>
      <c r="F107" s="1049">
        <v>0</v>
      </c>
      <c r="G107" s="1049"/>
      <c r="H107" s="1071"/>
      <c r="I107" s="1072"/>
      <c r="J107" s="339"/>
      <c r="K107" s="339"/>
      <c r="L107" s="1049">
        <v>0</v>
      </c>
      <c r="M107" s="330"/>
      <c r="N107" s="1049">
        <v>0</v>
      </c>
      <c r="O107" s="330"/>
      <c r="P107" s="1049">
        <v>0</v>
      </c>
    </row>
    <row r="108" spans="1:16">
      <c r="A108" s="847">
        <v>99</v>
      </c>
      <c r="B108" s="1070" t="s">
        <v>103</v>
      </c>
      <c r="C108" s="339"/>
      <c r="D108" s="339" t="s">
        <v>487</v>
      </c>
      <c r="E108" s="339"/>
      <c r="F108" s="1049">
        <v>0</v>
      </c>
      <c r="G108" s="1049"/>
      <c r="H108" s="1071"/>
      <c r="I108" s="1072"/>
      <c r="J108" s="339"/>
      <c r="K108" s="339"/>
      <c r="L108" s="1049">
        <v>0</v>
      </c>
      <c r="M108" s="330"/>
      <c r="N108" s="1049">
        <v>0</v>
      </c>
      <c r="O108" s="330"/>
      <c r="P108" s="1049">
        <v>0</v>
      </c>
    </row>
    <row r="109" spans="1:16">
      <c r="A109" s="847">
        <v>100</v>
      </c>
      <c r="B109" s="1070" t="s">
        <v>95</v>
      </c>
      <c r="C109" s="339"/>
      <c r="D109" s="339" t="s">
        <v>487</v>
      </c>
      <c r="E109" s="339"/>
      <c r="F109" s="1049">
        <v>0</v>
      </c>
      <c r="G109" s="1049"/>
      <c r="H109" s="1071"/>
      <c r="I109" s="1072"/>
      <c r="J109" s="339"/>
      <c r="K109" s="339"/>
      <c r="L109" s="1049">
        <v>0</v>
      </c>
      <c r="M109" s="330"/>
      <c r="N109" s="1049">
        <v>0</v>
      </c>
      <c r="O109" s="330"/>
      <c r="P109" s="1049">
        <v>0</v>
      </c>
    </row>
    <row r="110" spans="1:16">
      <c r="A110" s="847">
        <v>101</v>
      </c>
      <c r="B110" s="1070" t="s">
        <v>92</v>
      </c>
      <c r="C110" s="339"/>
      <c r="D110" s="339" t="s">
        <v>487</v>
      </c>
      <c r="E110" s="339"/>
      <c r="F110" s="1049">
        <v>0</v>
      </c>
      <c r="G110" s="1049"/>
      <c r="H110" s="1071"/>
      <c r="I110" s="1072"/>
      <c r="J110" s="339"/>
      <c r="K110" s="339"/>
      <c r="L110" s="1049">
        <v>0</v>
      </c>
      <c r="M110" s="330"/>
      <c r="N110" s="1049">
        <v>0</v>
      </c>
      <c r="O110" s="330"/>
      <c r="P110" s="1049">
        <v>0</v>
      </c>
    </row>
    <row r="111" spans="1:16">
      <c r="A111" s="847">
        <v>102</v>
      </c>
      <c r="B111" s="1070" t="s">
        <v>145</v>
      </c>
      <c r="C111" s="339"/>
      <c r="D111" s="339" t="s">
        <v>487</v>
      </c>
      <c r="E111" s="339"/>
      <c r="F111" s="1049">
        <v>0</v>
      </c>
      <c r="G111" s="1049"/>
      <c r="H111" s="1071"/>
      <c r="I111" s="1072"/>
      <c r="J111" s="339"/>
      <c r="K111" s="339"/>
      <c r="L111" s="1049">
        <v>0</v>
      </c>
      <c r="M111" s="330"/>
      <c r="N111" s="1049">
        <v>0</v>
      </c>
      <c r="O111" s="330"/>
      <c r="P111" s="1049">
        <v>0</v>
      </c>
    </row>
    <row r="112" spans="1:16">
      <c r="A112" s="847">
        <v>103</v>
      </c>
      <c r="B112" s="1070" t="s">
        <v>102</v>
      </c>
      <c r="C112" s="339"/>
      <c r="D112" s="339" t="s">
        <v>487</v>
      </c>
      <c r="E112" s="339"/>
      <c r="F112" s="1049">
        <v>0</v>
      </c>
      <c r="G112" s="1049"/>
      <c r="H112" s="1071"/>
      <c r="I112" s="1072"/>
      <c r="J112" s="339"/>
      <c r="K112" s="339"/>
      <c r="L112" s="1049">
        <v>0</v>
      </c>
      <c r="M112" s="330"/>
      <c r="N112" s="1049">
        <v>0</v>
      </c>
      <c r="O112" s="330"/>
      <c r="P112" s="1049">
        <v>0</v>
      </c>
    </row>
    <row r="113" spans="1:16">
      <c r="A113" s="847">
        <v>104</v>
      </c>
      <c r="B113" s="1070" t="s">
        <v>101</v>
      </c>
      <c r="C113" s="339"/>
      <c r="D113" s="339" t="s">
        <v>487</v>
      </c>
      <c r="E113" s="339"/>
      <c r="F113" s="1049">
        <v>0</v>
      </c>
      <c r="G113" s="1049"/>
      <c r="H113" s="1071"/>
      <c r="I113" s="1072"/>
      <c r="J113" s="339"/>
      <c r="K113" s="339"/>
      <c r="L113" s="1049">
        <v>0</v>
      </c>
      <c r="M113" s="330"/>
      <c r="N113" s="1049">
        <v>0</v>
      </c>
      <c r="O113" s="330"/>
      <c r="P113" s="1049">
        <v>0</v>
      </c>
    </row>
    <row r="114" spans="1:16">
      <c r="A114" s="847">
        <v>105</v>
      </c>
      <c r="B114" s="1070" t="s">
        <v>100</v>
      </c>
      <c r="C114" s="339"/>
      <c r="D114" s="339" t="s">
        <v>487</v>
      </c>
      <c r="E114" s="339"/>
      <c r="F114" s="1049">
        <v>0</v>
      </c>
      <c r="G114" s="1049"/>
      <c r="H114" s="1071"/>
      <c r="I114" s="1072"/>
      <c r="J114" s="339"/>
      <c r="K114" s="339"/>
      <c r="L114" s="1049">
        <v>0</v>
      </c>
      <c r="M114" s="330"/>
      <c r="N114" s="1049">
        <v>0</v>
      </c>
      <c r="O114" s="330"/>
      <c r="P114" s="1049">
        <v>0</v>
      </c>
    </row>
    <row r="115" spans="1:16">
      <c r="A115" s="847">
        <v>106</v>
      </c>
      <c r="B115" s="1070" t="s">
        <v>106</v>
      </c>
      <c r="C115" s="339"/>
      <c r="D115" s="339" t="s">
        <v>487</v>
      </c>
      <c r="E115" s="339"/>
      <c r="F115" s="1049">
        <v>0</v>
      </c>
      <c r="G115" s="1049"/>
      <c r="H115" s="1071"/>
      <c r="I115" s="1072"/>
      <c r="J115" s="339"/>
      <c r="K115" s="339"/>
      <c r="L115" s="1049">
        <v>0</v>
      </c>
      <c r="M115" s="330"/>
      <c r="N115" s="1049">
        <v>0</v>
      </c>
      <c r="O115" s="330"/>
      <c r="P115" s="1049">
        <v>0</v>
      </c>
    </row>
    <row r="116" spans="1:16">
      <c r="A116" s="847">
        <v>107</v>
      </c>
      <c r="B116" s="1070" t="s">
        <v>99</v>
      </c>
      <c r="C116" s="339"/>
      <c r="D116" s="339" t="s">
        <v>487</v>
      </c>
      <c r="E116" s="339"/>
      <c r="F116" s="1049">
        <v>0</v>
      </c>
      <c r="G116" s="1049"/>
      <c r="H116" s="1071"/>
      <c r="I116" s="1072"/>
      <c r="J116" s="339"/>
      <c r="K116" s="339"/>
      <c r="L116" s="1049">
        <v>0</v>
      </c>
      <c r="M116" s="330"/>
      <c r="N116" s="1049">
        <v>0</v>
      </c>
      <c r="O116" s="330"/>
      <c r="P116" s="1049">
        <v>0</v>
      </c>
    </row>
    <row r="117" spans="1:16">
      <c r="A117" s="847">
        <v>108</v>
      </c>
      <c r="B117" s="1070" t="s">
        <v>98</v>
      </c>
      <c r="C117" s="339"/>
      <c r="D117" s="339" t="s">
        <v>487</v>
      </c>
      <c r="E117" s="339"/>
      <c r="F117" s="1049">
        <v>0</v>
      </c>
      <c r="G117" s="1049"/>
      <c r="H117" s="1071"/>
      <c r="I117" s="1072"/>
      <c r="J117" s="339"/>
      <c r="K117" s="339"/>
      <c r="L117" s="1049">
        <v>0</v>
      </c>
      <c r="M117" s="330"/>
      <c r="N117" s="1049">
        <v>0</v>
      </c>
      <c r="O117" s="330"/>
      <c r="P117" s="1049">
        <v>0</v>
      </c>
    </row>
    <row r="118" spans="1:16">
      <c r="A118" s="847">
        <v>109</v>
      </c>
      <c r="B118" s="1070"/>
      <c r="C118" s="339"/>
      <c r="D118" s="339"/>
      <c r="E118" s="339"/>
      <c r="F118" s="1049">
        <v>0</v>
      </c>
      <c r="G118" s="1049"/>
      <c r="H118" s="1072"/>
      <c r="I118" s="1072"/>
      <c r="J118" s="339"/>
      <c r="K118" s="339"/>
      <c r="L118" s="1049">
        <v>0</v>
      </c>
      <c r="M118" s="330"/>
      <c r="N118" s="1049">
        <v>0</v>
      </c>
      <c r="O118" s="330"/>
      <c r="P118" s="1049">
        <v>0</v>
      </c>
    </row>
    <row r="119" spans="1:16">
      <c r="A119" s="847">
        <v>110</v>
      </c>
      <c r="B119" s="1078"/>
      <c r="P119" s="1049">
        <v>0</v>
      </c>
    </row>
    <row r="120" spans="1:16">
      <c r="A120" s="847">
        <v>111</v>
      </c>
      <c r="B120" s="1070" t="s">
        <v>174</v>
      </c>
      <c r="C120" s="339"/>
      <c r="F120" s="326" t="s">
        <v>976</v>
      </c>
      <c r="N120" s="336">
        <v>0</v>
      </c>
      <c r="P120" s="1079"/>
    </row>
    <row r="121" spans="1:16">
      <c r="A121" s="847">
        <v>112</v>
      </c>
      <c r="B121" s="1070" t="s">
        <v>148</v>
      </c>
      <c r="C121" s="339"/>
      <c r="F121" s="326" t="s">
        <v>954</v>
      </c>
      <c r="N121" s="336">
        <v>0</v>
      </c>
      <c r="P121" s="1079"/>
    </row>
    <row r="122" spans="1:16">
      <c r="A122" s="847">
        <v>113</v>
      </c>
      <c r="B122" s="1080" t="s">
        <v>149</v>
      </c>
      <c r="C122" s="1081"/>
      <c r="D122" s="563"/>
      <c r="E122" s="563"/>
      <c r="F122" s="563" t="s">
        <v>977</v>
      </c>
      <c r="G122" s="563"/>
      <c r="H122" s="563"/>
      <c r="I122" s="563"/>
      <c r="J122" s="563"/>
      <c r="K122" s="563"/>
      <c r="L122" s="563"/>
      <c r="M122" s="563"/>
      <c r="N122" s="338">
        <v>0</v>
      </c>
      <c r="O122" s="563"/>
      <c r="P122" s="1082"/>
    </row>
    <row r="123" spans="1:16">
      <c r="A123" s="847">
        <v>114</v>
      </c>
    </row>
    <row r="124" spans="1:16">
      <c r="A124" s="847">
        <v>115</v>
      </c>
    </row>
    <row r="125" spans="1:16">
      <c r="A125" s="847">
        <v>116</v>
      </c>
      <c r="B125" s="1060" t="s">
        <v>546</v>
      </c>
      <c r="C125" s="1061"/>
      <c r="D125" s="1062"/>
      <c r="E125" s="1062"/>
      <c r="F125" s="1062"/>
      <c r="G125" s="1062"/>
      <c r="H125" s="1063"/>
      <c r="I125" s="1063"/>
      <c r="J125" s="1063"/>
      <c r="K125" s="1063"/>
      <c r="L125" s="1064"/>
      <c r="M125" s="1064"/>
      <c r="N125" s="1062"/>
      <c r="O125" s="1062"/>
      <c r="P125" s="1065"/>
    </row>
    <row r="126" spans="1:16">
      <c r="A126" s="847">
        <v>117</v>
      </c>
      <c r="B126" s="1066"/>
      <c r="C126" s="1067"/>
      <c r="D126" s="1020"/>
      <c r="E126" s="1020"/>
      <c r="F126" s="1020"/>
      <c r="G126" s="1020"/>
      <c r="H126" s="339"/>
      <c r="I126" s="339"/>
      <c r="J126" s="339"/>
      <c r="K126" s="339"/>
      <c r="L126" s="1021" t="s">
        <v>144</v>
      </c>
      <c r="M126" s="1021"/>
      <c r="N126" s="1020"/>
      <c r="O126" s="1020"/>
      <c r="P126" s="1068"/>
    </row>
    <row r="127" spans="1:16">
      <c r="A127" s="847">
        <v>118</v>
      </c>
      <c r="B127" s="1069"/>
      <c r="C127" s="1067"/>
      <c r="D127" s="1020"/>
      <c r="E127" s="1020"/>
      <c r="F127" s="1020"/>
      <c r="G127" s="1020"/>
      <c r="H127" s="339"/>
      <c r="I127" s="339"/>
      <c r="J127" s="339"/>
      <c r="K127" s="339"/>
      <c r="L127" s="1021"/>
      <c r="M127" s="1021"/>
      <c r="N127" s="1020"/>
      <c r="O127" s="1020"/>
      <c r="P127" s="1068"/>
    </row>
    <row r="128" spans="1:16">
      <c r="A128" s="847">
        <v>119</v>
      </c>
      <c r="B128" s="1070" t="s">
        <v>105</v>
      </c>
      <c r="C128" s="339"/>
      <c r="D128" s="339" t="s">
        <v>168</v>
      </c>
      <c r="E128" s="339"/>
      <c r="F128" s="811"/>
      <c r="G128" s="330"/>
      <c r="H128" s="1071"/>
      <c r="I128" s="1072"/>
      <c r="J128" s="1073">
        <v>12</v>
      </c>
      <c r="K128" s="339"/>
      <c r="L128" s="330">
        <v>0</v>
      </c>
      <c r="M128" s="330"/>
      <c r="N128" s="330"/>
      <c r="O128" s="330"/>
      <c r="P128" s="331">
        <v>0</v>
      </c>
    </row>
    <row r="129" spans="1:16">
      <c r="A129" s="847">
        <v>120</v>
      </c>
      <c r="B129" s="1070" t="s">
        <v>104</v>
      </c>
      <c r="C129" s="339"/>
      <c r="D129" s="339" t="s">
        <v>168</v>
      </c>
      <c r="E129" s="339"/>
      <c r="F129" s="811"/>
      <c r="G129" s="330"/>
      <c r="H129" s="1071"/>
      <c r="I129" s="1072"/>
      <c r="J129" s="1074">
        <v>11</v>
      </c>
      <c r="L129" s="330">
        <v>0</v>
      </c>
      <c r="M129" s="330"/>
      <c r="N129" s="330"/>
      <c r="O129" s="330"/>
      <c r="P129" s="331">
        <v>0</v>
      </c>
    </row>
    <row r="130" spans="1:16">
      <c r="A130" s="847">
        <v>121</v>
      </c>
      <c r="B130" s="1070" t="s">
        <v>103</v>
      </c>
      <c r="C130" s="339"/>
      <c r="D130" s="339" t="s">
        <v>168</v>
      </c>
      <c r="E130" s="339"/>
      <c r="F130" s="811"/>
      <c r="G130" s="330"/>
      <c r="H130" s="1071"/>
      <c r="I130" s="1072"/>
      <c r="J130" s="1074">
        <v>10</v>
      </c>
      <c r="L130" s="330">
        <v>0</v>
      </c>
      <c r="M130" s="330"/>
      <c r="N130" s="330"/>
      <c r="O130" s="330"/>
      <c r="P130" s="331">
        <v>0</v>
      </c>
    </row>
    <row r="131" spans="1:16">
      <c r="A131" s="847">
        <v>122</v>
      </c>
      <c r="B131" s="1070" t="s">
        <v>95</v>
      </c>
      <c r="C131" s="339"/>
      <c r="D131" s="339" t="s">
        <v>168</v>
      </c>
      <c r="E131" s="339"/>
      <c r="F131" s="811"/>
      <c r="G131" s="330"/>
      <c r="H131" s="1071"/>
      <c r="I131" s="1072"/>
      <c r="J131" s="1074">
        <v>9</v>
      </c>
      <c r="L131" s="330">
        <v>0</v>
      </c>
      <c r="M131" s="330"/>
      <c r="N131" s="330"/>
      <c r="O131" s="330"/>
      <c r="P131" s="331">
        <v>0</v>
      </c>
    </row>
    <row r="132" spans="1:16">
      <c r="A132" s="847">
        <v>123</v>
      </c>
      <c r="B132" s="1070" t="s">
        <v>92</v>
      </c>
      <c r="C132" s="339"/>
      <c r="D132" s="339" t="s">
        <v>168</v>
      </c>
      <c r="E132" s="339"/>
      <c r="F132" s="811"/>
      <c r="G132" s="330"/>
      <c r="H132" s="1071"/>
      <c r="I132" s="1072"/>
      <c r="J132" s="1074">
        <v>8</v>
      </c>
      <c r="L132" s="330">
        <v>0</v>
      </c>
      <c r="M132" s="330"/>
      <c r="N132" s="330"/>
      <c r="O132" s="330"/>
      <c r="P132" s="331">
        <v>0</v>
      </c>
    </row>
    <row r="133" spans="1:16">
      <c r="A133" s="847">
        <v>124</v>
      </c>
      <c r="B133" s="1070" t="s">
        <v>145</v>
      </c>
      <c r="C133" s="339"/>
      <c r="D133" s="339" t="s">
        <v>168</v>
      </c>
      <c r="E133" s="339"/>
      <c r="F133" s="811"/>
      <c r="G133" s="330"/>
      <c r="H133" s="1071"/>
      <c r="I133" s="1072"/>
      <c r="J133" s="1074">
        <v>7</v>
      </c>
      <c r="L133" s="330">
        <v>0</v>
      </c>
      <c r="M133" s="330"/>
      <c r="N133" s="330"/>
      <c r="O133" s="330"/>
      <c r="P133" s="331">
        <v>0</v>
      </c>
    </row>
    <row r="134" spans="1:16">
      <c r="A134" s="847">
        <v>125</v>
      </c>
      <c r="B134" s="1070" t="s">
        <v>102</v>
      </c>
      <c r="C134" s="339"/>
      <c r="D134" s="339" t="s">
        <v>168</v>
      </c>
      <c r="E134" s="339"/>
      <c r="F134" s="811"/>
      <c r="G134" s="330"/>
      <c r="H134" s="1071"/>
      <c r="I134" s="1072"/>
      <c r="J134" s="1074">
        <v>6</v>
      </c>
      <c r="L134" s="330">
        <v>0</v>
      </c>
      <c r="M134" s="330"/>
      <c r="N134" s="330"/>
      <c r="O134" s="330"/>
      <c r="P134" s="331">
        <v>0</v>
      </c>
    </row>
    <row r="135" spans="1:16">
      <c r="A135" s="847">
        <v>126</v>
      </c>
      <c r="B135" s="1070" t="s">
        <v>101</v>
      </c>
      <c r="C135" s="339"/>
      <c r="D135" s="339" t="s">
        <v>168</v>
      </c>
      <c r="E135" s="339"/>
      <c r="F135" s="811"/>
      <c r="G135" s="330"/>
      <c r="H135" s="1071"/>
      <c r="I135" s="1072"/>
      <c r="J135" s="1074">
        <v>5</v>
      </c>
      <c r="L135" s="330">
        <v>0</v>
      </c>
      <c r="M135" s="330"/>
      <c r="N135" s="330"/>
      <c r="O135" s="330"/>
      <c r="P135" s="331">
        <v>0</v>
      </c>
    </row>
    <row r="136" spans="1:16">
      <c r="A136" s="847">
        <v>127</v>
      </c>
      <c r="B136" s="1070" t="s">
        <v>100</v>
      </c>
      <c r="C136" s="339"/>
      <c r="D136" s="339" t="s">
        <v>168</v>
      </c>
      <c r="E136" s="339"/>
      <c r="F136" s="811"/>
      <c r="G136" s="330"/>
      <c r="H136" s="1071"/>
      <c r="I136" s="1072"/>
      <c r="J136" s="1074">
        <v>4</v>
      </c>
      <c r="L136" s="330">
        <v>0</v>
      </c>
      <c r="M136" s="330"/>
      <c r="N136" s="330"/>
      <c r="O136" s="330"/>
      <c r="P136" s="331">
        <v>0</v>
      </c>
    </row>
    <row r="137" spans="1:16">
      <c r="A137" s="847">
        <v>128</v>
      </c>
      <c r="B137" s="1070" t="s">
        <v>106</v>
      </c>
      <c r="C137" s="339"/>
      <c r="D137" s="339" t="s">
        <v>168</v>
      </c>
      <c r="E137" s="339"/>
      <c r="F137" s="811"/>
      <c r="G137" s="330"/>
      <c r="H137" s="1071"/>
      <c r="I137" s="1072"/>
      <c r="J137" s="1074">
        <v>3</v>
      </c>
      <c r="L137" s="330">
        <v>0</v>
      </c>
      <c r="M137" s="330"/>
      <c r="N137" s="330"/>
      <c r="O137" s="330"/>
      <c r="P137" s="331">
        <v>0</v>
      </c>
    </row>
    <row r="138" spans="1:16">
      <c r="A138" s="847">
        <v>129</v>
      </c>
      <c r="B138" s="1070" t="s">
        <v>99</v>
      </c>
      <c r="C138" s="339"/>
      <c r="D138" s="339" t="s">
        <v>168</v>
      </c>
      <c r="E138" s="339"/>
      <c r="F138" s="811"/>
      <c r="G138" s="330"/>
      <c r="H138" s="1071"/>
      <c r="I138" s="1072"/>
      <c r="J138" s="1074">
        <v>2</v>
      </c>
      <c r="L138" s="330">
        <v>0</v>
      </c>
      <c r="M138" s="330"/>
      <c r="N138" s="330"/>
      <c r="O138" s="330"/>
      <c r="P138" s="331">
        <v>0</v>
      </c>
    </row>
    <row r="139" spans="1:16">
      <c r="A139" s="847">
        <v>130</v>
      </c>
      <c r="B139" s="1070" t="s">
        <v>98</v>
      </c>
      <c r="C139" s="339"/>
      <c r="D139" s="339" t="s">
        <v>168</v>
      </c>
      <c r="E139" s="339"/>
      <c r="F139" s="811"/>
      <c r="G139" s="330"/>
      <c r="H139" s="1071"/>
      <c r="I139" s="1072"/>
      <c r="J139" s="1074">
        <v>1</v>
      </c>
      <c r="L139" s="333">
        <v>0</v>
      </c>
      <c r="M139" s="330"/>
      <c r="N139" s="330"/>
      <c r="O139" s="330"/>
      <c r="P139" s="331">
        <v>0</v>
      </c>
    </row>
    <row r="140" spans="1:16">
      <c r="A140" s="847">
        <v>131</v>
      </c>
      <c r="B140" s="1070"/>
      <c r="C140" s="339"/>
      <c r="D140" s="339"/>
      <c r="E140" s="339"/>
      <c r="F140" s="330"/>
      <c r="G140" s="330"/>
      <c r="H140" s="1072"/>
      <c r="I140" s="1072"/>
      <c r="L140" s="330">
        <v>0</v>
      </c>
      <c r="M140" s="330"/>
      <c r="N140" s="330"/>
      <c r="O140" s="330"/>
      <c r="P140" s="334">
        <v>0</v>
      </c>
    </row>
    <row r="141" spans="1:16">
      <c r="A141" s="847">
        <v>132</v>
      </c>
      <c r="B141" s="1070"/>
      <c r="C141" s="339"/>
      <c r="D141" s="339"/>
      <c r="E141" s="339"/>
      <c r="F141" s="330"/>
      <c r="G141" s="330"/>
      <c r="H141" s="1072"/>
      <c r="I141" s="1072"/>
      <c r="L141" s="330"/>
      <c r="M141" s="330"/>
      <c r="N141" s="330"/>
      <c r="O141" s="330"/>
      <c r="P141" s="334"/>
    </row>
    <row r="142" spans="1:16">
      <c r="A142" s="847">
        <v>133</v>
      </c>
      <c r="B142" s="1070"/>
      <c r="C142" s="339"/>
      <c r="D142" s="339"/>
      <c r="E142" s="339"/>
      <c r="F142" s="330"/>
      <c r="G142" s="330"/>
      <c r="H142" s="1072"/>
      <c r="I142" s="1072"/>
      <c r="L142" s="129" t="s">
        <v>972</v>
      </c>
      <c r="M142" s="330"/>
      <c r="N142" s="330"/>
      <c r="O142" s="330"/>
      <c r="P142" s="334"/>
    </row>
    <row r="143" spans="1:16">
      <c r="A143" s="847">
        <v>134</v>
      </c>
      <c r="B143" s="1070"/>
      <c r="C143" s="339"/>
      <c r="D143" s="339"/>
      <c r="E143" s="339"/>
      <c r="F143" s="330"/>
      <c r="G143" s="330"/>
      <c r="H143" s="1072"/>
      <c r="I143" s="1072"/>
      <c r="L143" s="129"/>
      <c r="M143" s="330"/>
      <c r="N143" s="330"/>
      <c r="O143" s="330"/>
      <c r="P143" s="334"/>
    </row>
    <row r="144" spans="1:16">
      <c r="A144" s="847">
        <v>135</v>
      </c>
      <c r="B144" s="1070" t="s">
        <v>146</v>
      </c>
      <c r="C144" s="339"/>
      <c r="D144" s="326" t="s">
        <v>173</v>
      </c>
      <c r="E144" s="339"/>
      <c r="F144" s="1049">
        <v>0</v>
      </c>
      <c r="G144" s="1049"/>
      <c r="H144" s="1071"/>
      <c r="I144" s="1072"/>
      <c r="J144" s="1073">
        <v>12</v>
      </c>
      <c r="K144" s="339"/>
      <c r="L144" s="330">
        <v>0</v>
      </c>
      <c r="M144" s="330"/>
      <c r="N144" s="330"/>
      <c r="O144" s="330"/>
      <c r="P144" s="334">
        <v>0</v>
      </c>
    </row>
    <row r="145" spans="1:16">
      <c r="A145" s="847">
        <v>136</v>
      </c>
      <c r="B145" s="1070" t="s">
        <v>146</v>
      </c>
      <c r="C145" s="339"/>
      <c r="D145" s="326" t="s">
        <v>485</v>
      </c>
      <c r="E145" s="339"/>
      <c r="F145" s="1049">
        <v>0</v>
      </c>
      <c r="G145" s="1049"/>
      <c r="H145" s="1071"/>
      <c r="I145" s="1072"/>
      <c r="J145" s="1073">
        <v>12</v>
      </c>
      <c r="K145" s="339"/>
      <c r="L145" s="330">
        <v>0</v>
      </c>
      <c r="M145" s="330"/>
      <c r="N145" s="330"/>
      <c r="O145" s="330"/>
      <c r="P145" s="334">
        <v>0</v>
      </c>
    </row>
    <row r="146" spans="1:16">
      <c r="A146" s="847">
        <v>137</v>
      </c>
      <c r="B146" s="1070" t="s">
        <v>146</v>
      </c>
      <c r="C146" s="339"/>
      <c r="D146" s="326" t="s">
        <v>486</v>
      </c>
      <c r="E146" s="339"/>
      <c r="F146" s="1049">
        <v>0</v>
      </c>
      <c r="G146" s="1049"/>
      <c r="H146" s="1071"/>
      <c r="I146" s="1072"/>
      <c r="J146" s="1073">
        <v>12</v>
      </c>
      <c r="K146" s="339"/>
      <c r="L146" s="330">
        <v>0</v>
      </c>
      <c r="M146" s="330"/>
      <c r="N146" s="330"/>
      <c r="O146" s="330"/>
      <c r="P146" s="334">
        <v>0</v>
      </c>
    </row>
    <row r="147" spans="1:16">
      <c r="A147" s="847">
        <v>138</v>
      </c>
      <c r="B147" s="1070"/>
      <c r="C147" s="339"/>
      <c r="D147" s="339"/>
      <c r="E147" s="339"/>
      <c r="F147" s="1049"/>
      <c r="G147" s="1049"/>
      <c r="H147" s="1072"/>
      <c r="I147" s="1072"/>
      <c r="J147" s="339"/>
      <c r="K147" s="339"/>
      <c r="L147" s="330"/>
      <c r="M147" s="330"/>
      <c r="N147" s="330"/>
      <c r="O147" s="330"/>
      <c r="P147" s="334"/>
    </row>
    <row r="148" spans="1:16">
      <c r="A148" s="847">
        <v>139</v>
      </c>
      <c r="B148" s="1070"/>
      <c r="C148" s="339"/>
      <c r="D148" s="339"/>
      <c r="E148" s="339"/>
      <c r="F148" s="1049"/>
      <c r="G148" s="1049"/>
      <c r="H148" s="1072"/>
      <c r="I148" s="1072"/>
      <c r="J148" s="339"/>
      <c r="K148" s="339"/>
      <c r="L148" s="330"/>
      <c r="M148" s="330"/>
      <c r="N148" s="330"/>
      <c r="O148" s="330"/>
      <c r="P148" s="331"/>
    </row>
    <row r="149" spans="1:16">
      <c r="A149" s="847">
        <v>140</v>
      </c>
      <c r="B149" s="1075" t="s">
        <v>147</v>
      </c>
      <c r="C149" s="1076"/>
      <c r="D149" s="339"/>
      <c r="E149" s="339"/>
      <c r="F149" s="330"/>
      <c r="G149" s="330"/>
      <c r="H149" s="1072"/>
      <c r="I149" s="1072"/>
      <c r="J149" s="339"/>
      <c r="K149" s="339"/>
      <c r="L149" s="129" t="s">
        <v>973</v>
      </c>
      <c r="M149" s="129"/>
      <c r="N149" s="330"/>
      <c r="O149" s="330"/>
      <c r="P149" s="331"/>
    </row>
    <row r="150" spans="1:16">
      <c r="A150" s="847">
        <v>141</v>
      </c>
      <c r="B150" s="1070" t="s">
        <v>105</v>
      </c>
      <c r="C150" s="339"/>
      <c r="D150" s="339" t="s">
        <v>487</v>
      </c>
      <c r="E150" s="339"/>
      <c r="F150" s="1077">
        <v>0</v>
      </c>
      <c r="G150" s="1049"/>
      <c r="H150" s="1071"/>
      <c r="I150" s="1072"/>
      <c r="J150" s="339"/>
      <c r="K150" s="339"/>
      <c r="L150" s="330">
        <v>0</v>
      </c>
      <c r="M150" s="330"/>
      <c r="N150" s="1077">
        <v>0</v>
      </c>
      <c r="O150" s="330"/>
      <c r="P150" s="1077">
        <v>0</v>
      </c>
    </row>
    <row r="151" spans="1:16">
      <c r="A151" s="847">
        <v>142</v>
      </c>
      <c r="B151" s="1070" t="s">
        <v>104</v>
      </c>
      <c r="C151" s="339"/>
      <c r="D151" s="339" t="s">
        <v>487</v>
      </c>
      <c r="E151" s="339"/>
      <c r="F151" s="1049">
        <v>0</v>
      </c>
      <c r="G151" s="1049"/>
      <c r="H151" s="1071"/>
      <c r="I151" s="1072"/>
      <c r="J151" s="339"/>
      <c r="K151" s="339"/>
      <c r="L151" s="330">
        <v>0</v>
      </c>
      <c r="M151" s="330"/>
      <c r="N151" s="1049">
        <v>0</v>
      </c>
      <c r="O151" s="330"/>
      <c r="P151" s="1049">
        <v>0</v>
      </c>
    </row>
    <row r="152" spans="1:16">
      <c r="A152" s="847">
        <v>143</v>
      </c>
      <c r="B152" s="1070" t="s">
        <v>103</v>
      </c>
      <c r="C152" s="339"/>
      <c r="D152" s="339" t="s">
        <v>487</v>
      </c>
      <c r="E152" s="339"/>
      <c r="F152" s="1049">
        <v>0</v>
      </c>
      <c r="G152" s="1049"/>
      <c r="H152" s="1071"/>
      <c r="I152" s="1072"/>
      <c r="J152" s="339"/>
      <c r="K152" s="339"/>
      <c r="L152" s="330">
        <v>0</v>
      </c>
      <c r="M152" s="330"/>
      <c r="N152" s="1049">
        <v>0</v>
      </c>
      <c r="O152" s="330"/>
      <c r="P152" s="1049">
        <v>0</v>
      </c>
    </row>
    <row r="153" spans="1:16">
      <c r="A153" s="847">
        <v>144</v>
      </c>
      <c r="B153" s="1070" t="s">
        <v>95</v>
      </c>
      <c r="C153" s="339"/>
      <c r="D153" s="339" t="s">
        <v>487</v>
      </c>
      <c r="E153" s="339"/>
      <c r="F153" s="1049">
        <v>0</v>
      </c>
      <c r="G153" s="1049"/>
      <c r="H153" s="1071"/>
      <c r="I153" s="1072"/>
      <c r="J153" s="339"/>
      <c r="K153" s="339"/>
      <c r="L153" s="330">
        <v>0</v>
      </c>
      <c r="M153" s="330"/>
      <c r="N153" s="1049">
        <v>0</v>
      </c>
      <c r="O153" s="330"/>
      <c r="P153" s="1049">
        <v>0</v>
      </c>
    </row>
    <row r="154" spans="1:16">
      <c r="A154" s="847">
        <v>145</v>
      </c>
      <c r="B154" s="1070" t="s">
        <v>92</v>
      </c>
      <c r="C154" s="339"/>
      <c r="D154" s="339" t="s">
        <v>487</v>
      </c>
      <c r="E154" s="339"/>
      <c r="F154" s="1049">
        <v>0</v>
      </c>
      <c r="G154" s="1049"/>
      <c r="H154" s="1071"/>
      <c r="I154" s="1072"/>
      <c r="J154" s="339"/>
      <c r="K154" s="339"/>
      <c r="L154" s="330">
        <v>0</v>
      </c>
      <c r="M154" s="330"/>
      <c r="N154" s="1049">
        <v>0</v>
      </c>
      <c r="O154" s="330"/>
      <c r="P154" s="1049">
        <v>0</v>
      </c>
    </row>
    <row r="155" spans="1:16">
      <c r="A155" s="847">
        <v>146</v>
      </c>
      <c r="B155" s="1070" t="s">
        <v>145</v>
      </c>
      <c r="C155" s="339"/>
      <c r="D155" s="339" t="s">
        <v>487</v>
      </c>
      <c r="E155" s="339"/>
      <c r="F155" s="1049">
        <v>0</v>
      </c>
      <c r="G155" s="1049"/>
      <c r="H155" s="1071"/>
      <c r="I155" s="1072"/>
      <c r="J155" s="339"/>
      <c r="K155" s="339"/>
      <c r="L155" s="330">
        <v>0</v>
      </c>
      <c r="M155" s="330"/>
      <c r="N155" s="1049">
        <v>0</v>
      </c>
      <c r="O155" s="330"/>
      <c r="P155" s="1049">
        <v>0</v>
      </c>
    </row>
    <row r="156" spans="1:16">
      <c r="A156" s="847">
        <v>147</v>
      </c>
      <c r="B156" s="1070" t="s">
        <v>102</v>
      </c>
      <c r="C156" s="339"/>
      <c r="D156" s="339" t="s">
        <v>487</v>
      </c>
      <c r="E156" s="339"/>
      <c r="F156" s="1049">
        <v>0</v>
      </c>
      <c r="G156" s="1049"/>
      <c r="H156" s="1071"/>
      <c r="I156" s="1072"/>
      <c r="J156" s="339"/>
      <c r="K156" s="339"/>
      <c r="L156" s="330">
        <v>0</v>
      </c>
      <c r="M156" s="330"/>
      <c r="N156" s="1049">
        <v>0</v>
      </c>
      <c r="O156" s="330"/>
      <c r="P156" s="1049">
        <v>0</v>
      </c>
    </row>
    <row r="157" spans="1:16">
      <c r="A157" s="847">
        <v>148</v>
      </c>
      <c r="B157" s="1070" t="s">
        <v>101</v>
      </c>
      <c r="C157" s="339"/>
      <c r="D157" s="339" t="s">
        <v>487</v>
      </c>
      <c r="E157" s="339"/>
      <c r="F157" s="1049">
        <v>0</v>
      </c>
      <c r="G157" s="1049"/>
      <c r="H157" s="1071"/>
      <c r="I157" s="1072"/>
      <c r="J157" s="339"/>
      <c r="K157" s="339"/>
      <c r="L157" s="330">
        <v>0</v>
      </c>
      <c r="M157" s="330"/>
      <c r="N157" s="1049">
        <v>0</v>
      </c>
      <c r="O157" s="330"/>
      <c r="P157" s="1049">
        <v>0</v>
      </c>
    </row>
    <row r="158" spans="1:16">
      <c r="A158" s="847">
        <v>149</v>
      </c>
      <c r="B158" s="1070" t="s">
        <v>100</v>
      </c>
      <c r="C158" s="339"/>
      <c r="D158" s="339" t="s">
        <v>487</v>
      </c>
      <c r="E158" s="339"/>
      <c r="F158" s="1049">
        <v>0</v>
      </c>
      <c r="G158" s="1049"/>
      <c r="H158" s="1071"/>
      <c r="I158" s="1072"/>
      <c r="J158" s="339"/>
      <c r="K158" s="339"/>
      <c r="L158" s="330">
        <v>0</v>
      </c>
      <c r="M158" s="330"/>
      <c r="N158" s="1049">
        <v>0</v>
      </c>
      <c r="O158" s="330"/>
      <c r="P158" s="1049">
        <v>0</v>
      </c>
    </row>
    <row r="159" spans="1:16">
      <c r="A159" s="847">
        <v>150</v>
      </c>
      <c r="B159" s="1070" t="s">
        <v>106</v>
      </c>
      <c r="C159" s="339"/>
      <c r="D159" s="339" t="s">
        <v>487</v>
      </c>
      <c r="E159" s="339"/>
      <c r="F159" s="1049">
        <v>0</v>
      </c>
      <c r="G159" s="1049"/>
      <c r="H159" s="1071"/>
      <c r="I159" s="1072"/>
      <c r="J159" s="339"/>
      <c r="K159" s="339"/>
      <c r="L159" s="330">
        <v>0</v>
      </c>
      <c r="M159" s="330"/>
      <c r="N159" s="1049">
        <v>0</v>
      </c>
      <c r="O159" s="330"/>
      <c r="P159" s="1049">
        <v>0</v>
      </c>
    </row>
    <row r="160" spans="1:16">
      <c r="A160" s="847">
        <v>151</v>
      </c>
      <c r="B160" s="1070" t="s">
        <v>99</v>
      </c>
      <c r="C160" s="339"/>
      <c r="D160" s="339" t="s">
        <v>487</v>
      </c>
      <c r="E160" s="339"/>
      <c r="F160" s="1049">
        <v>0</v>
      </c>
      <c r="G160" s="1049"/>
      <c r="H160" s="1071"/>
      <c r="I160" s="1072"/>
      <c r="J160" s="339"/>
      <c r="K160" s="339"/>
      <c r="L160" s="330">
        <v>0</v>
      </c>
      <c r="M160" s="330"/>
      <c r="N160" s="1049">
        <v>0</v>
      </c>
      <c r="O160" s="330"/>
      <c r="P160" s="1049">
        <v>0</v>
      </c>
    </row>
    <row r="161" spans="1:16">
      <c r="A161" s="847">
        <v>152</v>
      </c>
      <c r="B161" s="1070" t="s">
        <v>98</v>
      </c>
      <c r="C161" s="339"/>
      <c r="D161" s="339" t="s">
        <v>487</v>
      </c>
      <c r="E161" s="339"/>
      <c r="F161" s="1049">
        <v>0</v>
      </c>
      <c r="G161" s="1049"/>
      <c r="H161" s="1071"/>
      <c r="I161" s="1072"/>
      <c r="J161" s="339"/>
      <c r="K161" s="339"/>
      <c r="L161" s="333">
        <v>0</v>
      </c>
      <c r="M161" s="330"/>
      <c r="N161" s="1049">
        <v>0</v>
      </c>
      <c r="O161" s="330"/>
      <c r="P161" s="1049">
        <v>0</v>
      </c>
    </row>
    <row r="162" spans="1:16">
      <c r="A162" s="847">
        <v>153</v>
      </c>
      <c r="B162" s="1070"/>
      <c r="C162" s="339"/>
      <c r="D162" s="339"/>
      <c r="E162" s="339"/>
      <c r="F162" s="1049"/>
      <c r="G162" s="1049"/>
      <c r="H162" s="1072"/>
      <c r="I162" s="1072"/>
      <c r="J162" s="339"/>
      <c r="K162" s="339"/>
      <c r="L162" s="330">
        <v>0</v>
      </c>
      <c r="M162" s="330"/>
      <c r="N162" s="330"/>
      <c r="O162" s="330"/>
      <c r="P162" s="331"/>
    </row>
    <row r="163" spans="1:16">
      <c r="A163" s="847">
        <v>154</v>
      </c>
      <c r="B163" s="1078"/>
      <c r="P163" s="1079"/>
    </row>
    <row r="164" spans="1:16">
      <c r="A164" s="847">
        <v>155</v>
      </c>
      <c r="B164" s="1070" t="s">
        <v>907</v>
      </c>
      <c r="C164" s="339"/>
      <c r="F164" s="326" t="s">
        <v>978</v>
      </c>
      <c r="N164" s="336">
        <v>0</v>
      </c>
      <c r="P164" s="1079"/>
    </row>
    <row r="165" spans="1:16">
      <c r="A165" s="847">
        <v>156</v>
      </c>
      <c r="B165" s="1070" t="s">
        <v>148</v>
      </c>
      <c r="C165" s="339"/>
      <c r="F165" s="326" t="s">
        <v>955</v>
      </c>
      <c r="N165" s="336">
        <v>0</v>
      </c>
      <c r="P165" s="1079"/>
    </row>
    <row r="166" spans="1:16">
      <c r="A166" s="847">
        <v>157</v>
      </c>
      <c r="B166" s="1080" t="s">
        <v>149</v>
      </c>
      <c r="C166" s="1081"/>
      <c r="D166" s="563"/>
      <c r="E166" s="563"/>
      <c r="F166" s="563" t="s">
        <v>979</v>
      </c>
      <c r="G166" s="563"/>
      <c r="H166" s="563"/>
      <c r="I166" s="563"/>
      <c r="J166" s="563"/>
      <c r="K166" s="563"/>
      <c r="L166" s="563"/>
      <c r="M166" s="563"/>
      <c r="N166" s="338">
        <v>0</v>
      </c>
      <c r="O166" s="563"/>
      <c r="P166" s="1082"/>
    </row>
    <row r="167" spans="1:16">
      <c r="A167" s="847">
        <v>158</v>
      </c>
    </row>
    <row r="168" spans="1:16">
      <c r="A168" s="847">
        <v>159</v>
      </c>
      <c r="P168" s="369" t="s">
        <v>946</v>
      </c>
    </row>
    <row r="169" spans="1:16">
      <c r="A169" s="847">
        <v>160</v>
      </c>
      <c r="B169" s="1021" t="s">
        <v>155</v>
      </c>
      <c r="C169" s="1021"/>
      <c r="D169" s="1021"/>
      <c r="E169" s="1021"/>
      <c r="F169" s="1021"/>
      <c r="G169" s="1021"/>
      <c r="H169" s="1021"/>
      <c r="I169" s="1021"/>
      <c r="J169" s="1021"/>
      <c r="K169" s="1021"/>
      <c r="L169" s="1021"/>
      <c r="M169" s="1021"/>
      <c r="N169" s="1021"/>
    </row>
    <row r="170" spans="1:16">
      <c r="A170" s="847">
        <v>161</v>
      </c>
      <c r="B170" s="1017" t="s">
        <v>861</v>
      </c>
      <c r="C170" s="1017"/>
      <c r="D170" s="1017"/>
      <c r="E170" s="1017"/>
      <c r="F170" s="1017"/>
      <c r="G170" s="1017"/>
      <c r="H170" s="1017"/>
      <c r="I170" s="1017"/>
      <c r="J170" s="1017"/>
      <c r="K170" s="1017"/>
      <c r="L170" s="1017"/>
      <c r="M170" s="1017"/>
      <c r="N170" s="1017"/>
    </row>
    <row r="171" spans="1:16">
      <c r="A171" s="847">
        <v>162</v>
      </c>
      <c r="B171" s="1021"/>
      <c r="C171" s="1021"/>
      <c r="D171" s="1021"/>
      <c r="E171" s="1021"/>
      <c r="F171" s="1021"/>
      <c r="G171" s="1021"/>
      <c r="H171" s="1021"/>
      <c r="I171" s="1021"/>
      <c r="J171" s="1021"/>
      <c r="K171" s="1021"/>
      <c r="L171" s="1021"/>
      <c r="M171" s="1021"/>
      <c r="N171" s="1021"/>
    </row>
    <row r="172" spans="1:16">
      <c r="A172" s="847">
        <v>163</v>
      </c>
    </row>
    <row r="173" spans="1:16">
      <c r="A173" s="847">
        <v>164</v>
      </c>
      <c r="B173" s="1060" t="s">
        <v>547</v>
      </c>
      <c r="C173" s="1061"/>
      <c r="D173" s="1062"/>
      <c r="E173" s="1062"/>
      <c r="F173" s="1062"/>
      <c r="G173" s="1062"/>
      <c r="H173" s="1063"/>
      <c r="I173" s="1063"/>
      <c r="J173" s="1063"/>
      <c r="K173" s="1063"/>
      <c r="L173" s="1064"/>
      <c r="M173" s="1064"/>
      <c r="N173" s="1062"/>
      <c r="O173" s="1062"/>
      <c r="P173" s="1065"/>
    </row>
    <row r="174" spans="1:16">
      <c r="A174" s="847">
        <v>165</v>
      </c>
      <c r="B174" s="1066"/>
      <c r="C174" s="1067"/>
      <c r="D174" s="1020"/>
      <c r="E174" s="1020"/>
      <c r="F174" s="1020"/>
      <c r="G174" s="1020"/>
      <c r="H174" s="339"/>
      <c r="I174" s="339"/>
      <c r="J174" s="339"/>
      <c r="K174" s="339"/>
      <c r="L174" s="1021" t="s">
        <v>144</v>
      </c>
      <c r="M174" s="1021"/>
      <c r="N174" s="1020"/>
      <c r="O174" s="1020"/>
      <c r="P174" s="1068"/>
    </row>
    <row r="175" spans="1:16">
      <c r="A175" s="847">
        <v>166</v>
      </c>
      <c r="B175" s="1069"/>
      <c r="C175" s="1067"/>
      <c r="D175" s="1020"/>
      <c r="E175" s="1020"/>
      <c r="F175" s="1020"/>
      <c r="G175" s="1020"/>
      <c r="H175" s="339"/>
      <c r="I175" s="339"/>
      <c r="J175" s="339"/>
      <c r="K175" s="339"/>
      <c r="L175" s="1021"/>
      <c r="M175" s="1021"/>
      <c r="N175" s="1020"/>
      <c r="O175" s="1020"/>
      <c r="P175" s="1068"/>
    </row>
    <row r="176" spans="1:16">
      <c r="A176" s="847">
        <v>167</v>
      </c>
      <c r="B176" s="1070" t="s">
        <v>105</v>
      </c>
      <c r="C176" s="339"/>
      <c r="D176" s="339" t="s">
        <v>173</v>
      </c>
      <c r="E176" s="339"/>
      <c r="F176" s="811"/>
      <c r="G176" s="330"/>
      <c r="H176" s="1071"/>
      <c r="I176" s="1072"/>
      <c r="J176" s="1073">
        <v>12</v>
      </c>
      <c r="K176" s="339"/>
      <c r="L176" s="1077">
        <v>0</v>
      </c>
      <c r="M176" s="330"/>
      <c r="N176" s="330"/>
      <c r="O176" s="330"/>
      <c r="P176" s="1077">
        <v>0</v>
      </c>
    </row>
    <row r="177" spans="1:16">
      <c r="A177" s="847">
        <v>168</v>
      </c>
      <c r="B177" s="1070" t="s">
        <v>104</v>
      </c>
      <c r="C177" s="339"/>
      <c r="D177" s="339" t="s">
        <v>173</v>
      </c>
      <c r="E177" s="339"/>
      <c r="F177" s="811"/>
      <c r="G177" s="330"/>
      <c r="H177" s="1071"/>
      <c r="I177" s="1072"/>
      <c r="J177" s="1074">
        <v>11</v>
      </c>
      <c r="L177" s="1049">
        <v>0</v>
      </c>
      <c r="M177" s="330"/>
      <c r="N177" s="330"/>
      <c r="O177" s="330"/>
      <c r="P177" s="1049">
        <v>0</v>
      </c>
    </row>
    <row r="178" spans="1:16">
      <c r="A178" s="847">
        <v>169</v>
      </c>
      <c r="B178" s="1070" t="s">
        <v>103</v>
      </c>
      <c r="C178" s="339"/>
      <c r="D178" s="339" t="s">
        <v>173</v>
      </c>
      <c r="E178" s="339"/>
      <c r="F178" s="811"/>
      <c r="G178" s="330"/>
      <c r="H178" s="1071"/>
      <c r="I178" s="1072"/>
      <c r="J178" s="1074">
        <v>10</v>
      </c>
      <c r="L178" s="1049">
        <v>0</v>
      </c>
      <c r="M178" s="330"/>
      <c r="N178" s="330"/>
      <c r="O178" s="330"/>
      <c r="P178" s="1049">
        <v>0</v>
      </c>
    </row>
    <row r="179" spans="1:16">
      <c r="A179" s="847">
        <v>170</v>
      </c>
      <c r="B179" s="1070" t="s">
        <v>95</v>
      </c>
      <c r="C179" s="339"/>
      <c r="D179" s="339" t="s">
        <v>173</v>
      </c>
      <c r="E179" s="339"/>
      <c r="F179" s="811"/>
      <c r="G179" s="330"/>
      <c r="H179" s="1071"/>
      <c r="I179" s="1072"/>
      <c r="J179" s="1074">
        <v>9</v>
      </c>
      <c r="L179" s="1049">
        <v>0</v>
      </c>
      <c r="M179" s="330"/>
      <c r="N179" s="330"/>
      <c r="O179" s="330"/>
      <c r="P179" s="1049">
        <v>0</v>
      </c>
    </row>
    <row r="180" spans="1:16">
      <c r="A180" s="847">
        <v>171</v>
      </c>
      <c r="B180" s="1070" t="s">
        <v>92</v>
      </c>
      <c r="C180" s="339"/>
      <c r="D180" s="339" t="s">
        <v>173</v>
      </c>
      <c r="E180" s="339"/>
      <c r="F180" s="811"/>
      <c r="G180" s="330"/>
      <c r="H180" s="1071"/>
      <c r="I180" s="1072"/>
      <c r="J180" s="1074">
        <v>8</v>
      </c>
      <c r="L180" s="1049">
        <v>0</v>
      </c>
      <c r="M180" s="330"/>
      <c r="N180" s="330"/>
      <c r="O180" s="330"/>
      <c r="P180" s="1049">
        <v>0</v>
      </c>
    </row>
    <row r="181" spans="1:16">
      <c r="A181" s="847">
        <v>172</v>
      </c>
      <c r="B181" s="1070" t="s">
        <v>145</v>
      </c>
      <c r="C181" s="339"/>
      <c r="D181" s="339" t="s">
        <v>173</v>
      </c>
      <c r="E181" s="339"/>
      <c r="F181" s="811"/>
      <c r="G181" s="330"/>
      <c r="H181" s="1071"/>
      <c r="I181" s="1072"/>
      <c r="J181" s="1074">
        <v>7</v>
      </c>
      <c r="L181" s="1049">
        <v>0</v>
      </c>
      <c r="M181" s="330"/>
      <c r="N181" s="330"/>
      <c r="O181" s="330"/>
      <c r="P181" s="1049">
        <v>0</v>
      </c>
    </row>
    <row r="182" spans="1:16">
      <c r="A182" s="847">
        <v>173</v>
      </c>
      <c r="B182" s="1070" t="s">
        <v>102</v>
      </c>
      <c r="C182" s="339"/>
      <c r="D182" s="339" t="s">
        <v>173</v>
      </c>
      <c r="E182" s="339"/>
      <c r="F182" s="811"/>
      <c r="G182" s="330"/>
      <c r="H182" s="1071"/>
      <c r="I182" s="1072"/>
      <c r="J182" s="1074">
        <v>6</v>
      </c>
      <c r="L182" s="1049">
        <v>0</v>
      </c>
      <c r="M182" s="330"/>
      <c r="N182" s="330"/>
      <c r="O182" s="330"/>
      <c r="P182" s="1049">
        <v>0</v>
      </c>
    </row>
    <row r="183" spans="1:16">
      <c r="A183" s="847">
        <v>174</v>
      </c>
      <c r="B183" s="1070" t="s">
        <v>101</v>
      </c>
      <c r="C183" s="339"/>
      <c r="D183" s="339" t="s">
        <v>173</v>
      </c>
      <c r="E183" s="339"/>
      <c r="F183" s="811"/>
      <c r="G183" s="330"/>
      <c r="H183" s="1071"/>
      <c r="I183" s="1072"/>
      <c r="J183" s="1074">
        <v>5</v>
      </c>
      <c r="L183" s="1049">
        <v>0</v>
      </c>
      <c r="M183" s="330"/>
      <c r="N183" s="330"/>
      <c r="O183" s="330"/>
      <c r="P183" s="1049">
        <v>0</v>
      </c>
    </row>
    <row r="184" spans="1:16">
      <c r="A184" s="847">
        <v>175</v>
      </c>
      <c r="B184" s="1070" t="s">
        <v>100</v>
      </c>
      <c r="C184" s="339"/>
      <c r="D184" s="339" t="s">
        <v>173</v>
      </c>
      <c r="E184" s="339"/>
      <c r="F184" s="811"/>
      <c r="G184" s="330"/>
      <c r="H184" s="1071"/>
      <c r="I184" s="1072"/>
      <c r="J184" s="1074">
        <v>4</v>
      </c>
      <c r="L184" s="1049">
        <v>0</v>
      </c>
      <c r="M184" s="330"/>
      <c r="N184" s="330"/>
      <c r="O184" s="330"/>
      <c r="P184" s="1049">
        <v>0</v>
      </c>
    </row>
    <row r="185" spans="1:16">
      <c r="A185" s="847">
        <v>176</v>
      </c>
      <c r="B185" s="1070" t="s">
        <v>106</v>
      </c>
      <c r="C185" s="339"/>
      <c r="D185" s="339" t="s">
        <v>173</v>
      </c>
      <c r="E185" s="339"/>
      <c r="F185" s="811"/>
      <c r="G185" s="330"/>
      <c r="H185" s="1071"/>
      <c r="I185" s="1072"/>
      <c r="J185" s="1074">
        <v>3</v>
      </c>
      <c r="L185" s="1049">
        <v>0</v>
      </c>
      <c r="M185" s="330"/>
      <c r="N185" s="330"/>
      <c r="O185" s="330"/>
      <c r="P185" s="1049">
        <v>0</v>
      </c>
    </row>
    <row r="186" spans="1:16">
      <c r="A186" s="847">
        <v>177</v>
      </c>
      <c r="B186" s="1070" t="s">
        <v>99</v>
      </c>
      <c r="C186" s="339"/>
      <c r="D186" s="339" t="s">
        <v>173</v>
      </c>
      <c r="E186" s="339"/>
      <c r="F186" s="811"/>
      <c r="G186" s="330"/>
      <c r="H186" s="1071"/>
      <c r="I186" s="1072"/>
      <c r="J186" s="1074">
        <v>2</v>
      </c>
      <c r="L186" s="1049">
        <v>0</v>
      </c>
      <c r="M186" s="330"/>
      <c r="N186" s="330"/>
      <c r="O186" s="330"/>
      <c r="P186" s="1049">
        <v>0</v>
      </c>
    </row>
    <row r="187" spans="1:16">
      <c r="A187" s="847">
        <v>178</v>
      </c>
      <c r="B187" s="1070" t="s">
        <v>98</v>
      </c>
      <c r="C187" s="339"/>
      <c r="D187" s="339" t="s">
        <v>173</v>
      </c>
      <c r="E187" s="339"/>
      <c r="F187" s="811"/>
      <c r="G187" s="330"/>
      <c r="H187" s="1071"/>
      <c r="I187" s="1072"/>
      <c r="J187" s="1074">
        <v>1</v>
      </c>
      <c r="L187" s="1049">
        <v>0</v>
      </c>
      <c r="M187" s="330"/>
      <c r="N187" s="330"/>
      <c r="O187" s="330"/>
      <c r="P187" s="1049">
        <v>0</v>
      </c>
    </row>
    <row r="188" spans="1:16">
      <c r="A188" s="847">
        <v>179</v>
      </c>
      <c r="B188" s="1070"/>
      <c r="C188" s="339"/>
      <c r="D188" s="339"/>
      <c r="E188" s="339"/>
      <c r="F188" s="330"/>
      <c r="G188" s="330"/>
      <c r="H188" s="1072"/>
      <c r="I188" s="1072"/>
      <c r="L188" s="330">
        <v>0</v>
      </c>
      <c r="M188" s="330"/>
      <c r="N188" s="330"/>
      <c r="O188" s="330"/>
      <c r="P188" s="334">
        <v>0</v>
      </c>
    </row>
    <row r="189" spans="1:16">
      <c r="A189" s="847">
        <v>180</v>
      </c>
      <c r="B189" s="1070"/>
      <c r="C189" s="339"/>
      <c r="D189" s="339"/>
      <c r="E189" s="339"/>
      <c r="F189" s="330"/>
      <c r="G189" s="330"/>
      <c r="H189" s="1072"/>
      <c r="I189" s="1072"/>
      <c r="L189" s="330"/>
      <c r="M189" s="330"/>
      <c r="N189" s="330"/>
      <c r="O189" s="330"/>
      <c r="P189" s="334"/>
    </row>
    <row r="190" spans="1:16">
      <c r="A190" s="847">
        <v>181</v>
      </c>
      <c r="B190" s="1070"/>
      <c r="C190" s="339"/>
      <c r="D190" s="339"/>
      <c r="E190" s="339"/>
      <c r="F190" s="330"/>
      <c r="G190" s="330"/>
      <c r="H190" s="1072"/>
      <c r="I190" s="1072"/>
      <c r="L190" s="129" t="s">
        <v>972</v>
      </c>
      <c r="M190" s="330"/>
      <c r="N190" s="330"/>
      <c r="O190" s="330"/>
      <c r="P190" s="334"/>
    </row>
    <row r="191" spans="1:16">
      <c r="A191" s="847">
        <v>182</v>
      </c>
      <c r="B191" s="1070"/>
      <c r="C191" s="339"/>
      <c r="D191" s="339"/>
      <c r="E191" s="339"/>
      <c r="F191" s="330"/>
      <c r="G191" s="330"/>
      <c r="H191" s="1072"/>
      <c r="I191" s="1072"/>
      <c r="L191" s="129"/>
      <c r="M191" s="330"/>
      <c r="N191" s="330"/>
      <c r="O191" s="330"/>
      <c r="P191" s="334"/>
    </row>
    <row r="192" spans="1:16">
      <c r="A192" s="847">
        <v>183</v>
      </c>
      <c r="B192" s="1070" t="s">
        <v>146</v>
      </c>
      <c r="C192" s="339"/>
      <c r="D192" s="339" t="s">
        <v>485</v>
      </c>
      <c r="E192" s="339"/>
      <c r="F192" s="1049">
        <v>0</v>
      </c>
      <c r="G192" s="1049"/>
      <c r="H192" s="1071"/>
      <c r="I192" s="1072"/>
      <c r="J192" s="1073">
        <v>12</v>
      </c>
      <c r="K192" s="339"/>
      <c r="L192" s="330">
        <v>0</v>
      </c>
      <c r="M192" s="330"/>
      <c r="N192" s="330"/>
      <c r="O192" s="330"/>
      <c r="P192" s="334">
        <v>0</v>
      </c>
    </row>
    <row r="193" spans="1:16">
      <c r="A193" s="847">
        <v>184</v>
      </c>
      <c r="B193" s="1070" t="s">
        <v>146</v>
      </c>
      <c r="C193" s="339"/>
      <c r="D193" s="339" t="s">
        <v>486</v>
      </c>
      <c r="E193" s="339"/>
      <c r="F193" s="1049">
        <v>0</v>
      </c>
      <c r="G193" s="1049"/>
      <c r="H193" s="1071"/>
      <c r="I193" s="1072"/>
      <c r="J193" s="1073">
        <v>12</v>
      </c>
      <c r="K193" s="339"/>
      <c r="L193" s="330">
        <v>0</v>
      </c>
      <c r="M193" s="330"/>
      <c r="N193" s="330"/>
      <c r="O193" s="330"/>
      <c r="P193" s="334">
        <v>0</v>
      </c>
    </row>
    <row r="194" spans="1:16">
      <c r="A194" s="847">
        <v>185</v>
      </c>
      <c r="B194" s="1070"/>
      <c r="C194" s="339"/>
      <c r="D194" s="339"/>
      <c r="E194" s="339"/>
      <c r="F194" s="1049"/>
      <c r="G194" s="1049"/>
      <c r="H194" s="1072"/>
      <c r="I194" s="1072"/>
      <c r="J194" s="339"/>
      <c r="K194" s="339"/>
      <c r="L194" s="330"/>
      <c r="M194" s="330"/>
      <c r="N194" s="330"/>
      <c r="O194" s="330"/>
      <c r="P194" s="334"/>
    </row>
    <row r="195" spans="1:16">
      <c r="A195" s="847">
        <v>186</v>
      </c>
      <c r="B195" s="1070"/>
      <c r="C195" s="339"/>
      <c r="D195" s="339"/>
      <c r="E195" s="339"/>
      <c r="F195" s="1049"/>
      <c r="G195" s="1049"/>
      <c r="H195" s="1072"/>
      <c r="I195" s="1072"/>
      <c r="J195" s="339"/>
      <c r="K195" s="339"/>
      <c r="L195" s="330"/>
      <c r="M195" s="330"/>
      <c r="N195" s="330"/>
      <c r="O195" s="330"/>
      <c r="P195" s="331"/>
    </row>
    <row r="196" spans="1:16">
      <c r="A196" s="847">
        <v>187</v>
      </c>
      <c r="B196" s="1075" t="s">
        <v>147</v>
      </c>
      <c r="C196" s="1076"/>
      <c r="D196" s="339"/>
      <c r="E196" s="339"/>
      <c r="F196" s="330"/>
      <c r="G196" s="330"/>
      <c r="H196" s="1072"/>
      <c r="I196" s="1072"/>
      <c r="J196" s="339"/>
      <c r="K196" s="339"/>
      <c r="L196" s="129" t="s">
        <v>973</v>
      </c>
      <c r="M196" s="129"/>
      <c r="N196" s="330"/>
      <c r="O196" s="330"/>
      <c r="P196" s="331"/>
    </row>
    <row r="197" spans="1:16">
      <c r="A197" s="847">
        <v>188</v>
      </c>
      <c r="B197" s="1070" t="s">
        <v>105</v>
      </c>
      <c r="C197" s="339"/>
      <c r="D197" s="339" t="s">
        <v>487</v>
      </c>
      <c r="E197" s="339"/>
      <c r="F197" s="1077">
        <v>0</v>
      </c>
      <c r="G197" s="1049"/>
      <c r="H197" s="1071"/>
      <c r="I197" s="1072"/>
      <c r="J197" s="339"/>
      <c r="K197" s="339"/>
      <c r="L197" s="1077">
        <v>0</v>
      </c>
      <c r="M197" s="330"/>
      <c r="N197" s="1077">
        <v>0</v>
      </c>
      <c r="O197" s="330"/>
      <c r="P197" s="1077">
        <v>0</v>
      </c>
    </row>
    <row r="198" spans="1:16">
      <c r="A198" s="847">
        <v>189</v>
      </c>
      <c r="B198" s="1070" t="s">
        <v>104</v>
      </c>
      <c r="C198" s="339"/>
      <c r="D198" s="339" t="s">
        <v>487</v>
      </c>
      <c r="E198" s="339"/>
      <c r="F198" s="1049">
        <v>0</v>
      </c>
      <c r="G198" s="1049"/>
      <c r="H198" s="1071"/>
      <c r="I198" s="1072"/>
      <c r="J198" s="339"/>
      <c r="K198" s="339"/>
      <c r="L198" s="1049">
        <v>0</v>
      </c>
      <c r="M198" s="330"/>
      <c r="N198" s="1049">
        <v>0</v>
      </c>
      <c r="O198" s="330"/>
      <c r="P198" s="1049">
        <v>0</v>
      </c>
    </row>
    <row r="199" spans="1:16">
      <c r="A199" s="847">
        <v>190</v>
      </c>
      <c r="B199" s="1070" t="s">
        <v>103</v>
      </c>
      <c r="C199" s="339"/>
      <c r="D199" s="339" t="s">
        <v>487</v>
      </c>
      <c r="E199" s="339"/>
      <c r="F199" s="1049">
        <v>0</v>
      </c>
      <c r="G199" s="1049"/>
      <c r="H199" s="1071"/>
      <c r="I199" s="1072"/>
      <c r="J199" s="339"/>
      <c r="K199" s="339"/>
      <c r="L199" s="1049">
        <v>0</v>
      </c>
      <c r="M199" s="330"/>
      <c r="N199" s="1049">
        <v>0</v>
      </c>
      <c r="O199" s="330"/>
      <c r="P199" s="1049">
        <v>0</v>
      </c>
    </row>
    <row r="200" spans="1:16">
      <c r="A200" s="847">
        <v>191</v>
      </c>
      <c r="B200" s="1070" t="s">
        <v>95</v>
      </c>
      <c r="C200" s="339"/>
      <c r="D200" s="339" t="s">
        <v>487</v>
      </c>
      <c r="E200" s="339"/>
      <c r="F200" s="1049">
        <v>0</v>
      </c>
      <c r="G200" s="1049"/>
      <c r="H200" s="1071"/>
      <c r="I200" s="1072"/>
      <c r="J200" s="339"/>
      <c r="K200" s="339"/>
      <c r="L200" s="1049">
        <v>0</v>
      </c>
      <c r="M200" s="330"/>
      <c r="N200" s="1049">
        <v>0</v>
      </c>
      <c r="O200" s="330"/>
      <c r="P200" s="1049">
        <v>0</v>
      </c>
    </row>
    <row r="201" spans="1:16">
      <c r="A201" s="847">
        <v>192</v>
      </c>
      <c r="B201" s="1070" t="s">
        <v>92</v>
      </c>
      <c r="C201" s="339"/>
      <c r="D201" s="339" t="s">
        <v>487</v>
      </c>
      <c r="E201" s="339"/>
      <c r="F201" s="1049">
        <v>0</v>
      </c>
      <c r="G201" s="1049"/>
      <c r="H201" s="1071"/>
      <c r="I201" s="1072"/>
      <c r="J201" s="339"/>
      <c r="K201" s="339"/>
      <c r="L201" s="1049">
        <v>0</v>
      </c>
      <c r="M201" s="330"/>
      <c r="N201" s="1049">
        <v>0</v>
      </c>
      <c r="O201" s="330"/>
      <c r="P201" s="1049">
        <v>0</v>
      </c>
    </row>
    <row r="202" spans="1:16">
      <c r="A202" s="847">
        <v>193</v>
      </c>
      <c r="B202" s="1070" t="s">
        <v>145</v>
      </c>
      <c r="C202" s="339"/>
      <c r="D202" s="339" t="s">
        <v>487</v>
      </c>
      <c r="E202" s="339"/>
      <c r="F202" s="1049">
        <v>0</v>
      </c>
      <c r="G202" s="1049"/>
      <c r="H202" s="1071"/>
      <c r="I202" s="1072"/>
      <c r="J202" s="339"/>
      <c r="K202" s="339"/>
      <c r="L202" s="1049">
        <v>0</v>
      </c>
      <c r="M202" s="330"/>
      <c r="N202" s="1049">
        <v>0</v>
      </c>
      <c r="O202" s="330"/>
      <c r="P202" s="1049">
        <v>0</v>
      </c>
    </row>
    <row r="203" spans="1:16">
      <c r="A203" s="847">
        <v>194</v>
      </c>
      <c r="B203" s="1070" t="s">
        <v>102</v>
      </c>
      <c r="C203" s="339"/>
      <c r="D203" s="339" t="s">
        <v>487</v>
      </c>
      <c r="E203" s="339"/>
      <c r="F203" s="1049">
        <v>0</v>
      </c>
      <c r="G203" s="1049"/>
      <c r="H203" s="1071"/>
      <c r="I203" s="1072"/>
      <c r="J203" s="339"/>
      <c r="K203" s="339"/>
      <c r="L203" s="1049">
        <v>0</v>
      </c>
      <c r="M203" s="330"/>
      <c r="N203" s="1049">
        <v>0</v>
      </c>
      <c r="O203" s="330"/>
      <c r="P203" s="1049">
        <v>0</v>
      </c>
    </row>
    <row r="204" spans="1:16">
      <c r="A204" s="847">
        <v>195</v>
      </c>
      <c r="B204" s="1070" t="s">
        <v>101</v>
      </c>
      <c r="C204" s="339"/>
      <c r="D204" s="339" t="s">
        <v>487</v>
      </c>
      <c r="E204" s="339"/>
      <c r="F204" s="1049">
        <v>0</v>
      </c>
      <c r="G204" s="1049"/>
      <c r="H204" s="1071"/>
      <c r="I204" s="1072"/>
      <c r="J204" s="339"/>
      <c r="K204" s="339"/>
      <c r="L204" s="1049">
        <v>0</v>
      </c>
      <c r="M204" s="330"/>
      <c r="N204" s="1049">
        <v>0</v>
      </c>
      <c r="O204" s="330"/>
      <c r="P204" s="1049">
        <v>0</v>
      </c>
    </row>
    <row r="205" spans="1:16">
      <c r="A205" s="847">
        <v>196</v>
      </c>
      <c r="B205" s="1070" t="s">
        <v>100</v>
      </c>
      <c r="C205" s="339"/>
      <c r="D205" s="339" t="s">
        <v>487</v>
      </c>
      <c r="E205" s="339"/>
      <c r="F205" s="1049">
        <v>0</v>
      </c>
      <c r="G205" s="1049"/>
      <c r="H205" s="1071"/>
      <c r="I205" s="1072"/>
      <c r="J205" s="339"/>
      <c r="K205" s="339"/>
      <c r="L205" s="1049">
        <v>0</v>
      </c>
      <c r="M205" s="330"/>
      <c r="N205" s="1049">
        <v>0</v>
      </c>
      <c r="O205" s="330"/>
      <c r="P205" s="1049">
        <v>0</v>
      </c>
    </row>
    <row r="206" spans="1:16">
      <c r="A206" s="847">
        <v>197</v>
      </c>
      <c r="B206" s="1070" t="s">
        <v>106</v>
      </c>
      <c r="C206" s="339"/>
      <c r="D206" s="339" t="s">
        <v>487</v>
      </c>
      <c r="E206" s="339"/>
      <c r="F206" s="1049">
        <v>0</v>
      </c>
      <c r="G206" s="1049"/>
      <c r="H206" s="1071"/>
      <c r="I206" s="1072"/>
      <c r="J206" s="339"/>
      <c r="K206" s="339"/>
      <c r="L206" s="1049">
        <v>0</v>
      </c>
      <c r="M206" s="330"/>
      <c r="N206" s="1049">
        <v>0</v>
      </c>
      <c r="O206" s="330"/>
      <c r="P206" s="1049">
        <v>0</v>
      </c>
    </row>
    <row r="207" spans="1:16">
      <c r="A207" s="847">
        <v>198</v>
      </c>
      <c r="B207" s="1070" t="s">
        <v>99</v>
      </c>
      <c r="C207" s="339"/>
      <c r="D207" s="339" t="s">
        <v>487</v>
      </c>
      <c r="E207" s="339"/>
      <c r="F207" s="1049">
        <v>0</v>
      </c>
      <c r="G207" s="1049"/>
      <c r="H207" s="1071"/>
      <c r="I207" s="1072"/>
      <c r="J207" s="339"/>
      <c r="K207" s="339"/>
      <c r="L207" s="1049">
        <v>0</v>
      </c>
      <c r="M207" s="330"/>
      <c r="N207" s="1049">
        <v>0</v>
      </c>
      <c r="O207" s="330"/>
      <c r="P207" s="1049">
        <v>0</v>
      </c>
    </row>
    <row r="208" spans="1:16">
      <c r="A208" s="847">
        <v>199</v>
      </c>
      <c r="B208" s="1070" t="s">
        <v>98</v>
      </c>
      <c r="C208" s="339"/>
      <c r="D208" s="339" t="s">
        <v>487</v>
      </c>
      <c r="E208" s="339"/>
      <c r="F208" s="1049">
        <v>0</v>
      </c>
      <c r="G208" s="1049"/>
      <c r="H208" s="1071"/>
      <c r="I208" s="1072"/>
      <c r="J208" s="339"/>
      <c r="K208" s="339"/>
      <c r="L208" s="1049">
        <v>0</v>
      </c>
      <c r="M208" s="330"/>
      <c r="N208" s="1049">
        <v>0</v>
      </c>
      <c r="O208" s="330"/>
      <c r="P208" s="1049">
        <v>0</v>
      </c>
    </row>
    <row r="209" spans="1:16">
      <c r="A209" s="847">
        <v>200</v>
      </c>
      <c r="B209" s="1070"/>
      <c r="C209" s="339"/>
      <c r="D209" s="339"/>
      <c r="E209" s="339"/>
      <c r="F209" s="330">
        <v>0</v>
      </c>
      <c r="G209" s="1049"/>
      <c r="H209" s="1072"/>
      <c r="I209" s="1072"/>
      <c r="J209" s="339"/>
      <c r="K209" s="339"/>
      <c r="L209" s="330">
        <v>0</v>
      </c>
      <c r="M209" s="330"/>
      <c r="N209" s="330">
        <v>0</v>
      </c>
      <c r="O209" s="330"/>
      <c r="P209" s="330">
        <v>0</v>
      </c>
    </row>
    <row r="210" spans="1:16">
      <c r="A210" s="847">
        <v>201</v>
      </c>
      <c r="B210" s="1078"/>
      <c r="P210" s="1079"/>
    </row>
    <row r="211" spans="1:16">
      <c r="A211" s="847">
        <v>202</v>
      </c>
      <c r="B211" s="1070" t="s">
        <v>908</v>
      </c>
      <c r="C211" s="339"/>
      <c r="F211" s="326" t="s">
        <v>980</v>
      </c>
      <c r="N211" s="336">
        <v>0</v>
      </c>
      <c r="P211" s="1079"/>
    </row>
    <row r="212" spans="1:16">
      <c r="A212" s="847">
        <v>203</v>
      </c>
      <c r="B212" s="1070" t="s">
        <v>148</v>
      </c>
      <c r="C212" s="339"/>
      <c r="F212" s="326" t="s">
        <v>956</v>
      </c>
      <c r="N212" s="336">
        <v>0</v>
      </c>
      <c r="P212" s="1079"/>
    </row>
    <row r="213" spans="1:16">
      <c r="A213" s="847">
        <v>204</v>
      </c>
      <c r="B213" s="1080" t="s">
        <v>149</v>
      </c>
      <c r="C213" s="1081"/>
      <c r="D213" s="563"/>
      <c r="E213" s="563"/>
      <c r="F213" s="563" t="s">
        <v>981</v>
      </c>
      <c r="G213" s="563"/>
      <c r="H213" s="563"/>
      <c r="I213" s="563"/>
      <c r="J213" s="563"/>
      <c r="K213" s="563"/>
      <c r="L213" s="563"/>
      <c r="M213" s="563"/>
      <c r="N213" s="338">
        <v>0</v>
      </c>
      <c r="O213" s="563"/>
      <c r="P213" s="1082"/>
    </row>
    <row r="214" spans="1:16">
      <c r="A214" s="847">
        <v>205</v>
      </c>
    </row>
    <row r="215" spans="1:16">
      <c r="A215" s="847">
        <v>206</v>
      </c>
    </row>
    <row r="216" spans="1:16">
      <c r="A216" s="847">
        <v>207</v>
      </c>
      <c r="B216" s="1060" t="s">
        <v>548</v>
      </c>
      <c r="C216" s="1061"/>
      <c r="D216" s="1062"/>
      <c r="E216" s="1062"/>
      <c r="F216" s="1062"/>
      <c r="G216" s="1062"/>
      <c r="H216" s="1063"/>
      <c r="I216" s="1063"/>
      <c r="J216" s="1063"/>
      <c r="K216" s="1063"/>
      <c r="L216" s="1064"/>
      <c r="M216" s="1064"/>
      <c r="N216" s="1062"/>
      <c r="O216" s="1062"/>
      <c r="P216" s="1065"/>
    </row>
    <row r="217" spans="1:16">
      <c r="A217" s="847">
        <v>208</v>
      </c>
      <c r="B217" s="1066"/>
      <c r="C217" s="1067"/>
      <c r="D217" s="1020"/>
      <c r="E217" s="1020"/>
      <c r="F217" s="1020"/>
      <c r="G217" s="1020"/>
      <c r="H217" s="339"/>
      <c r="I217" s="339"/>
      <c r="J217" s="339"/>
      <c r="K217" s="339"/>
      <c r="L217" s="1021" t="s">
        <v>144</v>
      </c>
      <c r="M217" s="1021"/>
      <c r="N217" s="1020"/>
      <c r="O217" s="1020"/>
      <c r="P217" s="1068"/>
    </row>
    <row r="218" spans="1:16">
      <c r="A218" s="847">
        <v>209</v>
      </c>
      <c r="B218" s="1069"/>
      <c r="C218" s="1067"/>
      <c r="D218" s="1020"/>
      <c r="E218" s="1020"/>
      <c r="F218" s="1020"/>
      <c r="G218" s="1020"/>
      <c r="H218" s="339"/>
      <c r="I218" s="339"/>
      <c r="J218" s="339"/>
      <c r="K218" s="339"/>
      <c r="L218" s="1021"/>
      <c r="M218" s="1021"/>
      <c r="N218" s="1020"/>
      <c r="O218" s="1020"/>
      <c r="P218" s="1068"/>
    </row>
    <row r="219" spans="1:16">
      <c r="A219" s="847">
        <v>210</v>
      </c>
      <c r="B219" s="1070" t="s">
        <v>105</v>
      </c>
      <c r="C219" s="339"/>
      <c r="D219" s="339" t="s">
        <v>485</v>
      </c>
      <c r="E219" s="339"/>
      <c r="F219" s="811"/>
      <c r="G219" s="330"/>
      <c r="H219" s="1071"/>
      <c r="I219" s="1072"/>
      <c r="J219" s="1073">
        <v>12</v>
      </c>
      <c r="K219" s="339"/>
      <c r="L219" s="1077">
        <v>0</v>
      </c>
      <c r="M219" s="330"/>
      <c r="N219" s="330"/>
      <c r="O219" s="330"/>
      <c r="P219" s="1077">
        <v>0</v>
      </c>
    </row>
    <row r="220" spans="1:16">
      <c r="A220" s="847">
        <v>211</v>
      </c>
      <c r="B220" s="1070" t="s">
        <v>104</v>
      </c>
      <c r="C220" s="339"/>
      <c r="D220" s="339" t="s">
        <v>485</v>
      </c>
      <c r="E220" s="339"/>
      <c r="F220" s="811"/>
      <c r="G220" s="330"/>
      <c r="H220" s="1071"/>
      <c r="I220" s="1072"/>
      <c r="J220" s="1074">
        <v>11</v>
      </c>
      <c r="L220" s="1049">
        <v>0</v>
      </c>
      <c r="M220" s="330"/>
      <c r="N220" s="330"/>
      <c r="O220" s="330"/>
      <c r="P220" s="1049">
        <v>0</v>
      </c>
    </row>
    <row r="221" spans="1:16">
      <c r="A221" s="847">
        <v>212</v>
      </c>
      <c r="B221" s="1070" t="s">
        <v>103</v>
      </c>
      <c r="C221" s="339"/>
      <c r="D221" s="339" t="s">
        <v>485</v>
      </c>
      <c r="E221" s="339"/>
      <c r="F221" s="811"/>
      <c r="G221" s="330"/>
      <c r="H221" s="1071"/>
      <c r="I221" s="1072"/>
      <c r="J221" s="1074">
        <v>10</v>
      </c>
      <c r="L221" s="1049">
        <v>0</v>
      </c>
      <c r="M221" s="330"/>
      <c r="N221" s="330"/>
      <c r="O221" s="330"/>
      <c r="P221" s="1049">
        <v>0</v>
      </c>
    </row>
    <row r="222" spans="1:16">
      <c r="A222" s="847">
        <v>213</v>
      </c>
      <c r="B222" s="1070" t="s">
        <v>95</v>
      </c>
      <c r="C222" s="339"/>
      <c r="D222" s="339" t="s">
        <v>485</v>
      </c>
      <c r="E222" s="339"/>
      <c r="F222" s="811"/>
      <c r="G222" s="330"/>
      <c r="H222" s="1071"/>
      <c r="I222" s="1072"/>
      <c r="J222" s="1074">
        <v>9</v>
      </c>
      <c r="L222" s="1049">
        <v>0</v>
      </c>
      <c r="M222" s="330"/>
      <c r="N222" s="330"/>
      <c r="O222" s="330"/>
      <c r="P222" s="1049">
        <v>0</v>
      </c>
    </row>
    <row r="223" spans="1:16">
      <c r="A223" s="847">
        <v>214</v>
      </c>
      <c r="B223" s="1070" t="s">
        <v>92</v>
      </c>
      <c r="C223" s="339"/>
      <c r="D223" s="339" t="s">
        <v>485</v>
      </c>
      <c r="E223" s="339"/>
      <c r="F223" s="811"/>
      <c r="G223" s="330"/>
      <c r="H223" s="1071"/>
      <c r="I223" s="1072"/>
      <c r="J223" s="1074">
        <v>8</v>
      </c>
      <c r="L223" s="1049">
        <v>0</v>
      </c>
      <c r="M223" s="330"/>
      <c r="N223" s="330"/>
      <c r="O223" s="330"/>
      <c r="P223" s="1049">
        <v>0</v>
      </c>
    </row>
    <row r="224" spans="1:16">
      <c r="A224" s="847">
        <v>215</v>
      </c>
      <c r="B224" s="1070" t="s">
        <v>145</v>
      </c>
      <c r="C224" s="339"/>
      <c r="D224" s="339" t="s">
        <v>485</v>
      </c>
      <c r="E224" s="339"/>
      <c r="F224" s="811"/>
      <c r="G224" s="330"/>
      <c r="H224" s="1071"/>
      <c r="I224" s="1072"/>
      <c r="J224" s="1074">
        <v>7</v>
      </c>
      <c r="L224" s="1049">
        <v>0</v>
      </c>
      <c r="M224" s="330"/>
      <c r="N224" s="330"/>
      <c r="O224" s="330"/>
      <c r="P224" s="1049">
        <v>0</v>
      </c>
    </row>
    <row r="225" spans="1:16">
      <c r="A225" s="847">
        <v>216</v>
      </c>
      <c r="B225" s="1070" t="s">
        <v>102</v>
      </c>
      <c r="C225" s="339"/>
      <c r="D225" s="339" t="s">
        <v>485</v>
      </c>
      <c r="E225" s="339"/>
      <c r="F225" s="811"/>
      <c r="G225" s="330"/>
      <c r="H225" s="1071"/>
      <c r="I225" s="1072"/>
      <c r="J225" s="1074">
        <v>6</v>
      </c>
      <c r="L225" s="1049">
        <v>0</v>
      </c>
      <c r="M225" s="330"/>
      <c r="N225" s="330"/>
      <c r="O225" s="330"/>
      <c r="P225" s="1049">
        <v>0</v>
      </c>
    </row>
    <row r="226" spans="1:16">
      <c r="A226" s="847">
        <v>217</v>
      </c>
      <c r="B226" s="1070" t="s">
        <v>101</v>
      </c>
      <c r="C226" s="339"/>
      <c r="D226" s="339" t="s">
        <v>485</v>
      </c>
      <c r="E226" s="339"/>
      <c r="F226" s="811"/>
      <c r="G226" s="330"/>
      <c r="H226" s="1071"/>
      <c r="I226" s="1072"/>
      <c r="J226" s="1074">
        <v>5</v>
      </c>
      <c r="L226" s="1049">
        <v>0</v>
      </c>
      <c r="M226" s="330"/>
      <c r="N226" s="330"/>
      <c r="O226" s="330"/>
      <c r="P226" s="1049">
        <v>0</v>
      </c>
    </row>
    <row r="227" spans="1:16">
      <c r="A227" s="847">
        <v>218</v>
      </c>
      <c r="B227" s="1070" t="s">
        <v>100</v>
      </c>
      <c r="C227" s="339"/>
      <c r="D227" s="339" t="s">
        <v>485</v>
      </c>
      <c r="E227" s="339"/>
      <c r="F227" s="811"/>
      <c r="G227" s="330"/>
      <c r="H227" s="1071"/>
      <c r="I227" s="1072"/>
      <c r="J227" s="1074">
        <v>4</v>
      </c>
      <c r="L227" s="1049">
        <v>0</v>
      </c>
      <c r="M227" s="330"/>
      <c r="N227" s="330"/>
      <c r="O227" s="330"/>
      <c r="P227" s="1049">
        <v>0</v>
      </c>
    </row>
    <row r="228" spans="1:16">
      <c r="A228" s="847">
        <v>219</v>
      </c>
      <c r="B228" s="1070" t="s">
        <v>106</v>
      </c>
      <c r="C228" s="339"/>
      <c r="D228" s="339" t="s">
        <v>485</v>
      </c>
      <c r="E228" s="339"/>
      <c r="F228" s="811"/>
      <c r="G228" s="330"/>
      <c r="H228" s="1071"/>
      <c r="I228" s="1072"/>
      <c r="J228" s="1074">
        <v>3</v>
      </c>
      <c r="L228" s="1049">
        <v>0</v>
      </c>
      <c r="M228" s="330"/>
      <c r="N228" s="330"/>
      <c r="O228" s="330"/>
      <c r="P228" s="1049">
        <v>0</v>
      </c>
    </row>
    <row r="229" spans="1:16">
      <c r="A229" s="847">
        <v>220</v>
      </c>
      <c r="B229" s="1070" t="s">
        <v>99</v>
      </c>
      <c r="C229" s="339"/>
      <c r="D229" s="339" t="s">
        <v>485</v>
      </c>
      <c r="E229" s="339"/>
      <c r="F229" s="811"/>
      <c r="G229" s="330"/>
      <c r="H229" s="1071"/>
      <c r="I229" s="1072"/>
      <c r="J229" s="1074">
        <v>2</v>
      </c>
      <c r="L229" s="1049">
        <v>0</v>
      </c>
      <c r="M229" s="330"/>
      <c r="N229" s="330"/>
      <c r="O229" s="330"/>
      <c r="P229" s="1049">
        <v>0</v>
      </c>
    </row>
    <row r="230" spans="1:16">
      <c r="A230" s="847">
        <v>221</v>
      </c>
      <c r="B230" s="1070" t="s">
        <v>98</v>
      </c>
      <c r="C230" s="339"/>
      <c r="D230" s="339" t="s">
        <v>485</v>
      </c>
      <c r="E230" s="339"/>
      <c r="F230" s="811"/>
      <c r="G230" s="330"/>
      <c r="H230" s="1071"/>
      <c r="I230" s="1072"/>
      <c r="J230" s="1074">
        <v>1</v>
      </c>
      <c r="L230" s="1049">
        <v>0</v>
      </c>
      <c r="M230" s="330"/>
      <c r="N230" s="330"/>
      <c r="O230" s="330"/>
      <c r="P230" s="1049">
        <v>0</v>
      </c>
    </row>
    <row r="231" spans="1:16">
      <c r="A231" s="847">
        <v>222</v>
      </c>
      <c r="B231" s="1070"/>
      <c r="C231" s="339"/>
      <c r="D231" s="339"/>
      <c r="E231" s="339"/>
      <c r="F231" s="330"/>
      <c r="G231" s="330"/>
      <c r="H231" s="1072"/>
      <c r="I231" s="1072"/>
      <c r="L231" s="330">
        <v>0</v>
      </c>
      <c r="M231" s="330"/>
      <c r="N231" s="330"/>
      <c r="O231" s="330"/>
      <c r="P231" s="334">
        <v>0</v>
      </c>
    </row>
    <row r="232" spans="1:16">
      <c r="A232" s="847">
        <v>223</v>
      </c>
      <c r="B232" s="1070"/>
      <c r="C232" s="339"/>
      <c r="D232" s="339"/>
      <c r="E232" s="339"/>
      <c r="F232" s="330"/>
      <c r="G232" s="330"/>
      <c r="H232" s="1072"/>
      <c r="I232" s="1072"/>
      <c r="L232" s="330"/>
      <c r="M232" s="330"/>
      <c r="N232" s="330"/>
      <c r="O232" s="330"/>
      <c r="P232" s="334"/>
    </row>
    <row r="233" spans="1:16">
      <c r="A233" s="847">
        <v>224</v>
      </c>
      <c r="B233" s="1070"/>
      <c r="C233" s="339"/>
      <c r="D233" s="339"/>
      <c r="E233" s="339"/>
      <c r="F233" s="330"/>
      <c r="G233" s="330"/>
      <c r="H233" s="1072"/>
      <c r="I233" s="1072"/>
      <c r="L233" s="129" t="s">
        <v>972</v>
      </c>
      <c r="M233" s="330"/>
      <c r="N233" s="330"/>
      <c r="O233" s="330"/>
      <c r="P233" s="334"/>
    </row>
    <row r="234" spans="1:16">
      <c r="A234" s="847">
        <v>225</v>
      </c>
      <c r="B234" s="1070"/>
      <c r="C234" s="339"/>
      <c r="D234" s="339"/>
      <c r="E234" s="339"/>
      <c r="F234" s="330"/>
      <c r="G234" s="330"/>
      <c r="H234" s="1072"/>
      <c r="I234" s="1072"/>
      <c r="L234" s="129"/>
      <c r="M234" s="330"/>
      <c r="N234" s="330"/>
      <c r="O234" s="330"/>
      <c r="P234" s="334"/>
    </row>
    <row r="235" spans="1:16">
      <c r="A235" s="847">
        <v>226</v>
      </c>
      <c r="B235" s="1070" t="s">
        <v>146</v>
      </c>
      <c r="C235" s="339"/>
      <c r="D235" s="339" t="s">
        <v>486</v>
      </c>
      <c r="E235" s="339"/>
      <c r="F235" s="1049">
        <v>0</v>
      </c>
      <c r="G235" s="1049"/>
      <c r="H235" s="1071"/>
      <c r="I235" s="1072"/>
      <c r="J235" s="1073">
        <v>12</v>
      </c>
      <c r="K235" s="339"/>
      <c r="L235" s="330">
        <v>0</v>
      </c>
      <c r="M235" s="330"/>
      <c r="N235" s="330"/>
      <c r="O235" s="330"/>
      <c r="P235" s="334">
        <v>0</v>
      </c>
    </row>
    <row r="236" spans="1:16">
      <c r="A236" s="847">
        <v>227</v>
      </c>
      <c r="B236" s="1070"/>
      <c r="C236" s="339"/>
      <c r="D236" s="339"/>
      <c r="E236" s="339"/>
      <c r="F236" s="1049"/>
      <c r="G236" s="1049"/>
      <c r="H236" s="1072"/>
      <c r="I236" s="1072"/>
      <c r="J236" s="339"/>
      <c r="K236" s="339"/>
      <c r="L236" s="330"/>
      <c r="M236" s="330"/>
      <c r="N236" s="330"/>
      <c r="O236" s="330"/>
      <c r="P236" s="334"/>
    </row>
    <row r="237" spans="1:16">
      <c r="A237" s="847">
        <v>228</v>
      </c>
      <c r="B237" s="1070"/>
      <c r="C237" s="339"/>
      <c r="D237" s="339"/>
      <c r="E237" s="339"/>
      <c r="F237" s="1049"/>
      <c r="G237" s="1049"/>
      <c r="H237" s="1072"/>
      <c r="I237" s="1072"/>
      <c r="J237" s="339"/>
      <c r="K237" s="339"/>
      <c r="L237" s="330"/>
      <c r="M237" s="330"/>
      <c r="N237" s="330"/>
      <c r="O237" s="330"/>
      <c r="P237" s="331"/>
    </row>
    <row r="238" spans="1:16">
      <c r="A238" s="847">
        <v>229</v>
      </c>
      <c r="B238" s="1075" t="s">
        <v>147</v>
      </c>
      <c r="C238" s="1076"/>
      <c r="D238" s="339"/>
      <c r="E238" s="339"/>
      <c r="F238" s="330"/>
      <c r="G238" s="330"/>
      <c r="H238" s="1072"/>
      <c r="I238" s="1072"/>
      <c r="J238" s="339"/>
      <c r="K238" s="339"/>
      <c r="L238" s="129" t="s">
        <v>973</v>
      </c>
      <c r="M238" s="129"/>
      <c r="N238" s="330"/>
      <c r="O238" s="330"/>
      <c r="P238" s="331"/>
    </row>
    <row r="239" spans="1:16">
      <c r="A239" s="847">
        <v>230</v>
      </c>
      <c r="B239" s="1070" t="s">
        <v>105</v>
      </c>
      <c r="C239" s="339"/>
      <c r="D239" s="339" t="s">
        <v>487</v>
      </c>
      <c r="E239" s="339"/>
      <c r="F239" s="1077">
        <v>0</v>
      </c>
      <c r="G239" s="1049"/>
      <c r="H239" s="1071"/>
      <c r="I239" s="1072"/>
      <c r="J239" s="339"/>
      <c r="K239" s="339"/>
      <c r="L239" s="1077">
        <v>0</v>
      </c>
      <c r="M239" s="330"/>
      <c r="N239" s="1077">
        <v>0</v>
      </c>
      <c r="O239" s="330"/>
      <c r="P239" s="1077">
        <v>0</v>
      </c>
    </row>
    <row r="240" spans="1:16">
      <c r="A240" s="847">
        <v>231</v>
      </c>
      <c r="B240" s="1070" t="s">
        <v>104</v>
      </c>
      <c r="C240" s="339"/>
      <c r="D240" s="339" t="s">
        <v>487</v>
      </c>
      <c r="E240" s="339"/>
      <c r="F240" s="1049">
        <v>0</v>
      </c>
      <c r="G240" s="1049"/>
      <c r="H240" s="1071"/>
      <c r="I240" s="1072"/>
      <c r="J240" s="339"/>
      <c r="K240" s="339"/>
      <c r="L240" s="1049">
        <v>0</v>
      </c>
      <c r="M240" s="330"/>
      <c r="N240" s="1049">
        <v>0</v>
      </c>
      <c r="O240" s="330"/>
      <c r="P240" s="1049">
        <v>0</v>
      </c>
    </row>
    <row r="241" spans="1:16">
      <c r="A241" s="847">
        <v>232</v>
      </c>
      <c r="B241" s="1070" t="s">
        <v>103</v>
      </c>
      <c r="C241" s="339"/>
      <c r="D241" s="339" t="s">
        <v>487</v>
      </c>
      <c r="E241" s="339"/>
      <c r="F241" s="1049">
        <v>0</v>
      </c>
      <c r="G241" s="1049"/>
      <c r="H241" s="1071"/>
      <c r="I241" s="1072"/>
      <c r="J241" s="339"/>
      <c r="K241" s="339"/>
      <c r="L241" s="1049">
        <v>0</v>
      </c>
      <c r="M241" s="330"/>
      <c r="N241" s="1049">
        <v>0</v>
      </c>
      <c r="O241" s="330"/>
      <c r="P241" s="1049">
        <v>0</v>
      </c>
    </row>
    <row r="242" spans="1:16">
      <c r="A242" s="847">
        <v>233</v>
      </c>
      <c r="B242" s="1070" t="s">
        <v>95</v>
      </c>
      <c r="C242" s="339"/>
      <c r="D242" s="339" t="s">
        <v>487</v>
      </c>
      <c r="E242" s="339"/>
      <c r="F242" s="1049">
        <v>0</v>
      </c>
      <c r="G242" s="1049"/>
      <c r="H242" s="1071"/>
      <c r="I242" s="1072"/>
      <c r="J242" s="339"/>
      <c r="K242" s="339"/>
      <c r="L242" s="1049">
        <v>0</v>
      </c>
      <c r="M242" s="330"/>
      <c r="N242" s="1049">
        <v>0</v>
      </c>
      <c r="O242" s="330"/>
      <c r="P242" s="1049">
        <v>0</v>
      </c>
    </row>
    <row r="243" spans="1:16">
      <c r="A243" s="847">
        <v>234</v>
      </c>
      <c r="B243" s="1070" t="s">
        <v>92</v>
      </c>
      <c r="C243" s="339"/>
      <c r="D243" s="339" t="s">
        <v>487</v>
      </c>
      <c r="E243" s="339"/>
      <c r="F243" s="1049">
        <v>0</v>
      </c>
      <c r="G243" s="1049"/>
      <c r="H243" s="1071"/>
      <c r="I243" s="1072"/>
      <c r="J243" s="339"/>
      <c r="K243" s="339"/>
      <c r="L243" s="1049">
        <v>0</v>
      </c>
      <c r="M243" s="330"/>
      <c r="N243" s="1049">
        <v>0</v>
      </c>
      <c r="O243" s="330"/>
      <c r="P243" s="1049">
        <v>0</v>
      </c>
    </row>
    <row r="244" spans="1:16">
      <c r="A244" s="847">
        <v>235</v>
      </c>
      <c r="B244" s="1070" t="s">
        <v>145</v>
      </c>
      <c r="C244" s="339"/>
      <c r="D244" s="339" t="s">
        <v>487</v>
      </c>
      <c r="E244" s="339"/>
      <c r="F244" s="1049">
        <v>0</v>
      </c>
      <c r="G244" s="1049"/>
      <c r="H244" s="1071"/>
      <c r="I244" s="1072"/>
      <c r="J244" s="339"/>
      <c r="K244" s="339"/>
      <c r="L244" s="1049">
        <v>0</v>
      </c>
      <c r="M244" s="330"/>
      <c r="N244" s="1049">
        <v>0</v>
      </c>
      <c r="O244" s="330"/>
      <c r="P244" s="1049">
        <v>0</v>
      </c>
    </row>
    <row r="245" spans="1:16">
      <c r="A245" s="847">
        <v>236</v>
      </c>
      <c r="B245" s="1070" t="s">
        <v>102</v>
      </c>
      <c r="C245" s="339"/>
      <c r="D245" s="339" t="s">
        <v>487</v>
      </c>
      <c r="E245" s="339"/>
      <c r="F245" s="1049">
        <v>0</v>
      </c>
      <c r="G245" s="1049"/>
      <c r="H245" s="1071"/>
      <c r="I245" s="1072"/>
      <c r="J245" s="339"/>
      <c r="K245" s="339"/>
      <c r="L245" s="1049">
        <v>0</v>
      </c>
      <c r="M245" s="330"/>
      <c r="N245" s="1049">
        <v>0</v>
      </c>
      <c r="O245" s="330"/>
      <c r="P245" s="1049">
        <v>0</v>
      </c>
    </row>
    <row r="246" spans="1:16">
      <c r="A246" s="847">
        <v>237</v>
      </c>
      <c r="B246" s="1070" t="s">
        <v>101</v>
      </c>
      <c r="C246" s="339"/>
      <c r="D246" s="339" t="s">
        <v>487</v>
      </c>
      <c r="E246" s="339"/>
      <c r="F246" s="1049">
        <v>0</v>
      </c>
      <c r="G246" s="1049"/>
      <c r="H246" s="1071"/>
      <c r="I246" s="1072"/>
      <c r="J246" s="339"/>
      <c r="K246" s="339"/>
      <c r="L246" s="1049">
        <v>0</v>
      </c>
      <c r="M246" s="330"/>
      <c r="N246" s="1049">
        <v>0</v>
      </c>
      <c r="O246" s="330"/>
      <c r="P246" s="1049">
        <v>0</v>
      </c>
    </row>
    <row r="247" spans="1:16">
      <c r="A247" s="847">
        <v>238</v>
      </c>
      <c r="B247" s="1070" t="s">
        <v>100</v>
      </c>
      <c r="C247" s="339"/>
      <c r="D247" s="339" t="s">
        <v>487</v>
      </c>
      <c r="E247" s="339"/>
      <c r="F247" s="1049">
        <v>0</v>
      </c>
      <c r="G247" s="1049"/>
      <c r="H247" s="1071"/>
      <c r="I247" s="1072"/>
      <c r="J247" s="339"/>
      <c r="K247" s="339"/>
      <c r="L247" s="1049">
        <v>0</v>
      </c>
      <c r="M247" s="330"/>
      <c r="N247" s="1049">
        <v>0</v>
      </c>
      <c r="O247" s="330"/>
      <c r="P247" s="1049">
        <v>0</v>
      </c>
    </row>
    <row r="248" spans="1:16">
      <c r="A248" s="847">
        <v>239</v>
      </c>
      <c r="B248" s="1070" t="s">
        <v>106</v>
      </c>
      <c r="C248" s="339"/>
      <c r="D248" s="339" t="s">
        <v>487</v>
      </c>
      <c r="E248" s="339"/>
      <c r="F248" s="1049">
        <v>0</v>
      </c>
      <c r="G248" s="1049"/>
      <c r="H248" s="1071"/>
      <c r="I248" s="1072"/>
      <c r="J248" s="339"/>
      <c r="K248" s="339"/>
      <c r="L248" s="1049">
        <v>0</v>
      </c>
      <c r="M248" s="330"/>
      <c r="N248" s="1049">
        <v>0</v>
      </c>
      <c r="O248" s="330"/>
      <c r="P248" s="1049">
        <v>0</v>
      </c>
    </row>
    <row r="249" spans="1:16">
      <c r="A249" s="847">
        <v>240</v>
      </c>
      <c r="B249" s="1070" t="s">
        <v>99</v>
      </c>
      <c r="C249" s="339"/>
      <c r="D249" s="339" t="s">
        <v>487</v>
      </c>
      <c r="E249" s="339"/>
      <c r="F249" s="1049">
        <v>0</v>
      </c>
      <c r="G249" s="1049"/>
      <c r="H249" s="1071"/>
      <c r="I249" s="1072"/>
      <c r="J249" s="339"/>
      <c r="K249" s="339"/>
      <c r="L249" s="1049">
        <v>0</v>
      </c>
      <c r="M249" s="330"/>
      <c r="N249" s="1049">
        <v>0</v>
      </c>
      <c r="O249" s="330"/>
      <c r="P249" s="1049">
        <v>0</v>
      </c>
    </row>
    <row r="250" spans="1:16">
      <c r="A250" s="847">
        <v>241</v>
      </c>
      <c r="B250" s="1070" t="s">
        <v>98</v>
      </c>
      <c r="C250" s="339"/>
      <c r="D250" s="339" t="s">
        <v>487</v>
      </c>
      <c r="E250" s="339"/>
      <c r="F250" s="1049">
        <v>0</v>
      </c>
      <c r="G250" s="1049"/>
      <c r="H250" s="1071"/>
      <c r="I250" s="1072"/>
      <c r="J250" s="339"/>
      <c r="K250" s="339"/>
      <c r="L250" s="1049">
        <v>0</v>
      </c>
      <c r="M250" s="330"/>
      <c r="N250" s="1049">
        <v>0</v>
      </c>
      <c r="O250" s="330"/>
      <c r="P250" s="1049">
        <v>0</v>
      </c>
    </row>
    <row r="251" spans="1:16">
      <c r="A251" s="847">
        <v>242</v>
      </c>
      <c r="B251" s="1070"/>
      <c r="C251" s="339"/>
      <c r="D251" s="339"/>
      <c r="E251" s="339"/>
      <c r="F251" s="1049"/>
      <c r="G251" s="1049"/>
      <c r="H251" s="1072"/>
      <c r="I251" s="1072"/>
      <c r="J251" s="339"/>
      <c r="K251" s="339"/>
      <c r="L251" s="330">
        <v>0</v>
      </c>
      <c r="M251" s="330"/>
      <c r="N251" s="330"/>
      <c r="O251" s="330"/>
      <c r="P251" s="331"/>
    </row>
    <row r="252" spans="1:16">
      <c r="A252" s="847">
        <v>243</v>
      </c>
      <c r="B252" s="1078"/>
      <c r="P252" s="1079"/>
    </row>
    <row r="253" spans="1:16">
      <c r="A253" s="847">
        <v>244</v>
      </c>
      <c r="B253" s="1070" t="s">
        <v>909</v>
      </c>
      <c r="C253" s="339"/>
      <c r="F253" s="326" t="s">
        <v>982</v>
      </c>
      <c r="N253" s="336">
        <v>0</v>
      </c>
      <c r="P253" s="1079"/>
    </row>
    <row r="254" spans="1:16">
      <c r="A254" s="847">
        <v>245</v>
      </c>
      <c r="B254" s="1070" t="s">
        <v>148</v>
      </c>
      <c r="C254" s="339"/>
      <c r="F254" s="326" t="s">
        <v>952</v>
      </c>
      <c r="N254" s="336">
        <v>0</v>
      </c>
      <c r="P254" s="1079"/>
    </row>
    <row r="255" spans="1:16">
      <c r="A255" s="847">
        <v>246</v>
      </c>
      <c r="B255" s="1080" t="s">
        <v>149</v>
      </c>
      <c r="C255" s="1081"/>
      <c r="D255" s="563"/>
      <c r="E255" s="563"/>
      <c r="F255" s="563" t="s">
        <v>983</v>
      </c>
      <c r="G255" s="563"/>
      <c r="H255" s="563"/>
      <c r="I255" s="563"/>
      <c r="J255" s="563"/>
      <c r="K255" s="563"/>
      <c r="L255" s="563"/>
      <c r="M255" s="563"/>
      <c r="N255" s="338">
        <v>0</v>
      </c>
      <c r="O255" s="563"/>
      <c r="P255" s="1082"/>
    </row>
  </sheetData>
  <mergeCells count="1">
    <mergeCell ref="B4:N4"/>
  </mergeCells>
  <printOptions horizontalCentered="1"/>
  <pageMargins left="0.25" right="0.25" top="0.75" bottom="0.75" header="0.3" footer="0.3"/>
  <pageSetup scale="43" fitToHeight="3" orientation="landscape" r:id="rId1"/>
  <rowBreaks count="2" manualBreakCount="2">
    <brk id="73" max="16383" man="1"/>
    <brk id="16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78"/>
  <sheetViews>
    <sheetView view="pageBreakPreview" topLeftCell="A7" zoomScale="130" zoomScaleNormal="100" zoomScaleSheetLayoutView="130" workbookViewId="0">
      <selection activeCell="J20" sqref="J20"/>
    </sheetView>
  </sheetViews>
  <sheetFormatPr defaultColWidth="8.88671875" defaultRowHeight="12.75"/>
  <cols>
    <col min="1" max="1" width="15.5546875" style="300" bestFit="1" customWidth="1"/>
    <col min="2" max="2" width="33.88671875" style="15" customWidth="1"/>
    <col min="3" max="3" width="19.6640625" style="297" bestFit="1" customWidth="1"/>
    <col min="4" max="4" width="16.33203125" style="15" customWidth="1"/>
    <col min="5" max="16384" width="8.88671875" style="15"/>
  </cols>
  <sheetData>
    <row r="1" spans="1:4" ht="15" customHeight="1">
      <c r="B1" s="828" t="s">
        <v>410</v>
      </c>
      <c r="C1" s="835" t="s">
        <v>892</v>
      </c>
      <c r="D1" s="19"/>
    </row>
    <row r="2" spans="1:4" ht="15" customHeight="1">
      <c r="B2" s="829" t="s">
        <v>411</v>
      </c>
      <c r="C2" s="300"/>
      <c r="D2" s="300"/>
    </row>
    <row r="3" spans="1:4" ht="15" customHeight="1">
      <c r="B3" s="830" t="str">
        <f>+'Attachment H'!D5</f>
        <v>GridLiance High Plains LLC</v>
      </c>
      <c r="C3" s="679"/>
      <c r="D3" s="679"/>
    </row>
    <row r="5" spans="1:4" ht="15">
      <c r="A5" s="465" t="s">
        <v>511</v>
      </c>
      <c r="B5" s="466" t="s">
        <v>512</v>
      </c>
      <c r="C5" s="466" t="s">
        <v>513</v>
      </c>
      <c r="D5" s="467"/>
    </row>
    <row r="6" spans="1:4" ht="15">
      <c r="A6" s="467"/>
      <c r="B6" s="467"/>
      <c r="C6" s="467"/>
      <c r="D6" s="467"/>
    </row>
    <row r="7" spans="1:4" ht="15">
      <c r="A7" s="465" t="s">
        <v>514</v>
      </c>
      <c r="B7" s="468"/>
      <c r="C7" s="469"/>
      <c r="D7" s="468"/>
    </row>
    <row r="8" spans="1:4" ht="15">
      <c r="A8" s="771">
        <v>350</v>
      </c>
      <c r="B8" s="468" t="s">
        <v>412</v>
      </c>
      <c r="C8" s="470" t="s">
        <v>523</v>
      </c>
      <c r="D8" s="468"/>
    </row>
    <row r="9" spans="1:4" ht="15">
      <c r="A9" s="771">
        <v>352</v>
      </c>
      <c r="B9" s="468" t="s">
        <v>515</v>
      </c>
      <c r="C9" s="470">
        <v>2.18E-2</v>
      </c>
      <c r="D9" s="468"/>
    </row>
    <row r="10" spans="1:4" ht="15">
      <c r="A10" s="771">
        <v>353</v>
      </c>
      <c r="B10" s="468" t="s">
        <v>516</v>
      </c>
      <c r="C10" s="470">
        <v>2.1999999999999999E-2</v>
      </c>
      <c r="D10" s="468"/>
    </row>
    <row r="11" spans="1:4" ht="15">
      <c r="A11" s="771">
        <v>354</v>
      </c>
      <c r="B11" s="468" t="s">
        <v>517</v>
      </c>
      <c r="C11" s="470">
        <v>1.8846999999999999E-2</v>
      </c>
      <c r="D11" s="468"/>
    </row>
    <row r="12" spans="1:4" ht="15">
      <c r="A12" s="771">
        <v>355</v>
      </c>
      <c r="B12" s="468" t="s">
        <v>518</v>
      </c>
      <c r="C12" s="470">
        <v>2.0799999999999999E-2</v>
      </c>
      <c r="D12" s="468"/>
    </row>
    <row r="13" spans="1:4" ht="15">
      <c r="A13" s="771">
        <v>356</v>
      </c>
      <c r="B13" s="468" t="s">
        <v>519</v>
      </c>
      <c r="C13" s="470">
        <v>2.2700000000000001E-2</v>
      </c>
      <c r="D13" s="468"/>
    </row>
    <row r="14" spans="1:4" ht="15">
      <c r="A14" s="771">
        <v>357</v>
      </c>
      <c r="B14" s="468" t="s">
        <v>520</v>
      </c>
      <c r="C14" s="470">
        <v>1.3665E-2</v>
      </c>
      <c r="D14" s="468"/>
    </row>
    <row r="15" spans="1:4" ht="15">
      <c r="A15" s="771">
        <v>358</v>
      </c>
      <c r="B15" s="468" t="s">
        <v>521</v>
      </c>
      <c r="C15" s="470">
        <v>1.8415999999999998E-2</v>
      </c>
      <c r="D15" s="468"/>
    </row>
    <row r="16" spans="1:4" ht="15">
      <c r="A16" s="771">
        <v>359</v>
      </c>
      <c r="B16" s="468" t="s">
        <v>522</v>
      </c>
      <c r="C16" s="470">
        <v>0</v>
      </c>
      <c r="D16" s="468"/>
    </row>
    <row r="17" spans="1:4" ht="15">
      <c r="A17" s="771"/>
      <c r="B17" s="468"/>
      <c r="C17" s="470"/>
      <c r="D17" s="468"/>
    </row>
    <row r="18" spans="1:4" ht="15">
      <c r="A18" s="772" t="s">
        <v>851</v>
      </c>
      <c r="B18" s="468"/>
      <c r="C18" s="471"/>
      <c r="D18" s="468"/>
    </row>
    <row r="19" spans="1:4" ht="15">
      <c r="A19" s="771">
        <v>302</v>
      </c>
      <c r="B19" s="468" t="s">
        <v>701</v>
      </c>
      <c r="C19" s="470" t="s">
        <v>523</v>
      </c>
      <c r="D19" s="468"/>
    </row>
    <row r="20" spans="1:4" ht="15">
      <c r="A20" s="771">
        <v>303</v>
      </c>
      <c r="B20" s="468" t="s">
        <v>524</v>
      </c>
      <c r="C20" s="470">
        <v>0.2</v>
      </c>
      <c r="D20" s="468"/>
    </row>
    <row r="21" spans="1:4" ht="15">
      <c r="A21" s="771">
        <v>390</v>
      </c>
      <c r="B21" s="472" t="s">
        <v>515</v>
      </c>
      <c r="C21" s="470">
        <v>2.1194000000000001E-2</v>
      </c>
      <c r="D21" s="468"/>
    </row>
    <row r="22" spans="1:4" ht="15">
      <c r="A22" s="771">
        <v>391</v>
      </c>
      <c r="B22" s="472" t="s">
        <v>525</v>
      </c>
      <c r="C22" s="470">
        <v>5.0671000000000001E-2</v>
      </c>
      <c r="D22" s="468"/>
    </row>
    <row r="23" spans="1:4" ht="15">
      <c r="A23" s="771">
        <v>391</v>
      </c>
      <c r="B23" s="472" t="s">
        <v>526</v>
      </c>
      <c r="C23" s="470">
        <v>0.25</v>
      </c>
      <c r="D23" s="468"/>
    </row>
    <row r="24" spans="1:4" ht="15">
      <c r="A24" s="771">
        <v>392</v>
      </c>
      <c r="B24" s="472" t="s">
        <v>527</v>
      </c>
      <c r="C24" s="470">
        <v>0.109667</v>
      </c>
      <c r="D24" s="468"/>
    </row>
    <row r="25" spans="1:4" ht="15">
      <c r="A25" s="771">
        <v>392</v>
      </c>
      <c r="B25" s="472" t="s">
        <v>528</v>
      </c>
      <c r="C25" s="470">
        <v>8.4139000000000005E-2</v>
      </c>
      <c r="D25" s="468"/>
    </row>
    <row r="26" spans="1:4" ht="15">
      <c r="A26" s="771">
        <v>392</v>
      </c>
      <c r="B26" s="472" t="s">
        <v>529</v>
      </c>
      <c r="C26" s="470">
        <v>6.9486000000000006E-2</v>
      </c>
      <c r="D26" s="468"/>
    </row>
    <row r="27" spans="1:4" ht="15">
      <c r="A27" s="771">
        <v>392</v>
      </c>
      <c r="B27" s="472" t="s">
        <v>530</v>
      </c>
      <c r="C27" s="470">
        <v>7.2363999999999998E-2</v>
      </c>
      <c r="D27" s="468"/>
    </row>
    <row r="28" spans="1:4" ht="15">
      <c r="A28" s="771">
        <v>393</v>
      </c>
      <c r="B28" s="472" t="s">
        <v>531</v>
      </c>
      <c r="C28" s="470">
        <v>5.1200000000000002E-2</v>
      </c>
      <c r="D28" s="468"/>
    </row>
    <row r="29" spans="1:4" ht="15">
      <c r="A29" s="771">
        <v>394</v>
      </c>
      <c r="B29" s="472" t="s">
        <v>532</v>
      </c>
      <c r="C29" s="470">
        <v>4.82E-2</v>
      </c>
      <c r="D29" s="468"/>
    </row>
    <row r="30" spans="1:4" ht="15">
      <c r="A30" s="771">
        <v>395</v>
      </c>
      <c r="B30" s="472" t="s">
        <v>533</v>
      </c>
      <c r="C30" s="470">
        <v>0.1</v>
      </c>
      <c r="D30" s="468"/>
    </row>
    <row r="31" spans="1:4" ht="15">
      <c r="A31" s="771">
        <v>396</v>
      </c>
      <c r="B31" s="472" t="s">
        <v>413</v>
      </c>
      <c r="C31" s="470">
        <v>8.4139000000000005E-2</v>
      </c>
      <c r="D31" s="468"/>
    </row>
    <row r="32" spans="1:4" ht="15">
      <c r="A32" s="771">
        <v>397</v>
      </c>
      <c r="B32" s="468" t="s">
        <v>414</v>
      </c>
      <c r="C32" s="470">
        <v>0.11111</v>
      </c>
      <c r="D32" s="468"/>
    </row>
    <row r="33" spans="1:4" ht="15">
      <c r="A33" s="771">
        <v>398</v>
      </c>
      <c r="B33" s="472" t="s">
        <v>534</v>
      </c>
      <c r="C33" s="470">
        <v>6.6671999999999995E-2</v>
      </c>
      <c r="D33" s="468"/>
    </row>
    <row r="34" spans="1:4" ht="15">
      <c r="A34" s="468"/>
      <c r="B34" s="468"/>
      <c r="C34" s="468"/>
      <c r="D34" s="468"/>
    </row>
    <row r="35" spans="1:4" ht="15">
      <c r="A35" s="633" t="s">
        <v>702</v>
      </c>
      <c r="B35" s="468"/>
      <c r="C35" s="468"/>
      <c r="D35" s="468"/>
    </row>
    <row r="36" spans="1:4" ht="15">
      <c r="A36" s="468" t="s">
        <v>852</v>
      </c>
      <c r="B36" s="468"/>
      <c r="C36" s="468"/>
      <c r="D36" s="468"/>
    </row>
    <row r="37" spans="1:4" ht="15">
      <c r="A37" s="633" t="s">
        <v>853</v>
      </c>
      <c r="B37" s="468"/>
      <c r="C37" s="472"/>
      <c r="D37" s="472"/>
    </row>
    <row r="38" spans="1:4" ht="15">
      <c r="A38" s="633" t="s">
        <v>947</v>
      </c>
      <c r="B38" s="837"/>
      <c r="C38" s="838"/>
      <c r="D38" s="473"/>
    </row>
    <row r="39" spans="1:4" ht="15">
      <c r="A39" s="1148" t="s">
        <v>948</v>
      </c>
      <c r="B39" s="1149"/>
      <c r="C39" s="1149"/>
    </row>
    <row r="40" spans="1:4" ht="15">
      <c r="A40" s="836" t="s">
        <v>949</v>
      </c>
      <c r="B40" s="839"/>
      <c r="C40" s="840"/>
    </row>
    <row r="41" spans="1:4">
      <c r="A41" s="298"/>
      <c r="B41" s="290"/>
      <c r="C41" s="301"/>
    </row>
    <row r="42" spans="1:4">
      <c r="A42" s="426"/>
      <c r="B42" s="290"/>
      <c r="C42" s="301"/>
    </row>
    <row r="43" spans="1:4">
      <c r="A43" s="298"/>
      <c r="B43" s="290"/>
      <c r="C43" s="301"/>
    </row>
    <row r="44" spans="1:4">
      <c r="A44" s="298"/>
      <c r="B44" s="290"/>
      <c r="C44" s="301"/>
    </row>
    <row r="45" spans="1:4">
      <c r="A45" s="298"/>
      <c r="B45" s="290"/>
      <c r="C45" s="301"/>
    </row>
    <row r="46" spans="1:4">
      <c r="A46" s="298"/>
      <c r="B46" s="290"/>
      <c r="C46" s="301"/>
    </row>
    <row r="47" spans="1:4">
      <c r="A47" s="298"/>
      <c r="B47" s="290"/>
      <c r="C47" s="301"/>
    </row>
    <row r="48" spans="1:4">
      <c r="A48" s="298"/>
      <c r="B48" s="290"/>
      <c r="C48" s="301"/>
    </row>
    <row r="49" spans="1:3">
      <c r="A49" s="298"/>
      <c r="B49" s="290"/>
      <c r="C49" s="301"/>
    </row>
    <row r="50" spans="1:3">
      <c r="A50" s="298"/>
      <c r="B50" s="290"/>
      <c r="C50" s="301"/>
    </row>
    <row r="51" spans="1:3">
      <c r="A51" s="298"/>
      <c r="B51" s="290"/>
      <c r="C51" s="301"/>
    </row>
    <row r="52" spans="1:3">
      <c r="A52" s="298"/>
      <c r="B52" s="290"/>
      <c r="C52" s="301"/>
    </row>
    <row r="53" spans="1:3">
      <c r="A53" s="298"/>
      <c r="B53" s="290"/>
      <c r="C53" s="301"/>
    </row>
    <row r="54" spans="1:3">
      <c r="A54" s="298"/>
      <c r="B54" s="290"/>
      <c r="C54" s="301"/>
    </row>
    <row r="55" spans="1:3">
      <c r="A55" s="298"/>
      <c r="B55" s="290"/>
    </row>
    <row r="56" spans="1:3">
      <c r="A56" s="299"/>
      <c r="B56" s="290"/>
    </row>
    <row r="57" spans="1:3">
      <c r="A57" s="299"/>
      <c r="B57" s="290"/>
    </row>
    <row r="58" spans="1:3">
      <c r="A58" s="299"/>
    </row>
    <row r="59" spans="1:3">
      <c r="A59" s="299"/>
    </row>
    <row r="60" spans="1:3">
      <c r="A60" s="299"/>
    </row>
    <row r="61" spans="1:3">
      <c r="A61" s="299"/>
    </row>
    <row r="62" spans="1:3">
      <c r="A62" s="299"/>
    </row>
    <row r="63" spans="1:3">
      <c r="A63" s="299"/>
    </row>
    <row r="64" spans="1:3">
      <c r="A64" s="299"/>
    </row>
    <row r="65" spans="1:1">
      <c r="A65" s="299"/>
    </row>
    <row r="66" spans="1:1">
      <c r="A66" s="299"/>
    </row>
    <row r="67" spans="1:1">
      <c r="A67" s="299"/>
    </row>
    <row r="68" spans="1:1" ht="24" customHeight="1">
      <c r="A68" s="299"/>
    </row>
    <row r="69" spans="1:1">
      <c r="A69" s="299"/>
    </row>
    <row r="70" spans="1:1">
      <c r="A70" s="299"/>
    </row>
    <row r="71" spans="1:1">
      <c r="A71" s="299"/>
    </row>
    <row r="72" spans="1:1">
      <c r="A72" s="299"/>
    </row>
    <row r="73" spans="1:1">
      <c r="A73" s="299"/>
    </row>
    <row r="74" spans="1:1">
      <c r="A74" s="299"/>
    </row>
    <row r="75" spans="1:1">
      <c r="A75" s="299"/>
    </row>
    <row r="76" spans="1:1">
      <c r="A76" s="299"/>
    </row>
    <row r="77" spans="1:1">
      <c r="A77" s="299"/>
    </row>
    <row r="78" spans="1:1">
      <c r="A78" s="299"/>
    </row>
  </sheetData>
  <mergeCells count="1">
    <mergeCell ref="A39:C39"/>
  </mergeCells>
  <phoneticPr fontId="0" type="noConversion"/>
  <printOptions horizontalCentered="1"/>
  <pageMargins left="0.25" right="0.25" top="0.75" bottom="0.75" header="0.3" footer="0.3"/>
  <pageSetup scale="85" orientation="landscape" r:id="rId1"/>
  <headerFooter>
    <oddFooter xml:space="preserve">&amp;L&amp;"Times New Roman, Regular"&amp;8 DC: 5905718-1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282"/>
  <sheetViews>
    <sheetView view="pageBreakPreview" zoomScale="75" zoomScaleNormal="65" zoomScaleSheetLayoutView="75" workbookViewId="0">
      <selection activeCell="R58" sqref="R58"/>
    </sheetView>
  </sheetViews>
  <sheetFormatPr defaultColWidth="8.88671875" defaultRowHeight="12.75"/>
  <cols>
    <col min="1" max="1" width="6" style="25" customWidth="1"/>
    <col min="2" max="2" width="1.44140625" style="25" customWidth="1"/>
    <col min="3" max="3" width="36" style="25" customWidth="1"/>
    <col min="4" max="4" width="13.6640625" style="25" customWidth="1"/>
    <col min="5" max="5" width="17.5546875" style="25" customWidth="1"/>
    <col min="6" max="6" width="13.109375" style="25" customWidth="1"/>
    <col min="7" max="7" width="14.44140625" style="25" customWidth="1"/>
    <col min="8" max="8" width="16.33203125" style="25" customWidth="1"/>
    <col min="9" max="9" width="13.6640625" style="25" customWidth="1"/>
    <col min="10" max="10" width="14.44140625" style="25" customWidth="1"/>
    <col min="11" max="11" width="13.5546875" style="25" customWidth="1"/>
    <col min="12" max="12" width="15.6640625" style="25" customWidth="1"/>
    <col min="13" max="13" width="19.21875" style="25" customWidth="1"/>
    <col min="14" max="15" width="14.44140625" style="25" customWidth="1"/>
    <col min="16" max="16" width="12.6640625" style="25" customWidth="1"/>
    <col min="17" max="17" width="13.88671875" style="25" customWidth="1"/>
    <col min="18" max="18" width="9.33203125" style="25" customWidth="1"/>
    <col min="19" max="19" width="13" style="25" customWidth="1"/>
    <col min="20" max="16384" width="8.88671875" style="25"/>
  </cols>
  <sheetData>
    <row r="1" spans="1:21">
      <c r="Q1" s="57"/>
    </row>
    <row r="2" spans="1:21">
      <c r="M2" s="25" t="s">
        <v>792</v>
      </c>
      <c r="Q2" s="57"/>
    </row>
    <row r="4" spans="1:21">
      <c r="Q4" s="57"/>
    </row>
    <row r="5" spans="1:21">
      <c r="D5" s="19"/>
      <c r="E5" s="19"/>
      <c r="F5" s="19"/>
      <c r="G5" s="685" t="s">
        <v>788</v>
      </c>
      <c r="H5" s="19"/>
      <c r="I5" s="19"/>
      <c r="J5" s="19"/>
      <c r="K5" s="24"/>
      <c r="L5" s="58"/>
      <c r="M5" s="59"/>
      <c r="N5" s="59"/>
      <c r="O5" s="59"/>
      <c r="P5" s="59"/>
      <c r="Q5" s="59"/>
      <c r="R5" s="26"/>
      <c r="S5" s="60"/>
      <c r="T5" s="60"/>
      <c r="U5" s="26"/>
    </row>
    <row r="6" spans="1:21">
      <c r="D6" s="19"/>
      <c r="E6" s="22" t="s">
        <v>10</v>
      </c>
      <c r="F6" s="22"/>
      <c r="G6" s="685" t="s">
        <v>789</v>
      </c>
      <c r="H6" s="22"/>
      <c r="I6" s="22"/>
      <c r="J6" s="22"/>
      <c r="K6" s="24"/>
      <c r="P6" s="26"/>
      <c r="Q6" s="24"/>
      <c r="R6" s="26"/>
      <c r="S6" s="61"/>
      <c r="T6" s="60"/>
      <c r="U6" s="26"/>
    </row>
    <row r="7" spans="1:21">
      <c r="C7" s="26"/>
      <c r="D7" s="26"/>
      <c r="E7" s="26"/>
      <c r="F7" s="26"/>
      <c r="G7" s="684" t="str">
        <f>+'Attachment H'!D5</f>
        <v>GridLiance High Plains LLC</v>
      </c>
      <c r="H7" s="26"/>
      <c r="I7" s="26"/>
      <c r="J7" s="26"/>
      <c r="K7" s="26"/>
      <c r="P7" s="26"/>
      <c r="Q7" s="26"/>
      <c r="R7" s="26"/>
      <c r="S7" s="60"/>
      <c r="T7" s="60"/>
      <c r="U7" s="26"/>
    </row>
    <row r="8" spans="1:21">
      <c r="A8" s="685"/>
      <c r="C8" s="26"/>
      <c r="D8" s="26"/>
      <c r="E8" s="26"/>
      <c r="F8" s="26"/>
      <c r="H8" s="26"/>
      <c r="I8" s="26"/>
      <c r="J8" s="26"/>
      <c r="K8" s="26"/>
      <c r="L8" s="26"/>
      <c r="M8" s="26"/>
      <c r="N8" s="26"/>
      <c r="O8" s="26"/>
      <c r="P8" s="26"/>
      <c r="Q8" s="26"/>
      <c r="R8" s="26"/>
      <c r="S8" s="60"/>
      <c r="T8" s="60"/>
      <c r="U8" s="26"/>
    </row>
    <row r="9" spans="1:21">
      <c r="A9" s="685"/>
      <c r="C9" s="26"/>
      <c r="D9" s="26"/>
      <c r="E9" s="26"/>
      <c r="F9" s="26"/>
      <c r="G9" s="62"/>
      <c r="H9" s="26"/>
      <c r="I9" s="26"/>
      <c r="J9" s="26"/>
      <c r="K9" s="26"/>
      <c r="L9" s="26"/>
      <c r="M9" s="26"/>
      <c r="N9" s="26"/>
      <c r="O9" s="26"/>
      <c r="P9" s="26"/>
      <c r="Q9" s="26"/>
      <c r="R9" s="26"/>
      <c r="S9" s="60"/>
      <c r="T9" s="60"/>
      <c r="U9" s="26"/>
    </row>
    <row r="10" spans="1:21">
      <c r="A10" s="685"/>
      <c r="C10" s="26" t="s">
        <v>510</v>
      </c>
      <c r="D10" s="26"/>
      <c r="E10" s="26"/>
      <c r="F10" s="26"/>
      <c r="G10" s="62"/>
      <c r="H10" s="26"/>
      <c r="I10" s="26"/>
      <c r="J10" s="26"/>
      <c r="K10" s="26"/>
      <c r="L10" s="26"/>
      <c r="M10" s="26"/>
      <c r="N10" s="26"/>
      <c r="O10" s="26"/>
      <c r="P10" s="26"/>
      <c r="Q10" s="26"/>
      <c r="R10" s="26"/>
      <c r="S10" s="60"/>
      <c r="T10" s="60"/>
      <c r="U10" s="26"/>
    </row>
    <row r="11" spans="1:21">
      <c r="A11" s="685"/>
      <c r="C11" s="26" t="s">
        <v>959</v>
      </c>
      <c r="D11" s="26"/>
      <c r="E11" s="26"/>
      <c r="F11" s="26"/>
      <c r="G11" s="62"/>
      <c r="L11" s="26"/>
      <c r="M11" s="26"/>
      <c r="N11" s="26"/>
      <c r="O11" s="26"/>
      <c r="P11" s="26"/>
      <c r="Q11" s="26"/>
      <c r="R11" s="26"/>
      <c r="S11" s="26"/>
      <c r="T11" s="26"/>
      <c r="U11" s="26"/>
    </row>
    <row r="12" spans="1:21" s="756" customFormat="1">
      <c r="A12" s="828"/>
      <c r="C12" s="1112" t="s">
        <v>984</v>
      </c>
      <c r="D12" s="1112"/>
      <c r="E12" s="1112"/>
      <c r="F12" s="1112"/>
      <c r="G12" s="1112"/>
      <c r="H12" s="1112"/>
      <c r="I12" s="1112"/>
      <c r="J12" s="1112"/>
      <c r="K12" s="1112"/>
      <c r="L12" s="1112"/>
      <c r="M12" s="1112"/>
      <c r="N12" s="1112"/>
      <c r="O12" s="1112"/>
      <c r="P12" s="1112"/>
      <c r="Q12" s="1112"/>
      <c r="R12" s="26"/>
      <c r="S12" s="26"/>
      <c r="T12" s="26"/>
      <c r="U12" s="26"/>
    </row>
    <row r="13" spans="1:21">
      <c r="A13" s="685"/>
      <c r="C13" s="26" t="s">
        <v>936</v>
      </c>
      <c r="D13" s="26"/>
      <c r="E13" s="26"/>
      <c r="F13" s="26"/>
      <c r="G13" s="26"/>
      <c r="L13" s="63"/>
      <c r="M13" s="63"/>
      <c r="N13" s="63"/>
      <c r="O13" s="63"/>
      <c r="P13" s="26"/>
      <c r="Q13" s="26"/>
      <c r="R13" s="26"/>
      <c r="S13" s="26"/>
      <c r="T13" s="26"/>
      <c r="U13" s="26"/>
    </row>
    <row r="14" spans="1:21">
      <c r="C14" s="64" t="s">
        <v>11</v>
      </c>
      <c r="D14" s="64"/>
      <c r="E14" s="64" t="s">
        <v>12</v>
      </c>
      <c r="F14" s="64"/>
      <c r="I14" s="64" t="s">
        <v>13</v>
      </c>
      <c r="L14" s="65" t="s">
        <v>14</v>
      </c>
      <c r="M14" s="65"/>
      <c r="N14" s="65"/>
      <c r="O14" s="65"/>
      <c r="P14" s="22"/>
      <c r="Q14" s="65"/>
      <c r="R14" s="22"/>
      <c r="S14" s="65"/>
      <c r="T14" s="22"/>
      <c r="U14" s="66"/>
    </row>
    <row r="15" spans="1:21">
      <c r="C15" s="66"/>
      <c r="D15" s="66"/>
      <c r="E15" s="67" t="s">
        <v>508</v>
      </c>
      <c r="F15" s="67"/>
      <c r="I15" s="22"/>
      <c r="P15" s="22"/>
      <c r="R15" s="22"/>
      <c r="S15" s="64"/>
      <c r="T15" s="64"/>
      <c r="U15" s="66"/>
    </row>
    <row r="16" spans="1:21">
      <c r="A16" s="685" t="s">
        <v>16</v>
      </c>
      <c r="C16" s="66"/>
      <c r="D16" s="66"/>
      <c r="E16" s="68" t="s">
        <v>26</v>
      </c>
      <c r="F16" s="68"/>
      <c r="I16" s="69" t="s">
        <v>25</v>
      </c>
      <c r="L16" s="69" t="s">
        <v>22</v>
      </c>
      <c r="M16" s="69"/>
      <c r="N16" s="69"/>
      <c r="O16" s="69"/>
      <c r="P16" s="22"/>
      <c r="R16" s="26"/>
      <c r="S16" s="70"/>
      <c r="T16" s="64"/>
      <c r="U16" s="66"/>
    </row>
    <row r="17" spans="1:21">
      <c r="A17" s="685" t="s">
        <v>18</v>
      </c>
      <c r="C17" s="71"/>
      <c r="D17" s="71"/>
      <c r="E17" s="67" t="s">
        <v>912</v>
      </c>
      <c r="F17" s="22"/>
      <c r="I17" s="22"/>
      <c r="L17" s="22"/>
      <c r="M17" s="22"/>
      <c r="N17" s="22"/>
      <c r="O17" s="22"/>
      <c r="P17" s="22"/>
      <c r="Q17" s="22"/>
      <c r="R17" s="26"/>
      <c r="S17" s="22"/>
      <c r="T17" s="22"/>
      <c r="U17" s="66"/>
    </row>
    <row r="18" spans="1:21">
      <c r="A18" s="72"/>
      <c r="C18" s="66"/>
      <c r="D18" s="66"/>
      <c r="E18" s="22"/>
      <c r="F18" s="22"/>
      <c r="I18" s="22"/>
      <c r="L18" s="22"/>
      <c r="M18" s="22"/>
      <c r="N18" s="22"/>
      <c r="O18" s="22"/>
      <c r="P18" s="22"/>
      <c r="Q18" s="22"/>
      <c r="R18" s="26"/>
      <c r="S18" s="22"/>
      <c r="T18" s="22"/>
      <c r="U18" s="66"/>
    </row>
    <row r="19" spans="1:21">
      <c r="A19" s="23">
        <v>1</v>
      </c>
      <c r="C19" s="66" t="s">
        <v>211</v>
      </c>
      <c r="D19" s="66"/>
      <c r="E19" s="73" t="s">
        <v>3</v>
      </c>
      <c r="F19" s="23"/>
      <c r="I19" s="53">
        <f>+'Attachment H'!I64+'Attachment H'!I93</f>
        <v>0</v>
      </c>
      <c r="P19" s="22"/>
      <c r="Q19" s="22"/>
      <c r="R19" s="26"/>
      <c r="S19" s="22"/>
      <c r="T19" s="22"/>
      <c r="U19" s="66"/>
    </row>
    <row r="20" spans="1:21">
      <c r="A20" s="23">
        <v>2</v>
      </c>
      <c r="C20" s="66" t="s">
        <v>212</v>
      </c>
      <c r="D20" s="66"/>
      <c r="E20" s="73" t="s">
        <v>966</v>
      </c>
      <c r="F20" s="23"/>
      <c r="I20" s="53">
        <f>+'Attachment H'!I80+'Attachment H'!I93+'Attachment H'!I95</f>
        <v>0</v>
      </c>
      <c r="P20" s="22"/>
      <c r="Q20" s="22"/>
      <c r="R20" s="26"/>
      <c r="S20" s="22"/>
      <c r="T20" s="22"/>
      <c r="U20" s="66"/>
    </row>
    <row r="21" spans="1:21">
      <c r="A21" s="23"/>
      <c r="E21" s="73"/>
      <c r="F21" s="23"/>
      <c r="P21" s="22"/>
      <c r="Q21" s="22"/>
      <c r="R21" s="26"/>
      <c r="S21" s="22"/>
      <c r="T21" s="22"/>
      <c r="U21" s="66"/>
    </row>
    <row r="22" spans="1:21">
      <c r="A22" s="23"/>
      <c r="C22" s="66" t="s">
        <v>213</v>
      </c>
      <c r="D22" s="66"/>
      <c r="E22" s="73"/>
      <c r="F22" s="23"/>
      <c r="I22" s="22"/>
      <c r="L22" s="22"/>
      <c r="M22" s="22"/>
      <c r="N22" s="22"/>
      <c r="O22" s="22"/>
      <c r="P22" s="22"/>
      <c r="Q22" s="22"/>
      <c r="R22" s="22"/>
      <c r="S22" s="22"/>
      <c r="T22" s="22"/>
      <c r="U22" s="66"/>
    </row>
    <row r="23" spans="1:21">
      <c r="A23" s="23">
        <v>3</v>
      </c>
      <c r="C23" s="66" t="s">
        <v>214</v>
      </c>
      <c r="D23" s="66"/>
      <c r="E23" s="73" t="s">
        <v>4</v>
      </c>
      <c r="F23" s="23"/>
      <c r="I23" s="74">
        <f>+'Attachment H'!I134</f>
        <v>0</v>
      </c>
      <c r="P23" s="22"/>
      <c r="Q23" s="22"/>
      <c r="R23" s="22"/>
      <c r="S23" s="22"/>
      <c r="T23" s="22"/>
      <c r="U23" s="66"/>
    </row>
    <row r="24" spans="1:21">
      <c r="A24" s="23">
        <v>4</v>
      </c>
      <c r="C24" s="66" t="s">
        <v>215</v>
      </c>
      <c r="D24" s="66"/>
      <c r="E24" s="73" t="s">
        <v>216</v>
      </c>
      <c r="F24" s="23"/>
      <c r="I24" s="747">
        <f>IF(I19=0,0,I23/I19)</f>
        <v>0</v>
      </c>
      <c r="L24" s="75">
        <f>I24</f>
        <v>0</v>
      </c>
      <c r="M24" s="76"/>
      <c r="N24" s="76"/>
      <c r="O24" s="76"/>
      <c r="P24" s="22"/>
      <c r="Q24" s="77"/>
      <c r="R24" s="78"/>
      <c r="S24" s="79"/>
      <c r="T24" s="22"/>
      <c r="U24" s="66"/>
    </row>
    <row r="25" spans="1:21">
      <c r="A25" s="23"/>
      <c r="C25" s="66"/>
      <c r="D25" s="66"/>
      <c r="E25" s="73"/>
      <c r="F25" s="23"/>
      <c r="I25" s="80"/>
      <c r="L25" s="76"/>
      <c r="M25" s="76"/>
      <c r="N25" s="76"/>
      <c r="O25" s="76"/>
      <c r="P25" s="22"/>
      <c r="Q25" s="77"/>
      <c r="R25" s="78"/>
      <c r="S25" s="79"/>
      <c r="T25" s="22"/>
      <c r="U25" s="66"/>
    </row>
    <row r="26" spans="1:21">
      <c r="A26" s="65"/>
      <c r="C26" s="66" t="s">
        <v>716</v>
      </c>
      <c r="D26" s="66"/>
      <c r="E26" s="682"/>
      <c r="F26" s="56"/>
      <c r="I26" s="22"/>
      <c r="L26" s="22"/>
      <c r="M26" s="22"/>
      <c r="N26" s="22"/>
      <c r="O26" s="22"/>
      <c r="P26" s="22"/>
      <c r="Q26" s="77"/>
      <c r="R26" s="78"/>
      <c r="S26" s="79"/>
      <c r="T26" s="22"/>
      <c r="U26" s="66"/>
    </row>
    <row r="27" spans="1:21">
      <c r="A27" s="65" t="s">
        <v>217</v>
      </c>
      <c r="C27" s="66" t="s">
        <v>718</v>
      </c>
      <c r="D27" s="66"/>
      <c r="E27" s="73" t="s">
        <v>5</v>
      </c>
      <c r="F27" s="23"/>
      <c r="I27" s="74">
        <f>+'Attachment H'!I138+'Attachment H'!I139</f>
        <v>0</v>
      </c>
      <c r="P27" s="22"/>
      <c r="Q27" s="77"/>
      <c r="R27" s="78"/>
      <c r="S27" s="79"/>
      <c r="T27" s="22"/>
      <c r="U27" s="66"/>
    </row>
    <row r="28" spans="1:21">
      <c r="A28" s="65" t="s">
        <v>218</v>
      </c>
      <c r="C28" s="66" t="s">
        <v>717</v>
      </c>
      <c r="D28" s="66"/>
      <c r="E28" s="73" t="s">
        <v>219</v>
      </c>
      <c r="F28" s="23"/>
      <c r="I28" s="54">
        <f>IF(I27=0,0,I27/I19)</f>
        <v>0</v>
      </c>
      <c r="J28" s="54"/>
      <c r="K28" s="54"/>
      <c r="L28" s="81">
        <f>I28</f>
        <v>0</v>
      </c>
      <c r="M28" s="76"/>
      <c r="N28" s="76"/>
      <c r="O28" s="76"/>
      <c r="P28" s="22"/>
      <c r="Q28" s="77"/>
      <c r="R28" s="78"/>
      <c r="S28" s="79"/>
      <c r="T28" s="22"/>
      <c r="U28" s="66"/>
    </row>
    <row r="29" spans="1:21">
      <c r="A29" s="23"/>
      <c r="C29" s="66"/>
      <c r="D29" s="66"/>
      <c r="E29" s="73"/>
      <c r="F29" s="23"/>
      <c r="I29" s="54"/>
      <c r="J29" s="54"/>
      <c r="K29" s="54"/>
      <c r="L29" s="81"/>
      <c r="M29" s="76"/>
      <c r="N29" s="76"/>
      <c r="O29" s="76"/>
      <c r="P29" s="22"/>
      <c r="Q29" s="77"/>
      <c r="R29" s="78"/>
      <c r="S29" s="79"/>
      <c r="T29" s="22"/>
      <c r="U29" s="66"/>
    </row>
    <row r="30" spans="1:21">
      <c r="A30" s="65"/>
      <c r="C30" s="66" t="s">
        <v>220</v>
      </c>
      <c r="D30" s="66"/>
      <c r="E30" s="682"/>
      <c r="F30" s="56"/>
      <c r="I30" s="54"/>
      <c r="J30" s="54"/>
      <c r="K30" s="54"/>
      <c r="L30" s="54"/>
      <c r="M30" s="22"/>
      <c r="N30" s="22"/>
      <c r="O30" s="22"/>
      <c r="P30" s="22"/>
      <c r="Q30" s="22"/>
      <c r="R30" s="22"/>
      <c r="S30" s="22"/>
      <c r="T30" s="22"/>
      <c r="U30" s="66"/>
    </row>
    <row r="31" spans="1:21">
      <c r="A31" s="65" t="s">
        <v>221</v>
      </c>
      <c r="C31" s="66" t="s">
        <v>222</v>
      </c>
      <c r="D31" s="66"/>
      <c r="E31" s="73" t="s">
        <v>683</v>
      </c>
      <c r="F31" s="23"/>
      <c r="I31" s="54">
        <f>+'Attachment H'!I152</f>
        <v>0</v>
      </c>
      <c r="J31" s="54"/>
      <c r="K31" s="54"/>
      <c r="L31" s="54"/>
      <c r="P31" s="22"/>
      <c r="Q31" s="70"/>
      <c r="R31" s="22"/>
      <c r="S31" s="23"/>
      <c r="T31" s="64"/>
      <c r="U31" s="66"/>
    </row>
    <row r="32" spans="1:21">
      <c r="A32" s="65" t="s">
        <v>223</v>
      </c>
      <c r="C32" s="66" t="s">
        <v>224</v>
      </c>
      <c r="D32" s="66"/>
      <c r="E32" s="73" t="s">
        <v>225</v>
      </c>
      <c r="F32" s="23"/>
      <c r="I32" s="54">
        <f>IF(I31=0,0,I31/I19)</f>
        <v>0</v>
      </c>
      <c r="J32" s="54"/>
      <c r="K32" s="54"/>
      <c r="L32" s="81">
        <f>I32</f>
        <v>0</v>
      </c>
      <c r="M32" s="76"/>
      <c r="N32" s="76"/>
      <c r="O32" s="76"/>
      <c r="P32" s="22"/>
      <c r="Q32" s="77"/>
      <c r="R32" s="22"/>
      <c r="S32" s="79"/>
      <c r="T32" s="64"/>
      <c r="U32" s="66"/>
    </row>
    <row r="33" spans="1:21">
      <c r="A33" s="65"/>
      <c r="C33" s="66"/>
      <c r="D33" s="66"/>
      <c r="E33" s="73"/>
      <c r="F33" s="23"/>
      <c r="I33" s="22"/>
      <c r="L33" s="22"/>
      <c r="M33" s="22"/>
      <c r="N33" s="22"/>
      <c r="O33" s="22"/>
      <c r="P33" s="22"/>
      <c r="T33" s="22"/>
      <c r="U33" s="66"/>
    </row>
    <row r="34" spans="1:21">
      <c r="A34" s="65" t="s">
        <v>226</v>
      </c>
      <c r="C34" s="66" t="s">
        <v>273</v>
      </c>
      <c r="D34" s="66"/>
      <c r="E34" s="73" t="s">
        <v>6</v>
      </c>
      <c r="F34" s="23"/>
      <c r="I34" s="53">
        <f>-'Attachment H'!I19</f>
        <v>0</v>
      </c>
      <c r="L34" s="22"/>
      <c r="M34" s="22"/>
      <c r="N34" s="22"/>
      <c r="O34" s="22"/>
      <c r="P34" s="22"/>
      <c r="T34" s="22"/>
      <c r="U34" s="66"/>
    </row>
    <row r="35" spans="1:21">
      <c r="A35" s="65" t="s">
        <v>229</v>
      </c>
      <c r="C35" s="66" t="s">
        <v>673</v>
      </c>
      <c r="D35" s="66"/>
      <c r="E35" s="73" t="s">
        <v>267</v>
      </c>
      <c r="F35" s="23"/>
      <c r="I35" s="82">
        <f>IF(I34=0,0,I34/I19)</f>
        <v>0</v>
      </c>
      <c r="L35" s="54">
        <f>+I35</f>
        <v>0</v>
      </c>
      <c r="M35" s="22"/>
      <c r="N35" s="22"/>
      <c r="O35" s="22"/>
      <c r="P35" s="22"/>
      <c r="T35" s="22"/>
      <c r="U35" s="66"/>
    </row>
    <row r="36" spans="1:21">
      <c r="A36" s="65"/>
      <c r="C36" s="66"/>
      <c r="D36" s="66"/>
      <c r="E36" s="73"/>
      <c r="F36" s="23"/>
      <c r="I36" s="22"/>
      <c r="L36" s="22"/>
      <c r="M36" s="22"/>
      <c r="N36" s="22"/>
      <c r="O36" s="22"/>
      <c r="P36" s="22"/>
      <c r="T36" s="22"/>
      <c r="U36" s="66"/>
    </row>
    <row r="37" spans="1:21">
      <c r="A37" s="83" t="s">
        <v>230</v>
      </c>
      <c r="B37" s="84"/>
      <c r="C37" s="71" t="s">
        <v>227</v>
      </c>
      <c r="D37" s="71"/>
      <c r="E37" s="85" t="s">
        <v>268</v>
      </c>
      <c r="F37" s="67"/>
      <c r="I37" s="78"/>
      <c r="L37" s="749">
        <f>L24+L28+L32+L35</f>
        <v>0</v>
      </c>
      <c r="M37" s="87"/>
      <c r="N37" s="87"/>
      <c r="O37" s="87"/>
      <c r="P37" s="22"/>
      <c r="T37" s="22"/>
      <c r="U37" s="66"/>
    </row>
    <row r="38" spans="1:21">
      <c r="A38" s="65"/>
      <c r="C38" s="66"/>
      <c r="D38" s="66"/>
      <c r="E38" s="73"/>
      <c r="F38" s="23"/>
      <c r="I38" s="22"/>
      <c r="L38" s="22"/>
      <c r="M38" s="22"/>
      <c r="N38" s="22"/>
      <c r="O38" s="22"/>
      <c r="P38" s="22"/>
      <c r="Q38" s="22"/>
      <c r="R38" s="22"/>
      <c r="S38" s="88"/>
      <c r="T38" s="22"/>
      <c r="U38" s="66"/>
    </row>
    <row r="39" spans="1:21">
      <c r="A39" s="65"/>
      <c r="B39" s="89"/>
      <c r="C39" s="22" t="s">
        <v>228</v>
      </c>
      <c r="D39" s="22"/>
      <c r="E39" s="73"/>
      <c r="F39" s="23"/>
      <c r="I39" s="22"/>
      <c r="L39" s="22"/>
      <c r="M39" s="22"/>
      <c r="N39" s="22"/>
      <c r="O39" s="22"/>
      <c r="P39" s="90"/>
      <c r="Q39" s="89"/>
      <c r="T39" s="64"/>
      <c r="U39" s="22" t="s">
        <v>10</v>
      </c>
    </row>
    <row r="40" spans="1:21">
      <c r="A40" s="65" t="s">
        <v>232</v>
      </c>
      <c r="B40" s="89"/>
      <c r="C40" s="22" t="s">
        <v>52</v>
      </c>
      <c r="D40" s="22"/>
      <c r="E40" s="73" t="s">
        <v>684</v>
      </c>
      <c r="F40" s="23"/>
      <c r="I40" s="53">
        <f>+'Attachment H'!I167</f>
        <v>220960.38267577323</v>
      </c>
      <c r="L40" s="22"/>
      <c r="M40" s="22"/>
      <c r="N40" s="22"/>
      <c r="O40" s="22"/>
      <c r="P40" s="90"/>
      <c r="Q40" s="89"/>
      <c r="T40" s="64"/>
      <c r="U40" s="22"/>
    </row>
    <row r="41" spans="1:21">
      <c r="A41" s="65" t="s">
        <v>234</v>
      </c>
      <c r="B41" s="89"/>
      <c r="C41" s="22" t="s">
        <v>231</v>
      </c>
      <c r="D41" s="22"/>
      <c r="E41" s="73" t="s">
        <v>236</v>
      </c>
      <c r="F41" s="23"/>
      <c r="I41" s="54">
        <f>IF(I20=0,0,I40/I20)</f>
        <v>0</v>
      </c>
      <c r="L41" s="81">
        <f>I41</f>
        <v>0</v>
      </c>
      <c r="M41" s="76"/>
      <c r="N41" s="76"/>
      <c r="O41" s="76"/>
      <c r="P41" s="90"/>
      <c r="Q41" s="89"/>
      <c r="R41" s="22"/>
      <c r="S41" s="22"/>
      <c r="T41" s="64"/>
      <c r="U41" s="22"/>
    </row>
    <row r="42" spans="1:21">
      <c r="A42" s="65"/>
      <c r="C42" s="22"/>
      <c r="D42" s="22"/>
      <c r="E42" s="73"/>
      <c r="F42" s="23"/>
      <c r="I42" s="22"/>
      <c r="L42" s="22"/>
      <c r="M42" s="22"/>
      <c r="N42" s="22"/>
      <c r="O42" s="22"/>
      <c r="P42" s="22"/>
      <c r="R42" s="26"/>
      <c r="S42" s="22"/>
      <c r="T42" s="26"/>
      <c r="U42" s="66"/>
    </row>
    <row r="43" spans="1:21">
      <c r="A43" s="65"/>
      <c r="C43" s="66" t="s">
        <v>53</v>
      </c>
      <c r="D43" s="66"/>
      <c r="E43" s="91"/>
      <c r="F43" s="92"/>
      <c r="P43" s="22"/>
      <c r="R43" s="22"/>
      <c r="S43" s="22"/>
      <c r="T43" s="22"/>
      <c r="U43" s="66"/>
    </row>
    <row r="44" spans="1:21">
      <c r="A44" s="65" t="s">
        <v>237</v>
      </c>
      <c r="C44" s="66" t="s">
        <v>233</v>
      </c>
      <c r="D44" s="66"/>
      <c r="E44" s="73" t="s">
        <v>685</v>
      </c>
      <c r="F44" s="23"/>
      <c r="I44" s="53">
        <f>+'Attachment H'!I170</f>
        <v>-11620.766072337181</v>
      </c>
      <c r="L44" s="22"/>
      <c r="M44" s="22"/>
      <c r="N44" s="22"/>
      <c r="O44" s="22"/>
      <c r="P44" s="22"/>
      <c r="R44" s="22"/>
      <c r="S44" s="22"/>
      <c r="T44" s="22"/>
      <c r="U44" s="66"/>
    </row>
    <row r="45" spans="1:21">
      <c r="A45" s="65" t="s">
        <v>265</v>
      </c>
      <c r="B45" s="89"/>
      <c r="C45" s="22" t="s">
        <v>235</v>
      </c>
      <c r="D45" s="22"/>
      <c r="E45" s="73" t="s">
        <v>719</v>
      </c>
      <c r="F45" s="23"/>
      <c r="I45" s="54">
        <f>IF(I20=0,0,I44/I20)</f>
        <v>0</v>
      </c>
      <c r="L45" s="81">
        <f>I45</f>
        <v>0</v>
      </c>
      <c r="M45" s="76"/>
      <c r="N45" s="76"/>
      <c r="O45" s="76"/>
      <c r="P45" s="22"/>
      <c r="S45" s="93"/>
      <c r="T45" s="64"/>
      <c r="U45" s="22"/>
    </row>
    <row r="46" spans="1:21">
      <c r="A46" s="65"/>
      <c r="C46" s="66"/>
      <c r="D46" s="66"/>
      <c r="E46" s="73"/>
      <c r="F46" s="23"/>
      <c r="I46" s="22"/>
      <c r="L46" s="22"/>
      <c r="M46" s="22"/>
      <c r="N46" s="22"/>
      <c r="O46" s="22"/>
      <c r="P46" s="22"/>
      <c r="Q46" s="92"/>
      <c r="R46" s="22"/>
      <c r="S46" s="22"/>
      <c r="T46" s="22"/>
      <c r="U46" s="66"/>
    </row>
    <row r="47" spans="1:21">
      <c r="A47" s="83" t="s">
        <v>266</v>
      </c>
      <c r="B47" s="84"/>
      <c r="C47" s="71" t="s">
        <v>238</v>
      </c>
      <c r="D47" s="71"/>
      <c r="E47" s="85" t="s">
        <v>269</v>
      </c>
      <c r="F47" s="67"/>
      <c r="I47" s="54">
        <f>+I45+I41</f>
        <v>0</v>
      </c>
      <c r="L47" s="86">
        <f>L41+L45</f>
        <v>0</v>
      </c>
      <c r="M47" s="87"/>
      <c r="N47" s="87"/>
      <c r="O47" s="87"/>
      <c r="P47" s="22"/>
      <c r="Q47" s="92"/>
      <c r="R47" s="22"/>
      <c r="S47" s="22"/>
      <c r="T47" s="22"/>
      <c r="U47" s="66"/>
    </row>
    <row r="48" spans="1:21">
      <c r="P48" s="94"/>
      <c r="Q48" s="94"/>
      <c r="R48" s="22"/>
      <c r="S48" s="22"/>
      <c r="T48" s="22"/>
      <c r="U48" s="66"/>
    </row>
    <row r="49" spans="1:21">
      <c r="P49" s="94"/>
      <c r="Q49" s="94"/>
      <c r="R49" s="22"/>
      <c r="S49" s="22"/>
      <c r="T49" s="22"/>
      <c r="U49" s="66"/>
    </row>
    <row r="50" spans="1:21">
      <c r="A50" s="95"/>
      <c r="C50" s="65"/>
      <c r="D50" s="65"/>
      <c r="E50" s="56"/>
      <c r="F50" s="56"/>
      <c r="G50" s="22"/>
      <c r="J50" s="80"/>
      <c r="P50" s="22"/>
      <c r="Q50" s="77"/>
      <c r="R50" s="96"/>
      <c r="S50" s="22"/>
      <c r="T50" s="23"/>
      <c r="U50" s="22"/>
    </row>
    <row r="51" spans="1:21">
      <c r="A51" s="685"/>
      <c r="G51" s="22"/>
      <c r="P51" s="22"/>
      <c r="Q51" s="22"/>
      <c r="R51" s="22"/>
      <c r="S51" s="22"/>
      <c r="T51" s="64"/>
      <c r="U51" s="22" t="s">
        <v>10</v>
      </c>
    </row>
    <row r="52" spans="1:21">
      <c r="Q52" s="57"/>
    </row>
    <row r="53" spans="1:21">
      <c r="Q53" s="57"/>
    </row>
    <row r="54" spans="1:21">
      <c r="M54" s="25" t="s">
        <v>793</v>
      </c>
    </row>
    <row r="55" spans="1:21">
      <c r="A55" s="685"/>
      <c r="G55" s="22"/>
      <c r="P55" s="22"/>
      <c r="Q55" s="57"/>
      <c r="R55" s="22"/>
      <c r="S55" s="26"/>
      <c r="T55" s="22"/>
      <c r="U55" s="66"/>
    </row>
    <row r="56" spans="1:21">
      <c r="A56" s="685"/>
      <c r="C56" s="66"/>
      <c r="D56" s="66"/>
      <c r="G56" s="56" t="str">
        <f>+G5</f>
        <v>Attachment 11</v>
      </c>
      <c r="H56" s="56"/>
      <c r="O56" s="56"/>
      <c r="P56" s="22"/>
      <c r="Q56" s="57"/>
      <c r="R56" s="22"/>
      <c r="S56" s="26"/>
      <c r="T56" s="22"/>
      <c r="U56" s="66"/>
    </row>
    <row r="57" spans="1:21">
      <c r="A57" s="685"/>
      <c r="C57" s="66"/>
      <c r="D57" s="66"/>
      <c r="G57" s="56" t="str">
        <f>+G6</f>
        <v>Wholesale Distribution Service</v>
      </c>
      <c r="H57" s="56"/>
      <c r="L57" s="22"/>
      <c r="M57" s="22"/>
      <c r="N57" s="22"/>
      <c r="O57" s="56"/>
      <c r="P57" s="22"/>
      <c r="R57" s="22"/>
      <c r="S57" s="26"/>
      <c r="T57" s="22"/>
      <c r="U57" s="66"/>
    </row>
    <row r="58" spans="1:21" ht="14.25" customHeight="1">
      <c r="A58" s="685"/>
      <c r="G58" s="56" t="str">
        <f>+G7</f>
        <v>GridLiance High Plains LLC</v>
      </c>
      <c r="O58" s="56"/>
      <c r="P58" s="22"/>
      <c r="R58" s="22"/>
      <c r="S58" s="26"/>
      <c r="T58" s="22"/>
      <c r="U58" s="66"/>
    </row>
    <row r="59" spans="1:21">
      <c r="A59" s="685"/>
      <c r="H59" s="56"/>
      <c r="P59" s="22"/>
      <c r="Q59" s="22"/>
      <c r="R59" s="22"/>
      <c r="S59" s="26"/>
      <c r="T59" s="22"/>
      <c r="U59" s="66"/>
    </row>
    <row r="60" spans="1:21">
      <c r="A60" s="685"/>
      <c r="E60" s="66"/>
      <c r="F60" s="66"/>
      <c r="G60" s="66"/>
      <c r="H60" s="66"/>
      <c r="I60" s="66"/>
      <c r="J60" s="66"/>
      <c r="K60" s="66"/>
      <c r="L60" s="66"/>
      <c r="M60" s="66"/>
      <c r="N60" s="66"/>
      <c r="O60" s="66"/>
      <c r="P60" s="66"/>
      <c r="Q60" s="66"/>
      <c r="R60" s="22"/>
      <c r="S60" s="26"/>
      <c r="T60" s="22"/>
      <c r="U60" s="66"/>
    </row>
    <row r="61" spans="1:21">
      <c r="A61" s="685"/>
      <c r="E61" s="71"/>
      <c r="F61" s="71"/>
      <c r="H61" s="26"/>
      <c r="I61" s="26"/>
      <c r="J61" s="26"/>
      <c r="K61" s="26"/>
      <c r="L61" s="26"/>
      <c r="M61" s="26"/>
      <c r="N61" s="26"/>
      <c r="O61" s="26"/>
      <c r="P61" s="22"/>
      <c r="Q61" s="22"/>
      <c r="R61" s="22"/>
      <c r="S61" s="26"/>
      <c r="T61" s="22"/>
      <c r="U61" s="66"/>
    </row>
    <row r="62" spans="1:21">
      <c r="A62" s="685"/>
      <c r="E62" s="71"/>
      <c r="F62" s="71"/>
      <c r="H62" s="26"/>
      <c r="I62" s="26"/>
      <c r="J62" s="26"/>
      <c r="K62" s="26"/>
      <c r="L62" s="26"/>
      <c r="M62" s="26"/>
      <c r="N62" s="26"/>
      <c r="O62" s="26"/>
      <c r="P62" s="22"/>
      <c r="Q62" s="22"/>
      <c r="R62" s="22"/>
      <c r="S62" s="26"/>
      <c r="T62" s="22"/>
      <c r="U62" s="66"/>
    </row>
    <row r="63" spans="1:21" ht="13.5" thickBot="1">
      <c r="A63" s="685"/>
      <c r="C63" s="97">
        <v>-1</v>
      </c>
      <c r="D63" s="97">
        <v>-2</v>
      </c>
      <c r="E63" s="97">
        <v>-3</v>
      </c>
      <c r="F63" s="97">
        <v>-4</v>
      </c>
      <c r="G63" s="97">
        <v>-5</v>
      </c>
      <c r="H63" s="97">
        <v>-6</v>
      </c>
      <c r="I63" s="97">
        <v>-7</v>
      </c>
      <c r="J63" s="97">
        <v>-8</v>
      </c>
      <c r="K63" s="97">
        <v>-9</v>
      </c>
      <c r="L63" s="97">
        <v>-10</v>
      </c>
      <c r="M63" s="97">
        <v>-11</v>
      </c>
      <c r="N63" s="97"/>
      <c r="O63" s="97"/>
      <c r="P63" s="97"/>
      <c r="Q63" s="293"/>
      <c r="R63" s="293"/>
      <c r="S63" s="293"/>
      <c r="T63" s="22"/>
      <c r="U63" s="66"/>
    </row>
    <row r="64" spans="1:21" ht="53.25" customHeight="1" thickBot="1">
      <c r="A64" s="695" t="s">
        <v>240</v>
      </c>
      <c r="B64" s="696"/>
      <c r="C64" s="696" t="s">
        <v>789</v>
      </c>
      <c r="D64" s="697" t="s">
        <v>241</v>
      </c>
      <c r="E64" s="697" t="s">
        <v>913</v>
      </c>
      <c r="F64" s="697" t="s">
        <v>242</v>
      </c>
      <c r="G64" s="697" t="s">
        <v>914</v>
      </c>
      <c r="H64" s="697" t="s">
        <v>238</v>
      </c>
      <c r="I64" s="697" t="s">
        <v>244</v>
      </c>
      <c r="J64" s="697" t="s">
        <v>915</v>
      </c>
      <c r="K64" s="697" t="s">
        <v>917</v>
      </c>
      <c r="L64" s="697" t="s">
        <v>916</v>
      </c>
      <c r="M64" s="736" t="s">
        <v>829</v>
      </c>
      <c r="O64" s="694"/>
      <c r="P64" s="694"/>
      <c r="Q64" s="694"/>
      <c r="R64" s="694"/>
      <c r="S64" s="694"/>
      <c r="T64" s="22"/>
      <c r="U64" s="66"/>
    </row>
    <row r="65" spans="1:21" ht="46.5" customHeight="1">
      <c r="A65" s="727"/>
      <c r="B65" s="725"/>
      <c r="C65" s="725"/>
      <c r="D65" s="726" t="s">
        <v>180</v>
      </c>
      <c r="E65" s="726" t="s">
        <v>473</v>
      </c>
      <c r="F65" s="726" t="s">
        <v>833</v>
      </c>
      <c r="G65" s="726" t="s">
        <v>181</v>
      </c>
      <c r="H65" s="726" t="s">
        <v>474</v>
      </c>
      <c r="I65" s="726" t="s">
        <v>832</v>
      </c>
      <c r="J65" s="726" t="s">
        <v>957</v>
      </c>
      <c r="K65" s="726" t="s">
        <v>831</v>
      </c>
      <c r="L65" s="726"/>
      <c r="M65" s="735" t="s">
        <v>830</v>
      </c>
      <c r="O65" s="723"/>
      <c r="P65" s="709"/>
      <c r="Q65" s="723"/>
      <c r="R65" s="23"/>
      <c r="S65" s="723"/>
      <c r="T65" s="22"/>
      <c r="U65" s="66"/>
    </row>
    <row r="66" spans="1:21">
      <c r="A66" s="728"/>
      <c r="B66" s="26"/>
      <c r="C66" s="26"/>
      <c r="D66" s="26"/>
      <c r="E66" s="26"/>
      <c r="F66" s="26"/>
      <c r="G66" s="26"/>
      <c r="H66" s="26"/>
      <c r="I66" s="26"/>
      <c r="J66" s="26"/>
      <c r="K66" s="26"/>
      <c r="L66" s="26"/>
      <c r="M66" s="730"/>
      <c r="O66" s="26"/>
      <c r="P66" s="26"/>
      <c r="Q66" s="26"/>
      <c r="R66" s="22"/>
      <c r="S66" s="22"/>
      <c r="T66" s="22"/>
      <c r="U66" s="66"/>
    </row>
    <row r="67" spans="1:21">
      <c r="A67" s="731" t="s">
        <v>646</v>
      </c>
      <c r="B67" s="114"/>
      <c r="C67" s="115"/>
      <c r="D67" s="207">
        <v>0</v>
      </c>
      <c r="E67" s="54">
        <f t="shared" ref="E67:E85" si="0">$L$37</f>
        <v>0</v>
      </c>
      <c r="F67" s="54">
        <f t="shared" ref="F67:F85" si="1">D67*E67</f>
        <v>0</v>
      </c>
      <c r="G67" s="207">
        <v>0</v>
      </c>
      <c r="H67" s="54">
        <f t="shared" ref="H67:H85" si="2">$L$47</f>
        <v>0</v>
      </c>
      <c r="I67" s="53">
        <f t="shared" ref="I67:I85" si="3">G67*H67</f>
        <v>0</v>
      </c>
      <c r="J67" s="207">
        <v>0</v>
      </c>
      <c r="K67" s="53">
        <f t="shared" ref="K67:K85" si="4">F67+I67+J67</f>
        <v>0</v>
      </c>
      <c r="L67" s="722">
        <v>0</v>
      </c>
      <c r="M67" s="737">
        <f>+K67*L67</f>
        <v>0</v>
      </c>
      <c r="O67" s="54"/>
      <c r="P67" s="54"/>
      <c r="Q67" s="54"/>
      <c r="R67" s="54"/>
      <c r="S67" s="54"/>
    </row>
    <row r="68" spans="1:21">
      <c r="A68" s="731" t="s">
        <v>647</v>
      </c>
      <c r="B68" s="114"/>
      <c r="C68" s="115"/>
      <c r="D68" s="722">
        <v>0</v>
      </c>
      <c r="E68" s="54">
        <f t="shared" si="0"/>
        <v>0</v>
      </c>
      <c r="F68" s="54">
        <f t="shared" si="1"/>
        <v>0</v>
      </c>
      <c r="G68" s="722">
        <v>0</v>
      </c>
      <c r="H68" s="54">
        <f t="shared" si="2"/>
        <v>0</v>
      </c>
      <c r="I68" s="54">
        <f t="shared" si="3"/>
        <v>0</v>
      </c>
      <c r="J68" s="207">
        <v>0</v>
      </c>
      <c r="K68" s="54">
        <f t="shared" si="4"/>
        <v>0</v>
      </c>
      <c r="L68" s="722">
        <v>0</v>
      </c>
      <c r="M68" s="732">
        <f t="shared" ref="M68:M85" si="5">+K68*L68</f>
        <v>0</v>
      </c>
      <c r="O68" s="54"/>
      <c r="P68" s="54"/>
      <c r="Q68" s="54"/>
      <c r="R68" s="54"/>
      <c r="S68" s="54"/>
    </row>
    <row r="69" spans="1:21" ht="24" customHeight="1">
      <c r="A69" s="731" t="s">
        <v>648</v>
      </c>
      <c r="B69" s="114"/>
      <c r="C69" s="115"/>
      <c r="D69" s="722">
        <v>0</v>
      </c>
      <c r="E69" s="54">
        <f t="shared" si="0"/>
        <v>0</v>
      </c>
      <c r="F69" s="54">
        <f t="shared" si="1"/>
        <v>0</v>
      </c>
      <c r="G69" s="722">
        <v>0</v>
      </c>
      <c r="H69" s="54">
        <f t="shared" si="2"/>
        <v>0</v>
      </c>
      <c r="I69" s="54">
        <f t="shared" si="3"/>
        <v>0</v>
      </c>
      <c r="J69" s="207">
        <v>0</v>
      </c>
      <c r="K69" s="54">
        <f t="shared" si="4"/>
        <v>0</v>
      </c>
      <c r="L69" s="722">
        <v>0</v>
      </c>
      <c r="M69" s="732">
        <f t="shared" si="5"/>
        <v>0</v>
      </c>
      <c r="O69" s="54"/>
      <c r="P69" s="54"/>
      <c r="Q69" s="54"/>
      <c r="R69" s="54"/>
      <c r="S69" s="54"/>
    </row>
    <row r="70" spans="1:21">
      <c r="A70" s="731" t="s">
        <v>502</v>
      </c>
      <c r="B70" s="114"/>
      <c r="C70" s="115"/>
      <c r="D70" s="722">
        <v>0</v>
      </c>
      <c r="E70" s="54">
        <f t="shared" si="0"/>
        <v>0</v>
      </c>
      <c r="F70" s="54">
        <f t="shared" si="1"/>
        <v>0</v>
      </c>
      <c r="G70" s="722">
        <v>0</v>
      </c>
      <c r="H70" s="54">
        <f t="shared" si="2"/>
        <v>0</v>
      </c>
      <c r="I70" s="54">
        <f t="shared" si="3"/>
        <v>0</v>
      </c>
      <c r="J70" s="207">
        <v>0</v>
      </c>
      <c r="K70" s="54">
        <f t="shared" si="4"/>
        <v>0</v>
      </c>
      <c r="L70" s="722">
        <v>0</v>
      </c>
      <c r="M70" s="732">
        <f t="shared" si="5"/>
        <v>0</v>
      </c>
      <c r="O70" s="54"/>
      <c r="P70" s="54"/>
      <c r="Q70" s="54"/>
      <c r="R70" s="54"/>
      <c r="S70" s="54"/>
    </row>
    <row r="71" spans="1:21">
      <c r="A71" s="731" t="s">
        <v>502</v>
      </c>
      <c r="B71" s="114"/>
      <c r="C71" s="115"/>
      <c r="D71" s="722">
        <v>0</v>
      </c>
      <c r="E71" s="54">
        <f t="shared" si="0"/>
        <v>0</v>
      </c>
      <c r="F71" s="54">
        <f t="shared" si="1"/>
        <v>0</v>
      </c>
      <c r="G71" s="722">
        <v>0</v>
      </c>
      <c r="H71" s="54">
        <f t="shared" si="2"/>
        <v>0</v>
      </c>
      <c r="I71" s="54">
        <f t="shared" si="3"/>
        <v>0</v>
      </c>
      <c r="J71" s="207">
        <v>0</v>
      </c>
      <c r="K71" s="54">
        <f t="shared" si="4"/>
        <v>0</v>
      </c>
      <c r="L71" s="722">
        <v>0</v>
      </c>
      <c r="M71" s="732">
        <f t="shared" si="5"/>
        <v>0</v>
      </c>
      <c r="O71" s="54"/>
      <c r="P71" s="54"/>
      <c r="Q71" s="54"/>
      <c r="R71" s="54"/>
      <c r="S71" s="54"/>
    </row>
    <row r="72" spans="1:21">
      <c r="A72" s="731" t="s">
        <v>502</v>
      </c>
      <c r="B72" s="114"/>
      <c r="C72" s="115"/>
      <c r="D72" s="722">
        <v>0</v>
      </c>
      <c r="E72" s="54">
        <f t="shared" si="0"/>
        <v>0</v>
      </c>
      <c r="F72" s="54">
        <f t="shared" si="1"/>
        <v>0</v>
      </c>
      <c r="G72" s="722">
        <v>0</v>
      </c>
      <c r="H72" s="54">
        <f t="shared" si="2"/>
        <v>0</v>
      </c>
      <c r="I72" s="54">
        <f t="shared" si="3"/>
        <v>0</v>
      </c>
      <c r="J72" s="207">
        <v>0</v>
      </c>
      <c r="K72" s="54">
        <f t="shared" si="4"/>
        <v>0</v>
      </c>
      <c r="L72" s="722">
        <v>0</v>
      </c>
      <c r="M72" s="732">
        <f t="shared" si="5"/>
        <v>0</v>
      </c>
      <c r="O72" s="54"/>
      <c r="P72" s="54"/>
      <c r="Q72" s="54"/>
      <c r="R72" s="54"/>
      <c r="S72" s="54"/>
    </row>
    <row r="73" spans="1:21">
      <c r="A73" s="731" t="s">
        <v>502</v>
      </c>
      <c r="B73" s="114"/>
      <c r="C73" s="115"/>
      <c r="D73" s="722">
        <v>0</v>
      </c>
      <c r="E73" s="54">
        <f t="shared" si="0"/>
        <v>0</v>
      </c>
      <c r="F73" s="54">
        <f t="shared" si="1"/>
        <v>0</v>
      </c>
      <c r="G73" s="722">
        <v>0</v>
      </c>
      <c r="H73" s="54">
        <f t="shared" si="2"/>
        <v>0</v>
      </c>
      <c r="I73" s="54">
        <f t="shared" si="3"/>
        <v>0</v>
      </c>
      <c r="J73" s="207">
        <v>0</v>
      </c>
      <c r="K73" s="54">
        <f t="shared" si="4"/>
        <v>0</v>
      </c>
      <c r="L73" s="722">
        <v>0</v>
      </c>
      <c r="M73" s="732">
        <f t="shared" si="5"/>
        <v>0</v>
      </c>
      <c r="O73" s="54"/>
      <c r="P73" s="54"/>
      <c r="Q73" s="54"/>
      <c r="R73" s="54"/>
      <c r="S73" s="54"/>
    </row>
    <row r="74" spans="1:21">
      <c r="A74" s="731" t="s">
        <v>502</v>
      </c>
      <c r="B74" s="114"/>
      <c r="C74" s="115"/>
      <c r="D74" s="722">
        <v>0</v>
      </c>
      <c r="E74" s="54">
        <f t="shared" si="0"/>
        <v>0</v>
      </c>
      <c r="F74" s="54">
        <f t="shared" si="1"/>
        <v>0</v>
      </c>
      <c r="G74" s="722">
        <v>0</v>
      </c>
      <c r="H74" s="54">
        <f t="shared" si="2"/>
        <v>0</v>
      </c>
      <c r="I74" s="54">
        <f t="shared" si="3"/>
        <v>0</v>
      </c>
      <c r="J74" s="207">
        <v>0</v>
      </c>
      <c r="K74" s="54">
        <f t="shared" si="4"/>
        <v>0</v>
      </c>
      <c r="L74" s="722">
        <v>0</v>
      </c>
      <c r="M74" s="732">
        <f t="shared" si="5"/>
        <v>0</v>
      </c>
      <c r="O74" s="54"/>
      <c r="P74" s="54"/>
      <c r="Q74" s="54"/>
      <c r="R74" s="54"/>
      <c r="S74" s="54"/>
    </row>
    <row r="75" spans="1:21">
      <c r="A75" s="731" t="s">
        <v>502</v>
      </c>
      <c r="B75" s="114"/>
      <c r="C75" s="115"/>
      <c r="D75" s="722">
        <v>0</v>
      </c>
      <c r="E75" s="54">
        <f t="shared" si="0"/>
        <v>0</v>
      </c>
      <c r="F75" s="54">
        <f t="shared" si="1"/>
        <v>0</v>
      </c>
      <c r="G75" s="722">
        <v>0</v>
      </c>
      <c r="H75" s="54">
        <f t="shared" si="2"/>
        <v>0</v>
      </c>
      <c r="I75" s="54">
        <f t="shared" si="3"/>
        <v>0</v>
      </c>
      <c r="J75" s="207">
        <v>0</v>
      </c>
      <c r="K75" s="54">
        <f t="shared" si="4"/>
        <v>0</v>
      </c>
      <c r="L75" s="722">
        <v>0</v>
      </c>
      <c r="M75" s="732">
        <f t="shared" si="5"/>
        <v>0</v>
      </c>
      <c r="O75" s="54"/>
      <c r="P75" s="54"/>
      <c r="Q75" s="54"/>
      <c r="R75" s="54"/>
      <c r="S75" s="54"/>
    </row>
    <row r="76" spans="1:21">
      <c r="A76" s="731" t="s">
        <v>502</v>
      </c>
      <c r="B76" s="114"/>
      <c r="C76" s="115"/>
      <c r="D76" s="722">
        <v>0</v>
      </c>
      <c r="E76" s="54">
        <f t="shared" si="0"/>
        <v>0</v>
      </c>
      <c r="F76" s="54">
        <f t="shared" si="1"/>
        <v>0</v>
      </c>
      <c r="G76" s="722">
        <v>0</v>
      </c>
      <c r="H76" s="54">
        <f t="shared" si="2"/>
        <v>0</v>
      </c>
      <c r="I76" s="54">
        <f t="shared" si="3"/>
        <v>0</v>
      </c>
      <c r="J76" s="207">
        <v>0</v>
      </c>
      <c r="K76" s="54">
        <f t="shared" si="4"/>
        <v>0</v>
      </c>
      <c r="L76" s="722">
        <v>0</v>
      </c>
      <c r="M76" s="732">
        <f t="shared" si="5"/>
        <v>0</v>
      </c>
      <c r="O76" s="54"/>
      <c r="P76" s="54"/>
      <c r="Q76" s="54"/>
      <c r="R76" s="54"/>
      <c r="S76" s="54"/>
    </row>
    <row r="77" spans="1:21">
      <c r="A77" s="731" t="s">
        <v>502</v>
      </c>
      <c r="B77" s="114"/>
      <c r="C77" s="115"/>
      <c r="D77" s="722">
        <v>0</v>
      </c>
      <c r="E77" s="54">
        <f t="shared" si="0"/>
        <v>0</v>
      </c>
      <c r="F77" s="54">
        <f t="shared" si="1"/>
        <v>0</v>
      </c>
      <c r="G77" s="722">
        <v>0</v>
      </c>
      <c r="H77" s="54">
        <f t="shared" si="2"/>
        <v>0</v>
      </c>
      <c r="I77" s="54">
        <f t="shared" si="3"/>
        <v>0</v>
      </c>
      <c r="J77" s="207">
        <v>0</v>
      </c>
      <c r="K77" s="54">
        <f t="shared" si="4"/>
        <v>0</v>
      </c>
      <c r="L77" s="722">
        <v>0</v>
      </c>
      <c r="M77" s="732">
        <f t="shared" si="5"/>
        <v>0</v>
      </c>
      <c r="O77" s="54"/>
      <c r="P77" s="54"/>
      <c r="Q77" s="54"/>
      <c r="R77" s="54"/>
      <c r="S77" s="54"/>
    </row>
    <row r="78" spans="1:21">
      <c r="A78" s="731" t="s">
        <v>502</v>
      </c>
      <c r="B78" s="114"/>
      <c r="C78" s="115"/>
      <c r="D78" s="722">
        <v>0</v>
      </c>
      <c r="E78" s="54">
        <f t="shared" si="0"/>
        <v>0</v>
      </c>
      <c r="F78" s="54">
        <f t="shared" si="1"/>
        <v>0</v>
      </c>
      <c r="G78" s="722">
        <v>0</v>
      </c>
      <c r="H78" s="54">
        <f t="shared" si="2"/>
        <v>0</v>
      </c>
      <c r="I78" s="54">
        <f t="shared" si="3"/>
        <v>0</v>
      </c>
      <c r="J78" s="207">
        <v>0</v>
      </c>
      <c r="K78" s="54">
        <f t="shared" si="4"/>
        <v>0</v>
      </c>
      <c r="L78" s="722">
        <v>0</v>
      </c>
      <c r="M78" s="732">
        <f t="shared" si="5"/>
        <v>0</v>
      </c>
      <c r="O78" s="54"/>
      <c r="P78" s="54"/>
      <c r="Q78" s="54"/>
      <c r="R78" s="54"/>
      <c r="S78" s="54"/>
    </row>
    <row r="79" spans="1:21">
      <c r="A79" s="731" t="s">
        <v>502</v>
      </c>
      <c r="B79" s="114"/>
      <c r="C79" s="115"/>
      <c r="D79" s="722">
        <v>0</v>
      </c>
      <c r="E79" s="54">
        <f t="shared" si="0"/>
        <v>0</v>
      </c>
      <c r="F79" s="54">
        <f t="shared" si="1"/>
        <v>0</v>
      </c>
      <c r="G79" s="722">
        <v>0</v>
      </c>
      <c r="H79" s="54">
        <f t="shared" si="2"/>
        <v>0</v>
      </c>
      <c r="I79" s="54">
        <f t="shared" si="3"/>
        <v>0</v>
      </c>
      <c r="J79" s="207">
        <v>0</v>
      </c>
      <c r="K79" s="54">
        <f t="shared" si="4"/>
        <v>0</v>
      </c>
      <c r="L79" s="722">
        <v>0</v>
      </c>
      <c r="M79" s="732">
        <f t="shared" si="5"/>
        <v>0</v>
      </c>
      <c r="O79" s="54"/>
      <c r="P79" s="54"/>
      <c r="Q79" s="54"/>
      <c r="R79" s="54"/>
      <c r="S79" s="54"/>
    </row>
    <row r="80" spans="1:21">
      <c r="A80" s="731" t="s">
        <v>502</v>
      </c>
      <c r="B80" s="114"/>
      <c r="C80" s="115"/>
      <c r="D80" s="722">
        <v>0</v>
      </c>
      <c r="E80" s="54">
        <f t="shared" si="0"/>
        <v>0</v>
      </c>
      <c r="F80" s="54">
        <f t="shared" si="1"/>
        <v>0</v>
      </c>
      <c r="G80" s="722">
        <v>0</v>
      </c>
      <c r="H80" s="54">
        <f t="shared" si="2"/>
        <v>0</v>
      </c>
      <c r="I80" s="54">
        <f t="shared" si="3"/>
        <v>0</v>
      </c>
      <c r="J80" s="207">
        <v>0</v>
      </c>
      <c r="K80" s="54">
        <f t="shared" si="4"/>
        <v>0</v>
      </c>
      <c r="L80" s="722">
        <v>0</v>
      </c>
      <c r="M80" s="732">
        <f t="shared" si="5"/>
        <v>0</v>
      </c>
      <c r="O80" s="54"/>
      <c r="P80" s="54"/>
      <c r="Q80" s="54"/>
      <c r="R80" s="54"/>
      <c r="S80" s="54"/>
    </row>
    <row r="81" spans="1:19">
      <c r="A81" s="731" t="s">
        <v>502</v>
      </c>
      <c r="B81" s="114"/>
      <c r="C81" s="115"/>
      <c r="D81" s="722">
        <v>0</v>
      </c>
      <c r="E81" s="54">
        <f t="shared" si="0"/>
        <v>0</v>
      </c>
      <c r="F81" s="54">
        <f t="shared" si="1"/>
        <v>0</v>
      </c>
      <c r="G81" s="722">
        <v>0</v>
      </c>
      <c r="H81" s="54">
        <f t="shared" si="2"/>
        <v>0</v>
      </c>
      <c r="I81" s="54">
        <f t="shared" si="3"/>
        <v>0</v>
      </c>
      <c r="J81" s="207">
        <v>0</v>
      </c>
      <c r="K81" s="54">
        <f t="shared" si="4"/>
        <v>0</v>
      </c>
      <c r="L81" s="722">
        <v>0</v>
      </c>
      <c r="M81" s="732">
        <f t="shared" si="5"/>
        <v>0</v>
      </c>
      <c r="O81" s="54"/>
      <c r="P81" s="54"/>
      <c r="Q81" s="54"/>
      <c r="R81" s="54"/>
      <c r="S81" s="54"/>
    </row>
    <row r="82" spans="1:19">
      <c r="A82" s="731" t="s">
        <v>502</v>
      </c>
      <c r="C82" s="49"/>
      <c r="D82" s="722">
        <v>0</v>
      </c>
      <c r="E82" s="54">
        <f t="shared" si="0"/>
        <v>0</v>
      </c>
      <c r="F82" s="54">
        <f t="shared" si="1"/>
        <v>0</v>
      </c>
      <c r="G82" s="722">
        <v>0</v>
      </c>
      <c r="H82" s="54">
        <f t="shared" si="2"/>
        <v>0</v>
      </c>
      <c r="I82" s="54">
        <f t="shared" si="3"/>
        <v>0</v>
      </c>
      <c r="J82" s="207">
        <v>0</v>
      </c>
      <c r="K82" s="54">
        <f t="shared" si="4"/>
        <v>0</v>
      </c>
      <c r="L82" s="722">
        <v>0</v>
      </c>
      <c r="M82" s="732">
        <f t="shared" si="5"/>
        <v>0</v>
      </c>
      <c r="O82" s="54"/>
      <c r="P82" s="54"/>
      <c r="Q82" s="54"/>
      <c r="R82" s="54"/>
      <c r="S82" s="54"/>
    </row>
    <row r="83" spans="1:19">
      <c r="A83" s="731" t="s">
        <v>502</v>
      </c>
      <c r="C83" s="49"/>
      <c r="D83" s="722">
        <v>0</v>
      </c>
      <c r="E83" s="54">
        <f t="shared" si="0"/>
        <v>0</v>
      </c>
      <c r="F83" s="54">
        <f t="shared" si="1"/>
        <v>0</v>
      </c>
      <c r="G83" s="722">
        <v>0</v>
      </c>
      <c r="H83" s="54">
        <f t="shared" si="2"/>
        <v>0</v>
      </c>
      <c r="I83" s="54">
        <f t="shared" si="3"/>
        <v>0</v>
      </c>
      <c r="J83" s="207">
        <v>0</v>
      </c>
      <c r="K83" s="54">
        <f t="shared" si="4"/>
        <v>0</v>
      </c>
      <c r="L83" s="722">
        <v>0</v>
      </c>
      <c r="M83" s="732">
        <f t="shared" si="5"/>
        <v>0</v>
      </c>
      <c r="O83" s="54"/>
      <c r="P83" s="54"/>
      <c r="Q83" s="54"/>
      <c r="R83" s="54"/>
      <c r="S83" s="54"/>
    </row>
    <row r="84" spans="1:19">
      <c r="A84" s="731" t="s">
        <v>502</v>
      </c>
      <c r="C84" s="49"/>
      <c r="D84" s="722">
        <v>0</v>
      </c>
      <c r="E84" s="54">
        <f t="shared" si="0"/>
        <v>0</v>
      </c>
      <c r="F84" s="54">
        <f t="shared" si="1"/>
        <v>0</v>
      </c>
      <c r="G84" s="722">
        <v>0</v>
      </c>
      <c r="H84" s="54">
        <f t="shared" si="2"/>
        <v>0</v>
      </c>
      <c r="I84" s="54">
        <f t="shared" si="3"/>
        <v>0</v>
      </c>
      <c r="J84" s="207">
        <v>0</v>
      </c>
      <c r="K84" s="54">
        <f t="shared" si="4"/>
        <v>0</v>
      </c>
      <c r="L84" s="722">
        <v>0</v>
      </c>
      <c r="M84" s="732">
        <f t="shared" si="5"/>
        <v>0</v>
      </c>
      <c r="O84" s="54"/>
      <c r="P84" s="54"/>
      <c r="Q84" s="54"/>
      <c r="R84" s="54"/>
      <c r="S84" s="54"/>
    </row>
    <row r="85" spans="1:19">
      <c r="A85" s="731" t="s">
        <v>502</v>
      </c>
      <c r="C85" s="49"/>
      <c r="D85" s="722">
        <v>0</v>
      </c>
      <c r="E85" s="54">
        <f t="shared" si="0"/>
        <v>0</v>
      </c>
      <c r="F85" s="54">
        <f t="shared" si="1"/>
        <v>0</v>
      </c>
      <c r="G85" s="722">
        <v>0</v>
      </c>
      <c r="H85" s="54">
        <f t="shared" si="2"/>
        <v>0</v>
      </c>
      <c r="I85" s="54">
        <f t="shared" si="3"/>
        <v>0</v>
      </c>
      <c r="J85" s="207">
        <v>0</v>
      </c>
      <c r="K85" s="54">
        <f t="shared" si="4"/>
        <v>0</v>
      </c>
      <c r="L85" s="722">
        <v>0</v>
      </c>
      <c r="M85" s="732">
        <f t="shared" si="5"/>
        <v>0</v>
      </c>
      <c r="O85" s="54"/>
      <c r="P85" s="54"/>
      <c r="Q85" s="54"/>
      <c r="R85" s="54"/>
      <c r="S85" s="54"/>
    </row>
    <row r="86" spans="1:19" ht="13.5" thickBot="1">
      <c r="A86" s="729"/>
      <c r="B86" s="124"/>
      <c r="C86" s="124"/>
      <c r="D86" s="124"/>
      <c r="E86" s="124"/>
      <c r="F86" s="124"/>
      <c r="G86" s="124"/>
      <c r="H86" s="124"/>
      <c r="I86" s="124"/>
      <c r="J86" s="124"/>
      <c r="K86" s="720"/>
      <c r="L86" s="733"/>
      <c r="M86" s="734"/>
      <c r="O86" s="724"/>
      <c r="P86" s="724"/>
      <c r="Q86" s="724"/>
      <c r="S86" s="53"/>
    </row>
    <row r="87" spans="1:19">
      <c r="A87" s="65" t="s">
        <v>266</v>
      </c>
      <c r="B87" s="89"/>
      <c r="C87" s="66" t="s">
        <v>252</v>
      </c>
      <c r="D87" s="66"/>
      <c r="E87" s="122"/>
      <c r="F87" s="56"/>
      <c r="G87" s="22"/>
      <c r="H87" s="122"/>
      <c r="I87" s="22"/>
      <c r="J87" s="22"/>
      <c r="K87" s="22"/>
      <c r="L87" s="54"/>
      <c r="M87" s="74">
        <f>SUM(M67:M86)</f>
        <v>0</v>
      </c>
      <c r="N87" s="53"/>
      <c r="O87" s="53"/>
      <c r="P87" s="53"/>
      <c r="Q87" s="53"/>
      <c r="R87" s="53"/>
      <c r="S87" s="53"/>
    </row>
    <row r="88" spans="1:19">
      <c r="A88" s="25" t="s">
        <v>73</v>
      </c>
    </row>
    <row r="89" spans="1:19" ht="13.5" thickBot="1">
      <c r="A89" s="124" t="s">
        <v>74</v>
      </c>
    </row>
    <row r="90" spans="1:19">
      <c r="A90" s="125" t="s">
        <v>75</v>
      </c>
      <c r="C90" s="1112" t="s">
        <v>721</v>
      </c>
      <c r="D90" s="1112"/>
      <c r="E90" s="1112"/>
      <c r="F90" s="1112"/>
      <c r="G90" s="1112"/>
      <c r="H90" s="1112"/>
      <c r="I90" s="1112"/>
      <c r="J90" s="1112"/>
      <c r="K90" s="1112"/>
      <c r="L90" s="1112"/>
      <c r="M90" s="1112"/>
      <c r="N90" s="1112"/>
      <c r="O90" s="1112"/>
      <c r="P90" s="1112"/>
      <c r="Q90" s="1112"/>
    </row>
    <row r="91" spans="1:19">
      <c r="A91" s="125" t="s">
        <v>76</v>
      </c>
      <c r="C91" s="1112" t="s">
        <v>674</v>
      </c>
      <c r="D91" s="1112"/>
      <c r="E91" s="1112"/>
      <c r="F91" s="1112"/>
      <c r="G91" s="1112"/>
      <c r="H91" s="1112"/>
      <c r="I91" s="1112"/>
      <c r="J91" s="1112"/>
      <c r="K91" s="1112"/>
      <c r="L91" s="1112"/>
      <c r="M91" s="1112"/>
      <c r="N91" s="1112"/>
      <c r="O91" s="1112"/>
      <c r="P91" s="1112"/>
      <c r="Q91" s="1112"/>
    </row>
    <row r="92" spans="1:19">
      <c r="A92" s="125" t="s">
        <v>77</v>
      </c>
      <c r="C92" s="1113" t="s">
        <v>694</v>
      </c>
      <c r="D92" s="1113"/>
      <c r="E92" s="1113"/>
      <c r="F92" s="1113"/>
      <c r="G92" s="1113"/>
      <c r="H92" s="1113"/>
      <c r="I92" s="1113"/>
      <c r="J92" s="1113"/>
      <c r="K92" s="1113"/>
      <c r="L92" s="1113"/>
      <c r="M92" s="1113"/>
      <c r="N92" s="1113"/>
      <c r="O92" s="1113"/>
      <c r="P92" s="1113"/>
      <c r="Q92" s="1113"/>
    </row>
    <row r="93" spans="1:19">
      <c r="C93" s="25" t="s">
        <v>677</v>
      </c>
    </row>
    <row r="94" spans="1:19">
      <c r="A94" s="125" t="s">
        <v>78</v>
      </c>
      <c r="C94" s="1113" t="s">
        <v>865</v>
      </c>
      <c r="D94" s="1113"/>
      <c r="E94" s="1113"/>
      <c r="F94" s="1113"/>
      <c r="G94" s="1113"/>
      <c r="H94" s="1113"/>
      <c r="I94" s="1113"/>
      <c r="J94" s="1113"/>
      <c r="K94" s="1113"/>
      <c r="L94" s="1113"/>
      <c r="M94" s="1113"/>
      <c r="N94" s="1113"/>
      <c r="O94" s="1113"/>
      <c r="P94" s="1113"/>
      <c r="Q94" s="1113"/>
    </row>
    <row r="95" spans="1:19">
      <c r="A95" s="56" t="s">
        <v>79</v>
      </c>
      <c r="C95" s="1111" t="s">
        <v>676</v>
      </c>
      <c r="D95" s="1111"/>
      <c r="E95" s="1111"/>
      <c r="F95" s="1111"/>
      <c r="G95" s="1111"/>
      <c r="H95" s="1111"/>
      <c r="I95" s="1111"/>
      <c r="J95" s="1111"/>
      <c r="K95" s="1111"/>
      <c r="L95" s="1111"/>
      <c r="M95" s="1111"/>
      <c r="N95" s="1111"/>
      <c r="O95" s="1111"/>
      <c r="P95" s="1111"/>
      <c r="Q95" s="1111"/>
    </row>
    <row r="96" spans="1:19">
      <c r="A96" s="758" t="s">
        <v>80</v>
      </c>
      <c r="C96" s="1111" t="s">
        <v>723</v>
      </c>
      <c r="D96" s="1111"/>
      <c r="E96" s="1111"/>
      <c r="F96" s="1111"/>
      <c r="G96" s="1111"/>
      <c r="H96" s="1111"/>
      <c r="I96" s="1111"/>
      <c r="J96" s="1111"/>
      <c r="K96" s="1111"/>
      <c r="L96" s="1111"/>
      <c r="M96" s="1111"/>
      <c r="N96" s="1111"/>
      <c r="O96" s="1111"/>
      <c r="P96" s="1111"/>
      <c r="Q96" s="1111"/>
    </row>
    <row r="97" spans="1:17">
      <c r="A97" s="56" t="s">
        <v>81</v>
      </c>
      <c r="C97" s="25" t="s">
        <v>574</v>
      </c>
    </row>
    <row r="98" spans="1:17">
      <c r="A98" s="65" t="s">
        <v>83</v>
      </c>
      <c r="C98" s="95" t="s">
        <v>790</v>
      </c>
      <c r="D98" s="65"/>
      <c r="E98" s="56"/>
      <c r="F98" s="56"/>
      <c r="G98" s="22"/>
      <c r="J98" s="80"/>
      <c r="P98" s="22"/>
      <c r="Q98" s="96"/>
    </row>
    <row r="99" spans="1:17">
      <c r="A99" s="65" t="s">
        <v>84</v>
      </c>
      <c r="B99" s="756"/>
      <c r="C99" s="756" t="s">
        <v>958</v>
      </c>
      <c r="D99" s="65"/>
      <c r="E99" s="56"/>
      <c r="F99" s="56"/>
      <c r="G99" s="22"/>
      <c r="J99" s="80"/>
      <c r="P99" s="22"/>
      <c r="Q99" s="77"/>
    </row>
    <row r="100" spans="1:17">
      <c r="A100" s="56"/>
      <c r="C100" s="683"/>
    </row>
    <row r="101" spans="1:17">
      <c r="A101" s="56"/>
    </row>
    <row r="282" spans="1:11">
      <c r="A282" s="146"/>
      <c r="B282" s="283"/>
      <c r="C282" s="146"/>
      <c r="D282" s="29"/>
      <c r="E282" s="29"/>
      <c r="F282" s="29"/>
      <c r="G282" s="29"/>
      <c r="H282" s="151"/>
      <c r="I282" s="284"/>
      <c r="J282" s="278"/>
      <c r="K282" s="282"/>
    </row>
  </sheetData>
  <mergeCells count="7">
    <mergeCell ref="C12:Q12"/>
    <mergeCell ref="C96:Q96"/>
    <mergeCell ref="C90:Q90"/>
    <mergeCell ref="C91:Q91"/>
    <mergeCell ref="C92:Q92"/>
    <mergeCell ref="C94:Q94"/>
    <mergeCell ref="C95:Q95"/>
  </mergeCells>
  <pageMargins left="0.25" right="0.25" top="0.75" bottom="0.75" header="0.3" footer="0.3"/>
  <pageSetup scale="55" fitToWidth="2" fitToHeight="2" orientation="landscape" verticalDpi="300" r:id="rId1"/>
  <rowBreaks count="3" manualBreakCount="3">
    <brk id="51" max="12" man="1"/>
    <brk id="100" max="18" man="1"/>
    <brk id="102" max="1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10"/>
  <sheetViews>
    <sheetView view="pageBreakPreview" topLeftCell="D4" zoomScaleNormal="100" zoomScaleSheetLayoutView="100" workbookViewId="0">
      <selection activeCell="O16" sqref="O16"/>
    </sheetView>
  </sheetViews>
  <sheetFormatPr defaultRowHeight="15"/>
  <cols>
    <col min="2" max="2" width="1.6640625" customWidth="1"/>
    <col min="3" max="3" width="37.6640625" customWidth="1"/>
    <col min="4" max="4" width="27.21875" customWidth="1"/>
    <col min="5" max="5" width="13" customWidth="1"/>
    <col min="6" max="6" width="6.33203125" customWidth="1"/>
    <col min="7" max="7" width="11.88671875" customWidth="1"/>
    <col min="8" max="8" width="11.6640625" customWidth="1"/>
    <col min="9" max="9" width="2.109375" customWidth="1"/>
    <col min="10" max="10" width="11.6640625" customWidth="1"/>
    <col min="11" max="11" width="10.88671875" customWidth="1"/>
    <col min="12" max="12" width="10.6640625" customWidth="1"/>
    <col min="13" max="13" width="9.5546875" customWidth="1"/>
    <col min="16" max="16" width="11.6640625" customWidth="1"/>
  </cols>
  <sheetData>
    <row r="1" spans="1:20">
      <c r="A1" s="25"/>
      <c r="B1" s="25"/>
      <c r="C1" s="25"/>
      <c r="D1" s="25"/>
      <c r="E1" s="25"/>
      <c r="F1" s="25"/>
      <c r="G1" s="25"/>
      <c r="H1" s="25"/>
      <c r="I1" s="25"/>
      <c r="J1" s="25"/>
      <c r="K1" s="25"/>
      <c r="L1" s="25"/>
    </row>
    <row r="2" spans="1:20">
      <c r="A2" s="25"/>
      <c r="B2" s="25"/>
      <c r="C2" s="25"/>
      <c r="D2" s="25"/>
      <c r="E2" s="25"/>
      <c r="F2" s="25"/>
      <c r="G2" s="25"/>
      <c r="H2" s="25"/>
      <c r="I2" s="25"/>
      <c r="J2" s="25"/>
      <c r="K2" s="25"/>
      <c r="O2" s="25" t="s">
        <v>794</v>
      </c>
    </row>
    <row r="3" spans="1:20">
      <c r="A3" s="25"/>
      <c r="B3" s="25"/>
      <c r="C3" s="25"/>
      <c r="D3" s="25"/>
      <c r="E3" s="25"/>
      <c r="F3" s="25"/>
      <c r="G3" s="25"/>
      <c r="H3" s="25"/>
      <c r="I3" s="25"/>
      <c r="J3" s="25"/>
      <c r="K3" s="25"/>
      <c r="L3" s="25"/>
    </row>
    <row r="4" spans="1:20">
      <c r="A4" s="25"/>
      <c r="B4" s="25"/>
      <c r="C4" s="25"/>
      <c r="D4" s="25"/>
      <c r="E4" s="25"/>
      <c r="F4" s="25"/>
      <c r="G4" s="56" t="str">
        <f>'11-Wholesale Distribution'!G56</f>
        <v>Attachment 11</v>
      </c>
      <c r="H4" s="25"/>
      <c r="I4" s="25"/>
      <c r="J4" s="25"/>
      <c r="K4" s="25"/>
      <c r="L4" s="25"/>
    </row>
    <row r="5" spans="1:20">
      <c r="A5" s="25"/>
      <c r="B5" s="25"/>
      <c r="C5" s="25"/>
      <c r="D5" s="25"/>
      <c r="E5" s="25"/>
      <c r="F5" s="25"/>
      <c r="G5" s="56" t="str">
        <f>'11-Wholesale Distribution'!G57</f>
        <v>Wholesale Distribution Service</v>
      </c>
      <c r="H5" s="25"/>
      <c r="I5" s="25"/>
      <c r="J5" s="25"/>
      <c r="K5" s="25"/>
      <c r="L5" s="25"/>
    </row>
    <row r="6" spans="1:20">
      <c r="A6" s="25"/>
      <c r="B6" s="25"/>
      <c r="C6" s="25"/>
      <c r="D6" s="25"/>
      <c r="E6" s="25"/>
      <c r="F6" s="25"/>
      <c r="G6" s="56" t="str">
        <f>'11-Wholesale Distribution'!G58</f>
        <v>GridLiance High Plains LLC</v>
      </c>
      <c r="H6" s="25"/>
      <c r="I6" s="25"/>
      <c r="J6" s="25"/>
      <c r="K6" s="25"/>
      <c r="L6" s="25"/>
    </row>
    <row r="7" spans="1:20">
      <c r="A7" s="25"/>
      <c r="B7" s="25"/>
      <c r="C7" s="25"/>
      <c r="D7" s="25"/>
      <c r="E7" s="25"/>
      <c r="F7" s="25"/>
      <c r="G7" s="25"/>
      <c r="H7" s="25"/>
      <c r="I7" s="25"/>
      <c r="J7" s="25"/>
      <c r="K7" s="25"/>
      <c r="L7" s="25"/>
    </row>
    <row r="8" spans="1:20" ht="15.75" thickBot="1">
      <c r="A8" s="689"/>
      <c r="B8" s="25"/>
      <c r="C8" s="97">
        <v>-1</v>
      </c>
      <c r="D8" s="97">
        <v>-2</v>
      </c>
      <c r="E8" s="97">
        <v>-3</v>
      </c>
      <c r="F8" s="688"/>
      <c r="G8" s="97">
        <v>-4</v>
      </c>
      <c r="H8" s="97">
        <v>-5</v>
      </c>
      <c r="I8" s="688"/>
      <c r="J8" s="97">
        <v>-6</v>
      </c>
      <c r="K8" s="97">
        <v>-7</v>
      </c>
      <c r="L8" s="97">
        <v>-8</v>
      </c>
      <c r="M8" s="97">
        <v>-9</v>
      </c>
      <c r="N8" s="97">
        <v>-10</v>
      </c>
      <c r="O8" s="97">
        <v>-11</v>
      </c>
      <c r="P8" s="97"/>
      <c r="Q8" s="97"/>
      <c r="R8" s="293"/>
      <c r="S8" s="293"/>
      <c r="T8" s="293"/>
    </row>
    <row r="9" spans="1:20" ht="64.5" thickBot="1">
      <c r="A9" s="699" t="s">
        <v>240</v>
      </c>
      <c r="B9" s="700"/>
      <c r="C9" s="700" t="s">
        <v>789</v>
      </c>
      <c r="D9" s="701" t="s">
        <v>241</v>
      </c>
      <c r="E9" s="701" t="s">
        <v>825</v>
      </c>
      <c r="F9" s="739"/>
      <c r="G9" s="702" t="s">
        <v>242</v>
      </c>
      <c r="H9" s="701" t="s">
        <v>243</v>
      </c>
      <c r="I9" s="739"/>
      <c r="J9" s="701" t="s">
        <v>826</v>
      </c>
      <c r="K9" s="702" t="s">
        <v>244</v>
      </c>
      <c r="L9" s="701" t="s">
        <v>270</v>
      </c>
      <c r="M9" s="703" t="s">
        <v>988</v>
      </c>
      <c r="N9" s="703" t="s">
        <v>929</v>
      </c>
      <c r="O9" s="704" t="s">
        <v>829</v>
      </c>
      <c r="P9" s="694"/>
    </row>
    <row r="10" spans="1:20">
      <c r="A10" s="715" t="s">
        <v>804</v>
      </c>
      <c r="B10" s="716"/>
      <c r="C10" s="996" t="s">
        <v>1115</v>
      </c>
      <c r="D10" s="745">
        <f>J35</f>
        <v>15881459.347534599</v>
      </c>
      <c r="E10" s="1089">
        <f>+K169</f>
        <v>9.036943364513729E-2</v>
      </c>
      <c r="F10" s="717"/>
      <c r="G10" s="717">
        <f>+D10*E10</f>
        <v>1435198.4866949732</v>
      </c>
      <c r="H10" s="745">
        <f>J51</f>
        <v>10780943.654494736</v>
      </c>
      <c r="I10" s="716"/>
      <c r="J10" s="718">
        <f>+K172</f>
        <v>8.0678336016976188E-2</v>
      </c>
      <c r="K10" s="717">
        <f>+H10*J10</f>
        <v>869788.59473741357</v>
      </c>
      <c r="L10" s="745">
        <f>J99</f>
        <v>346347.56261300948</v>
      </c>
      <c r="M10" s="740">
        <f>+G10+K10+L10</f>
        <v>2651334.6440453962</v>
      </c>
      <c r="N10" s="719">
        <v>1</v>
      </c>
      <c r="O10" s="742">
        <f>+M10*N10</f>
        <v>2651334.6440453962</v>
      </c>
      <c r="P10" s="688"/>
    </row>
    <row r="11" spans="1:20">
      <c r="A11" s="705" t="s">
        <v>805</v>
      </c>
      <c r="B11" s="25"/>
      <c r="C11" s="698"/>
      <c r="D11" s="698"/>
      <c r="E11" s="54">
        <f>+E10</f>
        <v>9.036943364513729E-2</v>
      </c>
      <c r="F11" s="54"/>
      <c r="G11" s="54">
        <f t="shared" ref="G11:G14" si="0">+D11*E11</f>
        <v>0</v>
      </c>
      <c r="H11" s="714">
        <v>0</v>
      </c>
      <c r="I11" s="54"/>
      <c r="J11" s="54">
        <f>+J10</f>
        <v>8.0678336016976188E-2</v>
      </c>
      <c r="K11" s="54">
        <f t="shared" ref="K11:K14" si="1">+H11*J11</f>
        <v>0</v>
      </c>
      <c r="L11" s="714">
        <v>0</v>
      </c>
      <c r="M11" s="712">
        <f t="shared" ref="M11:M14" si="2">+G11+K11+L11</f>
        <v>0</v>
      </c>
      <c r="N11" s="714">
        <v>0</v>
      </c>
      <c r="O11" s="743">
        <f>+M11*N11</f>
        <v>0</v>
      </c>
      <c r="P11" s="688"/>
    </row>
    <row r="12" spans="1:20">
      <c r="A12" s="705" t="s">
        <v>806</v>
      </c>
      <c r="B12" s="25"/>
      <c r="C12" s="698"/>
      <c r="D12" s="698"/>
      <c r="E12" s="54">
        <f>+E11</f>
        <v>9.036943364513729E-2</v>
      </c>
      <c r="F12" s="54"/>
      <c r="G12" s="54">
        <f t="shared" si="0"/>
        <v>0</v>
      </c>
      <c r="H12" s="714">
        <v>0</v>
      </c>
      <c r="I12" s="54"/>
      <c r="J12" s="54">
        <f>+J11</f>
        <v>8.0678336016976188E-2</v>
      </c>
      <c r="K12" s="54">
        <f t="shared" si="1"/>
        <v>0</v>
      </c>
      <c r="L12" s="714">
        <v>0</v>
      </c>
      <c r="M12" s="712">
        <f t="shared" si="2"/>
        <v>0</v>
      </c>
      <c r="N12" s="714">
        <v>0</v>
      </c>
      <c r="O12" s="743">
        <f>+M12*N12</f>
        <v>0</v>
      </c>
      <c r="P12" s="688"/>
    </row>
    <row r="13" spans="1:20">
      <c r="A13" s="705" t="s">
        <v>807</v>
      </c>
      <c r="B13" s="25"/>
      <c r="C13" s="698"/>
      <c r="D13" s="698"/>
      <c r="E13" s="54">
        <f>+E12</f>
        <v>9.036943364513729E-2</v>
      </c>
      <c r="F13" s="54"/>
      <c r="G13" s="54">
        <f t="shared" si="0"/>
        <v>0</v>
      </c>
      <c r="H13" s="714">
        <v>0</v>
      </c>
      <c r="I13" s="54"/>
      <c r="J13" s="54">
        <f>+J12</f>
        <v>8.0678336016976188E-2</v>
      </c>
      <c r="K13" s="54">
        <f t="shared" si="1"/>
        <v>0</v>
      </c>
      <c r="L13" s="714">
        <v>0</v>
      </c>
      <c r="M13" s="712">
        <f t="shared" si="2"/>
        <v>0</v>
      </c>
      <c r="N13" s="714">
        <v>0</v>
      </c>
      <c r="O13" s="743">
        <f>+M13*N13</f>
        <v>0</v>
      </c>
      <c r="P13" s="688"/>
    </row>
    <row r="14" spans="1:20" ht="15.75" thickBot="1">
      <c r="A14" s="706" t="s">
        <v>502</v>
      </c>
      <c r="B14" s="124"/>
      <c r="C14" s="707"/>
      <c r="D14" s="707"/>
      <c r="E14" s="720">
        <f>+E13</f>
        <v>9.036943364513729E-2</v>
      </c>
      <c r="F14" s="720"/>
      <c r="G14" s="720">
        <f t="shared" si="0"/>
        <v>0</v>
      </c>
      <c r="H14" s="721">
        <v>0</v>
      </c>
      <c r="I14" s="720"/>
      <c r="J14" s="720">
        <f>+J13</f>
        <v>8.0678336016976188E-2</v>
      </c>
      <c r="K14" s="720">
        <f t="shared" si="1"/>
        <v>0</v>
      </c>
      <c r="L14" s="721">
        <v>0</v>
      </c>
      <c r="M14" s="47">
        <f t="shared" si="2"/>
        <v>0</v>
      </c>
      <c r="N14" s="721">
        <v>0</v>
      </c>
      <c r="O14" s="744">
        <f>+M14*N14</f>
        <v>0</v>
      </c>
      <c r="P14" s="688"/>
    </row>
    <row r="15" spans="1:20">
      <c r="A15" s="56" t="s">
        <v>808</v>
      </c>
      <c r="B15" s="25"/>
      <c r="C15" s="25" t="s">
        <v>21</v>
      </c>
      <c r="D15" s="25"/>
      <c r="E15" s="25"/>
      <c r="F15" s="25"/>
      <c r="G15" s="25"/>
      <c r="H15" s="25"/>
      <c r="I15" s="25"/>
      <c r="J15" s="25"/>
      <c r="K15" s="25"/>
      <c r="L15" s="25"/>
      <c r="M15" s="688"/>
      <c r="N15" s="688"/>
      <c r="O15" s="717">
        <f>SUM(O10:O14)</f>
        <v>2651334.6440453962</v>
      </c>
      <c r="P15" s="18"/>
    </row>
    <row r="16" spans="1:20">
      <c r="A16" s="758"/>
      <c r="B16" s="756"/>
      <c r="C16" s="1090" t="s">
        <v>1130</v>
      </c>
      <c r="D16" s="756"/>
      <c r="E16" s="756"/>
      <c r="F16" s="756"/>
      <c r="G16" s="756"/>
      <c r="H16" s="756"/>
      <c r="I16" s="756"/>
      <c r="J16" s="756"/>
      <c r="K16" s="756"/>
      <c r="L16" s="756"/>
      <c r="M16" s="770"/>
      <c r="N16" s="770"/>
      <c r="O16" s="757">
        <f>'12 Wholesale Dist True-Up'!K39</f>
        <v>635679.08858581772</v>
      </c>
      <c r="P16" s="18"/>
    </row>
    <row r="17" spans="1:16">
      <c r="A17" s="758"/>
      <c r="B17" s="756"/>
      <c r="C17" s="1090" t="s">
        <v>1131</v>
      </c>
      <c r="D17" s="756"/>
      <c r="E17" s="756"/>
      <c r="F17" s="756"/>
      <c r="G17" s="756"/>
      <c r="H17" s="756"/>
      <c r="I17" s="756"/>
      <c r="J17" s="756"/>
      <c r="K17" s="756"/>
      <c r="L17" s="756"/>
      <c r="M17" s="770"/>
      <c r="N17" s="770"/>
      <c r="O17" s="757">
        <f>O15+O16</f>
        <v>3287013.732631214</v>
      </c>
      <c r="P17" s="18"/>
    </row>
    <row r="18" spans="1:16">
      <c r="A18" s="758"/>
      <c r="B18" s="756"/>
      <c r="C18" s="756" t="s">
        <v>930</v>
      </c>
      <c r="D18" s="756"/>
      <c r="E18" s="756"/>
      <c r="F18" s="756"/>
      <c r="G18" s="756"/>
      <c r="H18" s="756"/>
      <c r="I18" s="756"/>
      <c r="J18" s="756"/>
      <c r="K18" s="756"/>
      <c r="M18" s="770"/>
      <c r="N18" s="770"/>
      <c r="O18" s="757"/>
      <c r="P18" s="18"/>
    </row>
    <row r="19" spans="1:16">
      <c r="A19" s="758"/>
      <c r="B19" s="756"/>
      <c r="C19" s="756"/>
      <c r="D19" s="756"/>
      <c r="E19" s="756"/>
      <c r="F19" s="756"/>
      <c r="G19" s="758" t="s">
        <v>788</v>
      </c>
      <c r="H19" s="756"/>
      <c r="I19" s="756"/>
      <c r="J19" s="756"/>
      <c r="K19" s="756"/>
      <c r="L19" s="756"/>
      <c r="M19" s="770"/>
      <c r="N19" s="770"/>
      <c r="O19" s="756" t="s">
        <v>791</v>
      </c>
      <c r="P19" s="770"/>
    </row>
    <row r="20" spans="1:16">
      <c r="A20" s="758"/>
      <c r="B20" s="756"/>
      <c r="C20" s="756"/>
      <c r="D20" s="756"/>
      <c r="E20" s="756"/>
      <c r="F20" s="756"/>
      <c r="G20" s="758" t="s">
        <v>789</v>
      </c>
      <c r="H20" s="756"/>
      <c r="I20" s="756"/>
      <c r="J20" s="756"/>
      <c r="K20" s="756"/>
      <c r="L20" s="756"/>
      <c r="M20" s="770"/>
      <c r="N20" s="770"/>
      <c r="O20" s="757"/>
      <c r="P20" s="770"/>
    </row>
    <row r="21" spans="1:16">
      <c r="A21" s="758"/>
      <c r="B21" s="756"/>
      <c r="C21" s="756"/>
      <c r="D21" s="756"/>
      <c r="E21" s="756"/>
      <c r="F21" s="756"/>
      <c r="G21" s="758" t="s">
        <v>861</v>
      </c>
      <c r="H21" s="756"/>
      <c r="I21" s="756"/>
      <c r="J21" s="756"/>
      <c r="K21" s="756"/>
      <c r="L21" s="756"/>
      <c r="M21" s="770"/>
      <c r="N21" s="770"/>
      <c r="O21" s="757"/>
      <c r="P21" s="770"/>
    </row>
    <row r="22" spans="1:16">
      <c r="A22" s="758"/>
      <c r="B22" s="756"/>
      <c r="C22" s="756"/>
      <c r="D22" s="756"/>
      <c r="E22" s="756"/>
      <c r="F22" s="756"/>
      <c r="G22" s="756"/>
      <c r="H22" s="756"/>
      <c r="I22" s="756"/>
      <c r="J22" s="756"/>
      <c r="K22" s="756"/>
      <c r="L22" s="756"/>
      <c r="M22" s="770"/>
      <c r="N22" s="770"/>
      <c r="O22" s="757"/>
      <c r="P22" s="770"/>
    </row>
    <row r="23" spans="1:16">
      <c r="A23" s="758"/>
      <c r="B23" s="756"/>
      <c r="C23" s="756"/>
      <c r="D23" s="756"/>
      <c r="E23" s="756"/>
      <c r="F23" s="756"/>
      <c r="G23" s="756"/>
      <c r="H23" s="756"/>
      <c r="I23" s="756"/>
      <c r="J23" s="756"/>
      <c r="K23" s="756"/>
      <c r="L23" s="756"/>
      <c r="M23" s="770"/>
      <c r="N23" s="770"/>
      <c r="O23" s="757"/>
      <c r="P23" s="770"/>
    </row>
    <row r="24" spans="1:16">
      <c r="A24" s="56"/>
      <c r="B24" s="25"/>
      <c r="C24" s="25"/>
      <c r="D24" s="25"/>
      <c r="E24" s="25"/>
      <c r="F24" s="25"/>
      <c r="G24" s="25"/>
      <c r="H24" s="25"/>
      <c r="I24" s="25"/>
      <c r="J24" s="25"/>
      <c r="K24" s="25"/>
      <c r="L24" s="25"/>
      <c r="M24" s="688"/>
      <c r="O24" s="688"/>
      <c r="P24" s="688"/>
    </row>
    <row r="25" spans="1:16">
      <c r="A25" s="36"/>
      <c r="B25" s="25"/>
      <c r="C25" s="156" t="s">
        <v>11</v>
      </c>
      <c r="D25" s="156" t="s">
        <v>12</v>
      </c>
      <c r="E25" s="156" t="s">
        <v>13</v>
      </c>
      <c r="F25" s="29" t="s">
        <v>10</v>
      </c>
      <c r="G25" s="29"/>
      <c r="H25" s="155" t="s">
        <v>14</v>
      </c>
      <c r="I25" s="29"/>
      <c r="J25" s="155" t="s">
        <v>15</v>
      </c>
      <c r="K25" s="29"/>
      <c r="L25" s="156"/>
      <c r="M25" s="688"/>
      <c r="N25" s="688"/>
      <c r="O25" s="688"/>
      <c r="P25" s="688"/>
    </row>
    <row r="26" spans="1:16">
      <c r="A26" s="36"/>
      <c r="B26" s="25"/>
      <c r="C26" s="31"/>
      <c r="D26" s="196"/>
      <c r="E26" s="29"/>
      <c r="F26" s="29"/>
      <c r="G26" s="197" t="s">
        <v>28</v>
      </c>
      <c r="H26" s="36"/>
      <c r="I26" s="29"/>
      <c r="J26" s="197" t="s">
        <v>824</v>
      </c>
      <c r="K26" s="29"/>
      <c r="L26" s="156"/>
      <c r="M26" s="688"/>
      <c r="N26" s="688"/>
      <c r="O26" s="688"/>
      <c r="P26" s="688"/>
    </row>
    <row r="27" spans="1:16">
      <c r="A27" s="146" t="s">
        <v>16</v>
      </c>
      <c r="B27" s="25"/>
      <c r="C27" s="31"/>
      <c r="D27" s="198" t="s">
        <v>302</v>
      </c>
      <c r="E27" s="197" t="s">
        <v>27</v>
      </c>
      <c r="F27" s="199"/>
      <c r="G27" s="1151" t="s">
        <v>927</v>
      </c>
      <c r="H27" s="1151"/>
      <c r="I27" s="199"/>
      <c r="J27" s="146" t="s">
        <v>29</v>
      </c>
      <c r="K27" s="29"/>
      <c r="L27" s="156"/>
    </row>
    <row r="28" spans="1:16" ht="15.75" thickBot="1">
      <c r="A28" s="33" t="s">
        <v>18</v>
      </c>
      <c r="B28" s="25"/>
      <c r="C28" s="200" t="s">
        <v>572</v>
      </c>
      <c r="D28" s="29"/>
      <c r="E28" s="29"/>
      <c r="F28" s="29"/>
      <c r="G28" s="1150" t="s">
        <v>928</v>
      </c>
      <c r="H28" s="1150"/>
      <c r="I28" s="29"/>
      <c r="J28" s="29"/>
      <c r="K28" s="29"/>
      <c r="L28" s="29"/>
    </row>
    <row r="29" spans="1:16">
      <c r="A29" s="146"/>
      <c r="B29" s="25"/>
      <c r="C29" s="31" t="s">
        <v>797</v>
      </c>
      <c r="D29" s="29"/>
      <c r="E29" s="29"/>
      <c r="F29" s="29"/>
      <c r="G29" s="29"/>
      <c r="H29" s="29"/>
      <c r="I29" s="29"/>
      <c r="J29" s="29"/>
      <c r="K29" s="29"/>
      <c r="L29" s="29"/>
    </row>
    <row r="30" spans="1:16">
      <c r="A30" s="146">
        <v>1</v>
      </c>
      <c r="B30" s="25"/>
      <c r="C30" s="31" t="s">
        <v>421</v>
      </c>
      <c r="D30" s="217" t="str">
        <f>+'Attachment H'!$B$2&amp;", Page 2, Line "&amp;'Attachment H'!A63</f>
        <v>Attachment H, Page 2, Line 1</v>
      </c>
      <c r="E30" s="216">
        <f>+'Attachment H'!D63</f>
        <v>0</v>
      </c>
      <c r="F30" s="29"/>
      <c r="G30" s="29" t="s">
        <v>30</v>
      </c>
      <c r="H30" s="18"/>
      <c r="I30" s="29"/>
      <c r="J30" s="18">
        <f>+H30*E30</f>
        <v>0</v>
      </c>
      <c r="K30" s="29"/>
      <c r="L30" s="29"/>
    </row>
    <row r="31" spans="1:16">
      <c r="A31" s="146">
        <f>+A30+1</f>
        <v>2</v>
      </c>
      <c r="B31" s="25"/>
      <c r="C31" s="31" t="s">
        <v>31</v>
      </c>
      <c r="D31" s="217" t="str">
        <f>+'Attachment H'!$B$2&amp;", Page 2, Line "&amp;'Attachment H'!A64</f>
        <v>Attachment H, Page 2, Line 2</v>
      </c>
      <c r="E31" s="216">
        <f>+'Attachment H'!D64</f>
        <v>0</v>
      </c>
      <c r="F31" s="29"/>
      <c r="G31" s="29" t="s">
        <v>30</v>
      </c>
      <c r="H31" s="27"/>
      <c r="I31" s="44"/>
      <c r="J31" s="18">
        <f>+H31*E31</f>
        <v>0</v>
      </c>
      <c r="K31" s="29"/>
      <c r="L31" s="29"/>
    </row>
    <row r="32" spans="1:16">
      <c r="A32" s="146">
        <f>+A31+1</f>
        <v>3</v>
      </c>
      <c r="B32" s="25"/>
      <c r="C32" s="31" t="s">
        <v>422</v>
      </c>
      <c r="D32" s="217" t="s">
        <v>989</v>
      </c>
      <c r="E32" s="216">
        <f>D194</f>
        <v>15881459.347534599</v>
      </c>
      <c r="F32" s="29"/>
      <c r="G32" s="29" t="s">
        <v>97</v>
      </c>
      <c r="H32" s="162">
        <v>1</v>
      </c>
      <c r="I32" s="44"/>
      <c r="J32" s="18">
        <f>+E32*H32</f>
        <v>15881459.347534599</v>
      </c>
      <c r="K32" s="29"/>
      <c r="L32" s="29"/>
    </row>
    <row r="33" spans="1:12">
      <c r="A33" s="146">
        <f>+A32+1</f>
        <v>4</v>
      </c>
      <c r="B33" s="25"/>
      <c r="C33" s="31" t="s">
        <v>125</v>
      </c>
      <c r="D33" s="217" t="str">
        <f>+'Attachment H'!$B$2&amp;", Page 2, Line "&amp;'Attachment H'!A66</f>
        <v>Attachment H, Page 2, Line 4</v>
      </c>
      <c r="E33" s="216">
        <f>+'Attachment H'!D66</f>
        <v>0</v>
      </c>
      <c r="F33" s="29"/>
      <c r="G33" s="29" t="s">
        <v>32</v>
      </c>
      <c r="H33" s="27">
        <f>J150</f>
        <v>1</v>
      </c>
      <c r="I33" s="44"/>
      <c r="J33" s="18">
        <f>+H33*E33</f>
        <v>0</v>
      </c>
      <c r="K33" s="29"/>
      <c r="L33" s="29"/>
    </row>
    <row r="34" spans="1:12" ht="15.75" thickBot="1">
      <c r="A34" s="146">
        <f>+A33+1</f>
        <v>5</v>
      </c>
      <c r="B34" s="25"/>
      <c r="C34" s="31" t="s">
        <v>423</v>
      </c>
      <c r="D34" s="217" t="str">
        <f>+'Attachment H'!$B$2&amp;", Page 2, Line "&amp;'Attachment H'!A67</f>
        <v>Attachment H, Page 2, Line 5</v>
      </c>
      <c r="E34" s="216">
        <f>+'Attachment H'!D67</f>
        <v>0</v>
      </c>
      <c r="F34" s="29"/>
      <c r="G34" s="29" t="s">
        <v>184</v>
      </c>
      <c r="H34" s="27">
        <f>L154</f>
        <v>0</v>
      </c>
      <c r="I34" s="44"/>
      <c r="J34" s="203">
        <f>+H34*E34</f>
        <v>0</v>
      </c>
      <c r="K34" s="29"/>
      <c r="L34" s="29"/>
    </row>
    <row r="35" spans="1:12">
      <c r="A35" s="146">
        <f>+A34+1</f>
        <v>6</v>
      </c>
      <c r="B35" s="25"/>
      <c r="C35" s="28" t="s">
        <v>331</v>
      </c>
      <c r="D35" s="37" t="s">
        <v>330</v>
      </c>
      <c r="E35" s="216">
        <f>SUM(E30:E34)</f>
        <v>15881459.347534599</v>
      </c>
      <c r="F35" s="29"/>
      <c r="G35" s="29" t="s">
        <v>33</v>
      </c>
      <c r="H35" s="204">
        <f>IF(J35&gt;0,J35/E35,0)</f>
        <v>1</v>
      </c>
      <c r="I35" s="44"/>
      <c r="J35" s="18">
        <f>SUM(J30:J34)</f>
        <v>15881459.347534599</v>
      </c>
      <c r="K35" s="29"/>
      <c r="L35" s="205"/>
    </row>
    <row r="36" spans="1:12">
      <c r="A36" s="146"/>
      <c r="B36" s="25"/>
      <c r="C36" s="31"/>
      <c r="D36" s="37"/>
      <c r="E36" s="216"/>
      <c r="F36" s="29"/>
      <c r="G36" s="29"/>
      <c r="H36" s="205"/>
      <c r="I36" s="29"/>
      <c r="J36" s="18"/>
      <c r="K36" s="29"/>
      <c r="L36" s="205"/>
    </row>
    <row r="37" spans="1:12">
      <c r="A37" s="146">
        <f>+A35+1</f>
        <v>7</v>
      </c>
      <c r="B37" s="25"/>
      <c r="C37" s="31" t="s">
        <v>937</v>
      </c>
      <c r="D37" s="37"/>
      <c r="E37" s="216"/>
      <c r="F37" s="29"/>
      <c r="G37" s="29"/>
      <c r="H37" s="29"/>
      <c r="I37" s="29"/>
      <c r="J37" s="18"/>
      <c r="K37" s="29"/>
      <c r="L37" s="29"/>
    </row>
    <row r="38" spans="1:12">
      <c r="A38" s="146">
        <f t="shared" ref="A38:A43" si="3">+A37+1</f>
        <v>8</v>
      </c>
      <c r="B38" s="25"/>
      <c r="C38" s="31" t="s">
        <v>421</v>
      </c>
      <c r="D38" s="217" t="str">
        <f>+'Attachment H'!$B$2&amp;", Page 2, Line "&amp;'Attachment H'!A71</f>
        <v>Attachment H, Page 2, Line 8</v>
      </c>
      <c r="E38" s="216">
        <f>+'Attachment H'!D71</f>
        <v>0</v>
      </c>
      <c r="F38" s="29"/>
      <c r="G38" s="29" t="s">
        <v>30</v>
      </c>
      <c r="H38" s="18"/>
      <c r="I38" s="29"/>
      <c r="J38" s="18">
        <f>+H38*E38</f>
        <v>0</v>
      </c>
      <c r="K38" s="29"/>
      <c r="L38" s="29"/>
    </row>
    <row r="39" spans="1:12">
      <c r="A39" s="146">
        <f t="shared" si="3"/>
        <v>9</v>
      </c>
      <c r="B39" s="25"/>
      <c r="C39" s="31" t="s">
        <v>31</v>
      </c>
      <c r="D39" s="217" t="str">
        <f>+'Attachment H'!$B$2&amp;", Page 2, Line "&amp;'Attachment H'!A72</f>
        <v>Attachment H, Page 2, Line 9</v>
      </c>
      <c r="E39" s="216">
        <f>+'Attachment H'!D72</f>
        <v>0</v>
      </c>
      <c r="F39" s="29"/>
      <c r="G39" s="29" t="s">
        <v>30</v>
      </c>
      <c r="H39" s="27"/>
      <c r="I39" s="44"/>
      <c r="J39" s="18">
        <f>+H39*E39</f>
        <v>0</v>
      </c>
      <c r="K39" s="29"/>
      <c r="L39" s="29"/>
    </row>
    <row r="40" spans="1:12">
      <c r="A40" s="146">
        <f t="shared" si="3"/>
        <v>10</v>
      </c>
      <c r="B40" s="25"/>
      <c r="C40" s="31" t="s">
        <v>422</v>
      </c>
      <c r="D40" s="217" t="s">
        <v>939</v>
      </c>
      <c r="E40" s="216">
        <f>E194</f>
        <v>5100515.6930398615</v>
      </c>
      <c r="F40" s="29"/>
      <c r="G40" s="29" t="s">
        <v>97</v>
      </c>
      <c r="H40" s="162">
        <v>1</v>
      </c>
      <c r="I40" s="44"/>
      <c r="J40" s="216">
        <f>+H40*E40</f>
        <v>5100515.6930398615</v>
      </c>
      <c r="K40" s="29"/>
      <c r="L40" s="29"/>
    </row>
    <row r="41" spans="1:12">
      <c r="A41" s="146">
        <f t="shared" si="3"/>
        <v>11</v>
      </c>
      <c r="B41" s="25"/>
      <c r="C41" s="31" t="s">
        <v>125</v>
      </c>
      <c r="D41" s="217" t="str">
        <f>+'Attachment H'!$B$2&amp;", Page 2, Line "&amp;'Attachment H'!A74</f>
        <v>Attachment H, Page 2, Line 11</v>
      </c>
      <c r="E41" s="216">
        <f>+'Attachment H'!D74</f>
        <v>0</v>
      </c>
      <c r="F41" s="29"/>
      <c r="G41" s="29" t="s">
        <v>32</v>
      </c>
      <c r="H41" s="27">
        <f>+H33</f>
        <v>1</v>
      </c>
      <c r="I41" s="44"/>
      <c r="J41" s="18">
        <f>+H41*E41</f>
        <v>0</v>
      </c>
      <c r="K41" s="29"/>
      <c r="L41" s="29"/>
    </row>
    <row r="42" spans="1:12" ht="15.75" thickBot="1">
      <c r="A42" s="146">
        <f t="shared" si="3"/>
        <v>12</v>
      </c>
      <c r="B42" s="25"/>
      <c r="C42" s="31" t="s">
        <v>423</v>
      </c>
      <c r="D42" s="217" t="str">
        <f>+'Attachment H'!$B$2&amp;", Page 2, Line "&amp;'Attachment H'!A75</f>
        <v>Attachment H, Page 2, Line 12</v>
      </c>
      <c r="E42" s="228">
        <f>+'Attachment H'!D75</f>
        <v>0</v>
      </c>
      <c r="F42" s="29"/>
      <c r="G42" s="29" t="s">
        <v>184</v>
      </c>
      <c r="H42" s="27">
        <f>+H34</f>
        <v>0</v>
      </c>
      <c r="I42" s="44"/>
      <c r="J42" s="203">
        <f>+H42*E42</f>
        <v>0</v>
      </c>
      <c r="K42" s="29"/>
      <c r="L42" s="29"/>
    </row>
    <row r="43" spans="1:12">
      <c r="A43" s="146">
        <f t="shared" si="3"/>
        <v>13</v>
      </c>
      <c r="B43" s="25"/>
      <c r="C43" s="31" t="s">
        <v>333</v>
      </c>
      <c r="D43" s="37" t="s">
        <v>332</v>
      </c>
      <c r="E43" s="216">
        <f>SUM(E38:E42)</f>
        <v>5100515.6930398615</v>
      </c>
      <c r="F43" s="29"/>
      <c r="G43" s="29"/>
      <c r="H43" s="27"/>
      <c r="I43" s="44"/>
      <c r="J43" s="18">
        <f>SUM(J38:J42)</f>
        <v>5100515.6930398615</v>
      </c>
      <c r="K43" s="29"/>
      <c r="L43" s="29"/>
    </row>
    <row r="44" spans="1:12">
      <c r="A44" s="146"/>
      <c r="B44" s="25"/>
      <c r="C44" s="36"/>
      <c r="D44" s="37" t="s">
        <v>10</v>
      </c>
      <c r="E44" s="216"/>
      <c r="F44" s="29"/>
      <c r="G44" s="29"/>
      <c r="H44" s="204"/>
      <c r="I44" s="29"/>
      <c r="J44" s="18"/>
      <c r="K44" s="29"/>
      <c r="L44" s="205"/>
    </row>
    <row r="45" spans="1:12">
      <c r="A45" s="146">
        <f>+A43+1</f>
        <v>14</v>
      </c>
      <c r="B45" s="25"/>
      <c r="C45" s="31" t="s">
        <v>34</v>
      </c>
      <c r="D45" s="37"/>
      <c r="E45" s="216"/>
      <c r="F45" s="29"/>
      <c r="G45" s="29"/>
      <c r="H45" s="27"/>
      <c r="I45" s="29"/>
      <c r="J45" s="18"/>
      <c r="K45" s="29"/>
      <c r="L45" s="29"/>
    </row>
    <row r="46" spans="1:12">
      <c r="A46" s="146">
        <f t="shared" ref="A46:A51" si="4">+A45+1</f>
        <v>15</v>
      </c>
      <c r="B46" s="25"/>
      <c r="C46" s="31" t="s">
        <v>421</v>
      </c>
      <c r="D46" s="37" t="str">
        <f>"(line "&amp;A30&amp;" - line "&amp;A38&amp;")"</f>
        <v>(line 1 - line 8)</v>
      </c>
      <c r="E46" s="216">
        <f>E30-E38</f>
        <v>0</v>
      </c>
      <c r="F46" s="44"/>
      <c r="G46" s="44"/>
      <c r="H46" s="204"/>
      <c r="I46" s="44"/>
      <c r="J46" s="18">
        <f>J30-J38</f>
        <v>0</v>
      </c>
      <c r="K46" s="29"/>
      <c r="L46" s="205"/>
    </row>
    <row r="47" spans="1:12">
      <c r="A47" s="146">
        <f t="shared" si="4"/>
        <v>16</v>
      </c>
      <c r="B47" s="25"/>
      <c r="C47" s="31" t="s">
        <v>31</v>
      </c>
      <c r="D47" s="37" t="s">
        <v>335</v>
      </c>
      <c r="E47" s="216">
        <f>E31-E39</f>
        <v>0</v>
      </c>
      <c r="F47" s="44"/>
      <c r="G47" s="44"/>
      <c r="H47" s="27"/>
      <c r="I47" s="44"/>
      <c r="J47" s="18">
        <f>J31-J39</f>
        <v>0</v>
      </c>
      <c r="K47" s="29"/>
      <c r="L47" s="205"/>
    </row>
    <row r="48" spans="1:12">
      <c r="A48" s="146">
        <f t="shared" si="4"/>
        <v>17</v>
      </c>
      <c r="B48" s="25"/>
      <c r="C48" s="31" t="s">
        <v>422</v>
      </c>
      <c r="D48" s="37" t="str">
        <f>"(line "&amp;A32&amp;" - line "&amp;A40&amp;")"</f>
        <v>(line 3 - line 10)</v>
      </c>
      <c r="E48" s="216">
        <f>E32-E40</f>
        <v>10780943.654494736</v>
      </c>
      <c r="F48" s="44"/>
      <c r="G48" s="44"/>
      <c r="H48" s="204"/>
      <c r="I48" s="44"/>
      <c r="J48" s="216">
        <f>J32-J40</f>
        <v>10780943.654494736</v>
      </c>
      <c r="K48" s="29"/>
      <c r="L48" s="205"/>
    </row>
    <row r="49" spans="1:12">
      <c r="A49" s="146">
        <f t="shared" si="4"/>
        <v>18</v>
      </c>
      <c r="B49" s="25"/>
      <c r="C49" s="31" t="s">
        <v>125</v>
      </c>
      <c r="D49" s="37" t="s">
        <v>336</v>
      </c>
      <c r="E49" s="216">
        <f>E33-E41</f>
        <v>0</v>
      </c>
      <c r="F49" s="44"/>
      <c r="G49" s="44"/>
      <c r="H49" s="204"/>
      <c r="I49" s="44"/>
      <c r="J49" s="18">
        <f>J33-J41</f>
        <v>0</v>
      </c>
      <c r="K49" s="29"/>
      <c r="L49" s="205"/>
    </row>
    <row r="50" spans="1:12" ht="15.75" thickBot="1">
      <c r="A50" s="146">
        <f t="shared" si="4"/>
        <v>19</v>
      </c>
      <c r="B50" s="25"/>
      <c r="C50" s="31" t="s">
        <v>423</v>
      </c>
      <c r="D50" s="37" t="str">
        <f>"(line "&amp;A34&amp;" - line "&amp;A42&amp;")"</f>
        <v>(line 5 - line 12)</v>
      </c>
      <c r="E50" s="228">
        <f>E34-E42</f>
        <v>0</v>
      </c>
      <c r="F50" s="44"/>
      <c r="G50" s="44"/>
      <c r="H50" s="204"/>
      <c r="I50" s="44"/>
      <c r="J50" s="203">
        <f>J34-J42</f>
        <v>0</v>
      </c>
      <c r="K50" s="29"/>
      <c r="L50" s="205"/>
    </row>
    <row r="51" spans="1:12">
      <c r="A51" s="146">
        <f t="shared" si="4"/>
        <v>20</v>
      </c>
      <c r="B51" s="25"/>
      <c r="C51" s="31" t="s">
        <v>339</v>
      </c>
      <c r="D51" s="37" t="s">
        <v>334</v>
      </c>
      <c r="E51" s="216">
        <f>SUM(E46:E50)</f>
        <v>10780943.654494736</v>
      </c>
      <c r="F51" s="44"/>
      <c r="G51" s="44" t="s">
        <v>35</v>
      </c>
      <c r="H51" s="204">
        <f>IF(J51&gt;0,J51/E51,0)</f>
        <v>1</v>
      </c>
      <c r="I51" s="44"/>
      <c r="J51" s="18">
        <f>SUM(J46:J50)</f>
        <v>10780943.654494736</v>
      </c>
      <c r="K51" s="29"/>
      <c r="L51" s="29"/>
    </row>
    <row r="52" spans="1:12">
      <c r="A52" s="146"/>
      <c r="B52" s="25"/>
      <c r="C52" s="36"/>
      <c r="D52" s="37"/>
      <c r="E52" s="216"/>
      <c r="F52" s="29"/>
      <c r="G52" s="34"/>
      <c r="H52" s="34"/>
      <c r="I52" s="37"/>
      <c r="J52" s="18"/>
      <c r="K52" s="29"/>
      <c r="L52" s="205"/>
    </row>
    <row r="53" spans="1:12">
      <c r="A53" s="146">
        <f>+A51+1</f>
        <v>21</v>
      </c>
      <c r="B53" s="25"/>
      <c r="C53" s="28" t="s">
        <v>796</v>
      </c>
      <c r="D53" s="37"/>
      <c r="E53" s="216"/>
      <c r="F53" s="29"/>
      <c r="G53" s="37"/>
      <c r="H53" s="37"/>
      <c r="I53" s="37"/>
      <c r="J53" s="18"/>
      <c r="K53" s="29"/>
      <c r="L53" s="29"/>
    </row>
    <row r="54" spans="1:12">
      <c r="A54" s="146">
        <f>+A53+1</f>
        <v>22</v>
      </c>
      <c r="B54" s="25"/>
      <c r="C54" s="31" t="s">
        <v>126</v>
      </c>
      <c r="D54" s="217" t="str">
        <f>+'Attachment H'!$B$2&amp;", Page 2, Line "&amp;'Attachment H'!A87</f>
        <v>Attachment H, Page 2, Line 22</v>
      </c>
      <c r="E54" s="216">
        <f>+'Attachment H'!D87</f>
        <v>0</v>
      </c>
      <c r="F54" s="37"/>
      <c r="G54" s="37" t="s">
        <v>30</v>
      </c>
      <c r="H54" s="206" t="s">
        <v>185</v>
      </c>
      <c r="I54" s="217"/>
      <c r="J54" s="18">
        <v>0</v>
      </c>
      <c r="K54" s="29"/>
      <c r="L54" s="205"/>
    </row>
    <row r="55" spans="1:12">
      <c r="A55" s="146">
        <f>+A54+1</f>
        <v>23</v>
      </c>
      <c r="B55" s="25"/>
      <c r="C55" s="31" t="s">
        <v>127</v>
      </c>
      <c r="D55" s="217" t="str">
        <f>+'Attachment H'!$B$2&amp;", Page 2, Line "&amp;'Attachment H'!A88</f>
        <v>Attachment H, Page 2, Line 23</v>
      </c>
      <c r="E55" s="216">
        <f>+'Attachment H'!D88</f>
        <v>-169707.09651392582</v>
      </c>
      <c r="F55" s="29"/>
      <c r="G55" s="37" t="s">
        <v>97</v>
      </c>
      <c r="H55" s="550">
        <v>1</v>
      </c>
      <c r="I55" s="217"/>
      <c r="J55" s="18">
        <f>E55*H55</f>
        <v>-169707.09651392582</v>
      </c>
      <c r="K55" s="29"/>
      <c r="L55" s="205"/>
    </row>
    <row r="56" spans="1:12">
      <c r="A56" s="146">
        <f>+A55+1</f>
        <v>24</v>
      </c>
      <c r="B56" s="25"/>
      <c r="C56" s="31" t="s">
        <v>128</v>
      </c>
      <c r="D56" s="217" t="str">
        <f>+'Attachment H'!$B$2&amp;", Page 2, Line "&amp;'Attachment H'!A89</f>
        <v>Attachment H, Page 2, Line 24</v>
      </c>
      <c r="E56" s="216">
        <f>+'Attachment H'!D89</f>
        <v>0</v>
      </c>
      <c r="F56" s="29"/>
      <c r="G56" s="37" t="s">
        <v>97</v>
      </c>
      <c r="H56" s="550">
        <v>1</v>
      </c>
      <c r="I56" s="217"/>
      <c r="J56" s="18">
        <f>E56*H56</f>
        <v>0</v>
      </c>
      <c r="K56" s="29"/>
      <c r="L56" s="205"/>
    </row>
    <row r="57" spans="1:12">
      <c r="A57" s="146">
        <f>+A56+1</f>
        <v>25</v>
      </c>
      <c r="B57" s="25"/>
      <c r="C57" s="31" t="s">
        <v>150</v>
      </c>
      <c r="D57" s="217" t="str">
        <f>+'Attachment H'!$B$2&amp;", Page 2, Line "&amp;'Attachment H'!A90</f>
        <v>Attachment H, Page 2, Line 25</v>
      </c>
      <c r="E57" s="216">
        <f>+'Attachment H'!D90</f>
        <v>0</v>
      </c>
      <c r="F57" s="29"/>
      <c r="G57" s="37" t="s">
        <v>97</v>
      </c>
      <c r="H57" s="550">
        <v>1</v>
      </c>
      <c r="I57" s="217"/>
      <c r="J57" s="18">
        <f>E57*H57</f>
        <v>0</v>
      </c>
      <c r="K57" s="29"/>
      <c r="L57" s="205"/>
    </row>
    <row r="58" spans="1:12">
      <c r="A58" s="146">
        <f>+A57+1</f>
        <v>26</v>
      </c>
      <c r="B58" s="25"/>
      <c r="C58" s="36" t="s">
        <v>129</v>
      </c>
      <c r="D58" s="217" t="str">
        <f>+'Attachment H'!$B$2&amp;", Page 2, Line "&amp;'Attachment H'!A91</f>
        <v>Attachment H, Page 2, Line 26</v>
      </c>
      <c r="E58" s="216">
        <f>+'Attachment H'!D91</f>
        <v>0</v>
      </c>
      <c r="F58" s="29"/>
      <c r="G58" s="37" t="s">
        <v>36</v>
      </c>
      <c r="H58" s="550">
        <f>+H51</f>
        <v>1</v>
      </c>
      <c r="I58" s="217"/>
      <c r="J58" s="42">
        <f>E58*H58</f>
        <v>0</v>
      </c>
      <c r="K58" s="29"/>
      <c r="L58" s="205"/>
    </row>
    <row r="59" spans="1:12">
      <c r="A59" s="549" t="s">
        <v>588</v>
      </c>
      <c r="B59" s="25"/>
      <c r="C59" s="34" t="s">
        <v>690</v>
      </c>
      <c r="D59" s="217" t="s">
        <v>940</v>
      </c>
      <c r="E59" s="216">
        <f>L207</f>
        <v>0</v>
      </c>
      <c r="F59" s="37"/>
      <c r="G59" s="37" t="s">
        <v>97</v>
      </c>
      <c r="H59" s="550">
        <v>1</v>
      </c>
      <c r="I59" s="217"/>
      <c r="J59" s="53">
        <f>+H59*E59</f>
        <v>0</v>
      </c>
      <c r="K59" s="37"/>
      <c r="L59" s="551"/>
    </row>
    <row r="60" spans="1:12">
      <c r="A60" s="146">
        <f>+A58+1</f>
        <v>27</v>
      </c>
      <c r="B60" s="25"/>
      <c r="C60" s="176" t="s">
        <v>107</v>
      </c>
      <c r="D60" s="217" t="str">
        <f>+'Attachment H'!$B$2&amp;", Page 2, Line "&amp;'Attachment H'!A93</f>
        <v>Attachment H, Page 2, Line 27</v>
      </c>
      <c r="E60" s="216">
        <f>+'Attachment H'!D93</f>
        <v>0</v>
      </c>
      <c r="F60" s="209"/>
      <c r="G60" s="210" t="s">
        <v>30</v>
      </c>
      <c r="H60" s="211"/>
      <c r="I60" s="210"/>
      <c r="J60" s="42">
        <f>+H60*E60</f>
        <v>0</v>
      </c>
      <c r="K60" s="687"/>
      <c r="L60" s="205"/>
    </row>
    <row r="61" spans="1:12">
      <c r="A61" s="146">
        <f>+A60+1</f>
        <v>28</v>
      </c>
      <c r="B61" s="25"/>
      <c r="C61" s="212" t="s">
        <v>165</v>
      </c>
      <c r="D61" s="217" t="str">
        <f>+'Attachment H'!$B$2&amp;", Page 2, Line "&amp;'Attachment H'!A94</f>
        <v>Attachment H, Page 2, Line 28</v>
      </c>
      <c r="E61" s="216">
        <f>+'Attachment H'!D94</f>
        <v>0</v>
      </c>
      <c r="F61" s="210"/>
      <c r="G61" s="210" t="str">
        <f>+G62</f>
        <v>DA</v>
      </c>
      <c r="H61" s="550">
        <v>1</v>
      </c>
      <c r="I61" s="210"/>
      <c r="J61" s="42">
        <f>+H61*E61</f>
        <v>0</v>
      </c>
      <c r="K61" s="687"/>
      <c r="L61" s="205"/>
    </row>
    <row r="62" spans="1:12" ht="15.75" thickBot="1">
      <c r="A62" s="146">
        <f>+A61+1</f>
        <v>29</v>
      </c>
      <c r="B62" s="25"/>
      <c r="C62" s="212" t="s">
        <v>166</v>
      </c>
      <c r="D62" s="217" t="str">
        <f>+'Attachment H'!$B$2&amp;", Page 2, Line "&amp;'Attachment H'!A95</f>
        <v>Attachment H, Page 2, Line 29</v>
      </c>
      <c r="E62" s="228">
        <f>+'Attachment H'!D95</f>
        <v>0</v>
      </c>
      <c r="F62" s="209"/>
      <c r="G62" s="210" t="s">
        <v>97</v>
      </c>
      <c r="H62" s="550">
        <v>1</v>
      </c>
      <c r="I62" s="210"/>
      <c r="J62" s="203">
        <f>+H62*E62</f>
        <v>0</v>
      </c>
      <c r="K62" s="687"/>
      <c r="L62" s="205"/>
    </row>
    <row r="63" spans="1:12">
      <c r="A63" s="146">
        <f>+A62+1</f>
        <v>30</v>
      </c>
      <c r="B63" s="25"/>
      <c r="C63" s="31" t="s">
        <v>338</v>
      </c>
      <c r="D63" s="37" t="s">
        <v>337</v>
      </c>
      <c r="E63" s="18">
        <f>SUM(E54:E62)</f>
        <v>-169707.09651392582</v>
      </c>
      <c r="F63" s="29"/>
      <c r="G63" s="37"/>
      <c r="H63" s="217"/>
      <c r="I63" s="217"/>
      <c r="J63" s="18">
        <f>SUM(J54:J62)</f>
        <v>-169707.09651392582</v>
      </c>
      <c r="K63" s="29"/>
      <c r="L63" s="29"/>
    </row>
    <row r="64" spans="1:12">
      <c r="A64" s="146"/>
      <c r="B64" s="25"/>
      <c r="C64" s="36"/>
      <c r="D64" s="37"/>
      <c r="E64" s="18"/>
      <c r="F64" s="29"/>
      <c r="G64" s="37"/>
      <c r="H64" s="551"/>
      <c r="I64" s="37"/>
      <c r="J64" s="18"/>
      <c r="K64" s="29"/>
      <c r="L64" s="205"/>
    </row>
    <row r="65" spans="1:15">
      <c r="A65" s="146">
        <f>+A63+1</f>
        <v>31</v>
      </c>
      <c r="B65" s="25"/>
      <c r="C65" s="28" t="s">
        <v>809</v>
      </c>
      <c r="D65" s="217" t="s">
        <v>941</v>
      </c>
      <c r="E65" s="201"/>
      <c r="F65" s="29"/>
      <c r="G65" s="29" t="s">
        <v>97</v>
      </c>
      <c r="H65" s="162">
        <v>1</v>
      </c>
      <c r="I65" s="44"/>
      <c r="J65" s="18">
        <f>+H65*E65</f>
        <v>0</v>
      </c>
      <c r="K65" s="29"/>
      <c r="L65" s="29"/>
    </row>
    <row r="66" spans="1:15">
      <c r="A66" s="146"/>
      <c r="B66" s="25"/>
      <c r="C66" s="31"/>
      <c r="D66" s="37"/>
      <c r="E66" s="18"/>
      <c r="F66" s="29"/>
      <c r="G66" s="29"/>
      <c r="H66" s="27"/>
      <c r="I66" s="44"/>
      <c r="J66" s="18"/>
      <c r="K66" s="29"/>
      <c r="L66" s="29"/>
    </row>
    <row r="67" spans="1:15">
      <c r="A67" s="146">
        <f>+A65+1</f>
        <v>32</v>
      </c>
      <c r="B67" s="25"/>
      <c r="C67" s="31" t="s">
        <v>343</v>
      </c>
      <c r="D67" s="37"/>
      <c r="E67" s="18"/>
      <c r="F67" s="29"/>
      <c r="G67" s="29"/>
      <c r="H67" s="27"/>
      <c r="I67" s="44"/>
      <c r="J67" s="18"/>
      <c r="K67" s="29"/>
      <c r="L67" s="29"/>
    </row>
    <row r="68" spans="1:15">
      <c r="A68" s="146">
        <f>+A67+1</f>
        <v>33</v>
      </c>
      <c r="B68" s="25"/>
      <c r="C68" s="31" t="s">
        <v>186</v>
      </c>
      <c r="D68" s="34" t="s">
        <v>990</v>
      </c>
      <c r="E68" s="216">
        <f>(E93)/8</f>
        <v>158539.39975820086</v>
      </c>
      <c r="F68" s="37"/>
      <c r="G68" s="37"/>
      <c r="H68" s="162"/>
      <c r="I68" s="217"/>
      <c r="J68" s="216">
        <f>(J93)/8</f>
        <v>158539.39975820086</v>
      </c>
      <c r="K68" s="152"/>
      <c r="L68" s="205"/>
    </row>
    <row r="69" spans="1:15">
      <c r="A69" s="146">
        <f>+A68+1</f>
        <v>34</v>
      </c>
      <c r="B69" s="25"/>
      <c r="C69" s="31" t="s">
        <v>810</v>
      </c>
      <c r="D69" s="217" t="s">
        <v>942</v>
      </c>
      <c r="E69" s="201">
        <f>H194</f>
        <v>45763.868136596167</v>
      </c>
      <c r="F69" s="29"/>
      <c r="G69" s="29" t="s">
        <v>97</v>
      </c>
      <c r="H69" s="162">
        <v>1</v>
      </c>
      <c r="I69" s="44"/>
      <c r="J69" s="18">
        <f>+H69*E69</f>
        <v>45763.868136596167</v>
      </c>
      <c r="K69" s="29" t="s">
        <v>10</v>
      </c>
      <c r="L69" s="205"/>
    </row>
    <row r="70" spans="1:15" ht="15.75" thickBot="1">
      <c r="A70" s="146">
        <f>+A69+1</f>
        <v>35</v>
      </c>
      <c r="B70" s="25"/>
      <c r="C70" s="31" t="s">
        <v>130</v>
      </c>
      <c r="D70" s="217" t="str">
        <f>+'Attachment H'!$B$2&amp;", Page 2, Line "&amp;'Attachment H'!A103</f>
        <v>Attachment H, Page 2, Line 35</v>
      </c>
      <c r="E70" s="202">
        <f>+'4- Rate Base'!H24</f>
        <v>25813.277041925317</v>
      </c>
      <c r="F70" s="29"/>
      <c r="G70" s="29" t="s">
        <v>37</v>
      </c>
      <c r="H70" s="27">
        <f>+H35</f>
        <v>1</v>
      </c>
      <c r="I70" s="44"/>
      <c r="J70" s="203">
        <f>+H70*E70</f>
        <v>25813.277041925317</v>
      </c>
      <c r="K70" s="29"/>
      <c r="L70" s="205"/>
    </row>
    <row r="71" spans="1:15">
      <c r="A71" s="146">
        <f>+A70+1</f>
        <v>36</v>
      </c>
      <c r="B71" s="25"/>
      <c r="C71" s="31" t="s">
        <v>342</v>
      </c>
      <c r="D71" s="152" t="s">
        <v>679</v>
      </c>
      <c r="E71" s="18">
        <f>SUM(E68:E70)</f>
        <v>230116.54493672235</v>
      </c>
      <c r="F71" s="152"/>
      <c r="G71" s="152"/>
      <c r="H71" s="218"/>
      <c r="I71" s="218"/>
      <c r="J71" s="18">
        <f>J68+J69+J70</f>
        <v>230116.54493672235</v>
      </c>
      <c r="K71" s="152"/>
      <c r="L71" s="152"/>
    </row>
    <row r="72" spans="1:15" ht="15.75" thickBot="1">
      <c r="A72" s="146"/>
      <c r="B72" s="25"/>
      <c r="C72" s="36"/>
      <c r="D72" s="29"/>
      <c r="E72" s="203"/>
      <c r="F72" s="29"/>
      <c r="G72" s="29"/>
      <c r="H72" s="29"/>
      <c r="I72" s="29"/>
      <c r="J72" s="203"/>
      <c r="K72" s="29"/>
      <c r="L72" s="29"/>
    </row>
    <row r="73" spans="1:15" ht="15.75" thickBot="1">
      <c r="A73" s="146">
        <f>+A71+1</f>
        <v>37</v>
      </c>
      <c r="B73" s="25"/>
      <c r="C73" s="31" t="s">
        <v>345</v>
      </c>
      <c r="D73" s="29" t="s">
        <v>344</v>
      </c>
      <c r="E73" s="219">
        <f>+E71+E65+E63+E51</f>
        <v>10841353.102917533</v>
      </c>
      <c r="F73" s="44"/>
      <c r="G73" s="44"/>
      <c r="H73" s="220"/>
      <c r="I73" s="44"/>
      <c r="J73" s="219">
        <f>+J71+J65+J63+J51</f>
        <v>10841353.102917533</v>
      </c>
      <c r="K73" s="29"/>
      <c r="L73" s="205"/>
    </row>
    <row r="74" spans="1:15" ht="15.75" thickTop="1">
      <c r="A74" s="146"/>
      <c r="B74" s="25"/>
      <c r="C74" s="31"/>
      <c r="D74" s="29"/>
      <c r="E74" s="221"/>
      <c r="F74" s="44"/>
      <c r="G74" s="44"/>
      <c r="H74" s="220"/>
      <c r="I74" s="44"/>
      <c r="J74" s="221"/>
      <c r="K74" s="29"/>
      <c r="L74" s="205"/>
    </row>
    <row r="75" spans="1:15">
      <c r="A75" s="146"/>
      <c r="B75" s="25"/>
      <c r="C75" s="31"/>
      <c r="D75" s="29"/>
      <c r="E75" s="221"/>
      <c r="F75" s="44"/>
      <c r="G75" s="44"/>
      <c r="H75" s="220"/>
      <c r="I75" s="44"/>
      <c r="J75" s="221"/>
      <c r="K75" s="29"/>
      <c r="L75" s="205"/>
    </row>
    <row r="76" spans="1:15" ht="24" customHeight="1">
      <c r="A76" s="146"/>
      <c r="B76" s="25"/>
      <c r="C76" s="31"/>
      <c r="D76" s="29"/>
      <c r="E76" s="29"/>
      <c r="F76" s="29"/>
      <c r="G76" s="29"/>
      <c r="H76" s="29"/>
      <c r="I76" s="29"/>
      <c r="J76" s="29"/>
      <c r="K76" s="29"/>
      <c r="O76" s="222" t="s">
        <v>918</v>
      </c>
    </row>
    <row r="77" spans="1:15">
      <c r="A77" s="146"/>
      <c r="B77" s="25"/>
      <c r="C77" s="31"/>
      <c r="D77" s="29"/>
      <c r="E77" s="29"/>
      <c r="F77" s="29"/>
      <c r="G77" s="29"/>
      <c r="H77" s="29"/>
      <c r="I77" s="29"/>
      <c r="J77" s="29"/>
      <c r="K77" s="29"/>
      <c r="L77" s="222"/>
    </row>
    <row r="78" spans="1:15">
      <c r="A78" s="146"/>
      <c r="B78" s="25"/>
      <c r="C78" s="31" t="s">
        <v>9</v>
      </c>
      <c r="D78" s="29"/>
      <c r="E78" s="32"/>
      <c r="F78" s="29"/>
      <c r="G78" s="758" t="s">
        <v>788</v>
      </c>
      <c r="H78" s="29"/>
      <c r="I78" s="29"/>
      <c r="J78" s="144"/>
      <c r="K78" s="29"/>
      <c r="L78" s="222"/>
    </row>
    <row r="79" spans="1:15">
      <c r="A79" s="146"/>
      <c r="B79" s="25"/>
      <c r="C79" s="31"/>
      <c r="D79" s="29"/>
      <c r="E79" s="32"/>
      <c r="F79" s="29"/>
      <c r="G79" s="758" t="s">
        <v>789</v>
      </c>
      <c r="H79" s="29"/>
      <c r="I79" s="29"/>
      <c r="J79" s="29"/>
      <c r="K79" s="29"/>
      <c r="L79" s="29"/>
    </row>
    <row r="80" spans="1:15">
      <c r="A80" s="146"/>
      <c r="B80" s="25"/>
      <c r="C80" s="36"/>
      <c r="D80" s="29"/>
      <c r="E80" s="32"/>
      <c r="F80" s="29"/>
      <c r="G80" s="758" t="s">
        <v>861</v>
      </c>
      <c r="H80" s="29"/>
      <c r="I80" s="29"/>
      <c r="J80" s="29"/>
      <c r="K80" s="29"/>
      <c r="L80" s="29"/>
    </row>
    <row r="81" spans="1:12">
      <c r="A81" s="690"/>
      <c r="B81" s="25"/>
      <c r="C81" s="690"/>
      <c r="D81" s="690"/>
      <c r="E81" s="690"/>
      <c r="F81" s="690"/>
      <c r="G81" s="690"/>
      <c r="H81" s="690"/>
      <c r="I81" s="690"/>
      <c r="J81" s="690"/>
      <c r="K81" s="690"/>
      <c r="L81" s="690"/>
    </row>
    <row r="82" spans="1:12">
      <c r="A82" s="146"/>
      <c r="B82" s="25"/>
      <c r="C82" s="156" t="s">
        <v>11</v>
      </c>
      <c r="D82" s="156" t="s">
        <v>12</v>
      </c>
      <c r="E82" s="156" t="s">
        <v>13</v>
      </c>
      <c r="F82" s="29" t="s">
        <v>10</v>
      </c>
      <c r="G82" s="29"/>
      <c r="H82" s="155" t="s">
        <v>14</v>
      </c>
      <c r="I82" s="29"/>
      <c r="J82" s="155" t="s">
        <v>15</v>
      </c>
      <c r="K82" s="29"/>
      <c r="L82" s="29"/>
    </row>
    <row r="83" spans="1:12">
      <c r="A83" s="146" t="s">
        <v>16</v>
      </c>
      <c r="B83" s="25"/>
      <c r="C83" s="31"/>
      <c r="D83" s="196"/>
      <c r="E83" s="29"/>
      <c r="F83" s="29"/>
      <c r="G83" s="29"/>
      <c r="H83" s="146"/>
      <c r="I83" s="29"/>
      <c r="J83" s="197" t="s">
        <v>824</v>
      </c>
      <c r="K83" s="29"/>
      <c r="L83" s="197"/>
    </row>
    <row r="84" spans="1:12" ht="15.75" thickBot="1">
      <c r="A84" s="33" t="s">
        <v>18</v>
      </c>
      <c r="B84" s="25"/>
      <c r="C84" s="31"/>
      <c r="D84" s="198" t="s">
        <v>302</v>
      </c>
      <c r="E84" s="197" t="s">
        <v>27</v>
      </c>
      <c r="F84" s="199"/>
      <c r="G84" s="197" t="s">
        <v>28</v>
      </c>
      <c r="H84" s="36"/>
      <c r="I84" s="199"/>
      <c r="J84" s="146" t="s">
        <v>29</v>
      </c>
      <c r="K84" s="29"/>
      <c r="L84" s="197"/>
    </row>
    <row r="85" spans="1:12">
      <c r="A85" s="146"/>
      <c r="B85" s="25"/>
      <c r="C85" s="31" t="s">
        <v>7</v>
      </c>
      <c r="D85" s="29"/>
      <c r="E85" s="29"/>
      <c r="F85" s="29"/>
      <c r="G85" s="29"/>
      <c r="H85" s="29"/>
      <c r="I85" s="29"/>
      <c r="J85" s="29"/>
      <c r="K85" s="29"/>
      <c r="L85" s="29"/>
    </row>
    <row r="86" spans="1:12">
      <c r="A86" s="146">
        <v>1</v>
      </c>
      <c r="B86" s="25"/>
      <c r="C86" s="31" t="s">
        <v>795</v>
      </c>
      <c r="D86" s="490" t="s">
        <v>931</v>
      </c>
      <c r="E86" s="201">
        <f>'5-P3 Support'!C24</f>
        <v>481612.50684808561</v>
      </c>
      <c r="F86" s="29"/>
      <c r="G86" s="29" t="s">
        <v>97</v>
      </c>
      <c r="H86" s="162">
        <v>1</v>
      </c>
      <c r="I86" s="44"/>
      <c r="J86" s="18">
        <f t="shared" ref="J86:J92" si="5">+H86*E86</f>
        <v>481612.50684808561</v>
      </c>
      <c r="K86" s="152"/>
      <c r="L86" s="29"/>
    </row>
    <row r="87" spans="1:12">
      <c r="A87" s="170">
        <f>+A86+1</f>
        <v>2</v>
      </c>
      <c r="B87" s="25"/>
      <c r="C87" s="31" t="s">
        <v>40</v>
      </c>
      <c r="D87" s="44" t="str">
        <f>+'Attachment H'!$B$2&amp;", Page 3, Line "&amp;'Attachment H'!A122</f>
        <v>Attachment H, Page 3, Line 4</v>
      </c>
      <c r="E87" s="216">
        <f>+'Attachment H'!D122</f>
        <v>786702.69121752132</v>
      </c>
      <c r="F87" s="29"/>
      <c r="G87" s="29" t="s">
        <v>32</v>
      </c>
      <c r="H87" s="27">
        <f>+H41</f>
        <v>1</v>
      </c>
      <c r="I87" s="44"/>
      <c r="J87" s="18">
        <f t="shared" si="5"/>
        <v>786702.69121752132</v>
      </c>
      <c r="K87" s="29"/>
      <c r="L87" s="29" t="s">
        <v>10</v>
      </c>
    </row>
    <row r="88" spans="1:12">
      <c r="A88" s="170">
        <f t="shared" ref="A88:A128" si="6">+A87+1</f>
        <v>3</v>
      </c>
      <c r="B88" s="25"/>
      <c r="C88" s="31" t="s">
        <v>188</v>
      </c>
      <c r="D88" s="44" t="str">
        <f>+'Attachment H'!$B$2&amp;", Page 3, Line "&amp;'Attachment H'!A123</f>
        <v>Attachment H, Page 3, Line 5</v>
      </c>
      <c r="E88" s="216">
        <f>+'Attachment H'!D123</f>
        <v>0</v>
      </c>
      <c r="F88" s="29"/>
      <c r="G88" s="29" t="s">
        <v>32</v>
      </c>
      <c r="H88" s="27">
        <f>+H87</f>
        <v>1</v>
      </c>
      <c r="I88" s="44"/>
      <c r="J88" s="18">
        <f t="shared" si="5"/>
        <v>0</v>
      </c>
      <c r="K88" s="29"/>
      <c r="L88" s="29"/>
    </row>
    <row r="89" spans="1:12">
      <c r="A89" s="170">
        <f t="shared" si="6"/>
        <v>4</v>
      </c>
      <c r="B89" s="25"/>
      <c r="C89" s="40" t="s">
        <v>324</v>
      </c>
      <c r="D89" s="44" t="str">
        <f>+'Attachment H'!$B$2&amp;", Page 3, Line "&amp;'Attachment H'!A124</f>
        <v>Attachment H, Page 3, Line 6</v>
      </c>
      <c r="E89" s="216">
        <f>+'Attachment H'!D124</f>
        <v>0</v>
      </c>
      <c r="F89" s="29"/>
      <c r="G89" s="29" t="s">
        <v>32</v>
      </c>
      <c r="H89" s="27">
        <f>+H88</f>
        <v>1</v>
      </c>
      <c r="I89" s="44"/>
      <c r="J89" s="18">
        <f t="shared" si="5"/>
        <v>0</v>
      </c>
      <c r="K89" s="29"/>
      <c r="L89" s="29"/>
    </row>
    <row r="90" spans="1:12">
      <c r="A90" s="170">
        <f t="shared" si="6"/>
        <v>5</v>
      </c>
      <c r="B90" s="25"/>
      <c r="C90" s="40" t="s">
        <v>311</v>
      </c>
      <c r="D90" s="44" t="str">
        <f>+'Attachment H'!$B$2&amp;", Page 3, Line "&amp;'Attachment H'!A125</f>
        <v>Attachment H, Page 3, Line 6a</v>
      </c>
      <c r="E90" s="216">
        <f>+'Attachment H'!D125</f>
        <v>0</v>
      </c>
      <c r="F90" s="127"/>
      <c r="G90" s="29" t="s">
        <v>32</v>
      </c>
      <c r="H90" s="27">
        <f>+H89</f>
        <v>1</v>
      </c>
      <c r="I90" s="44"/>
      <c r="J90" s="18">
        <f t="shared" si="5"/>
        <v>0</v>
      </c>
      <c r="K90" s="127"/>
      <c r="L90" s="127"/>
    </row>
    <row r="91" spans="1:12">
      <c r="A91" s="170">
        <f>+A90+1</f>
        <v>6</v>
      </c>
      <c r="B91" s="25"/>
      <c r="C91" s="40" t="s">
        <v>313</v>
      </c>
      <c r="D91" s="44" t="str">
        <f>+'Attachment H'!$B$2&amp;", Page 3, Line "&amp;'Attachment H'!A127</f>
        <v>Attachment H, Page 3, Line 7a</v>
      </c>
      <c r="E91" s="216">
        <f>+'Attachment H'!D127</f>
        <v>0</v>
      </c>
      <c r="F91" s="127"/>
      <c r="G91" s="29" t="s">
        <v>32</v>
      </c>
      <c r="H91" s="27">
        <f>+H90</f>
        <v>1</v>
      </c>
      <c r="I91" s="44"/>
      <c r="J91" s="18">
        <f t="shared" si="5"/>
        <v>0</v>
      </c>
      <c r="K91" s="127"/>
      <c r="L91" s="127"/>
    </row>
    <row r="92" spans="1:12">
      <c r="A92" s="170">
        <f t="shared" si="6"/>
        <v>7</v>
      </c>
      <c r="B92" s="25"/>
      <c r="C92" s="31" t="s">
        <v>423</v>
      </c>
      <c r="D92" s="44" t="str">
        <f>+'Attachment H'!$B$2&amp;", Page 3, Line "&amp;'Attachment H'!A128</f>
        <v>Attachment H, Page 3, Line 8</v>
      </c>
      <c r="E92" s="216">
        <f>+'Attachment H'!D128</f>
        <v>0</v>
      </c>
      <c r="F92" s="29"/>
      <c r="G92" s="29" t="s">
        <v>184</v>
      </c>
      <c r="H92" s="27">
        <f>+H42</f>
        <v>0</v>
      </c>
      <c r="I92" s="44"/>
      <c r="J92" s="18">
        <f t="shared" si="5"/>
        <v>0</v>
      </c>
      <c r="K92" s="29"/>
      <c r="L92" s="29"/>
    </row>
    <row r="93" spans="1:12">
      <c r="A93" s="170">
        <f t="shared" si="6"/>
        <v>8</v>
      </c>
      <c r="B93" s="25"/>
      <c r="C93" s="229" t="s">
        <v>346</v>
      </c>
      <c r="D93" s="128" t="s">
        <v>812</v>
      </c>
      <c r="E93" s="18">
        <f>+E86+E87-E88-E89-E90+E91+E92</f>
        <v>1268315.1980656069</v>
      </c>
      <c r="F93" s="18"/>
      <c r="G93" s="18"/>
      <c r="H93" s="18"/>
      <c r="I93" s="18"/>
      <c r="J93" s="18">
        <f>+J86+J87-J88-J89-J90+J91+J92</f>
        <v>1268315.1980656069</v>
      </c>
      <c r="K93" s="29"/>
      <c r="L93" s="29"/>
    </row>
    <row r="94" spans="1:12">
      <c r="A94" s="170"/>
      <c r="B94" s="25"/>
      <c r="C94" s="36"/>
      <c r="D94" s="29"/>
      <c r="E94" s="18"/>
      <c r="F94" s="18"/>
      <c r="G94" s="216"/>
      <c r="H94" s="216"/>
      <c r="I94" s="216"/>
      <c r="J94" s="216"/>
      <c r="K94" s="29"/>
      <c r="L94" s="29"/>
    </row>
    <row r="95" spans="1:12">
      <c r="A95" s="170">
        <f>+A93+1</f>
        <v>9</v>
      </c>
      <c r="B95" s="25"/>
      <c r="C95" s="31" t="s">
        <v>815</v>
      </c>
      <c r="D95" s="29"/>
      <c r="E95" s="18"/>
      <c r="F95" s="18"/>
      <c r="G95" s="216"/>
      <c r="H95" s="216"/>
      <c r="I95" s="216"/>
      <c r="J95" s="216"/>
      <c r="K95" s="29"/>
      <c r="L95" s="29"/>
    </row>
    <row r="96" spans="1:12">
      <c r="A96" s="170">
        <f t="shared" si="6"/>
        <v>10</v>
      </c>
      <c r="B96" s="25"/>
      <c r="C96" s="40" t="s">
        <v>795</v>
      </c>
      <c r="D96" s="708" t="s">
        <v>814</v>
      </c>
      <c r="E96" s="640">
        <v>346347.56261300948</v>
      </c>
      <c r="F96" s="18"/>
      <c r="G96" s="37" t="s">
        <v>1087</v>
      </c>
      <c r="H96" s="947">
        <f>+H65</f>
        <v>1</v>
      </c>
      <c r="I96" s="216"/>
      <c r="J96" s="216">
        <f>+H96*E96</f>
        <v>346347.56261300948</v>
      </c>
      <c r="K96" s="29"/>
      <c r="L96" s="205"/>
    </row>
    <row r="97" spans="1:12">
      <c r="A97" s="170">
        <f t="shared" si="6"/>
        <v>11</v>
      </c>
      <c r="B97" s="25"/>
      <c r="C97" s="230" t="s">
        <v>125</v>
      </c>
      <c r="D97" s="217" t="str">
        <f>+'Attachment H'!$B$2&amp;", Page 3, Line "&amp;'Attachment H'!A138</f>
        <v>Attachment H, Page 3, Line 17</v>
      </c>
      <c r="E97" s="216">
        <f>+'Attachment H'!D138</f>
        <v>0</v>
      </c>
      <c r="F97" s="18"/>
      <c r="G97" s="216" t="s">
        <v>32</v>
      </c>
      <c r="H97" s="216">
        <f>+H87</f>
        <v>1</v>
      </c>
      <c r="I97" s="216"/>
      <c r="J97" s="216">
        <f>+H97*E97</f>
        <v>0</v>
      </c>
      <c r="K97" s="29"/>
      <c r="L97" s="205"/>
    </row>
    <row r="98" spans="1:12">
      <c r="A98" s="170">
        <f t="shared" si="6"/>
        <v>12</v>
      </c>
      <c r="B98" s="25"/>
      <c r="C98" s="31" t="s">
        <v>423</v>
      </c>
      <c r="D98" s="217" t="str">
        <f>+'Attachment H'!$B$2&amp;", Page 3, Line "&amp;'Attachment H'!A139</f>
        <v>Attachment H, Page 3, Line 18</v>
      </c>
      <c r="E98" s="216">
        <f>+'Attachment H'!D139</f>
        <v>0</v>
      </c>
      <c r="F98" s="42"/>
      <c r="G98" s="757" t="s">
        <v>184</v>
      </c>
      <c r="H98" s="757">
        <f>+H92</f>
        <v>0</v>
      </c>
      <c r="I98" s="757"/>
      <c r="J98" s="757">
        <f>+H98*E98</f>
        <v>0</v>
      </c>
      <c r="K98" s="29"/>
      <c r="L98" s="205"/>
    </row>
    <row r="99" spans="1:12">
      <c r="A99" s="170">
        <f t="shared" si="6"/>
        <v>13</v>
      </c>
      <c r="B99" s="25"/>
      <c r="C99" s="31" t="s">
        <v>326</v>
      </c>
      <c r="D99" s="29" t="s">
        <v>813</v>
      </c>
      <c r="E99" s="18">
        <f>SUM(E96:E98)</f>
        <v>346347.56261300948</v>
      </c>
      <c r="F99" s="18"/>
      <c r="G99" s="216"/>
      <c r="H99" s="216"/>
      <c r="I99" s="216"/>
      <c r="J99" s="216">
        <f>SUM(J96:J98)</f>
        <v>346347.56261300948</v>
      </c>
      <c r="K99" s="29"/>
      <c r="L99" s="29"/>
    </row>
    <row r="100" spans="1:12">
      <c r="A100" s="170"/>
      <c r="B100" s="25"/>
      <c r="C100" s="31"/>
      <c r="D100" s="29"/>
      <c r="E100" s="18"/>
      <c r="F100" s="18"/>
      <c r="G100" s="216"/>
      <c r="H100" s="216"/>
      <c r="I100" s="216"/>
      <c r="J100" s="216"/>
      <c r="K100" s="29"/>
      <c r="L100" s="29"/>
    </row>
    <row r="101" spans="1:12">
      <c r="A101" s="170">
        <f>+A99+1</f>
        <v>14</v>
      </c>
      <c r="B101" s="25"/>
      <c r="C101" s="31" t="s">
        <v>327</v>
      </c>
      <c r="D101" s="34"/>
      <c r="E101" s="18"/>
      <c r="F101" s="18"/>
      <c r="G101" s="216"/>
      <c r="H101" s="216"/>
      <c r="I101" s="216"/>
      <c r="J101" s="216"/>
      <c r="K101" s="29"/>
      <c r="L101" s="29"/>
    </row>
    <row r="102" spans="1:12">
      <c r="A102" s="170">
        <f t="shared" si="6"/>
        <v>15</v>
      </c>
      <c r="B102" s="25"/>
      <c r="C102" s="31" t="s">
        <v>42</v>
      </c>
      <c r="D102" s="36"/>
      <c r="E102" s="18"/>
      <c r="F102" s="18"/>
      <c r="G102" s="216"/>
      <c r="H102" s="216"/>
      <c r="I102" s="216"/>
      <c r="J102" s="216"/>
      <c r="K102" s="29"/>
      <c r="L102" s="205"/>
    </row>
    <row r="103" spans="1:12">
      <c r="A103" s="170">
        <f t="shared" si="6"/>
        <v>16</v>
      </c>
      <c r="B103" s="25"/>
      <c r="C103" s="31" t="s">
        <v>43</v>
      </c>
      <c r="D103" s="217" t="str">
        <f>+'Attachment H'!$B$2&amp;", Page 3, Line "&amp;'Attachment H'!A145</f>
        <v>Attachment H, Page 3, Line 23</v>
      </c>
      <c r="E103" s="216">
        <f>+'Attachment H'!D145</f>
        <v>0</v>
      </c>
      <c r="F103" s="18"/>
      <c r="G103" s="216" t="s">
        <v>32</v>
      </c>
      <c r="H103" s="216">
        <f>+H97</f>
        <v>1</v>
      </c>
      <c r="I103" s="216"/>
      <c r="J103" s="216">
        <f>+H103*E103</f>
        <v>0</v>
      </c>
      <c r="K103" s="29"/>
      <c r="L103" s="205"/>
    </row>
    <row r="104" spans="1:12">
      <c r="A104" s="170">
        <f t="shared" si="6"/>
        <v>17</v>
      </c>
      <c r="B104" s="25"/>
      <c r="C104" s="31" t="s">
        <v>44</v>
      </c>
      <c r="D104" s="217" t="str">
        <f>+'Attachment H'!$B$2&amp;", Page 3, Line "&amp;'Attachment H'!A146</f>
        <v>Attachment H, Page 3, Line 24</v>
      </c>
      <c r="E104" s="216">
        <f>+'Attachment H'!D146</f>
        <v>0</v>
      </c>
      <c r="F104" s="18"/>
      <c r="G104" s="216" t="s">
        <v>32</v>
      </c>
      <c r="H104" s="216">
        <f>+H103</f>
        <v>1</v>
      </c>
      <c r="I104" s="216"/>
      <c r="J104" s="216">
        <f>+H104*E104</f>
        <v>0</v>
      </c>
      <c r="K104" s="29"/>
      <c r="L104" s="205"/>
    </row>
    <row r="105" spans="1:12">
      <c r="A105" s="170">
        <f t="shared" si="6"/>
        <v>18</v>
      </c>
      <c r="B105" s="25"/>
      <c r="C105" s="31" t="s">
        <v>45</v>
      </c>
      <c r="D105" s="29" t="s">
        <v>10</v>
      </c>
      <c r="E105" s="216"/>
      <c r="F105" s="18"/>
      <c r="G105" s="216"/>
      <c r="H105" s="216"/>
      <c r="I105" s="216"/>
      <c r="J105" s="216"/>
      <c r="K105" s="29"/>
      <c r="L105" s="205"/>
    </row>
    <row r="106" spans="1:12">
      <c r="A106" s="170">
        <f t="shared" si="6"/>
        <v>19</v>
      </c>
      <c r="B106" s="25"/>
      <c r="C106" s="31" t="s">
        <v>46</v>
      </c>
      <c r="D106" s="217" t="str">
        <f>+'Attachment H'!$B$2&amp;", Page 3, Line "&amp;'Attachment H'!A148</f>
        <v>Attachment H, Page 3, Line 26</v>
      </c>
      <c r="E106" s="216">
        <f>+'Attachment H'!D148</f>
        <v>166883.28862936632</v>
      </c>
      <c r="F106" s="18"/>
      <c r="G106" s="216" t="s">
        <v>37</v>
      </c>
      <c r="H106" s="216">
        <f>+H35</f>
        <v>1</v>
      </c>
      <c r="I106" s="216"/>
      <c r="J106" s="216">
        <f>+H106*E106</f>
        <v>166883.28862936632</v>
      </c>
      <c r="K106" s="29"/>
      <c r="L106" s="205"/>
    </row>
    <row r="107" spans="1:12">
      <c r="A107" s="170">
        <f t="shared" si="6"/>
        <v>20</v>
      </c>
      <c r="B107" s="25"/>
      <c r="C107" s="31" t="s">
        <v>47</v>
      </c>
      <c r="D107" s="217" t="str">
        <f>+'Attachment H'!$B$2&amp;", Page 3, Line "&amp;'Attachment H'!A149</f>
        <v>Attachment H, Page 3, Line 27</v>
      </c>
      <c r="E107" s="216">
        <f>+'Attachment H'!D149</f>
        <v>0</v>
      </c>
      <c r="F107" s="18"/>
      <c r="G107" s="216" t="s">
        <v>30</v>
      </c>
      <c r="H107" s="231" t="s">
        <v>185</v>
      </c>
      <c r="I107" s="216"/>
      <c r="J107" s="216">
        <v>0</v>
      </c>
      <c r="K107" s="29"/>
      <c r="L107" s="205"/>
    </row>
    <row r="108" spans="1:12">
      <c r="A108" s="170">
        <f t="shared" si="6"/>
        <v>21</v>
      </c>
      <c r="B108" s="25"/>
      <c r="C108" s="31" t="s">
        <v>48</v>
      </c>
      <c r="D108" s="217" t="str">
        <f>+'Attachment H'!$B$2&amp;", Page 3, Line "&amp;'Attachment H'!A150</f>
        <v>Attachment H, Page 3, Line 28</v>
      </c>
      <c r="E108" s="216">
        <f>+'Attachment H'!D150</f>
        <v>0</v>
      </c>
      <c r="F108" s="18"/>
      <c r="G108" s="216" t="s">
        <v>37</v>
      </c>
      <c r="H108" s="216">
        <f>+H106</f>
        <v>1</v>
      </c>
      <c r="I108" s="216"/>
      <c r="J108" s="216">
        <f>+H108*E108</f>
        <v>0</v>
      </c>
      <c r="K108" s="29"/>
      <c r="L108" s="205"/>
    </row>
    <row r="109" spans="1:12" ht="15.75" thickBot="1">
      <c r="A109" s="170">
        <f t="shared" si="6"/>
        <v>22</v>
      </c>
      <c r="B109" s="25"/>
      <c r="C109" s="31" t="s">
        <v>49</v>
      </c>
      <c r="D109" s="217" t="str">
        <f>+'Attachment H'!$B$2&amp;", Page 3, Line "&amp;'Attachment H'!A151</f>
        <v>Attachment H, Page 3, Line 29</v>
      </c>
      <c r="E109" s="216">
        <f>+'Attachment H'!D151</f>
        <v>0</v>
      </c>
      <c r="F109" s="18"/>
      <c r="G109" s="216" t="s">
        <v>37</v>
      </c>
      <c r="H109" s="216">
        <f>+H106</f>
        <v>1</v>
      </c>
      <c r="I109" s="216"/>
      <c r="J109" s="228">
        <f>+H109*E109</f>
        <v>0</v>
      </c>
      <c r="K109" s="29"/>
      <c r="L109" s="205"/>
    </row>
    <row r="110" spans="1:12">
      <c r="A110" s="170">
        <f t="shared" si="6"/>
        <v>23</v>
      </c>
      <c r="B110" s="25"/>
      <c r="C110" s="31" t="s">
        <v>329</v>
      </c>
      <c r="D110" s="29" t="s">
        <v>816</v>
      </c>
      <c r="E110" s="18">
        <f>SUM(E103:E109)</f>
        <v>166883.28862936632</v>
      </c>
      <c r="F110" s="18"/>
      <c r="G110" s="18"/>
      <c r="H110" s="18"/>
      <c r="I110" s="18"/>
      <c r="J110" s="18">
        <f>SUM(J103:J109)</f>
        <v>166883.28862936632</v>
      </c>
      <c r="K110" s="29"/>
      <c r="L110" s="29"/>
    </row>
    <row r="111" spans="1:12">
      <c r="A111" s="170"/>
      <c r="B111" s="25"/>
      <c r="C111" s="31"/>
      <c r="D111" s="29"/>
      <c r="E111" s="29"/>
      <c r="F111" s="29"/>
      <c r="G111" s="29"/>
      <c r="H111" s="166"/>
      <c r="I111" s="29"/>
      <c r="J111" s="29"/>
      <c r="K111" s="29"/>
      <c r="L111" s="29"/>
    </row>
    <row r="112" spans="1:12">
      <c r="A112" s="170">
        <f>+A110+1</f>
        <v>24</v>
      </c>
      <c r="B112" s="25"/>
      <c r="C112" s="31" t="s">
        <v>50</v>
      </c>
      <c r="D112" s="217"/>
      <c r="E112" s="29"/>
      <c r="F112" s="29"/>
      <c r="G112" s="36"/>
      <c r="H112" s="38"/>
      <c r="I112" s="29"/>
      <c r="J112" s="36"/>
      <c r="K112" s="29"/>
      <c r="L112" s="36"/>
    </row>
    <row r="113" spans="1:12">
      <c r="A113" s="170">
        <f t="shared" si="6"/>
        <v>25</v>
      </c>
      <c r="B113" s="25"/>
      <c r="C113" s="39" t="s">
        <v>934</v>
      </c>
      <c r="D113" s="217" t="str">
        <f>+'Attachment H'!$B$2&amp;", Page 3, Line "&amp;'Attachment H'!A155</f>
        <v>Attachment H, Page 3, Line 32</v>
      </c>
      <c r="E113" s="246">
        <f>+'Attachment H'!D155</f>
        <v>0.25739999999999996</v>
      </c>
      <c r="F113" s="29"/>
      <c r="G113" s="36"/>
      <c r="H113" s="38"/>
      <c r="I113" s="29"/>
      <c r="J113" s="36"/>
      <c r="K113" s="29"/>
      <c r="L113" s="36"/>
    </row>
    <row r="114" spans="1:12">
      <c r="A114" s="170">
        <f t="shared" si="6"/>
        <v>26</v>
      </c>
      <c r="B114" s="25"/>
      <c r="C114" s="36" t="s">
        <v>51</v>
      </c>
      <c r="D114" s="217" t="str">
        <f>+'Attachment H'!$B$2&amp;", Page 3, Line "&amp;'Attachment H'!A156</f>
        <v>Attachment H, Page 3, Line 33</v>
      </c>
      <c r="E114" s="246">
        <f>+'Attachment H'!D156</f>
        <v>0.29764333919854324</v>
      </c>
      <c r="F114" s="29"/>
      <c r="G114" s="36"/>
      <c r="H114" s="38"/>
      <c r="I114" s="29"/>
      <c r="J114" s="36"/>
      <c r="K114" s="29"/>
      <c r="L114" s="36"/>
    </row>
    <row r="115" spans="1:12">
      <c r="A115" s="170">
        <f t="shared" si="6"/>
        <v>27</v>
      </c>
      <c r="B115" s="25"/>
      <c r="C115" s="40" t="s">
        <v>369</v>
      </c>
      <c r="D115" s="217" t="str">
        <f>+'Attachment H'!$B$2&amp;", Page 3, Line "&amp;'Attachment H'!A157</f>
        <v>Attachment H, Page 3, Line 34</v>
      </c>
      <c r="E115" s="29"/>
      <c r="F115" s="29"/>
      <c r="G115" s="36"/>
      <c r="H115" s="38"/>
      <c r="I115" s="29"/>
      <c r="J115" s="36"/>
      <c r="K115" s="29"/>
      <c r="L115" s="36"/>
    </row>
    <row r="116" spans="1:12">
      <c r="A116" s="170">
        <f t="shared" si="6"/>
        <v>28</v>
      </c>
      <c r="B116" s="25"/>
      <c r="C116" s="40"/>
      <c r="D116" s="687"/>
      <c r="E116" s="1005"/>
      <c r="F116" s="29"/>
      <c r="G116" s="36"/>
      <c r="H116" s="38"/>
      <c r="I116" s="29"/>
      <c r="J116" s="36"/>
      <c r="K116" s="29"/>
      <c r="L116" s="36"/>
    </row>
    <row r="117" spans="1:12">
      <c r="A117" s="170">
        <f t="shared" si="6"/>
        <v>29</v>
      </c>
      <c r="B117" s="25"/>
      <c r="C117" s="41" t="str">
        <f>"      1 / (1 - T) =      (T from line "&amp;A113&amp;")"</f>
        <v xml:space="preserve">      1 / (1 - T) =      (T from line 25)</v>
      </c>
      <c r="D117" s="37"/>
      <c r="E117" s="246">
        <f>+'Attachment H'!D159</f>
        <v>1.3466199838405601</v>
      </c>
      <c r="F117" s="29"/>
      <c r="G117" s="36"/>
      <c r="H117" s="38"/>
      <c r="I117" s="29"/>
      <c r="J117" s="18"/>
      <c r="K117" s="29"/>
      <c r="L117" s="36"/>
    </row>
    <row r="118" spans="1:12">
      <c r="A118" s="170">
        <f t="shared" si="6"/>
        <v>30</v>
      </c>
      <c r="B118" s="25"/>
      <c r="C118" s="40" t="s">
        <v>364</v>
      </c>
      <c r="D118" s="217" t="str">
        <f>+'Attachment H'!$B$2&amp;", Page 3, Line "&amp;'Attachment H'!A160</f>
        <v>Attachment H, Page 3, Line 37</v>
      </c>
      <c r="E118" s="459">
        <f>+'Attachment H'!D160</f>
        <v>0</v>
      </c>
      <c r="F118" s="29"/>
      <c r="G118" s="36"/>
      <c r="H118" s="38"/>
      <c r="I118" s="29"/>
      <c r="J118" s="18"/>
      <c r="K118" s="29"/>
      <c r="L118" s="36"/>
    </row>
    <row r="119" spans="1:12">
      <c r="A119" s="170">
        <f t="shared" si="6"/>
        <v>31</v>
      </c>
      <c r="B119" s="25"/>
      <c r="C119" s="40" t="s">
        <v>993</v>
      </c>
      <c r="D119" s="217" t="str">
        <f>+'Attachment H'!$B$2&amp;", Page 3, Line "&amp;'Attachment H'!A161</f>
        <v>Attachment H, Page 3, Line 38</v>
      </c>
      <c r="E119" s="231">
        <f>+'Attachment H'!D161</f>
        <v>0</v>
      </c>
      <c r="F119" s="29"/>
      <c r="G119" s="36"/>
      <c r="H119" s="42"/>
      <c r="I119" s="29"/>
      <c r="J119" s="18"/>
      <c r="K119" s="29"/>
      <c r="L119" s="36"/>
    </row>
    <row r="120" spans="1:12">
      <c r="A120" s="170">
        <f t="shared" si="6"/>
        <v>32</v>
      </c>
      <c r="B120" s="25"/>
      <c r="C120" s="40" t="s">
        <v>470</v>
      </c>
      <c r="D120" s="217" t="str">
        <f>+'Attachment H'!$B$2&amp;", Page 3, Line "&amp;'Attachment H'!A162</f>
        <v>Attachment H, Page 3, Line 39</v>
      </c>
      <c r="E120" s="231">
        <f>+'Attachment H'!D162</f>
        <v>-69461.379700233039</v>
      </c>
      <c r="F120" s="29"/>
      <c r="G120" s="36"/>
      <c r="H120" s="38"/>
      <c r="I120" s="29"/>
      <c r="J120" s="18"/>
      <c r="K120" s="29"/>
      <c r="L120" s="36"/>
    </row>
    <row r="121" spans="1:12">
      <c r="A121" s="170">
        <f t="shared" si="6"/>
        <v>33</v>
      </c>
      <c r="B121" s="25"/>
      <c r="C121" s="41" t="s">
        <v>365</v>
      </c>
      <c r="D121" s="43" t="s">
        <v>1125</v>
      </c>
      <c r="E121" s="231">
        <f>+E114*E128</f>
        <v>220960.38267577323</v>
      </c>
      <c r="F121" s="44"/>
      <c r="G121" s="44" t="s">
        <v>30</v>
      </c>
      <c r="H121" s="45"/>
      <c r="I121" s="44"/>
      <c r="J121" s="450">
        <f>+E114*J128</f>
        <v>220960.38267577323</v>
      </c>
      <c r="K121" s="29"/>
      <c r="L121" s="164" t="s">
        <v>10</v>
      </c>
    </row>
    <row r="122" spans="1:12">
      <c r="A122" s="170">
        <f t="shared" si="6"/>
        <v>34</v>
      </c>
      <c r="B122" s="25"/>
      <c r="C122" s="34" t="s">
        <v>366</v>
      </c>
      <c r="D122" s="43" t="s">
        <v>817</v>
      </c>
      <c r="E122" s="450">
        <f>+E$117*E118</f>
        <v>0</v>
      </c>
      <c r="F122" s="44"/>
      <c r="G122" s="46" t="s">
        <v>36</v>
      </c>
      <c r="H122" s="27">
        <f>H51</f>
        <v>1</v>
      </c>
      <c r="I122" s="44"/>
      <c r="J122" s="450">
        <f>+H122*E122</f>
        <v>0</v>
      </c>
      <c r="K122" s="29"/>
      <c r="L122" s="164"/>
    </row>
    <row r="123" spans="1:12">
      <c r="A123" s="170">
        <f t="shared" si="6"/>
        <v>35</v>
      </c>
      <c r="B123" s="25"/>
      <c r="C123" s="34" t="s">
        <v>995</v>
      </c>
      <c r="D123" s="43" t="s">
        <v>818</v>
      </c>
      <c r="E123" s="450">
        <f>+E$117*E119</f>
        <v>0</v>
      </c>
      <c r="F123" s="44"/>
      <c r="G123" s="46" t="s">
        <v>36</v>
      </c>
      <c r="H123" s="27">
        <f>H122</f>
        <v>1</v>
      </c>
      <c r="I123" s="44"/>
      <c r="J123" s="450">
        <f>+H123*E123</f>
        <v>0</v>
      </c>
      <c r="K123" s="29"/>
      <c r="L123" s="164"/>
    </row>
    <row r="124" spans="1:12" ht="15.75" thickBot="1">
      <c r="A124" s="170">
        <f t="shared" si="6"/>
        <v>36</v>
      </c>
      <c r="B124" s="25"/>
      <c r="C124" s="34" t="s">
        <v>189</v>
      </c>
      <c r="D124" s="43" t="s">
        <v>819</v>
      </c>
      <c r="E124" s="231">
        <f>E117*E120</f>
        <v>-93538.082009470832</v>
      </c>
      <c r="F124" s="44"/>
      <c r="G124" s="46" t="s">
        <v>36</v>
      </c>
      <c r="H124" s="27">
        <f>H123</f>
        <v>1</v>
      </c>
      <c r="I124" s="44"/>
      <c r="J124" s="451">
        <f>+H124*E124</f>
        <v>-93538.082009470832</v>
      </c>
      <c r="K124" s="29"/>
      <c r="L124" s="164"/>
    </row>
    <row r="125" spans="1:12">
      <c r="A125" s="170">
        <f t="shared" si="6"/>
        <v>37</v>
      </c>
      <c r="B125" s="25"/>
      <c r="C125" s="48" t="s">
        <v>367</v>
      </c>
      <c r="D125" s="34" t="s">
        <v>820</v>
      </c>
      <c r="E125" s="231">
        <f>SUM(E121:E124)</f>
        <v>127422.3006663024</v>
      </c>
      <c r="F125" s="44"/>
      <c r="G125" s="44" t="s">
        <v>10</v>
      </c>
      <c r="H125" s="45" t="s">
        <v>10</v>
      </c>
      <c r="I125" s="44"/>
      <c r="J125" s="231">
        <f>SUM(J121:J124)</f>
        <v>127422.3006663024</v>
      </c>
      <c r="K125" s="29"/>
      <c r="L125" s="29"/>
    </row>
    <row r="126" spans="1:12">
      <c r="A126" s="170"/>
      <c r="B126" s="25"/>
      <c r="C126" s="36"/>
      <c r="D126" s="232"/>
      <c r="E126" s="18"/>
      <c r="F126" s="29"/>
      <c r="G126" s="29"/>
      <c r="H126" s="166"/>
      <c r="I126" s="29"/>
      <c r="J126" s="18"/>
      <c r="K126" s="29"/>
      <c r="L126" s="29"/>
    </row>
    <row r="127" spans="1:12">
      <c r="A127" s="170">
        <f>+A125+1</f>
        <v>38</v>
      </c>
      <c r="B127" s="25"/>
      <c r="C127" s="31" t="s">
        <v>53</v>
      </c>
      <c r="D127" s="687"/>
      <c r="E127" s="687"/>
      <c r="F127" s="687"/>
      <c r="G127" s="687"/>
      <c r="H127" s="687"/>
      <c r="I127" s="687"/>
      <c r="J127" s="687"/>
      <c r="K127" s="29"/>
      <c r="L127" s="36"/>
    </row>
    <row r="128" spans="1:12">
      <c r="A128" s="170">
        <f t="shared" si="6"/>
        <v>39</v>
      </c>
      <c r="B128" s="25"/>
      <c r="C128" s="234" t="s">
        <v>488</v>
      </c>
      <c r="D128" s="39" t="s">
        <v>991</v>
      </c>
      <c r="E128" s="18">
        <f>+$J164*E73</f>
        <v>742366.29407111113</v>
      </c>
      <c r="F128" s="44"/>
      <c r="G128" s="44" t="s">
        <v>30</v>
      </c>
      <c r="H128" s="233"/>
      <c r="I128" s="44"/>
      <c r="J128" s="18">
        <f>+$J164*J73</f>
        <v>742366.29407111113</v>
      </c>
      <c r="K128" s="687"/>
      <c r="L128" s="205"/>
    </row>
    <row r="129" spans="1:15">
      <c r="A129" s="170"/>
      <c r="B129" s="25"/>
      <c r="C129" s="31"/>
      <c r="D129" s="36"/>
      <c r="E129" s="42"/>
      <c r="F129" s="44"/>
      <c r="G129" s="44"/>
      <c r="H129" s="233"/>
      <c r="I129" s="44"/>
      <c r="J129" s="42"/>
      <c r="K129" s="29"/>
      <c r="L129" s="205"/>
    </row>
    <row r="130" spans="1:15" ht="15.75" thickBot="1">
      <c r="A130" s="170">
        <f>+A128+1</f>
        <v>40</v>
      </c>
      <c r="B130" s="25"/>
      <c r="C130" s="31" t="s">
        <v>372</v>
      </c>
      <c r="D130" s="29" t="s">
        <v>992</v>
      </c>
      <c r="E130" s="1007">
        <f>+E128+E125+E110+E99+E93</f>
        <v>2651334.6440453962</v>
      </c>
      <c r="F130" s="44"/>
      <c r="G130" s="44"/>
      <c r="H130" s="221"/>
      <c r="I130" s="44"/>
      <c r="J130" s="235">
        <f>+J128+J125+J110+J99+J93</f>
        <v>2651334.6440453962</v>
      </c>
      <c r="K130" s="152"/>
      <c r="L130" s="152"/>
    </row>
    <row r="131" spans="1:15" ht="15.75" thickTop="1">
      <c r="A131" s="170"/>
      <c r="B131" s="25"/>
      <c r="C131" s="31"/>
      <c r="D131" s="29"/>
      <c r="E131" s="221"/>
      <c r="F131" s="44"/>
      <c r="G131" s="44"/>
      <c r="H131" s="221"/>
      <c r="I131" s="44"/>
      <c r="J131" s="42"/>
      <c r="K131" s="152"/>
      <c r="L131" s="152"/>
    </row>
    <row r="132" spans="1:15">
      <c r="A132" s="170"/>
      <c r="B132" s="25"/>
      <c r="C132" s="236"/>
      <c r="D132" s="44"/>
      <c r="E132" s="237"/>
      <c r="F132" s="237"/>
      <c r="G132" s="237"/>
      <c r="H132" s="237"/>
      <c r="I132" s="237"/>
      <c r="J132" s="237"/>
      <c r="K132" s="152"/>
      <c r="L132" s="152"/>
    </row>
    <row r="133" spans="1:15">
      <c r="A133" s="146"/>
      <c r="B133" s="25"/>
      <c r="C133" s="36"/>
      <c r="D133" s="36"/>
      <c r="E133" s="36"/>
      <c r="F133" s="36"/>
      <c r="G133" s="36"/>
      <c r="H133" s="36"/>
      <c r="I133" s="36"/>
      <c r="J133" s="36"/>
      <c r="K133" s="29"/>
      <c r="O133" s="222" t="s">
        <v>919</v>
      </c>
    </row>
    <row r="134" spans="1:15">
      <c r="A134" s="146"/>
      <c r="B134" s="25"/>
      <c r="C134" s="36"/>
      <c r="D134" s="36"/>
      <c r="E134" s="36"/>
      <c r="F134" s="36"/>
      <c r="G134" s="36"/>
      <c r="H134" s="36"/>
      <c r="I134" s="36"/>
      <c r="J134" s="36"/>
      <c r="K134" s="29"/>
      <c r="L134" s="29"/>
    </row>
    <row r="135" spans="1:15">
      <c r="A135" s="146"/>
      <c r="B135" s="25"/>
      <c r="C135" s="31" t="s">
        <v>9</v>
      </c>
      <c r="D135" s="36"/>
      <c r="E135" s="686"/>
      <c r="F135" s="36"/>
      <c r="G135" s="758" t="s">
        <v>788</v>
      </c>
      <c r="H135" s="36"/>
      <c r="I135" s="36"/>
      <c r="J135" s="144"/>
      <c r="K135" s="29"/>
      <c r="L135" s="238"/>
    </row>
    <row r="136" spans="1:15">
      <c r="A136" s="146"/>
      <c r="B136" s="25"/>
      <c r="C136" s="31"/>
      <c r="D136" s="36"/>
      <c r="E136" s="686"/>
      <c r="F136" s="36"/>
      <c r="G136" s="758" t="s">
        <v>789</v>
      </c>
      <c r="H136" s="36"/>
      <c r="I136" s="36"/>
      <c r="J136" s="36"/>
      <c r="K136" s="29"/>
      <c r="L136" s="29"/>
    </row>
    <row r="137" spans="1:15">
      <c r="A137" s="146"/>
      <c r="B137" s="25"/>
      <c r="C137" s="36"/>
      <c r="D137" s="36"/>
      <c r="E137" s="686"/>
      <c r="F137" s="36"/>
      <c r="G137" s="758" t="s">
        <v>861</v>
      </c>
      <c r="H137" s="36"/>
      <c r="I137" s="36"/>
      <c r="J137" s="36"/>
      <c r="K137" s="29"/>
      <c r="L137" s="29"/>
    </row>
    <row r="138" spans="1:15">
      <c r="A138" s="690"/>
      <c r="B138" s="25"/>
      <c r="C138" s="690"/>
      <c r="D138" s="690"/>
      <c r="E138" s="690"/>
      <c r="F138" s="690"/>
      <c r="G138" s="690"/>
      <c r="H138" s="690"/>
      <c r="I138" s="690"/>
      <c r="J138" s="690"/>
      <c r="K138" s="690"/>
      <c r="L138" s="690"/>
    </row>
    <row r="139" spans="1:15">
      <c r="A139" s="239"/>
      <c r="B139" s="25"/>
      <c r="C139" s="156" t="s">
        <v>11</v>
      </c>
      <c r="D139" s="156" t="s">
        <v>12</v>
      </c>
      <c r="E139" s="156" t="s">
        <v>13</v>
      </c>
      <c r="F139" s="29" t="s">
        <v>10</v>
      </c>
      <c r="G139" s="29"/>
      <c r="H139" s="155" t="s">
        <v>14</v>
      </c>
      <c r="I139" s="29"/>
      <c r="J139" s="155" t="s">
        <v>15</v>
      </c>
      <c r="K139" s="127"/>
      <c r="L139" s="127"/>
    </row>
    <row r="140" spans="1:15">
      <c r="A140" s="146"/>
      <c r="B140" s="25"/>
      <c r="C140" s="36"/>
      <c r="D140" s="31"/>
      <c r="E140" s="31"/>
      <c r="F140" s="31"/>
      <c r="G140" s="31"/>
      <c r="H140" s="31"/>
      <c r="I140" s="31"/>
      <c r="J140" s="31"/>
      <c r="K140" s="31"/>
      <c r="L140" s="31"/>
    </row>
    <row r="141" spans="1:15">
      <c r="A141" s="146"/>
      <c r="B141" s="25"/>
      <c r="C141" s="36"/>
      <c r="D141" s="200" t="s">
        <v>54</v>
      </c>
      <c r="E141" s="36"/>
      <c r="F141" s="152"/>
      <c r="G141" s="152"/>
      <c r="H141" s="152"/>
      <c r="I141" s="152"/>
      <c r="J141" s="152"/>
      <c r="K141" s="29"/>
      <c r="L141" s="29"/>
    </row>
    <row r="142" spans="1:15">
      <c r="A142" s="146" t="s">
        <v>16</v>
      </c>
      <c r="B142" s="25"/>
      <c r="C142" s="200"/>
      <c r="D142" s="152"/>
      <c r="E142" s="152"/>
      <c r="F142" s="152"/>
      <c r="G142" s="152"/>
      <c r="H142" s="152"/>
      <c r="I142" s="152"/>
      <c r="J142" s="152"/>
      <c r="K142" s="29"/>
      <c r="L142" s="29"/>
    </row>
    <row r="143" spans="1:15" ht="15.75" thickBot="1">
      <c r="A143" s="33" t="s">
        <v>18</v>
      </c>
      <c r="B143" s="25"/>
      <c r="C143" s="183"/>
      <c r="D143" s="175"/>
      <c r="E143" s="175"/>
      <c r="F143" s="175"/>
      <c r="G143" s="175"/>
      <c r="H143" s="175"/>
      <c r="I143" s="180"/>
      <c r="J143" s="180"/>
      <c r="K143" s="37"/>
      <c r="L143" s="29"/>
    </row>
    <row r="144" spans="1:15">
      <c r="A144" s="146">
        <v>1</v>
      </c>
      <c r="B144" s="25"/>
      <c r="C144" s="31" t="s">
        <v>191</v>
      </c>
      <c r="D144" s="29"/>
      <c r="E144" s="29"/>
      <c r="F144" s="29"/>
      <c r="G144" s="29"/>
      <c r="H144" s="29"/>
      <c r="I144" s="29"/>
      <c r="J144" s="29"/>
      <c r="K144" s="29"/>
      <c r="L144" s="29"/>
    </row>
    <row r="145" spans="1:12" ht="15.75" thickBot="1">
      <c r="A145" s="146"/>
      <c r="B145" s="25"/>
      <c r="C145" s="31"/>
      <c r="D145" s="247" t="s">
        <v>57</v>
      </c>
      <c r="E145" s="693" t="s">
        <v>58</v>
      </c>
      <c r="F145" s="30" t="s">
        <v>801</v>
      </c>
      <c r="G145" s="29"/>
      <c r="H145" s="30" t="s">
        <v>59</v>
      </c>
      <c r="I145" s="29"/>
      <c r="J145" s="29"/>
      <c r="K145" s="29"/>
      <c r="L145" s="29"/>
    </row>
    <row r="146" spans="1:12">
      <c r="A146" s="146">
        <f>+A144+1</f>
        <v>2</v>
      </c>
      <c r="B146" s="25"/>
      <c r="C146" s="31" t="s">
        <v>421</v>
      </c>
      <c r="D146" s="217" t="str">
        <f>+'Attachment H'!$B$2&amp;", Page 4, Line "&amp;'Attachment H'!A195</f>
        <v>Attachment H, Page 4, Line 7</v>
      </c>
      <c r="E146" s="216">
        <f>+'Attachment H'!D195</f>
        <v>0</v>
      </c>
      <c r="F146" s="248">
        <v>0</v>
      </c>
      <c r="G146" s="249"/>
      <c r="H146" s="18">
        <f>E146*F146</f>
        <v>0</v>
      </c>
      <c r="I146" s="44"/>
      <c r="J146" s="44"/>
      <c r="K146" s="29"/>
      <c r="L146" s="29"/>
    </row>
    <row r="147" spans="1:12">
      <c r="A147" s="146">
        <f>+A146+1</f>
        <v>3</v>
      </c>
      <c r="B147" s="25"/>
      <c r="C147" s="31" t="s">
        <v>31</v>
      </c>
      <c r="D147" s="217" t="str">
        <f>+'Attachment H'!$B$2&amp;", Page 4, Line "&amp;'Attachment H'!A196</f>
        <v>Attachment H, Page 4, Line 8</v>
      </c>
      <c r="E147" s="216">
        <f>+'Attachment H'!D196</f>
        <v>0</v>
      </c>
      <c r="F147" s="248">
        <v>0</v>
      </c>
      <c r="G147" s="249"/>
      <c r="H147" s="18">
        <f>E147*F147</f>
        <v>0</v>
      </c>
      <c r="I147" s="44"/>
      <c r="J147" s="44"/>
      <c r="K147" s="29"/>
      <c r="L147" s="29"/>
    </row>
    <row r="148" spans="1:12">
      <c r="A148" s="146">
        <f>+A147+1</f>
        <v>4</v>
      </c>
      <c r="B148" s="25"/>
      <c r="C148" s="31" t="s">
        <v>422</v>
      </c>
      <c r="D148" s="217" t="str">
        <f>+'Attachment H'!$B$2&amp;", Page 4, Line "&amp;'Attachment H'!A197</f>
        <v>Attachment H, Page 4, Line 9</v>
      </c>
      <c r="E148" s="216">
        <f>+'Attachment H'!D197</f>
        <v>1</v>
      </c>
      <c r="F148" s="27">
        <v>1</v>
      </c>
      <c r="G148" s="249"/>
      <c r="H148" s="18">
        <f>E148*F148</f>
        <v>1</v>
      </c>
      <c r="I148" s="44"/>
      <c r="J148" s="250" t="s">
        <v>61</v>
      </c>
      <c r="K148" s="29"/>
      <c r="L148" s="29"/>
    </row>
    <row r="149" spans="1:12" ht="15.75" thickBot="1">
      <c r="A149" s="146">
        <f>+A148+1</f>
        <v>5</v>
      </c>
      <c r="B149" s="25"/>
      <c r="C149" s="31" t="s">
        <v>62</v>
      </c>
      <c r="D149" s="217" t="str">
        <f>+'Attachment H'!$B$2&amp;", Page 4, Line "&amp;'Attachment H'!A198</f>
        <v>Attachment H, Page 4, Line 10</v>
      </c>
      <c r="E149" s="228">
        <f>+'Attachment H'!D198</f>
        <v>0</v>
      </c>
      <c r="F149" s="248">
        <v>0</v>
      </c>
      <c r="G149" s="249"/>
      <c r="H149" s="203">
        <f>E149*F149</f>
        <v>0</v>
      </c>
      <c r="I149" s="44"/>
      <c r="J149" s="251" t="s">
        <v>63</v>
      </c>
      <c r="K149" s="29"/>
      <c r="L149" s="29"/>
    </row>
    <row r="150" spans="1:12">
      <c r="A150" s="146">
        <f>+A149+1</f>
        <v>6</v>
      </c>
      <c r="B150" s="25"/>
      <c r="C150" s="40" t="s">
        <v>713</v>
      </c>
      <c r="D150" s="37" t="s">
        <v>800</v>
      </c>
      <c r="E150" s="216">
        <f>SUM(E146:E149)</f>
        <v>1</v>
      </c>
      <c r="F150" s="29"/>
      <c r="G150" s="29"/>
      <c r="H150" s="18">
        <f>SUM(H146:H149)</f>
        <v>1</v>
      </c>
      <c r="I150" s="252" t="s">
        <v>64</v>
      </c>
      <c r="J150" s="208">
        <f>IF(H150&gt;0,H150/E150,0)</f>
        <v>1</v>
      </c>
      <c r="K150" s="32" t="s">
        <v>64</v>
      </c>
      <c r="L150" s="29" t="s">
        <v>65</v>
      </c>
    </row>
    <row r="151" spans="1:12">
      <c r="B151" s="25"/>
      <c r="C151" s="31" t="s">
        <v>10</v>
      </c>
      <c r="D151" s="29" t="s">
        <v>10</v>
      </c>
      <c r="E151" s="36"/>
      <c r="F151" s="29"/>
      <c r="G151" s="29"/>
      <c r="H151" s="36"/>
      <c r="I151" s="36"/>
      <c r="J151" s="36"/>
      <c r="K151" s="36"/>
      <c r="L151" s="29"/>
    </row>
    <row r="152" spans="1:12">
      <c r="A152" s="146"/>
      <c r="B152" s="25"/>
      <c r="C152" s="40" t="s">
        <v>938</v>
      </c>
      <c r="D152" s="29"/>
      <c r="E152" s="196" t="s">
        <v>58</v>
      </c>
      <c r="F152" s="29"/>
      <c r="G152" s="29"/>
      <c r="H152" s="32" t="s">
        <v>192</v>
      </c>
      <c r="I152" s="38"/>
      <c r="J152" s="205" t="s">
        <v>61</v>
      </c>
      <c r="K152" s="29"/>
      <c r="L152" s="29"/>
    </row>
    <row r="153" spans="1:12">
      <c r="A153" s="146">
        <f>+A150+1</f>
        <v>7</v>
      </c>
      <c r="B153" s="25"/>
      <c r="C153" s="31" t="s">
        <v>451</v>
      </c>
      <c r="D153" s="217" t="str">
        <f>+'Attachment H'!$B$2&amp;", Page 4, Line "&amp;'Attachment H'!A202</f>
        <v>Attachment H, Page 4, Line 13</v>
      </c>
      <c r="E153" s="216">
        <f>'Attachment H'!D202</f>
        <v>0</v>
      </c>
      <c r="F153" s="29"/>
      <c r="G153" s="36"/>
      <c r="H153" s="146" t="s">
        <v>802</v>
      </c>
      <c r="I153" s="253"/>
      <c r="J153" s="146" t="s">
        <v>803</v>
      </c>
      <c r="K153" s="29"/>
      <c r="L153" s="156" t="s">
        <v>184</v>
      </c>
    </row>
    <row r="154" spans="1:12">
      <c r="A154" s="146">
        <f>+A153+1</f>
        <v>8</v>
      </c>
      <c r="B154" s="25"/>
      <c r="C154" s="31" t="s">
        <v>452</v>
      </c>
      <c r="D154" s="217" t="str">
        <f>+'Attachment H'!$B$2&amp;", Page 4, Line "&amp;'Attachment H'!A203</f>
        <v>Attachment H, Page 4, Line 14</v>
      </c>
      <c r="E154" s="216">
        <f>'Attachment H'!D203</f>
        <v>0</v>
      </c>
      <c r="F154" s="29"/>
      <c r="G154" s="36"/>
      <c r="H154" s="208">
        <f>IF(E156&gt;0,E153/E156,0)</f>
        <v>0</v>
      </c>
      <c r="I154" s="254" t="s">
        <v>170</v>
      </c>
      <c r="J154" s="208">
        <f>J150</f>
        <v>1</v>
      </c>
      <c r="K154" s="254" t="s">
        <v>64</v>
      </c>
      <c r="L154" s="208">
        <f>J154*H154</f>
        <v>0</v>
      </c>
    </row>
    <row r="155" spans="1:12" ht="15.75" thickBot="1">
      <c r="A155" s="146">
        <f>+A154+1</f>
        <v>9</v>
      </c>
      <c r="B155" s="25"/>
      <c r="C155" s="255" t="s">
        <v>453</v>
      </c>
      <c r="D155" s="692" t="str">
        <f>+'Attachment H'!$B$2&amp;", Page 4, Line "&amp;'Attachment H'!A204</f>
        <v>Attachment H, Page 4, Line 15</v>
      </c>
      <c r="E155" s="228">
        <f>'Attachment H'!D204</f>
        <v>0</v>
      </c>
      <c r="F155" s="29"/>
      <c r="G155" s="29"/>
      <c r="H155" s="29" t="s">
        <v>10</v>
      </c>
      <c r="I155" s="29"/>
      <c r="J155" s="29"/>
      <c r="K155" s="29"/>
      <c r="L155" s="29"/>
    </row>
    <row r="156" spans="1:12">
      <c r="A156" s="146">
        <f>+A155+1</f>
        <v>10</v>
      </c>
      <c r="B156" s="25"/>
      <c r="C156" s="31" t="s">
        <v>454</v>
      </c>
      <c r="D156" s="37" t="s">
        <v>799</v>
      </c>
      <c r="E156" s="18">
        <f>E153+E154+E155</f>
        <v>0</v>
      </c>
      <c r="F156" s="29"/>
      <c r="G156" s="29"/>
      <c r="H156" s="29"/>
      <c r="I156" s="29"/>
      <c r="J156" s="29"/>
      <c r="K156" s="29"/>
      <c r="L156" s="29"/>
    </row>
    <row r="157" spans="1:12">
      <c r="A157" s="146">
        <f>+A156+1</f>
        <v>11</v>
      </c>
      <c r="B157" s="25"/>
      <c r="C157" s="31"/>
      <c r="D157" s="29"/>
      <c r="E157" s="36"/>
      <c r="F157" s="29"/>
      <c r="G157" s="29"/>
      <c r="H157" s="29"/>
      <c r="I157" s="29"/>
      <c r="J157" s="29"/>
      <c r="K157" s="29"/>
      <c r="L157" s="29"/>
    </row>
    <row r="158" spans="1:12" ht="15.75" thickBot="1">
      <c r="A158" s="146"/>
      <c r="B158" s="25"/>
      <c r="C158" s="28" t="s">
        <v>66</v>
      </c>
      <c r="D158" s="29"/>
      <c r="E158" s="29"/>
      <c r="F158" s="29"/>
      <c r="G158" s="29"/>
      <c r="H158" s="29"/>
      <c r="I158" s="29"/>
      <c r="J158" s="30" t="s">
        <v>58</v>
      </c>
      <c r="K158" s="29"/>
      <c r="L158" s="29"/>
    </row>
    <row r="159" spans="1:12">
      <c r="A159" s="146">
        <f>+A157+1</f>
        <v>12</v>
      </c>
      <c r="B159" s="25"/>
      <c r="C159" s="31"/>
      <c r="D159" s="29"/>
      <c r="E159" s="29"/>
      <c r="F159" s="29"/>
      <c r="G159" s="29"/>
      <c r="I159" s="29"/>
      <c r="J159" s="29"/>
      <c r="K159" s="29"/>
      <c r="L159" s="29"/>
    </row>
    <row r="160" spans="1:12" ht="15.75" thickBot="1">
      <c r="A160" s="146">
        <f>+A159+1</f>
        <v>13</v>
      </c>
      <c r="B160" s="25"/>
      <c r="C160" s="31"/>
      <c r="D160" s="29"/>
      <c r="E160" s="33" t="s">
        <v>58</v>
      </c>
      <c r="G160" s="33" t="s">
        <v>68</v>
      </c>
      <c r="H160" s="30" t="s">
        <v>67</v>
      </c>
      <c r="I160" s="29"/>
      <c r="J160" s="33" t="s">
        <v>69</v>
      </c>
      <c r="K160" s="29"/>
      <c r="L160" s="29"/>
    </row>
    <row r="161" spans="1:14">
      <c r="A161" s="146">
        <f>+A160+1</f>
        <v>14</v>
      </c>
      <c r="B161" s="25"/>
      <c r="C161" s="28" t="s">
        <v>359</v>
      </c>
      <c r="D161" s="217" t="str">
        <f>+'Attachment H'!$B$2&amp;", Page 4, Line "&amp;'Attachment H'!A210</f>
        <v>Attachment H, Page 4, Line 20</v>
      </c>
      <c r="E161" s="216">
        <f>+'Attachment H'!D210</f>
        <v>52100000</v>
      </c>
      <c r="F161" s="615"/>
      <c r="G161" s="162">
        <f>+'Attachment H'!E210</f>
        <v>0.4</v>
      </c>
      <c r="H161" s="679">
        <f>+'Attachment H'!G210</f>
        <v>2.4188570057581574E-2</v>
      </c>
      <c r="I161" s="162"/>
      <c r="J161" s="162">
        <f>+'Attachment H'!I210</f>
        <v>9.6754280230326312E-3</v>
      </c>
      <c r="K161" s="258" t="s">
        <v>70</v>
      </c>
      <c r="L161" s="36"/>
    </row>
    <row r="162" spans="1:14">
      <c r="A162" s="146">
        <f>+A161+1</f>
        <v>15</v>
      </c>
      <c r="B162" s="25"/>
      <c r="C162" s="28" t="s">
        <v>194</v>
      </c>
      <c r="D162" s="217" t="str">
        <f>+'Attachment H'!$B$2&amp;", Page 4, Line "&amp;'Attachment H'!A211</f>
        <v>Attachment H, Page 4, Line 21</v>
      </c>
      <c r="E162" s="216">
        <f>+'Attachment H'!D211</f>
        <v>0</v>
      </c>
      <c r="F162" s="615"/>
      <c r="G162" s="162">
        <f>+'Attachment H'!E211</f>
        <v>0</v>
      </c>
      <c r="H162" s="162">
        <f>+'Attachment H'!G211</f>
        <v>0</v>
      </c>
      <c r="I162" s="162"/>
      <c r="J162" s="162">
        <f>+'Attachment H'!I211</f>
        <v>0</v>
      </c>
      <c r="K162" s="29"/>
      <c r="L162" s="36"/>
    </row>
    <row r="163" spans="1:14" ht="15.75" thickBot="1">
      <c r="A163" s="146">
        <f>+A162+1</f>
        <v>16</v>
      </c>
      <c r="B163" s="25"/>
      <c r="C163" s="28" t="s">
        <v>467</v>
      </c>
      <c r="D163" s="217" t="str">
        <f>+'Attachment H'!$B$2&amp;", Page 4, Line "&amp;'Attachment H'!A212</f>
        <v>Attachment H, Page 4, Line 22</v>
      </c>
      <c r="E163" s="228">
        <f>+'Attachment H'!D212</f>
        <v>154360896</v>
      </c>
      <c r="F163" s="615"/>
      <c r="G163" s="162">
        <f>+'Attachment H'!E212</f>
        <v>0.6</v>
      </c>
      <c r="H163" s="679">
        <f>+'Attachment H'!G212</f>
        <v>9.8000000000000004E-2</v>
      </c>
      <c r="I163" s="162"/>
      <c r="J163" s="162">
        <f>+'Attachment H'!I212</f>
        <v>5.8799999999999998E-2</v>
      </c>
      <c r="K163" s="29"/>
      <c r="L163" s="36"/>
    </row>
    <row r="164" spans="1:14">
      <c r="A164" s="146">
        <v>17</v>
      </c>
      <c r="B164" s="25"/>
      <c r="C164" s="31" t="s">
        <v>347</v>
      </c>
      <c r="D164" s="36" t="s">
        <v>798</v>
      </c>
      <c r="E164" s="259">
        <f>SUM(E161:E163)</f>
        <v>206460896</v>
      </c>
      <c r="F164" s="37" t="s">
        <v>10</v>
      </c>
      <c r="G164" s="162"/>
      <c r="H164" s="162"/>
      <c r="I164" s="162"/>
      <c r="J164" s="162">
        <f>SUM(J161:J163)</f>
        <v>6.8475428023032636E-2</v>
      </c>
      <c r="K164" s="258" t="s">
        <v>71</v>
      </c>
      <c r="L164" s="36"/>
    </row>
    <row r="165" spans="1:14">
      <c r="A165" s="179"/>
      <c r="B165" s="25"/>
      <c r="C165" s="691"/>
      <c r="D165" s="691"/>
      <c r="E165" s="691"/>
      <c r="F165" s="691"/>
      <c r="G165" s="54"/>
      <c r="H165" s="54"/>
      <c r="I165" s="54"/>
      <c r="J165" s="54"/>
      <c r="K165" s="506"/>
      <c r="L165" s="770"/>
      <c r="M165" s="770"/>
      <c r="N165" s="770"/>
    </row>
    <row r="166" spans="1:14">
      <c r="A166" s="179"/>
      <c r="B166" s="25"/>
      <c r="C166" s="506"/>
      <c r="D166" s="506"/>
      <c r="E166" s="506"/>
      <c r="F166" s="506"/>
      <c r="G166" s="506"/>
      <c r="H166" s="770"/>
      <c r="I166" s="506"/>
      <c r="L166" s="770"/>
      <c r="M166" s="770"/>
      <c r="N166" s="770"/>
    </row>
    <row r="167" spans="1:14">
      <c r="A167" s="179"/>
      <c r="B167" s="25"/>
      <c r="C167" s="506"/>
      <c r="D167" s="506"/>
      <c r="E167" s="506"/>
      <c r="F167" s="506"/>
      <c r="G167" s="808" t="s">
        <v>19</v>
      </c>
      <c r="H167" s="770"/>
      <c r="I167" s="770"/>
      <c r="J167" s="506" t="s">
        <v>821</v>
      </c>
      <c r="K167" s="506" t="s">
        <v>823</v>
      </c>
      <c r="L167" s="770"/>
      <c r="M167" s="770"/>
      <c r="N167" s="770"/>
    </row>
    <row r="168" spans="1:14">
      <c r="A168" s="179"/>
      <c r="B168" s="25"/>
      <c r="C168" s="506"/>
      <c r="E168" s="506"/>
      <c r="F168" s="506"/>
      <c r="G168" s="777" t="s">
        <v>827</v>
      </c>
      <c r="H168" s="770"/>
      <c r="I168" s="770"/>
      <c r="J168" s="770" t="s">
        <v>824</v>
      </c>
      <c r="K168" s="770" t="s">
        <v>932</v>
      </c>
      <c r="L168" s="770"/>
      <c r="M168" s="770"/>
      <c r="N168" s="770"/>
    </row>
    <row r="169" spans="1:14">
      <c r="A169" s="179">
        <v>18</v>
      </c>
      <c r="B169" s="756"/>
      <c r="C169" s="711" t="s">
        <v>227</v>
      </c>
      <c r="E169" s="710"/>
      <c r="F169" s="709"/>
      <c r="G169" s="757">
        <f>+J93+J110</f>
        <v>1435198.4866949732</v>
      </c>
      <c r="I169" s="757"/>
      <c r="J169" s="42">
        <f>+J32</f>
        <v>15881459.347534599</v>
      </c>
      <c r="K169" s="54">
        <f>IF(J169=0,0,G169/J169)</f>
        <v>9.036943364513729E-2</v>
      </c>
      <c r="L169" s="770"/>
      <c r="M169" s="770"/>
      <c r="N169" s="770"/>
    </row>
    <row r="170" spans="1:14">
      <c r="A170" s="179"/>
      <c r="B170" s="756"/>
      <c r="C170" s="711"/>
      <c r="D170" s="544"/>
      <c r="E170" s="710"/>
      <c r="F170" s="709"/>
      <c r="G170" s="808" t="s">
        <v>19</v>
      </c>
      <c r="H170" s="42"/>
      <c r="I170" s="757"/>
      <c r="J170" s="506" t="s">
        <v>822</v>
      </c>
      <c r="K170" s="506" t="s">
        <v>823</v>
      </c>
      <c r="L170" s="770"/>
      <c r="M170" s="770"/>
      <c r="N170" s="770"/>
    </row>
    <row r="171" spans="1:14">
      <c r="A171" s="179"/>
      <c r="B171" s="756"/>
      <c r="C171" s="711"/>
      <c r="D171" s="544"/>
      <c r="E171" s="710"/>
      <c r="F171" s="709"/>
      <c r="G171" s="808" t="s">
        <v>828</v>
      </c>
      <c r="H171" s="42"/>
      <c r="I171" s="757"/>
      <c r="J171" s="770" t="s">
        <v>824</v>
      </c>
      <c r="K171" s="770" t="s">
        <v>932</v>
      </c>
      <c r="L171" s="770"/>
      <c r="M171" s="770"/>
      <c r="N171" s="770"/>
    </row>
    <row r="172" spans="1:14">
      <c r="A172" s="179">
        <v>19</v>
      </c>
      <c r="B172" s="756"/>
      <c r="C172" s="711" t="s">
        <v>238</v>
      </c>
      <c r="E172" s="506"/>
      <c r="F172" s="506"/>
      <c r="G172" s="757">
        <f>+J125+J128</f>
        <v>869788.59473741357</v>
      </c>
      <c r="H172" s="757"/>
      <c r="I172" s="757"/>
      <c r="J172" s="18">
        <f>+J48</f>
        <v>10780943.654494736</v>
      </c>
      <c r="K172" s="54">
        <f>IF(J172=0,0,G172/J172)</f>
        <v>8.0678336016976188E-2</v>
      </c>
      <c r="L172" s="770"/>
      <c r="M172" s="770"/>
      <c r="N172" s="770"/>
    </row>
    <row r="173" spans="1:14">
      <c r="A173" s="179"/>
      <c r="B173" s="756"/>
      <c r="C173" s="713"/>
      <c r="D173" s="506"/>
      <c r="E173" s="506"/>
      <c r="F173" s="506"/>
      <c r="G173" s="506"/>
      <c r="H173" s="738"/>
      <c r="I173" s="738"/>
      <c r="J173" s="738"/>
      <c r="K173" s="506"/>
      <c r="L173" s="770"/>
      <c r="M173" s="770"/>
      <c r="N173" s="770"/>
    </row>
    <row r="174" spans="1:14">
      <c r="A174" s="179"/>
      <c r="B174" s="756"/>
      <c r="C174" s="506"/>
      <c r="D174" s="506"/>
      <c r="E174" s="506"/>
      <c r="F174" s="506"/>
      <c r="G174" s="506"/>
      <c r="H174" s="506"/>
      <c r="I174" s="506"/>
      <c r="J174" s="506"/>
      <c r="K174" s="506"/>
      <c r="L174" s="770"/>
      <c r="M174" s="770"/>
      <c r="N174" s="770"/>
    </row>
    <row r="175" spans="1:14">
      <c r="A175" s="805"/>
      <c r="B175" s="770"/>
      <c r="C175" s="2"/>
      <c r="D175" s="804"/>
      <c r="E175" s="804" t="s">
        <v>920</v>
      </c>
      <c r="F175" s="770"/>
      <c r="G175" s="804"/>
      <c r="H175" s="804"/>
      <c r="I175" s="804"/>
      <c r="J175" s="804"/>
      <c r="K175" s="804"/>
      <c r="L175" s="804"/>
      <c r="M175" s="770"/>
      <c r="N175" s="770"/>
    </row>
    <row r="176" spans="1:14">
      <c r="A176" s="805"/>
      <c r="B176" s="770"/>
      <c r="C176" s="2"/>
      <c r="D176" s="804" t="s">
        <v>305</v>
      </c>
      <c r="E176" s="3" t="s">
        <v>921</v>
      </c>
      <c r="F176" s="770"/>
      <c r="G176" s="804" t="s">
        <v>308</v>
      </c>
      <c r="H176" s="812" t="s">
        <v>306</v>
      </c>
      <c r="I176" s="770"/>
      <c r="J176" s="813"/>
      <c r="K176" s="814"/>
      <c r="L176" s="814"/>
      <c r="N176" s="770"/>
    </row>
    <row r="177" spans="1:14" ht="25.5">
      <c r="A177" s="377" t="s">
        <v>292</v>
      </c>
      <c r="B177" s="770"/>
      <c r="C177" s="3" t="s">
        <v>253</v>
      </c>
      <c r="D177" s="3" t="s">
        <v>824</v>
      </c>
      <c r="E177" s="674" t="str">
        <f>+D177</f>
        <v>Distribution</v>
      </c>
      <c r="F177" s="770"/>
      <c r="G177" s="3" t="s">
        <v>254</v>
      </c>
      <c r="H177" s="3" t="s">
        <v>255</v>
      </c>
      <c r="I177" s="770"/>
      <c r="J177" s="815"/>
      <c r="K177" s="815"/>
      <c r="L177" s="815"/>
      <c r="N177" s="770"/>
    </row>
    <row r="178" spans="1:14">
      <c r="A178" s="805"/>
      <c r="B178" s="770"/>
      <c r="C178" s="804" t="s">
        <v>293</v>
      </c>
      <c r="D178" s="804" t="s">
        <v>294</v>
      </c>
      <c r="E178" s="804" t="s">
        <v>295</v>
      </c>
      <c r="F178" s="770"/>
      <c r="G178" s="3" t="s">
        <v>296</v>
      </c>
      <c r="H178" s="3" t="s">
        <v>298</v>
      </c>
      <c r="I178" s="770"/>
      <c r="J178" s="815"/>
      <c r="K178" s="4"/>
      <c r="L178" s="4"/>
      <c r="N178" s="770"/>
    </row>
    <row r="179" spans="1:14">
      <c r="A179" s="805"/>
      <c r="B179" s="770"/>
      <c r="C179" s="623"/>
      <c r="D179" s="420"/>
      <c r="E179" s="420"/>
      <c r="F179" s="770"/>
      <c r="G179" s="421"/>
      <c r="H179" s="421"/>
      <c r="I179" s="770"/>
      <c r="J179" s="816"/>
      <c r="K179" s="422"/>
      <c r="L179" s="422"/>
      <c r="N179" s="770"/>
    </row>
    <row r="180" spans="1:14" ht="57" customHeight="1">
      <c r="A180" s="805"/>
      <c r="B180" s="770"/>
      <c r="C180" s="804"/>
      <c r="D180" s="831" t="s">
        <v>427</v>
      </c>
      <c r="E180" s="831" t="s">
        <v>926</v>
      </c>
      <c r="F180" s="453"/>
      <c r="G180" s="831" t="s">
        <v>877</v>
      </c>
      <c r="H180" s="831" t="s">
        <v>811</v>
      </c>
      <c r="I180" s="327"/>
      <c r="J180" s="817"/>
      <c r="K180" s="817"/>
      <c r="L180" s="817"/>
      <c r="N180" s="770"/>
    </row>
    <row r="181" spans="1:14">
      <c r="A181" s="805">
        <f>+A172+1</f>
        <v>20</v>
      </c>
      <c r="B181" s="770"/>
      <c r="C181" s="5" t="s">
        <v>290</v>
      </c>
      <c r="D181" s="997">
        <v>15808935.612066004</v>
      </c>
      <c r="E181" s="997">
        <v>4928066.5447235834</v>
      </c>
      <c r="F181" s="770"/>
      <c r="G181" s="6">
        <v>0</v>
      </c>
      <c r="H181" s="6">
        <f>'4- Rate Base'!G11</f>
        <v>44191.492308586603</v>
      </c>
      <c r="I181" s="770"/>
      <c r="J181" s="543"/>
      <c r="K181" s="818"/>
      <c r="L181" s="818"/>
      <c r="N181" s="770"/>
    </row>
    <row r="182" spans="1:14">
      <c r="A182" s="805">
        <f>+A181+1</f>
        <v>21</v>
      </c>
      <c r="B182" s="770"/>
      <c r="C182" s="5" t="s">
        <v>105</v>
      </c>
      <c r="D182" s="6">
        <v>15808935.612066004</v>
      </c>
      <c r="E182" s="6">
        <v>4956786.1108675003</v>
      </c>
      <c r="F182" s="770"/>
      <c r="G182" s="6">
        <v>0</v>
      </c>
      <c r="H182" s="6">
        <f>'4- Rate Base'!G12</f>
        <v>45894.899455596962</v>
      </c>
      <c r="I182" s="770"/>
      <c r="J182" s="818"/>
      <c r="K182" s="543"/>
      <c r="L182" s="818"/>
      <c r="N182" s="770"/>
    </row>
    <row r="183" spans="1:14">
      <c r="A183" s="805">
        <f t="shared" ref="A183:A194" si="7">+A182+1</f>
        <v>22</v>
      </c>
      <c r="B183" s="770"/>
      <c r="C183" s="1" t="s">
        <v>104</v>
      </c>
      <c r="D183" s="6">
        <v>15808935.612066004</v>
      </c>
      <c r="E183" s="6">
        <v>4985505.6770114182</v>
      </c>
      <c r="F183" s="770"/>
      <c r="G183" s="6">
        <v>0</v>
      </c>
      <c r="H183" s="6">
        <f>'4- Rate Base'!G13</f>
        <v>45894.899455596962</v>
      </c>
      <c r="I183" s="770"/>
      <c r="J183" s="818"/>
      <c r="K183" s="543"/>
      <c r="L183" s="818"/>
      <c r="N183" s="770"/>
    </row>
    <row r="184" spans="1:14">
      <c r="A184" s="805">
        <f t="shared" si="7"/>
        <v>23</v>
      </c>
      <c r="B184" s="770"/>
      <c r="C184" s="1" t="s">
        <v>257</v>
      </c>
      <c r="D184" s="6">
        <v>15808935.612066004</v>
      </c>
      <c r="E184" s="6">
        <v>5014225.2431553388</v>
      </c>
      <c r="F184" s="770"/>
      <c r="G184" s="6">
        <v>0</v>
      </c>
      <c r="H184" s="6">
        <f>'4- Rate Base'!G14</f>
        <v>45894.899455596962</v>
      </c>
      <c r="I184" s="770"/>
      <c r="J184" s="818"/>
      <c r="K184" s="543"/>
      <c r="L184" s="818"/>
      <c r="N184" s="770"/>
    </row>
    <row r="185" spans="1:14">
      <c r="A185" s="805">
        <f t="shared" si="7"/>
        <v>24</v>
      </c>
      <c r="B185" s="770"/>
      <c r="C185" s="1" t="s">
        <v>95</v>
      </c>
      <c r="D185" s="6">
        <v>15808935.612066004</v>
      </c>
      <c r="E185" s="6">
        <v>5042944.8092992557</v>
      </c>
      <c r="F185" s="770"/>
      <c r="G185" s="6">
        <v>0</v>
      </c>
      <c r="H185" s="6">
        <f>'4- Rate Base'!G15</f>
        <v>45894.899455596962</v>
      </c>
      <c r="I185" s="770"/>
      <c r="J185" s="818"/>
      <c r="K185" s="543"/>
      <c r="L185" s="818"/>
      <c r="N185" s="770"/>
    </row>
    <row r="186" spans="1:14">
      <c r="A186" s="805">
        <f t="shared" si="7"/>
        <v>25</v>
      </c>
      <c r="B186" s="770"/>
      <c r="C186" s="1" t="s">
        <v>92</v>
      </c>
      <c r="D186" s="6">
        <v>15808935.612066004</v>
      </c>
      <c r="E186" s="6">
        <v>5071664.3754431736</v>
      </c>
      <c r="F186" s="770"/>
      <c r="G186" s="6">
        <v>0</v>
      </c>
      <c r="H186" s="6">
        <f>'4- Rate Base'!G16</f>
        <v>45894.899455596962</v>
      </c>
      <c r="I186" s="770"/>
      <c r="J186" s="818"/>
      <c r="K186" s="543"/>
      <c r="L186" s="818"/>
      <c r="N186" s="770"/>
    </row>
    <row r="187" spans="1:14">
      <c r="A187" s="805">
        <f t="shared" si="7"/>
        <v>26</v>
      </c>
      <c r="B187" s="770"/>
      <c r="C187" s="1" t="s">
        <v>145</v>
      </c>
      <c r="D187" s="6">
        <v>15808935.612066004</v>
      </c>
      <c r="E187" s="6">
        <v>5100383.9415870905</v>
      </c>
      <c r="F187" s="770"/>
      <c r="G187" s="6">
        <v>0</v>
      </c>
      <c r="H187" s="6">
        <f>'4- Rate Base'!G17</f>
        <v>45894.899455596962</v>
      </c>
      <c r="I187" s="770"/>
      <c r="J187" s="818"/>
      <c r="K187" s="543"/>
      <c r="L187" s="818"/>
      <c r="N187" s="770"/>
    </row>
    <row r="188" spans="1:14">
      <c r="A188" s="805">
        <f t="shared" si="7"/>
        <v>27</v>
      </c>
      <c r="B188" s="770"/>
      <c r="C188" s="1" t="s">
        <v>102</v>
      </c>
      <c r="D188" s="6">
        <v>15808935.612066004</v>
      </c>
      <c r="E188" s="6">
        <v>5129103.5077310121</v>
      </c>
      <c r="F188" s="770"/>
      <c r="G188" s="6">
        <v>0</v>
      </c>
      <c r="H188" s="6">
        <f>'4- Rate Base'!G18</f>
        <v>45894.899455596962</v>
      </c>
      <c r="I188" s="770"/>
      <c r="J188" s="818"/>
      <c r="K188" s="543"/>
      <c r="L188" s="818"/>
      <c r="N188" s="770"/>
    </row>
    <row r="189" spans="1:14">
      <c r="A189" s="805">
        <f t="shared" si="7"/>
        <v>28</v>
      </c>
      <c r="B189" s="770"/>
      <c r="C189" s="1" t="s">
        <v>258</v>
      </c>
      <c r="D189" s="6">
        <v>15808935.612066004</v>
      </c>
      <c r="E189" s="6">
        <v>5157823.073874929</v>
      </c>
      <c r="F189" s="770"/>
      <c r="G189" s="6">
        <v>0</v>
      </c>
      <c r="H189" s="6">
        <f>'4- Rate Base'!G19</f>
        <v>45894.899455596962</v>
      </c>
      <c r="I189" s="770"/>
      <c r="J189" s="818"/>
      <c r="K189" s="543"/>
      <c r="L189" s="818"/>
      <c r="N189" s="770"/>
    </row>
    <row r="190" spans="1:14">
      <c r="A190" s="805">
        <f t="shared" si="7"/>
        <v>29</v>
      </c>
      <c r="B190" s="770"/>
      <c r="C190" s="1" t="s">
        <v>100</v>
      </c>
      <c r="D190" s="6">
        <v>15808935.612066004</v>
      </c>
      <c r="E190" s="6">
        <v>5186542.6400188459</v>
      </c>
      <c r="F190" s="770"/>
      <c r="G190" s="6">
        <v>0</v>
      </c>
      <c r="H190" s="6">
        <f>'4- Rate Base'!G20</f>
        <v>45894.899455596962</v>
      </c>
      <c r="I190" s="770"/>
      <c r="J190" s="818"/>
      <c r="K190" s="543"/>
      <c r="L190" s="818"/>
      <c r="N190" s="770"/>
    </row>
    <row r="191" spans="1:14">
      <c r="A191" s="805">
        <f t="shared" si="7"/>
        <v>30</v>
      </c>
      <c r="B191" s="770"/>
      <c r="C191" s="1" t="s">
        <v>106</v>
      </c>
      <c r="D191" s="6">
        <v>15808935.612066004</v>
      </c>
      <c r="E191" s="6">
        <v>5215262.2061627712</v>
      </c>
      <c r="F191" s="770"/>
      <c r="G191" s="6">
        <v>0</v>
      </c>
      <c r="H191" s="6">
        <f>'4- Rate Base'!G21</f>
        <v>45894.899455596962</v>
      </c>
      <c r="I191" s="770"/>
      <c r="J191" s="818"/>
      <c r="K191" s="543"/>
      <c r="L191" s="818"/>
      <c r="N191" s="770"/>
    </row>
    <row r="192" spans="1:14">
      <c r="A192" s="805">
        <f t="shared" si="7"/>
        <v>31</v>
      </c>
      <c r="B192" s="770"/>
      <c r="C192" s="1" t="s">
        <v>99</v>
      </c>
      <c r="D192" s="6">
        <v>15808935.612066004</v>
      </c>
      <c r="E192" s="6">
        <v>5243981.7723066881</v>
      </c>
      <c r="F192" s="770"/>
      <c r="G192" s="6">
        <v>0</v>
      </c>
      <c r="H192" s="6">
        <f>'4- Rate Base'!G22</f>
        <v>45894.899455596962</v>
      </c>
      <c r="I192" s="770"/>
      <c r="J192" s="818"/>
      <c r="K192" s="543"/>
      <c r="L192" s="818"/>
      <c r="N192" s="770"/>
    </row>
    <row r="193" spans="1:14">
      <c r="A193" s="805">
        <f t="shared" si="7"/>
        <v>32</v>
      </c>
      <c r="B193" s="770"/>
      <c r="C193" s="1" t="s">
        <v>291</v>
      </c>
      <c r="D193" s="997">
        <v>16751744.173157761</v>
      </c>
      <c r="E193" s="997">
        <v>5274414.1073365929</v>
      </c>
      <c r="F193" s="770"/>
      <c r="G193" s="6">
        <v>0</v>
      </c>
      <c r="H193" s="6">
        <f>'4- Rate Base'!G23</f>
        <v>45894.899455596962</v>
      </c>
      <c r="I193" s="770"/>
      <c r="J193" s="818"/>
      <c r="K193" s="543"/>
      <c r="L193" s="818"/>
      <c r="N193" s="770"/>
    </row>
    <row r="194" spans="1:14" ht="15.75" thickBot="1">
      <c r="A194" s="805">
        <f t="shared" si="7"/>
        <v>33</v>
      </c>
      <c r="B194" s="770"/>
      <c r="C194" s="7" t="s">
        <v>417</v>
      </c>
      <c r="D194" s="8">
        <f t="shared" ref="D194" si="8">SUM(D181:D193)/13</f>
        <v>15881459.347534599</v>
      </c>
      <c r="E194" s="8">
        <f>SUM(E181:E193)/13</f>
        <v>5100515.6930398615</v>
      </c>
      <c r="F194" s="770"/>
      <c r="G194" s="8">
        <f>SUM(G181:G193)/13</f>
        <v>0</v>
      </c>
      <c r="H194" s="8">
        <f>SUM(H181:H193)/13</f>
        <v>45763.868136596167</v>
      </c>
      <c r="I194" s="770"/>
      <c r="J194" s="776"/>
      <c r="K194" s="776"/>
      <c r="L194" s="776"/>
      <c r="N194" s="770"/>
    </row>
    <row r="195" spans="1:14" ht="15.75" thickTop="1">
      <c r="A195" s="770"/>
      <c r="B195" s="770"/>
      <c r="C195" s="770"/>
      <c r="D195" s="770"/>
      <c r="E195" s="770"/>
      <c r="F195" s="770"/>
      <c r="G195" s="770"/>
      <c r="H195" s="770"/>
      <c r="I195" s="770"/>
      <c r="J195" s="506"/>
      <c r="K195" s="506"/>
      <c r="L195" s="506"/>
      <c r="M195" s="770"/>
      <c r="N195" s="770"/>
    </row>
    <row r="198" spans="1:14">
      <c r="A198" s="805"/>
      <c r="C198" s="453" t="s">
        <v>922</v>
      </c>
      <c r="D198" s="527"/>
      <c r="E198" s="527"/>
      <c r="G198" s="527"/>
      <c r="H198" s="528"/>
      <c r="I198" s="528"/>
      <c r="J198" s="327"/>
      <c r="K198" s="327"/>
    </row>
    <row r="199" spans="1:14">
      <c r="A199" s="805"/>
      <c r="C199" s="367" t="s">
        <v>293</v>
      </c>
      <c r="D199" s="367" t="s">
        <v>294</v>
      </c>
      <c r="E199" s="367" t="s">
        <v>295</v>
      </c>
      <c r="G199" s="367" t="s">
        <v>296</v>
      </c>
      <c r="H199" s="453" t="s">
        <v>298</v>
      </c>
      <c r="J199" s="453" t="s">
        <v>297</v>
      </c>
      <c r="K199" s="453" t="s">
        <v>299</v>
      </c>
      <c r="L199" s="453" t="s">
        <v>300</v>
      </c>
    </row>
    <row r="200" spans="1:14" ht="131.25" customHeight="1">
      <c r="A200" s="805">
        <f>+A194+1</f>
        <v>34</v>
      </c>
      <c r="C200" s="529" t="s">
        <v>605</v>
      </c>
      <c r="D200" s="307"/>
      <c r="E200" s="530" t="s">
        <v>19</v>
      </c>
      <c r="G200" s="530" t="s">
        <v>606</v>
      </c>
      <c r="H200" s="530" t="s">
        <v>607</v>
      </c>
      <c r="J200" s="530" t="s">
        <v>608</v>
      </c>
      <c r="K200" s="531" t="s">
        <v>609</v>
      </c>
      <c r="L200" s="531" t="s">
        <v>610</v>
      </c>
    </row>
    <row r="201" spans="1:14">
      <c r="A201" s="805" t="s">
        <v>923</v>
      </c>
      <c r="C201" s="506"/>
      <c r="D201" s="533" t="s">
        <v>612</v>
      </c>
      <c r="E201" s="534">
        <v>0</v>
      </c>
      <c r="G201" s="534">
        <v>0</v>
      </c>
      <c r="H201" s="535"/>
      <c r="J201" s="535"/>
      <c r="K201" s="534"/>
      <c r="L201" s="536">
        <f>+K201*G201*E201*H201*J201</f>
        <v>0</v>
      </c>
    </row>
    <row r="202" spans="1:14">
      <c r="A202" s="805" t="s">
        <v>924</v>
      </c>
      <c r="C202" s="506"/>
      <c r="D202" s="533" t="s">
        <v>614</v>
      </c>
      <c r="E202" s="537">
        <v>0</v>
      </c>
      <c r="G202" s="534">
        <v>0</v>
      </c>
      <c r="H202" s="535"/>
      <c r="J202" s="535"/>
      <c r="K202" s="534"/>
      <c r="L202" s="536">
        <f t="shared" ref="L202:L206" si="9">+K202*G202*E202*H202*J202</f>
        <v>0</v>
      </c>
    </row>
    <row r="203" spans="1:14">
      <c r="A203" s="805" t="s">
        <v>925</v>
      </c>
      <c r="C203" s="506"/>
      <c r="D203" s="533" t="s">
        <v>616</v>
      </c>
      <c r="E203" s="537"/>
      <c r="G203" s="534"/>
      <c r="H203" s="535"/>
      <c r="J203" s="535"/>
      <c r="K203" s="534"/>
      <c r="L203" s="536"/>
    </row>
    <row r="204" spans="1:14">
      <c r="A204" s="805" t="s">
        <v>502</v>
      </c>
      <c r="C204" s="506"/>
      <c r="D204" s="533"/>
      <c r="E204" s="537"/>
      <c r="G204" s="534"/>
      <c r="H204" s="535"/>
      <c r="J204" s="535"/>
      <c r="K204" s="534"/>
      <c r="L204" s="536"/>
    </row>
    <row r="205" spans="1:14">
      <c r="A205" s="805" t="s">
        <v>502</v>
      </c>
      <c r="C205" s="506"/>
      <c r="D205" s="533" t="s">
        <v>502</v>
      </c>
      <c r="E205" s="537"/>
      <c r="G205" s="534"/>
      <c r="H205" s="535"/>
      <c r="J205" s="535"/>
      <c r="K205" s="534"/>
      <c r="L205" s="536"/>
    </row>
    <row r="206" spans="1:14">
      <c r="A206" s="805" t="s">
        <v>502</v>
      </c>
      <c r="C206" s="506"/>
      <c r="D206" s="538" t="s">
        <v>502</v>
      </c>
      <c r="E206" s="539">
        <v>0</v>
      </c>
      <c r="G206" s="540">
        <v>0</v>
      </c>
      <c r="H206" s="541"/>
      <c r="J206" s="541"/>
      <c r="K206" s="540"/>
      <c r="L206" s="542">
        <f t="shared" si="9"/>
        <v>0</v>
      </c>
    </row>
    <row r="207" spans="1:14">
      <c r="A207" s="805">
        <v>36</v>
      </c>
      <c r="C207" s="506"/>
      <c r="D207" s="529" t="s">
        <v>21</v>
      </c>
      <c r="E207" s="543">
        <f>SUM(E201:E206)</f>
        <v>0</v>
      </c>
      <c r="G207" s="122"/>
      <c r="H207" s="14"/>
      <c r="J207" s="14"/>
      <c r="K207" s="122"/>
      <c r="L207" s="536">
        <f>SUM(L201:L206)</f>
        <v>0</v>
      </c>
    </row>
    <row r="209" spans="1:12" ht="67.5" customHeight="1">
      <c r="A209" s="579" t="s">
        <v>75</v>
      </c>
      <c r="B209" s="1120" t="s">
        <v>755</v>
      </c>
      <c r="C209" s="1120"/>
      <c r="D209" s="1120"/>
      <c r="E209" s="1120"/>
      <c r="F209" s="1120"/>
      <c r="G209" s="1120"/>
      <c r="H209" s="1120"/>
      <c r="I209" s="1120"/>
      <c r="J209" s="1120"/>
    </row>
    <row r="210" spans="1:12" ht="29.25" customHeight="1">
      <c r="A210" s="545" t="s">
        <v>76</v>
      </c>
      <c r="B210" s="1109" t="s">
        <v>1086</v>
      </c>
      <c r="C210" s="1109"/>
      <c r="D210" s="1109"/>
      <c r="E210" s="1109"/>
      <c r="F210" s="1109"/>
      <c r="G210" s="1109"/>
      <c r="H210" s="1109"/>
      <c r="I210" s="1109"/>
      <c r="J210" s="1109"/>
      <c r="K210" s="944"/>
      <c r="L210" s="944"/>
    </row>
  </sheetData>
  <mergeCells count="4">
    <mergeCell ref="B209:J209"/>
    <mergeCell ref="G28:H28"/>
    <mergeCell ref="G27:H27"/>
    <mergeCell ref="B210:J210"/>
  </mergeCells>
  <printOptions horizontalCentered="1"/>
  <pageMargins left="0.7" right="0.7" top="0.75" bottom="0.75" header="0.3" footer="0.3"/>
  <pageSetup scale="41" fitToHeight="4" orientation="portrait" r:id="rId1"/>
  <headerFooter>
    <oddFooter xml:space="preserve">&amp;L&amp;"Times New Roman, Regular"&amp;8 DC: 5914634-1 </oddFooter>
  </headerFooter>
  <rowBreaks count="3" manualBreakCount="3">
    <brk id="18" max="14" man="1"/>
    <brk id="75" max="14" man="1"/>
    <brk id="13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9"/>
  <sheetViews>
    <sheetView view="pageBreakPreview" zoomScale="80" zoomScaleNormal="65" zoomScaleSheetLayoutView="80" workbookViewId="0">
      <selection activeCell="Q96" sqref="Q96"/>
    </sheetView>
  </sheetViews>
  <sheetFormatPr defaultColWidth="8.88671875" defaultRowHeight="12.75"/>
  <cols>
    <col min="1" max="1" width="6" style="25" customWidth="1"/>
    <col min="2" max="2" width="1.44140625" style="25" customWidth="1"/>
    <col min="3" max="3" width="36" style="25" customWidth="1"/>
    <col min="4" max="4" width="13.6640625" style="25" customWidth="1"/>
    <col min="5" max="5" width="17.5546875" style="25" customWidth="1"/>
    <col min="6" max="6" width="13.109375" style="25" customWidth="1"/>
    <col min="7" max="7" width="14.44140625" style="25" customWidth="1"/>
    <col min="8" max="8" width="16.33203125" style="25" customWidth="1"/>
    <col min="9" max="9" width="13.6640625" style="25" customWidth="1"/>
    <col min="10" max="10" width="14.44140625" style="25" customWidth="1"/>
    <col min="11" max="11" width="13.5546875" style="25" customWidth="1"/>
    <col min="12" max="13" width="15.6640625" style="25" customWidth="1"/>
    <col min="14" max="15" width="14.44140625" style="25" customWidth="1"/>
    <col min="16" max="16" width="12.6640625" style="25" customWidth="1"/>
    <col min="17" max="17" width="13.88671875" style="25" customWidth="1"/>
    <col min="18" max="18" width="9.33203125" style="25" customWidth="1"/>
    <col min="19" max="19" width="13" style="25" customWidth="1"/>
    <col min="20" max="20" width="11.33203125" style="53" bestFit="1" customWidth="1"/>
    <col min="21" max="16384" width="8.88671875" style="25"/>
  </cols>
  <sheetData>
    <row r="1" spans="1:21">
      <c r="Q1" s="57"/>
    </row>
    <row r="2" spans="1:21">
      <c r="Q2" s="57"/>
    </row>
    <row r="4" spans="1:21">
      <c r="Q4" s="57"/>
    </row>
    <row r="5" spans="1:21">
      <c r="D5" s="19"/>
      <c r="E5" s="19"/>
      <c r="F5" s="19"/>
      <c r="G5" s="20" t="s">
        <v>282</v>
      </c>
      <c r="H5" s="19"/>
      <c r="I5" s="19"/>
      <c r="J5" s="19"/>
      <c r="K5" s="24"/>
      <c r="L5" s="58"/>
      <c r="M5" s="59"/>
      <c r="N5" s="59"/>
      <c r="O5" s="59"/>
      <c r="P5" s="59"/>
      <c r="Q5" s="59"/>
      <c r="R5" s="26"/>
      <c r="S5" s="26" t="s">
        <v>945</v>
      </c>
      <c r="T5" s="746"/>
      <c r="U5" s="26"/>
    </row>
    <row r="6" spans="1:21">
      <c r="D6" s="19"/>
      <c r="E6" s="22" t="s">
        <v>10</v>
      </c>
      <c r="F6" s="22"/>
      <c r="G6" s="20" t="s">
        <v>281</v>
      </c>
      <c r="H6" s="22"/>
      <c r="I6" s="22"/>
      <c r="J6" s="22"/>
      <c r="K6" s="24"/>
      <c r="P6" s="26"/>
      <c r="Q6" s="24"/>
      <c r="R6" s="26"/>
      <c r="S6" s="61"/>
      <c r="T6" s="746"/>
      <c r="U6" s="26"/>
    </row>
    <row r="7" spans="1:21">
      <c r="C7" s="26"/>
      <c r="D7" s="26"/>
      <c r="E7" s="26"/>
      <c r="F7" s="26"/>
      <c r="G7" s="296" t="str">
        <f>+'Attachment H'!D5</f>
        <v>GridLiance High Plains LLC</v>
      </c>
      <c r="H7" s="26"/>
      <c r="I7" s="26"/>
      <c r="J7" s="26"/>
      <c r="K7" s="26"/>
      <c r="P7" s="26"/>
      <c r="Q7" s="26"/>
      <c r="R7" s="26"/>
      <c r="S7" s="60"/>
      <c r="T7" s="746"/>
      <c r="U7" s="26"/>
    </row>
    <row r="8" spans="1:21">
      <c r="A8" s="20"/>
      <c r="C8" s="26"/>
      <c r="D8" s="26"/>
      <c r="E8" s="26"/>
      <c r="F8" s="26"/>
      <c r="H8" s="26"/>
      <c r="I8" s="26"/>
      <c r="J8" s="26"/>
      <c r="K8" s="26"/>
      <c r="L8" s="26"/>
      <c r="M8" s="26"/>
      <c r="N8" s="26"/>
      <c r="O8" s="26"/>
      <c r="P8" s="26"/>
      <c r="Q8" s="26"/>
      <c r="R8" s="26"/>
      <c r="S8" s="60"/>
      <c r="T8" s="746"/>
      <c r="U8" s="26"/>
    </row>
    <row r="9" spans="1:21">
      <c r="A9" s="20"/>
      <c r="C9" s="26"/>
      <c r="D9" s="26"/>
      <c r="E9" s="26"/>
      <c r="F9" s="26"/>
      <c r="G9" s="62"/>
      <c r="H9" s="26"/>
      <c r="I9" s="26"/>
      <c r="J9" s="26"/>
      <c r="K9" s="26"/>
      <c r="L9" s="26"/>
      <c r="M9" s="26"/>
      <c r="N9" s="26"/>
      <c r="O9" s="26"/>
      <c r="P9" s="26"/>
      <c r="Q9" s="26"/>
      <c r="R9" s="26"/>
      <c r="S9" s="60"/>
      <c r="T9" s="746"/>
      <c r="U9" s="26"/>
    </row>
    <row r="10" spans="1:21">
      <c r="A10" s="20"/>
      <c r="C10" s="26" t="s">
        <v>510</v>
      </c>
      <c r="D10" s="26"/>
      <c r="E10" s="26"/>
      <c r="F10" s="26"/>
      <c r="G10" s="62"/>
      <c r="H10" s="26"/>
      <c r="I10" s="26"/>
      <c r="J10" s="26"/>
      <c r="K10" s="26"/>
      <c r="L10" s="26"/>
      <c r="M10" s="26"/>
      <c r="N10" s="26"/>
      <c r="O10" s="26"/>
      <c r="P10" s="26"/>
      <c r="Q10" s="26"/>
      <c r="R10" s="26"/>
      <c r="S10" s="60"/>
      <c r="T10" s="746"/>
      <c r="U10" s="26"/>
    </row>
    <row r="11" spans="1:21">
      <c r="A11" s="20"/>
      <c r="C11" s="26"/>
      <c r="D11" s="26"/>
      <c r="E11" s="26"/>
      <c r="F11" s="26"/>
      <c r="G11" s="62"/>
      <c r="L11" s="26"/>
      <c r="M11" s="26"/>
      <c r="N11" s="26"/>
      <c r="O11" s="26"/>
      <c r="P11" s="26"/>
      <c r="Q11" s="26"/>
      <c r="R11" s="26"/>
      <c r="S11" s="26"/>
      <c r="T11" s="543"/>
      <c r="U11" s="26"/>
    </row>
    <row r="12" spans="1:21">
      <c r="A12" s="20"/>
      <c r="C12" s="26"/>
      <c r="D12" s="26"/>
      <c r="E12" s="26"/>
      <c r="F12" s="26"/>
      <c r="G12" s="26"/>
      <c r="L12" s="63"/>
      <c r="M12" s="63"/>
      <c r="N12" s="63"/>
      <c r="O12" s="63"/>
      <c r="P12" s="26"/>
      <c r="Q12" s="26"/>
      <c r="R12" s="26"/>
      <c r="S12" s="26"/>
      <c r="T12" s="543"/>
      <c r="U12" s="26"/>
    </row>
    <row r="13" spans="1:21">
      <c r="C13" s="64" t="s">
        <v>11</v>
      </c>
      <c r="D13" s="64"/>
      <c r="E13" s="64" t="s">
        <v>12</v>
      </c>
      <c r="F13" s="64"/>
      <c r="I13" s="64" t="s">
        <v>13</v>
      </c>
      <c r="L13" s="65" t="s">
        <v>14</v>
      </c>
      <c r="M13" s="65"/>
      <c r="N13" s="65"/>
      <c r="O13" s="65"/>
      <c r="P13" s="22"/>
      <c r="Q13" s="65"/>
      <c r="R13" s="22"/>
      <c r="S13" s="65"/>
      <c r="U13" s="66"/>
    </row>
    <row r="14" spans="1:21">
      <c r="C14" s="66"/>
      <c r="D14" s="66"/>
      <c r="E14" s="67" t="s">
        <v>508</v>
      </c>
      <c r="F14" s="67"/>
      <c r="I14" s="22"/>
      <c r="P14" s="22"/>
      <c r="R14" s="22"/>
      <c r="S14" s="64"/>
      <c r="T14" s="122"/>
      <c r="U14" s="66"/>
    </row>
    <row r="15" spans="1:21">
      <c r="A15" s="20" t="s">
        <v>16</v>
      </c>
      <c r="C15" s="66"/>
      <c r="D15" s="66"/>
      <c r="E15" s="68" t="s">
        <v>26</v>
      </c>
      <c r="F15" s="68"/>
      <c r="I15" s="69" t="s">
        <v>25</v>
      </c>
      <c r="L15" s="69" t="s">
        <v>22</v>
      </c>
      <c r="M15" s="69"/>
      <c r="N15" s="69"/>
      <c r="O15" s="69"/>
      <c r="P15" s="22"/>
      <c r="R15" s="26"/>
      <c r="S15" s="70"/>
      <c r="T15" s="122"/>
      <c r="U15" s="66"/>
    </row>
    <row r="16" spans="1:21">
      <c r="A16" s="20" t="s">
        <v>18</v>
      </c>
      <c r="C16" s="71"/>
      <c r="D16" s="71"/>
      <c r="E16" s="22"/>
      <c r="F16" s="22"/>
      <c r="I16" s="22"/>
      <c r="L16" s="22"/>
      <c r="M16" s="22"/>
      <c r="N16" s="22"/>
      <c r="O16" s="22"/>
      <c r="P16" s="22"/>
      <c r="Q16" s="22"/>
      <c r="R16" s="26"/>
      <c r="S16" s="22"/>
      <c r="U16" s="66"/>
    </row>
    <row r="17" spans="1:21">
      <c r="A17" s="72"/>
      <c r="C17" s="66"/>
      <c r="D17" s="66"/>
      <c r="E17" s="22"/>
      <c r="F17" s="22"/>
      <c r="I17" s="22"/>
      <c r="L17" s="22"/>
      <c r="M17" s="22"/>
      <c r="N17" s="22"/>
      <c r="O17" s="22"/>
      <c r="P17" s="22"/>
      <c r="Q17" s="22"/>
      <c r="R17" s="26"/>
      <c r="S17" s="22"/>
      <c r="U17" s="66"/>
    </row>
    <row r="18" spans="1:21">
      <c r="A18" s="23">
        <v>1</v>
      </c>
      <c r="C18" s="66" t="s">
        <v>211</v>
      </c>
      <c r="D18" s="66"/>
      <c r="E18" s="73" t="s">
        <v>3</v>
      </c>
      <c r="F18" s="23"/>
      <c r="I18" s="53">
        <f>+'Attachment H'!I64+'Attachment H'!I93</f>
        <v>0</v>
      </c>
      <c r="P18" s="22"/>
      <c r="Q18" s="22"/>
      <c r="R18" s="26"/>
      <c r="S18" s="22"/>
      <c r="U18" s="66"/>
    </row>
    <row r="19" spans="1:21">
      <c r="A19" s="23">
        <v>2</v>
      </c>
      <c r="C19" s="66" t="s">
        <v>212</v>
      </c>
      <c r="D19" s="66"/>
      <c r="E19" s="73" t="s">
        <v>720</v>
      </c>
      <c r="F19" s="23"/>
      <c r="I19" s="53">
        <f>+'Attachment H'!I80+'Attachment H'!I93+'Attachment H'!I95</f>
        <v>0</v>
      </c>
      <c r="P19" s="22"/>
      <c r="Q19" s="22"/>
      <c r="R19" s="26"/>
      <c r="S19" s="22"/>
      <c r="U19" s="66"/>
    </row>
    <row r="20" spans="1:21">
      <c r="A20" s="23"/>
      <c r="E20" s="73"/>
      <c r="F20" s="23"/>
      <c r="P20" s="22"/>
      <c r="Q20" s="22"/>
      <c r="R20" s="26"/>
      <c r="S20" s="22"/>
      <c r="U20" s="66"/>
    </row>
    <row r="21" spans="1:21">
      <c r="A21" s="23"/>
      <c r="C21" s="66" t="s">
        <v>213</v>
      </c>
      <c r="D21" s="66"/>
      <c r="E21" s="73"/>
      <c r="F21" s="23"/>
      <c r="I21" s="22"/>
      <c r="L21" s="22"/>
      <c r="M21" s="22"/>
      <c r="N21" s="22"/>
      <c r="O21" s="22"/>
      <c r="P21" s="22"/>
      <c r="Q21" s="22"/>
      <c r="R21" s="22"/>
      <c r="S21" s="22"/>
      <c r="U21" s="66"/>
    </row>
    <row r="22" spans="1:21">
      <c r="A22" s="23">
        <v>3</v>
      </c>
      <c r="C22" s="66" t="s">
        <v>214</v>
      </c>
      <c r="D22" s="66"/>
      <c r="E22" s="73" t="s">
        <v>4</v>
      </c>
      <c r="F22" s="23"/>
      <c r="I22" s="74">
        <f>+'Attachment H'!I134</f>
        <v>0</v>
      </c>
      <c r="P22" s="22"/>
      <c r="Q22" s="22"/>
      <c r="R22" s="22"/>
      <c r="S22" s="22"/>
      <c r="U22" s="66"/>
    </row>
    <row r="23" spans="1:21">
      <c r="A23" s="23">
        <v>4</v>
      </c>
      <c r="C23" s="66" t="s">
        <v>215</v>
      </c>
      <c r="D23" s="66"/>
      <c r="E23" s="73" t="s">
        <v>216</v>
      </c>
      <c r="F23" s="23"/>
      <c r="I23" s="747">
        <f>IF(I18=0,0,I22/I18)</f>
        <v>0</v>
      </c>
      <c r="L23" s="748">
        <f>I23</f>
        <v>0</v>
      </c>
      <c r="M23" s="76"/>
      <c r="N23" s="76"/>
      <c r="O23" s="76"/>
      <c r="P23" s="22"/>
      <c r="Q23" s="77"/>
      <c r="R23" s="78"/>
      <c r="S23" s="79"/>
      <c r="U23" s="66"/>
    </row>
    <row r="24" spans="1:21">
      <c r="A24" s="23"/>
      <c r="C24" s="66"/>
      <c r="D24" s="66"/>
      <c r="E24" s="73"/>
      <c r="F24" s="23"/>
      <c r="I24" s="80"/>
      <c r="L24" s="76"/>
      <c r="M24" s="76"/>
      <c r="N24" s="76"/>
      <c r="O24" s="76"/>
      <c r="P24" s="22"/>
      <c r="Q24" s="77"/>
      <c r="R24" s="78"/>
      <c r="S24" s="79"/>
      <c r="U24" s="66"/>
    </row>
    <row r="25" spans="1:21">
      <c r="A25" s="65"/>
      <c r="C25" s="66" t="s">
        <v>716</v>
      </c>
      <c r="D25" s="66"/>
      <c r="E25" s="295"/>
      <c r="F25" s="56"/>
      <c r="I25" s="22"/>
      <c r="L25" s="22"/>
      <c r="M25" s="22"/>
      <c r="N25" s="22"/>
      <c r="O25" s="22"/>
      <c r="P25" s="22"/>
      <c r="Q25" s="77"/>
      <c r="R25" s="78"/>
      <c r="S25" s="79"/>
      <c r="U25" s="66"/>
    </row>
    <row r="26" spans="1:21">
      <c r="A26" s="65" t="s">
        <v>217</v>
      </c>
      <c r="C26" s="66" t="s">
        <v>718</v>
      </c>
      <c r="D26" s="66"/>
      <c r="E26" s="73" t="s">
        <v>5</v>
      </c>
      <c r="F26" s="23"/>
      <c r="I26" s="74">
        <f>+'Attachment H'!I138+'Attachment H'!I139</f>
        <v>0</v>
      </c>
      <c r="P26" s="22"/>
      <c r="Q26" s="77"/>
      <c r="R26" s="78"/>
      <c r="S26" s="79"/>
      <c r="U26" s="66"/>
    </row>
    <row r="27" spans="1:21">
      <c r="A27" s="65" t="s">
        <v>218</v>
      </c>
      <c r="C27" s="66" t="s">
        <v>717</v>
      </c>
      <c r="D27" s="66"/>
      <c r="E27" s="73" t="s">
        <v>219</v>
      </c>
      <c r="F27" s="23"/>
      <c r="I27" s="54">
        <f>IF(I26=0,0,I26/I18)</f>
        <v>0</v>
      </c>
      <c r="J27" s="54"/>
      <c r="K27" s="54"/>
      <c r="L27" s="81">
        <f>I27</f>
        <v>0</v>
      </c>
      <c r="M27" s="76"/>
      <c r="N27" s="76"/>
      <c r="O27" s="76"/>
      <c r="P27" s="22"/>
      <c r="Q27" s="77"/>
      <c r="R27" s="78"/>
      <c r="S27" s="79"/>
      <c r="U27" s="66"/>
    </row>
    <row r="28" spans="1:21">
      <c r="A28" s="23"/>
      <c r="C28" s="66"/>
      <c r="D28" s="66"/>
      <c r="E28" s="73"/>
      <c r="F28" s="23"/>
      <c r="I28" s="54"/>
      <c r="J28" s="54"/>
      <c r="K28" s="54"/>
      <c r="L28" s="81"/>
      <c r="M28" s="76"/>
      <c r="N28" s="76"/>
      <c r="O28" s="76"/>
      <c r="P28" s="22"/>
      <c r="Q28" s="77"/>
      <c r="R28" s="78"/>
      <c r="S28" s="79"/>
      <c r="U28" s="66"/>
    </row>
    <row r="29" spans="1:21">
      <c r="A29" s="65"/>
      <c r="C29" s="66" t="s">
        <v>220</v>
      </c>
      <c r="D29" s="66"/>
      <c r="E29" s="295"/>
      <c r="F29" s="56"/>
      <c r="I29" s="54"/>
      <c r="J29" s="54"/>
      <c r="K29" s="54"/>
      <c r="L29" s="54"/>
      <c r="M29" s="22"/>
      <c r="N29" s="22"/>
      <c r="O29" s="22"/>
      <c r="P29" s="22"/>
      <c r="Q29" s="22"/>
      <c r="R29" s="22"/>
      <c r="S29" s="22"/>
      <c r="U29" s="66"/>
    </row>
    <row r="30" spans="1:21">
      <c r="A30" s="65" t="s">
        <v>221</v>
      </c>
      <c r="C30" s="66" t="s">
        <v>222</v>
      </c>
      <c r="D30" s="66"/>
      <c r="E30" s="73" t="s">
        <v>683</v>
      </c>
      <c r="F30" s="23"/>
      <c r="I30" s="54">
        <f>+'Attachment H'!I152</f>
        <v>0</v>
      </c>
      <c r="J30" s="54"/>
      <c r="K30" s="54"/>
      <c r="L30" s="54"/>
      <c r="P30" s="22"/>
      <c r="Q30" s="70"/>
      <c r="R30" s="22"/>
      <c r="S30" s="23"/>
      <c r="T30" s="122"/>
      <c r="U30" s="66"/>
    </row>
    <row r="31" spans="1:21">
      <c r="A31" s="65" t="s">
        <v>223</v>
      </c>
      <c r="C31" s="66" t="s">
        <v>224</v>
      </c>
      <c r="D31" s="66"/>
      <c r="E31" s="73" t="s">
        <v>225</v>
      </c>
      <c r="F31" s="23"/>
      <c r="I31" s="54">
        <f>IF(I30=0,0,I30/I18)</f>
        <v>0</v>
      </c>
      <c r="J31" s="54"/>
      <c r="K31" s="54"/>
      <c r="L31" s="81">
        <f>I31</f>
        <v>0</v>
      </c>
      <c r="M31" s="76"/>
      <c r="N31" s="76"/>
      <c r="O31" s="76"/>
      <c r="P31" s="22"/>
      <c r="Q31" s="77"/>
      <c r="R31" s="22"/>
      <c r="S31" s="79"/>
      <c r="T31" s="122"/>
      <c r="U31" s="66"/>
    </row>
    <row r="32" spans="1:21">
      <c r="A32" s="65"/>
      <c r="C32" s="66"/>
      <c r="D32" s="66"/>
      <c r="E32" s="73"/>
      <c r="F32" s="23"/>
      <c r="I32" s="22"/>
      <c r="L32" s="22"/>
      <c r="M32" s="22"/>
      <c r="N32" s="22"/>
      <c r="O32" s="22"/>
      <c r="P32" s="22"/>
      <c r="U32" s="66"/>
    </row>
    <row r="33" spans="1:21">
      <c r="A33" s="65" t="s">
        <v>226</v>
      </c>
      <c r="C33" s="66" t="s">
        <v>273</v>
      </c>
      <c r="D33" s="66"/>
      <c r="E33" s="73" t="s">
        <v>6</v>
      </c>
      <c r="F33" s="23"/>
      <c r="I33" s="53">
        <f>-'Attachment H'!I19</f>
        <v>0</v>
      </c>
      <c r="L33" s="22"/>
      <c r="M33" s="22"/>
      <c r="N33" s="22"/>
      <c r="O33" s="22"/>
      <c r="P33" s="22"/>
      <c r="U33" s="66"/>
    </row>
    <row r="34" spans="1:21">
      <c r="A34" s="65" t="s">
        <v>229</v>
      </c>
      <c r="C34" s="66" t="s">
        <v>673</v>
      </c>
      <c r="D34" s="66"/>
      <c r="E34" s="73" t="s">
        <v>267</v>
      </c>
      <c r="F34" s="23"/>
      <c r="I34" s="82">
        <f>IF(I33=0,0,I33/I18)</f>
        <v>0</v>
      </c>
      <c r="L34" s="54">
        <f>+I34</f>
        <v>0</v>
      </c>
      <c r="M34" s="22"/>
      <c r="N34" s="22"/>
      <c r="O34" s="22"/>
      <c r="P34" s="22"/>
      <c r="U34" s="66"/>
    </row>
    <row r="35" spans="1:21">
      <c r="A35" s="65"/>
      <c r="C35" s="66"/>
      <c r="D35" s="66"/>
      <c r="E35" s="73"/>
      <c r="F35" s="23"/>
      <c r="I35" s="22"/>
      <c r="L35" s="22"/>
      <c r="M35" s="22"/>
      <c r="N35" s="22"/>
      <c r="O35" s="22"/>
      <c r="P35" s="22"/>
      <c r="U35" s="66"/>
    </row>
    <row r="36" spans="1:21">
      <c r="A36" s="83" t="s">
        <v>230</v>
      </c>
      <c r="B36" s="84"/>
      <c r="C36" s="71" t="s">
        <v>227</v>
      </c>
      <c r="D36" s="71"/>
      <c r="E36" s="85" t="s">
        <v>268</v>
      </c>
      <c r="F36" s="67"/>
      <c r="I36" s="78"/>
      <c r="L36" s="750">
        <f>L23+L27+L31+L34</f>
        <v>0</v>
      </c>
      <c r="M36" s="87"/>
      <c r="N36" s="87"/>
      <c r="O36" s="87"/>
      <c r="P36" s="22"/>
      <c r="U36" s="66"/>
    </row>
    <row r="37" spans="1:21">
      <c r="A37" s="65"/>
      <c r="C37" s="66"/>
      <c r="D37" s="66"/>
      <c r="E37" s="73"/>
      <c r="F37" s="23"/>
      <c r="I37" s="22"/>
      <c r="L37" s="22"/>
      <c r="M37" s="22"/>
      <c r="N37" s="22"/>
      <c r="O37" s="22"/>
      <c r="P37" s="22"/>
      <c r="Q37" s="22"/>
      <c r="R37" s="22"/>
      <c r="S37" s="88"/>
      <c r="U37" s="66"/>
    </row>
    <row r="38" spans="1:21">
      <c r="A38" s="65"/>
      <c r="B38" s="89"/>
      <c r="C38" s="22" t="s">
        <v>228</v>
      </c>
      <c r="D38" s="22"/>
      <c r="E38" s="73"/>
      <c r="F38" s="23"/>
      <c r="I38" s="22"/>
      <c r="L38" s="22"/>
      <c r="M38" s="22"/>
      <c r="N38" s="22"/>
      <c r="O38" s="22"/>
      <c r="P38" s="90"/>
      <c r="Q38" s="89"/>
      <c r="T38" s="122"/>
      <c r="U38" s="22" t="s">
        <v>10</v>
      </c>
    </row>
    <row r="39" spans="1:21">
      <c r="A39" s="65" t="s">
        <v>232</v>
      </c>
      <c r="B39" s="89"/>
      <c r="C39" s="22" t="s">
        <v>52</v>
      </c>
      <c r="D39" s="22"/>
      <c r="E39" s="73" t="s">
        <v>684</v>
      </c>
      <c r="F39" s="23"/>
      <c r="I39" s="53">
        <f>+'Attachment H'!I167</f>
        <v>220960.38267577323</v>
      </c>
      <c r="L39" s="22"/>
      <c r="M39" s="22"/>
      <c r="N39" s="22"/>
      <c r="O39" s="22"/>
      <c r="P39" s="90"/>
      <c r="Q39" s="89"/>
      <c r="T39" s="122"/>
      <c r="U39" s="22"/>
    </row>
    <row r="40" spans="1:21">
      <c r="A40" s="65" t="s">
        <v>234</v>
      </c>
      <c r="B40" s="89"/>
      <c r="C40" s="22" t="s">
        <v>231</v>
      </c>
      <c r="D40" s="22"/>
      <c r="E40" s="73" t="s">
        <v>236</v>
      </c>
      <c r="F40" s="23"/>
      <c r="I40" s="54">
        <f>IF(I19=0,0,I39/I19)</f>
        <v>0</v>
      </c>
      <c r="L40" s="81">
        <f>I40</f>
        <v>0</v>
      </c>
      <c r="M40" s="76"/>
      <c r="N40" s="76"/>
      <c r="O40" s="76"/>
      <c r="P40" s="90"/>
      <c r="Q40" s="89"/>
      <c r="R40" s="22"/>
      <c r="S40" s="22"/>
      <c r="T40" s="122"/>
      <c r="U40" s="22"/>
    </row>
    <row r="41" spans="1:21">
      <c r="A41" s="65"/>
      <c r="C41" s="22"/>
      <c r="D41" s="22"/>
      <c r="E41" s="73"/>
      <c r="F41" s="23"/>
      <c r="I41" s="22"/>
      <c r="L41" s="22"/>
      <c r="M41" s="22"/>
      <c r="N41" s="22"/>
      <c r="O41" s="22"/>
      <c r="P41" s="22"/>
      <c r="R41" s="26"/>
      <c r="S41" s="22"/>
      <c r="T41" s="543"/>
      <c r="U41" s="66"/>
    </row>
    <row r="42" spans="1:21">
      <c r="A42" s="65"/>
      <c r="C42" s="66" t="s">
        <v>53</v>
      </c>
      <c r="D42" s="66"/>
      <c r="E42" s="91"/>
      <c r="F42" s="92"/>
      <c r="P42" s="22"/>
      <c r="R42" s="22"/>
      <c r="S42" s="22"/>
      <c r="U42" s="66"/>
    </row>
    <row r="43" spans="1:21">
      <c r="A43" s="65" t="s">
        <v>237</v>
      </c>
      <c r="C43" s="66" t="s">
        <v>233</v>
      </c>
      <c r="D43" s="66"/>
      <c r="E43" s="73" t="s">
        <v>685</v>
      </c>
      <c r="F43" s="23"/>
      <c r="I43" s="53">
        <f>+'Attachment H'!I170</f>
        <v>-11620.766072337181</v>
      </c>
      <c r="L43" s="22"/>
      <c r="M43" s="22"/>
      <c r="N43" s="22"/>
      <c r="O43" s="22"/>
      <c r="P43" s="22"/>
      <c r="R43" s="22"/>
      <c r="S43" s="22"/>
      <c r="U43" s="66"/>
    </row>
    <row r="44" spans="1:21">
      <c r="A44" s="65" t="s">
        <v>265</v>
      </c>
      <c r="B44" s="89"/>
      <c r="C44" s="22" t="s">
        <v>235</v>
      </c>
      <c r="D44" s="22"/>
      <c r="E44" s="73" t="s">
        <v>719</v>
      </c>
      <c r="F44" s="23"/>
      <c r="I44" s="54">
        <f>IF(I19=0,0,I43/I19)</f>
        <v>0</v>
      </c>
      <c r="L44" s="81">
        <f>I44</f>
        <v>0</v>
      </c>
      <c r="M44" s="76"/>
      <c r="N44" s="76"/>
      <c r="O44" s="76"/>
      <c r="P44" s="22"/>
      <c r="S44" s="93"/>
      <c r="T44" s="122"/>
      <c r="U44" s="22"/>
    </row>
    <row r="45" spans="1:21">
      <c r="A45" s="65"/>
      <c r="C45" s="66"/>
      <c r="D45" s="66"/>
      <c r="E45" s="73"/>
      <c r="F45" s="23"/>
      <c r="I45" s="22"/>
      <c r="L45" s="22"/>
      <c r="M45" s="22"/>
      <c r="N45" s="22"/>
      <c r="O45" s="22"/>
      <c r="P45" s="22"/>
      <c r="Q45" s="92"/>
      <c r="R45" s="22"/>
      <c r="S45" s="22"/>
      <c r="U45" s="66"/>
    </row>
    <row r="46" spans="1:21">
      <c r="A46" s="83" t="s">
        <v>266</v>
      </c>
      <c r="B46" s="84"/>
      <c r="C46" s="71" t="s">
        <v>238</v>
      </c>
      <c r="D46" s="71"/>
      <c r="E46" s="85" t="s">
        <v>269</v>
      </c>
      <c r="F46" s="67"/>
      <c r="I46" s="53">
        <f>+I44+I40</f>
        <v>0</v>
      </c>
      <c r="L46" s="86">
        <f>L40+L44</f>
        <v>0</v>
      </c>
      <c r="M46" s="87"/>
      <c r="N46" s="87"/>
      <c r="O46" s="87"/>
      <c r="P46" s="22"/>
      <c r="Q46" s="92"/>
      <c r="R46" s="22"/>
      <c r="S46" s="22"/>
      <c r="U46" s="66"/>
    </row>
    <row r="47" spans="1:21">
      <c r="P47" s="94"/>
      <c r="Q47" s="94"/>
      <c r="R47" s="22"/>
      <c r="S47" s="22"/>
      <c r="U47" s="66"/>
    </row>
    <row r="48" spans="1:21">
      <c r="P48" s="94"/>
      <c r="Q48" s="94"/>
      <c r="R48" s="22"/>
      <c r="S48" s="22"/>
      <c r="U48" s="66"/>
    </row>
    <row r="49" spans="1:21">
      <c r="A49" s="95"/>
      <c r="C49" s="65"/>
      <c r="D49" s="65"/>
      <c r="E49" s="56"/>
      <c r="F49" s="56"/>
      <c r="G49" s="22"/>
      <c r="J49" s="80"/>
      <c r="P49" s="22"/>
      <c r="Q49" s="77"/>
      <c r="R49" s="96"/>
      <c r="S49" s="22"/>
      <c r="T49" s="122"/>
      <c r="U49" s="22"/>
    </row>
    <row r="50" spans="1:21">
      <c r="A50" s="20"/>
      <c r="G50" s="22"/>
      <c r="P50" s="22"/>
      <c r="Q50" s="22"/>
      <c r="R50" s="22"/>
      <c r="S50" s="22"/>
      <c r="T50" s="122"/>
      <c r="U50" s="22" t="s">
        <v>10</v>
      </c>
    </row>
    <row r="51" spans="1:21">
      <c r="Q51" s="57"/>
    </row>
    <row r="52" spans="1:21">
      <c r="Q52" s="57"/>
    </row>
    <row r="54" spans="1:21">
      <c r="A54" s="20"/>
      <c r="G54" s="22"/>
      <c r="P54" s="22"/>
      <c r="Q54" s="57"/>
      <c r="R54" s="22"/>
      <c r="S54" s="26"/>
      <c r="U54" s="66"/>
    </row>
    <row r="55" spans="1:21">
      <c r="A55" s="20"/>
      <c r="C55" s="66"/>
      <c r="D55" s="66"/>
      <c r="G55" s="56" t="str">
        <f>+G5</f>
        <v>Attachment 1</v>
      </c>
      <c r="H55" s="56"/>
      <c r="P55" s="22"/>
      <c r="Q55" s="57"/>
      <c r="R55" s="22"/>
      <c r="S55" s="25" t="s">
        <v>239</v>
      </c>
      <c r="U55" s="66"/>
    </row>
    <row r="56" spans="1:21">
      <c r="A56" s="20"/>
      <c r="C56" s="66"/>
      <c r="D56" s="66"/>
      <c r="G56" s="56" t="str">
        <f>+G6</f>
        <v>Project Revenue Requirement Worksheet</v>
      </c>
      <c r="H56" s="56"/>
      <c r="L56" s="22"/>
      <c r="M56" s="22"/>
      <c r="N56" s="22"/>
      <c r="O56" s="22"/>
      <c r="P56" s="22"/>
      <c r="R56" s="22"/>
      <c r="S56" s="26"/>
      <c r="U56" s="66"/>
    </row>
    <row r="57" spans="1:21" ht="14.25" customHeight="1">
      <c r="A57" s="20"/>
      <c r="G57" s="56" t="str">
        <f>+G7</f>
        <v>GridLiance High Plains LLC</v>
      </c>
      <c r="P57" s="22"/>
      <c r="R57" s="22"/>
      <c r="S57" s="26"/>
      <c r="U57" s="66"/>
    </row>
    <row r="58" spans="1:21">
      <c r="A58" s="20"/>
      <c r="H58" s="56"/>
      <c r="P58" s="22"/>
      <c r="Q58" s="22"/>
      <c r="R58" s="22"/>
      <c r="S58" s="26"/>
      <c r="U58" s="66"/>
    </row>
    <row r="59" spans="1:21">
      <c r="A59" s="20"/>
      <c r="E59" s="66"/>
      <c r="F59" s="66"/>
      <c r="G59" s="66"/>
      <c r="H59" s="66"/>
      <c r="I59" s="66"/>
      <c r="J59" s="66"/>
      <c r="K59" s="66"/>
      <c r="L59" s="66"/>
      <c r="M59" s="66"/>
      <c r="N59" s="66"/>
      <c r="O59" s="66"/>
      <c r="P59" s="66"/>
      <c r="Q59" s="66"/>
      <c r="R59" s="22"/>
      <c r="S59" s="26"/>
      <c r="U59" s="66"/>
    </row>
    <row r="60" spans="1:21">
      <c r="A60" s="20"/>
      <c r="E60" s="71"/>
      <c r="F60" s="71"/>
      <c r="H60" s="26"/>
      <c r="I60" s="26"/>
      <c r="J60" s="26"/>
      <c r="K60" s="26"/>
      <c r="L60" s="26"/>
      <c r="M60" s="26"/>
      <c r="N60" s="26"/>
      <c r="O60" s="26"/>
      <c r="P60" s="22"/>
      <c r="Q60" s="22"/>
      <c r="R60" s="22"/>
      <c r="S60" s="26"/>
      <c r="U60" s="66"/>
    </row>
    <row r="61" spans="1:21">
      <c r="A61" s="20"/>
      <c r="E61" s="71"/>
      <c r="F61" s="71"/>
      <c r="H61" s="26"/>
      <c r="I61" s="26"/>
      <c r="J61" s="26"/>
      <c r="K61" s="26"/>
      <c r="L61" s="26"/>
      <c r="M61" s="26"/>
      <c r="N61" s="26"/>
      <c r="O61" s="26"/>
      <c r="P61" s="22"/>
      <c r="Q61" s="22"/>
      <c r="R61" s="22"/>
      <c r="S61" s="26"/>
      <c r="U61" s="66"/>
    </row>
    <row r="62" spans="1:21">
      <c r="A62" s="20"/>
      <c r="C62" s="97">
        <v>-1</v>
      </c>
      <c r="D62" s="97">
        <v>-2</v>
      </c>
      <c r="E62" s="97">
        <v>-3</v>
      </c>
      <c r="F62" s="97">
        <v>-4</v>
      </c>
      <c r="G62" s="97">
        <v>-5</v>
      </c>
      <c r="H62" s="97">
        <v>-6</v>
      </c>
      <c r="I62" s="97">
        <v>-7</v>
      </c>
      <c r="J62" s="97">
        <v>-8</v>
      </c>
      <c r="K62" s="97">
        <v>-9</v>
      </c>
      <c r="L62" s="97">
        <v>-10</v>
      </c>
      <c r="M62" s="97">
        <v>-11</v>
      </c>
      <c r="N62" s="97">
        <v>-12</v>
      </c>
      <c r="O62" s="97" t="s">
        <v>583</v>
      </c>
      <c r="P62" s="97">
        <v>-13</v>
      </c>
      <c r="Q62" s="293" t="s">
        <v>457</v>
      </c>
      <c r="R62" s="293" t="s">
        <v>458</v>
      </c>
      <c r="S62" s="293" t="s">
        <v>497</v>
      </c>
      <c r="U62" s="66"/>
    </row>
    <row r="63" spans="1:21" ht="53.25" customHeight="1">
      <c r="A63" s="98" t="s">
        <v>240</v>
      </c>
      <c r="B63" s="99"/>
      <c r="C63" s="99" t="s">
        <v>785</v>
      </c>
      <c r="D63" s="100" t="s">
        <v>8</v>
      </c>
      <c r="E63" s="101" t="s">
        <v>241</v>
      </c>
      <c r="F63" s="101" t="s">
        <v>227</v>
      </c>
      <c r="G63" s="102" t="s">
        <v>242</v>
      </c>
      <c r="H63" s="101" t="s">
        <v>243</v>
      </c>
      <c r="I63" s="101" t="s">
        <v>238</v>
      </c>
      <c r="J63" s="102" t="s">
        <v>244</v>
      </c>
      <c r="K63" s="101" t="s">
        <v>270</v>
      </c>
      <c r="L63" s="103" t="s">
        <v>245</v>
      </c>
      <c r="M63" s="103" t="s">
        <v>272</v>
      </c>
      <c r="N63" s="103" t="s">
        <v>271</v>
      </c>
      <c r="O63" s="103" t="s">
        <v>581</v>
      </c>
      <c r="P63" s="103" t="s">
        <v>498</v>
      </c>
      <c r="Q63" s="103" t="s">
        <v>280</v>
      </c>
      <c r="R63" s="103" t="s">
        <v>246</v>
      </c>
      <c r="S63" s="103" t="s">
        <v>726</v>
      </c>
      <c r="U63" s="66"/>
    </row>
    <row r="64" spans="1:21" ht="46.5" customHeight="1">
      <c r="A64" s="104"/>
      <c r="B64" s="105"/>
      <c r="C64" s="105"/>
      <c r="D64" s="105"/>
      <c r="E64" s="106" t="s">
        <v>180</v>
      </c>
      <c r="F64" s="106" t="s">
        <v>473</v>
      </c>
      <c r="G64" s="107" t="s">
        <v>247</v>
      </c>
      <c r="H64" s="106" t="s">
        <v>579</v>
      </c>
      <c r="I64" s="106" t="s">
        <v>474</v>
      </c>
      <c r="J64" s="107" t="s">
        <v>248</v>
      </c>
      <c r="K64" s="106" t="s">
        <v>580</v>
      </c>
      <c r="L64" s="107" t="s">
        <v>249</v>
      </c>
      <c r="M64" s="106" t="s">
        <v>567</v>
      </c>
      <c r="N64" s="512" t="s">
        <v>725</v>
      </c>
      <c r="O64" s="108" t="s">
        <v>582</v>
      </c>
      <c r="P64" s="383" t="s">
        <v>501</v>
      </c>
      <c r="Q64" s="108" t="s">
        <v>499</v>
      </c>
      <c r="R64" s="109" t="s">
        <v>250</v>
      </c>
      <c r="S64" s="108" t="s">
        <v>500</v>
      </c>
      <c r="U64" s="66"/>
    </row>
    <row r="65" spans="1:21">
      <c r="A65" s="110"/>
      <c r="B65" s="26"/>
      <c r="C65" s="26"/>
      <c r="D65" s="26"/>
      <c r="E65" s="26"/>
      <c r="F65" s="26"/>
      <c r="G65" s="111"/>
      <c r="H65" s="26"/>
      <c r="I65" s="26"/>
      <c r="J65" s="111"/>
      <c r="K65" s="26"/>
      <c r="L65" s="111"/>
      <c r="M65" s="509"/>
      <c r="N65" s="111"/>
      <c r="O65" s="111"/>
      <c r="P65" s="26"/>
      <c r="Q65" s="382"/>
      <c r="R65" s="22"/>
      <c r="S65" s="112"/>
      <c r="U65" s="66"/>
    </row>
    <row r="66" spans="1:21">
      <c r="A66" s="113" t="s">
        <v>646</v>
      </c>
      <c r="B66" s="114"/>
      <c r="C66" s="115"/>
      <c r="D66" s="116"/>
      <c r="E66" s="117">
        <v>0</v>
      </c>
      <c r="F66" s="54">
        <f t="shared" ref="F66:F84" si="0">$L$36</f>
        <v>0</v>
      </c>
      <c r="G66" s="118">
        <f t="shared" ref="G66:G84" si="1">E66*F66</f>
        <v>0</v>
      </c>
      <c r="H66" s="117">
        <v>0</v>
      </c>
      <c r="I66" s="54">
        <f>$L$46</f>
        <v>0</v>
      </c>
      <c r="J66" s="118">
        <f>H66*I66</f>
        <v>0</v>
      </c>
      <c r="K66" s="117">
        <v>0</v>
      </c>
      <c r="L66" s="118">
        <f>G66+J66+K66</f>
        <v>0</v>
      </c>
      <c r="M66" s="510">
        <v>0</v>
      </c>
      <c r="N66" s="513">
        <f>+'2-Incentive ROE'!K$40*'1-Project Rev Req'!M66/100</f>
        <v>0</v>
      </c>
      <c r="O66" s="513">
        <f>+L66+N66</f>
        <v>0</v>
      </c>
      <c r="P66" s="207">
        <v>0</v>
      </c>
      <c r="Q66" s="457">
        <f t="shared" ref="Q66:Q84" si="2">+L66+N66-P66</f>
        <v>0</v>
      </c>
      <c r="R66" s="117">
        <v>0</v>
      </c>
      <c r="S66" s="457">
        <f>+Q66+R66</f>
        <v>0</v>
      </c>
    </row>
    <row r="67" spans="1:21">
      <c r="A67" s="113" t="s">
        <v>647</v>
      </c>
      <c r="B67" s="114"/>
      <c r="C67" s="115"/>
      <c r="D67" s="116"/>
      <c r="E67" s="117">
        <v>0</v>
      </c>
      <c r="F67" s="54">
        <f t="shared" si="0"/>
        <v>0</v>
      </c>
      <c r="G67" s="118">
        <f t="shared" si="1"/>
        <v>0</v>
      </c>
      <c r="H67" s="117">
        <v>0</v>
      </c>
      <c r="I67" s="54">
        <f t="shared" ref="I67:I84" si="3">$L$46</f>
        <v>0</v>
      </c>
      <c r="J67" s="118">
        <f t="shared" ref="J67:J84" si="4">H67*I67</f>
        <v>0</v>
      </c>
      <c r="K67" s="117">
        <v>0</v>
      </c>
      <c r="L67" s="118">
        <f t="shared" ref="L67:L84" si="5">G67+J67+K67</f>
        <v>0</v>
      </c>
      <c r="M67" s="510">
        <v>0</v>
      </c>
      <c r="N67" s="513">
        <f>+'2-Incentive ROE'!K$40*'1-Project Rev Req'!M67/100</f>
        <v>0</v>
      </c>
      <c r="O67" s="513">
        <f t="shared" ref="O67:O84" si="6">+L67+N67</f>
        <v>0</v>
      </c>
      <c r="P67" s="207">
        <v>0</v>
      </c>
      <c r="Q67" s="457">
        <f t="shared" si="2"/>
        <v>0</v>
      </c>
      <c r="R67" s="117">
        <v>0</v>
      </c>
      <c r="S67" s="457">
        <f>+Q67+R67</f>
        <v>0</v>
      </c>
    </row>
    <row r="68" spans="1:21" ht="24" customHeight="1">
      <c r="A68" s="113" t="s">
        <v>648</v>
      </c>
      <c r="B68" s="114"/>
      <c r="C68" s="115"/>
      <c r="D68" s="116"/>
      <c r="E68" s="117">
        <v>0</v>
      </c>
      <c r="F68" s="54">
        <f t="shared" si="0"/>
        <v>0</v>
      </c>
      <c r="G68" s="118">
        <f t="shared" si="1"/>
        <v>0</v>
      </c>
      <c r="H68" s="117">
        <v>0</v>
      </c>
      <c r="I68" s="54">
        <f t="shared" si="3"/>
        <v>0</v>
      </c>
      <c r="J68" s="118">
        <f>H68*I68</f>
        <v>0</v>
      </c>
      <c r="K68" s="117">
        <v>0</v>
      </c>
      <c r="L68" s="118">
        <f>G68+J68+K68</f>
        <v>0</v>
      </c>
      <c r="M68" s="510">
        <v>0</v>
      </c>
      <c r="N68" s="513">
        <f>+'2-Incentive ROE'!K$40*'1-Project Rev Req'!M68/100</f>
        <v>0</v>
      </c>
      <c r="O68" s="513">
        <f t="shared" si="6"/>
        <v>0</v>
      </c>
      <c r="P68" s="207">
        <v>0</v>
      </c>
      <c r="Q68" s="457">
        <f t="shared" si="2"/>
        <v>0</v>
      </c>
      <c r="R68" s="117">
        <v>0</v>
      </c>
      <c r="S68" s="457">
        <f>+Q68+R68</f>
        <v>0</v>
      </c>
    </row>
    <row r="69" spans="1:21">
      <c r="A69" s="113"/>
      <c r="B69" s="114"/>
      <c r="C69" s="115"/>
      <c r="D69" s="116"/>
      <c r="E69" s="117">
        <v>0</v>
      </c>
      <c r="F69" s="54">
        <f t="shared" si="0"/>
        <v>0</v>
      </c>
      <c r="G69" s="118">
        <f t="shared" si="1"/>
        <v>0</v>
      </c>
      <c r="H69" s="117">
        <v>0</v>
      </c>
      <c r="I69" s="54">
        <f t="shared" si="3"/>
        <v>0</v>
      </c>
      <c r="J69" s="118">
        <f t="shared" si="4"/>
        <v>0</v>
      </c>
      <c r="K69" s="117">
        <v>0</v>
      </c>
      <c r="L69" s="118">
        <f t="shared" si="5"/>
        <v>0</v>
      </c>
      <c r="M69" s="510">
        <v>0</v>
      </c>
      <c r="N69" s="513">
        <f>+'2-Incentive ROE'!K$40*'1-Project Rev Req'!M69/100</f>
        <v>0</v>
      </c>
      <c r="O69" s="513">
        <f t="shared" si="6"/>
        <v>0</v>
      </c>
      <c r="P69" s="207">
        <v>0</v>
      </c>
      <c r="Q69" s="457">
        <f t="shared" si="2"/>
        <v>0</v>
      </c>
      <c r="R69" s="117">
        <v>0</v>
      </c>
      <c r="S69" s="457">
        <f>+Q69+R69</f>
        <v>0</v>
      </c>
    </row>
    <row r="70" spans="1:21">
      <c r="A70" s="113"/>
      <c r="B70" s="114"/>
      <c r="C70" s="115"/>
      <c r="D70" s="116"/>
      <c r="E70" s="117">
        <v>0</v>
      </c>
      <c r="F70" s="54">
        <f t="shared" si="0"/>
        <v>0</v>
      </c>
      <c r="G70" s="118">
        <f t="shared" si="1"/>
        <v>0</v>
      </c>
      <c r="H70" s="117">
        <v>0</v>
      </c>
      <c r="I70" s="54">
        <f t="shared" si="3"/>
        <v>0</v>
      </c>
      <c r="J70" s="118">
        <f t="shared" si="4"/>
        <v>0</v>
      </c>
      <c r="K70" s="117">
        <v>0</v>
      </c>
      <c r="L70" s="118">
        <f t="shared" si="5"/>
        <v>0</v>
      </c>
      <c r="M70" s="510">
        <v>0</v>
      </c>
      <c r="N70" s="513">
        <f>+'2-Incentive ROE'!K$40*'1-Project Rev Req'!M70/100</f>
        <v>0</v>
      </c>
      <c r="O70" s="513">
        <f t="shared" si="6"/>
        <v>0</v>
      </c>
      <c r="P70" s="207">
        <v>0</v>
      </c>
      <c r="Q70" s="457">
        <f t="shared" si="2"/>
        <v>0</v>
      </c>
      <c r="R70" s="117">
        <v>0</v>
      </c>
      <c r="S70" s="457">
        <f>+Q70+R70</f>
        <v>0</v>
      </c>
    </row>
    <row r="71" spans="1:21">
      <c r="A71" s="113"/>
      <c r="B71" s="114"/>
      <c r="C71" s="115"/>
      <c r="D71" s="116"/>
      <c r="E71" s="117">
        <v>0</v>
      </c>
      <c r="F71" s="54">
        <f t="shared" si="0"/>
        <v>0</v>
      </c>
      <c r="G71" s="118">
        <f t="shared" si="1"/>
        <v>0</v>
      </c>
      <c r="H71" s="117">
        <v>0</v>
      </c>
      <c r="I71" s="54">
        <f t="shared" si="3"/>
        <v>0</v>
      </c>
      <c r="J71" s="118">
        <f t="shared" si="4"/>
        <v>0</v>
      </c>
      <c r="K71" s="117">
        <v>0</v>
      </c>
      <c r="L71" s="118">
        <f t="shared" si="5"/>
        <v>0</v>
      </c>
      <c r="M71" s="510">
        <v>0</v>
      </c>
      <c r="N71" s="513">
        <f>+'2-Incentive ROE'!K$40*'1-Project Rev Req'!M71/100</f>
        <v>0</v>
      </c>
      <c r="O71" s="513">
        <f t="shared" si="6"/>
        <v>0</v>
      </c>
      <c r="P71" s="207">
        <v>0</v>
      </c>
      <c r="Q71" s="457">
        <f t="shared" si="2"/>
        <v>0</v>
      </c>
      <c r="R71" s="117">
        <v>0</v>
      </c>
      <c r="S71" s="457">
        <f t="shared" ref="S71:S85" si="7">L71+R71</f>
        <v>0</v>
      </c>
    </row>
    <row r="72" spans="1:21">
      <c r="A72" s="113"/>
      <c r="B72" s="114"/>
      <c r="C72" s="115"/>
      <c r="D72" s="116"/>
      <c r="E72" s="117">
        <v>0</v>
      </c>
      <c r="F72" s="54">
        <f t="shared" si="0"/>
        <v>0</v>
      </c>
      <c r="G72" s="118">
        <f t="shared" si="1"/>
        <v>0</v>
      </c>
      <c r="H72" s="117">
        <v>0</v>
      </c>
      <c r="I72" s="54">
        <f t="shared" si="3"/>
        <v>0</v>
      </c>
      <c r="J72" s="118">
        <f t="shared" si="4"/>
        <v>0</v>
      </c>
      <c r="K72" s="117">
        <v>0</v>
      </c>
      <c r="L72" s="118">
        <f t="shared" si="5"/>
        <v>0</v>
      </c>
      <c r="M72" s="510">
        <v>0</v>
      </c>
      <c r="N72" s="513">
        <f>+'2-Incentive ROE'!K$40*'1-Project Rev Req'!M72/100</f>
        <v>0</v>
      </c>
      <c r="O72" s="513">
        <f t="shared" si="6"/>
        <v>0</v>
      </c>
      <c r="P72" s="207">
        <v>0</v>
      </c>
      <c r="Q72" s="457">
        <f t="shared" si="2"/>
        <v>0</v>
      </c>
      <c r="R72" s="117">
        <v>0</v>
      </c>
      <c r="S72" s="457">
        <f t="shared" si="7"/>
        <v>0</v>
      </c>
    </row>
    <row r="73" spans="1:21">
      <c r="A73" s="113"/>
      <c r="B73" s="114"/>
      <c r="C73" s="115"/>
      <c r="D73" s="119"/>
      <c r="E73" s="117">
        <v>0</v>
      </c>
      <c r="F73" s="54">
        <f t="shared" si="0"/>
        <v>0</v>
      </c>
      <c r="G73" s="118">
        <f t="shared" si="1"/>
        <v>0</v>
      </c>
      <c r="H73" s="117">
        <v>0</v>
      </c>
      <c r="I73" s="54">
        <f t="shared" si="3"/>
        <v>0</v>
      </c>
      <c r="J73" s="118">
        <f t="shared" si="4"/>
        <v>0</v>
      </c>
      <c r="K73" s="117">
        <v>0</v>
      </c>
      <c r="L73" s="118">
        <f t="shared" si="5"/>
        <v>0</v>
      </c>
      <c r="M73" s="510">
        <v>0</v>
      </c>
      <c r="N73" s="513">
        <f>+'2-Incentive ROE'!K$40*'1-Project Rev Req'!M73/100</f>
        <v>0</v>
      </c>
      <c r="O73" s="513">
        <f t="shared" si="6"/>
        <v>0</v>
      </c>
      <c r="P73" s="207">
        <v>0</v>
      </c>
      <c r="Q73" s="457">
        <f t="shared" si="2"/>
        <v>0</v>
      </c>
      <c r="R73" s="117">
        <v>0</v>
      </c>
      <c r="S73" s="457">
        <f t="shared" si="7"/>
        <v>0</v>
      </c>
    </row>
    <row r="74" spans="1:21">
      <c r="A74" s="113"/>
      <c r="B74" s="114"/>
      <c r="C74" s="115"/>
      <c r="D74" s="116"/>
      <c r="E74" s="117">
        <v>0</v>
      </c>
      <c r="F74" s="54">
        <f t="shared" si="0"/>
        <v>0</v>
      </c>
      <c r="G74" s="118">
        <f t="shared" si="1"/>
        <v>0</v>
      </c>
      <c r="H74" s="117">
        <v>0</v>
      </c>
      <c r="I74" s="54">
        <f t="shared" si="3"/>
        <v>0</v>
      </c>
      <c r="J74" s="118">
        <f t="shared" si="4"/>
        <v>0</v>
      </c>
      <c r="K74" s="117">
        <v>0</v>
      </c>
      <c r="L74" s="118">
        <f t="shared" si="5"/>
        <v>0</v>
      </c>
      <c r="M74" s="510">
        <v>0</v>
      </c>
      <c r="N74" s="513">
        <f>+'2-Incentive ROE'!K$40*'1-Project Rev Req'!M74/100</f>
        <v>0</v>
      </c>
      <c r="O74" s="513">
        <f t="shared" si="6"/>
        <v>0</v>
      </c>
      <c r="P74" s="207">
        <v>0</v>
      </c>
      <c r="Q74" s="457">
        <f t="shared" si="2"/>
        <v>0</v>
      </c>
      <c r="R74" s="117">
        <v>0</v>
      </c>
      <c r="S74" s="457">
        <f t="shared" si="7"/>
        <v>0</v>
      </c>
    </row>
    <row r="75" spans="1:21">
      <c r="A75" s="113"/>
      <c r="B75" s="114"/>
      <c r="C75" s="115"/>
      <c r="D75" s="116"/>
      <c r="E75" s="117">
        <v>0</v>
      </c>
      <c r="F75" s="54">
        <f t="shared" si="0"/>
        <v>0</v>
      </c>
      <c r="G75" s="118">
        <f t="shared" si="1"/>
        <v>0</v>
      </c>
      <c r="H75" s="117">
        <v>0</v>
      </c>
      <c r="I75" s="54">
        <f t="shared" si="3"/>
        <v>0</v>
      </c>
      <c r="J75" s="118">
        <f t="shared" si="4"/>
        <v>0</v>
      </c>
      <c r="K75" s="117">
        <v>0</v>
      </c>
      <c r="L75" s="118">
        <f t="shared" si="5"/>
        <v>0</v>
      </c>
      <c r="M75" s="510">
        <v>0</v>
      </c>
      <c r="N75" s="513">
        <f>+'2-Incentive ROE'!K$40*'1-Project Rev Req'!M75/100</f>
        <v>0</v>
      </c>
      <c r="O75" s="513">
        <f t="shared" si="6"/>
        <v>0</v>
      </c>
      <c r="P75" s="207">
        <v>0</v>
      </c>
      <c r="Q75" s="457">
        <f t="shared" si="2"/>
        <v>0</v>
      </c>
      <c r="R75" s="117">
        <v>0</v>
      </c>
      <c r="S75" s="457">
        <f t="shared" si="7"/>
        <v>0</v>
      </c>
    </row>
    <row r="76" spans="1:21">
      <c r="A76" s="113"/>
      <c r="B76" s="114"/>
      <c r="C76" s="115"/>
      <c r="D76" s="116"/>
      <c r="E76" s="117">
        <v>0</v>
      </c>
      <c r="F76" s="54">
        <f t="shared" si="0"/>
        <v>0</v>
      </c>
      <c r="G76" s="118">
        <f t="shared" si="1"/>
        <v>0</v>
      </c>
      <c r="H76" s="117">
        <v>0</v>
      </c>
      <c r="I76" s="54">
        <f t="shared" si="3"/>
        <v>0</v>
      </c>
      <c r="J76" s="118">
        <f t="shared" si="4"/>
        <v>0</v>
      </c>
      <c r="K76" s="117">
        <v>0</v>
      </c>
      <c r="L76" s="118">
        <f t="shared" si="5"/>
        <v>0</v>
      </c>
      <c r="M76" s="510">
        <v>0</v>
      </c>
      <c r="N76" s="513">
        <f>+'2-Incentive ROE'!K$40*'1-Project Rev Req'!M76/100</f>
        <v>0</v>
      </c>
      <c r="O76" s="513">
        <f t="shared" si="6"/>
        <v>0</v>
      </c>
      <c r="P76" s="207">
        <v>0</v>
      </c>
      <c r="Q76" s="457">
        <f t="shared" si="2"/>
        <v>0</v>
      </c>
      <c r="R76" s="117">
        <v>0</v>
      </c>
      <c r="S76" s="457">
        <f t="shared" si="7"/>
        <v>0</v>
      </c>
    </row>
    <row r="77" spans="1:21">
      <c r="A77" s="113"/>
      <c r="B77" s="114"/>
      <c r="C77" s="115"/>
      <c r="D77" s="116"/>
      <c r="E77" s="117">
        <v>0</v>
      </c>
      <c r="F77" s="54">
        <f t="shared" si="0"/>
        <v>0</v>
      </c>
      <c r="G77" s="118">
        <f t="shared" si="1"/>
        <v>0</v>
      </c>
      <c r="H77" s="117">
        <v>0</v>
      </c>
      <c r="I77" s="54">
        <f t="shared" si="3"/>
        <v>0</v>
      </c>
      <c r="J77" s="118">
        <f t="shared" si="4"/>
        <v>0</v>
      </c>
      <c r="K77" s="117">
        <v>0</v>
      </c>
      <c r="L77" s="118">
        <f t="shared" si="5"/>
        <v>0</v>
      </c>
      <c r="M77" s="510">
        <v>0</v>
      </c>
      <c r="N77" s="513">
        <f>+'2-Incentive ROE'!K$40*'1-Project Rev Req'!M77/100</f>
        <v>0</v>
      </c>
      <c r="O77" s="513">
        <f t="shared" si="6"/>
        <v>0</v>
      </c>
      <c r="P77" s="207">
        <v>0</v>
      </c>
      <c r="Q77" s="457">
        <f t="shared" si="2"/>
        <v>0</v>
      </c>
      <c r="R77" s="117">
        <v>0</v>
      </c>
      <c r="S77" s="457">
        <f t="shared" si="7"/>
        <v>0</v>
      </c>
    </row>
    <row r="78" spans="1:21">
      <c r="A78" s="113"/>
      <c r="B78" s="114"/>
      <c r="C78" s="115"/>
      <c r="D78" s="116"/>
      <c r="E78" s="117">
        <v>0</v>
      </c>
      <c r="F78" s="54">
        <f t="shared" si="0"/>
        <v>0</v>
      </c>
      <c r="G78" s="118">
        <f t="shared" si="1"/>
        <v>0</v>
      </c>
      <c r="H78" s="117">
        <v>0</v>
      </c>
      <c r="I78" s="54">
        <f t="shared" si="3"/>
        <v>0</v>
      </c>
      <c r="J78" s="118">
        <f t="shared" si="4"/>
        <v>0</v>
      </c>
      <c r="K78" s="117">
        <v>0</v>
      </c>
      <c r="L78" s="118">
        <f t="shared" si="5"/>
        <v>0</v>
      </c>
      <c r="M78" s="510">
        <v>0</v>
      </c>
      <c r="N78" s="513">
        <f>+'2-Incentive ROE'!K$40*'1-Project Rev Req'!M78/100</f>
        <v>0</v>
      </c>
      <c r="O78" s="513">
        <f t="shared" si="6"/>
        <v>0</v>
      </c>
      <c r="P78" s="207">
        <v>0</v>
      </c>
      <c r="Q78" s="457">
        <f t="shared" si="2"/>
        <v>0</v>
      </c>
      <c r="R78" s="117">
        <v>0</v>
      </c>
      <c r="S78" s="457">
        <f t="shared" si="7"/>
        <v>0</v>
      </c>
    </row>
    <row r="79" spans="1:21">
      <c r="A79" s="113"/>
      <c r="B79" s="114"/>
      <c r="C79" s="115"/>
      <c r="D79" s="116"/>
      <c r="E79" s="117">
        <v>0</v>
      </c>
      <c r="F79" s="54">
        <f t="shared" si="0"/>
        <v>0</v>
      </c>
      <c r="G79" s="118">
        <f t="shared" si="1"/>
        <v>0</v>
      </c>
      <c r="H79" s="117">
        <v>0</v>
      </c>
      <c r="I79" s="54">
        <f t="shared" si="3"/>
        <v>0</v>
      </c>
      <c r="J79" s="118">
        <f t="shared" si="4"/>
        <v>0</v>
      </c>
      <c r="K79" s="117">
        <v>0</v>
      </c>
      <c r="L79" s="118">
        <f t="shared" si="5"/>
        <v>0</v>
      </c>
      <c r="M79" s="510">
        <v>0</v>
      </c>
      <c r="N79" s="513">
        <f>+'2-Incentive ROE'!K$40*'1-Project Rev Req'!M79/100</f>
        <v>0</v>
      </c>
      <c r="O79" s="513">
        <f t="shared" si="6"/>
        <v>0</v>
      </c>
      <c r="P79" s="207">
        <v>0</v>
      </c>
      <c r="Q79" s="457">
        <f t="shared" si="2"/>
        <v>0</v>
      </c>
      <c r="R79" s="117">
        <v>0</v>
      </c>
      <c r="S79" s="457">
        <f t="shared" si="7"/>
        <v>0</v>
      </c>
    </row>
    <row r="80" spans="1:21">
      <c r="A80" s="113"/>
      <c r="B80" s="114"/>
      <c r="C80" s="115"/>
      <c r="D80" s="116"/>
      <c r="E80" s="117">
        <v>0</v>
      </c>
      <c r="F80" s="54">
        <f t="shared" si="0"/>
        <v>0</v>
      </c>
      <c r="G80" s="118">
        <f t="shared" si="1"/>
        <v>0</v>
      </c>
      <c r="H80" s="117">
        <v>0</v>
      </c>
      <c r="I80" s="54">
        <f t="shared" si="3"/>
        <v>0</v>
      </c>
      <c r="J80" s="118">
        <f t="shared" si="4"/>
        <v>0</v>
      </c>
      <c r="K80" s="117">
        <v>0</v>
      </c>
      <c r="L80" s="118">
        <f t="shared" si="5"/>
        <v>0</v>
      </c>
      <c r="M80" s="510">
        <v>0</v>
      </c>
      <c r="N80" s="513">
        <f>+'2-Incentive ROE'!K$40*'1-Project Rev Req'!M80/100</f>
        <v>0</v>
      </c>
      <c r="O80" s="513">
        <f t="shared" si="6"/>
        <v>0</v>
      </c>
      <c r="P80" s="207">
        <v>0</v>
      </c>
      <c r="Q80" s="457">
        <f t="shared" si="2"/>
        <v>0</v>
      </c>
      <c r="R80" s="117">
        <v>0</v>
      </c>
      <c r="S80" s="457">
        <f t="shared" si="7"/>
        <v>0</v>
      </c>
    </row>
    <row r="81" spans="1:20">
      <c r="A81" s="120"/>
      <c r="C81" s="49"/>
      <c r="D81" s="49"/>
      <c r="E81" s="117">
        <v>0</v>
      </c>
      <c r="F81" s="54">
        <f t="shared" si="0"/>
        <v>0</v>
      </c>
      <c r="G81" s="118">
        <f t="shared" si="1"/>
        <v>0</v>
      </c>
      <c r="H81" s="117">
        <v>0</v>
      </c>
      <c r="I81" s="54">
        <f t="shared" si="3"/>
        <v>0</v>
      </c>
      <c r="J81" s="118">
        <f t="shared" si="4"/>
        <v>0</v>
      </c>
      <c r="K81" s="117">
        <v>0</v>
      </c>
      <c r="L81" s="118">
        <f t="shared" si="5"/>
        <v>0</v>
      </c>
      <c r="M81" s="510">
        <v>0</v>
      </c>
      <c r="N81" s="513">
        <f>+'2-Incentive ROE'!K$40*'1-Project Rev Req'!M81/100</f>
        <v>0</v>
      </c>
      <c r="O81" s="513">
        <f t="shared" si="6"/>
        <v>0</v>
      </c>
      <c r="P81" s="207">
        <v>0</v>
      </c>
      <c r="Q81" s="457">
        <f t="shared" si="2"/>
        <v>0</v>
      </c>
      <c r="R81" s="117">
        <v>0</v>
      </c>
      <c r="S81" s="457">
        <f t="shared" si="7"/>
        <v>0</v>
      </c>
    </row>
    <row r="82" spans="1:20">
      <c r="A82" s="120"/>
      <c r="C82" s="49"/>
      <c r="D82" s="49"/>
      <c r="E82" s="117">
        <v>0</v>
      </c>
      <c r="F82" s="54">
        <f t="shared" si="0"/>
        <v>0</v>
      </c>
      <c r="G82" s="118">
        <f t="shared" si="1"/>
        <v>0</v>
      </c>
      <c r="H82" s="117">
        <v>0</v>
      </c>
      <c r="I82" s="54">
        <f t="shared" si="3"/>
        <v>0</v>
      </c>
      <c r="J82" s="118">
        <f t="shared" si="4"/>
        <v>0</v>
      </c>
      <c r="K82" s="117">
        <v>0</v>
      </c>
      <c r="L82" s="118">
        <f t="shared" si="5"/>
        <v>0</v>
      </c>
      <c r="M82" s="510">
        <v>0</v>
      </c>
      <c r="N82" s="513">
        <f>+'2-Incentive ROE'!K$40*'1-Project Rev Req'!M82/100</f>
        <v>0</v>
      </c>
      <c r="O82" s="513">
        <f t="shared" si="6"/>
        <v>0</v>
      </c>
      <c r="P82" s="207">
        <v>0</v>
      </c>
      <c r="Q82" s="457">
        <f t="shared" si="2"/>
        <v>0</v>
      </c>
      <c r="R82" s="117">
        <v>0</v>
      </c>
      <c r="S82" s="457">
        <f t="shared" si="7"/>
        <v>0</v>
      </c>
    </row>
    <row r="83" spans="1:20">
      <c r="A83" s="120"/>
      <c r="C83" s="49"/>
      <c r="D83" s="49"/>
      <c r="E83" s="117">
        <v>0</v>
      </c>
      <c r="F83" s="54">
        <f t="shared" si="0"/>
        <v>0</v>
      </c>
      <c r="G83" s="118">
        <f t="shared" si="1"/>
        <v>0</v>
      </c>
      <c r="H83" s="117">
        <v>0</v>
      </c>
      <c r="I83" s="54">
        <f t="shared" si="3"/>
        <v>0</v>
      </c>
      <c r="J83" s="118">
        <f t="shared" si="4"/>
        <v>0</v>
      </c>
      <c r="K83" s="117">
        <v>0</v>
      </c>
      <c r="L83" s="118">
        <f t="shared" si="5"/>
        <v>0</v>
      </c>
      <c r="M83" s="510">
        <v>0</v>
      </c>
      <c r="N83" s="513">
        <f>+'2-Incentive ROE'!K$40*'1-Project Rev Req'!M83/100</f>
        <v>0</v>
      </c>
      <c r="O83" s="513">
        <f t="shared" si="6"/>
        <v>0</v>
      </c>
      <c r="P83" s="207">
        <v>0</v>
      </c>
      <c r="Q83" s="457">
        <f t="shared" si="2"/>
        <v>0</v>
      </c>
      <c r="R83" s="117">
        <v>0</v>
      </c>
      <c r="S83" s="457">
        <f t="shared" si="7"/>
        <v>0</v>
      </c>
    </row>
    <row r="84" spans="1:20">
      <c r="A84" s="120"/>
      <c r="C84" s="49"/>
      <c r="D84" s="49"/>
      <c r="E84" s="117">
        <v>0</v>
      </c>
      <c r="F84" s="54">
        <f t="shared" si="0"/>
        <v>0</v>
      </c>
      <c r="G84" s="118">
        <f t="shared" si="1"/>
        <v>0</v>
      </c>
      <c r="H84" s="117">
        <v>0</v>
      </c>
      <c r="I84" s="54">
        <f t="shared" si="3"/>
        <v>0</v>
      </c>
      <c r="J84" s="118">
        <f t="shared" si="4"/>
        <v>0</v>
      </c>
      <c r="K84" s="117">
        <v>0</v>
      </c>
      <c r="L84" s="118">
        <f t="shared" si="5"/>
        <v>0</v>
      </c>
      <c r="M84" s="510">
        <v>0</v>
      </c>
      <c r="N84" s="513">
        <f>+'2-Incentive ROE'!K$40*'1-Project Rev Req'!M84/100</f>
        <v>0</v>
      </c>
      <c r="O84" s="513">
        <f t="shared" si="6"/>
        <v>0</v>
      </c>
      <c r="P84" s="207">
        <v>0</v>
      </c>
      <c r="Q84" s="457">
        <f t="shared" si="2"/>
        <v>0</v>
      </c>
      <c r="R84" s="117">
        <v>0</v>
      </c>
      <c r="S84" s="457">
        <f t="shared" si="7"/>
        <v>0</v>
      </c>
    </row>
    <row r="85" spans="1:20">
      <c r="A85" s="121"/>
      <c r="B85" s="50"/>
      <c r="C85" s="50"/>
      <c r="D85" s="50"/>
      <c r="E85" s="50"/>
      <c r="F85" s="50"/>
      <c r="G85" s="51"/>
      <c r="H85" s="50"/>
      <c r="I85" s="50"/>
      <c r="J85" s="51"/>
      <c r="K85" s="50"/>
      <c r="L85" s="52"/>
      <c r="M85" s="511"/>
      <c r="N85" s="291"/>
      <c r="O85" s="291"/>
      <c r="P85" s="292"/>
      <c r="Q85" s="291"/>
      <c r="R85" s="50"/>
      <c r="S85" s="458">
        <f t="shared" si="7"/>
        <v>0</v>
      </c>
    </row>
    <row r="86" spans="1:20">
      <c r="A86" s="65" t="s">
        <v>266</v>
      </c>
      <c r="B86" s="89"/>
      <c r="C86" s="66" t="s">
        <v>252</v>
      </c>
      <c r="D86" s="66"/>
      <c r="E86" s="122"/>
      <c r="F86" s="56"/>
      <c r="G86" s="22"/>
      <c r="H86" s="122"/>
      <c r="I86" s="22"/>
      <c r="J86" s="22"/>
      <c r="K86" s="22"/>
      <c r="L86" s="54"/>
      <c r="M86" s="93"/>
      <c r="N86" s="53"/>
      <c r="O86" s="53"/>
      <c r="P86" s="53">
        <f t="shared" ref="P86:S86" si="8">SUM(P66:P85)</f>
        <v>0</v>
      </c>
      <c r="Q86" s="53"/>
      <c r="R86" s="53"/>
      <c r="S86" s="53">
        <f t="shared" si="8"/>
        <v>0</v>
      </c>
    </row>
    <row r="87" spans="1:20">
      <c r="E87" s="757"/>
      <c r="F87" s="53"/>
      <c r="G87" s="53"/>
      <c r="H87" s="53"/>
      <c r="I87" s="53"/>
      <c r="J87" s="53"/>
      <c r="K87" s="53"/>
      <c r="L87" s="54"/>
    </row>
    <row r="88" spans="1:20">
      <c r="A88" s="123"/>
      <c r="E88" s="757"/>
      <c r="F88" s="53"/>
      <c r="G88" s="53"/>
      <c r="H88" s="53"/>
      <c r="I88" s="53"/>
      <c r="J88" s="53"/>
      <c r="K88" s="53"/>
      <c r="L88" s="54"/>
      <c r="M88" s="93"/>
      <c r="N88" s="93"/>
      <c r="O88" s="93"/>
      <c r="T88" s="751">
        <f>+'Attachment H'!I172</f>
        <v>209339.61660343606</v>
      </c>
    </row>
    <row r="89" spans="1:20">
      <c r="E89" s="756"/>
      <c r="K89" s="55"/>
      <c r="L89" s="55"/>
      <c r="M89" s="55"/>
      <c r="N89" s="55"/>
      <c r="O89" s="55"/>
      <c r="T89" s="751">
        <f>-S86</f>
        <v>0</v>
      </c>
    </row>
    <row r="90" spans="1:20">
      <c r="E90" s="756"/>
      <c r="K90" s="55"/>
      <c r="L90" s="55"/>
      <c r="M90" s="55"/>
      <c r="N90" s="55"/>
      <c r="O90" s="55"/>
      <c r="T90" s="751">
        <f>+T88+T89</f>
        <v>209339.61660343606</v>
      </c>
    </row>
    <row r="91" spans="1:20">
      <c r="A91" s="25" t="s">
        <v>73</v>
      </c>
      <c r="T91" s="751">
        <f>+'11-Wholesale Distribution'!M87</f>
        <v>0</v>
      </c>
    </row>
    <row r="92" spans="1:20" ht="13.5" thickBot="1">
      <c r="A92" s="124" t="s">
        <v>74</v>
      </c>
      <c r="T92" s="751">
        <f>+T90-T91</f>
        <v>209339.61660343606</v>
      </c>
    </row>
    <row r="93" spans="1:20">
      <c r="A93" s="125" t="s">
        <v>75</v>
      </c>
      <c r="C93" s="1112" t="s">
        <v>721</v>
      </c>
      <c r="D93" s="1112"/>
      <c r="E93" s="1112"/>
      <c r="F93" s="1112"/>
      <c r="G93" s="1112"/>
      <c r="H93" s="1112"/>
      <c r="I93" s="1112"/>
      <c r="J93" s="1112"/>
      <c r="K93" s="1112"/>
      <c r="L93" s="1112"/>
      <c r="M93" s="1112"/>
      <c r="N93" s="1112"/>
      <c r="O93" s="1112"/>
      <c r="P93" s="1112"/>
      <c r="Q93" s="1112"/>
      <c r="T93" s="751"/>
    </row>
    <row r="94" spans="1:20">
      <c r="A94" s="125" t="s">
        <v>76</v>
      </c>
      <c r="C94" s="1112" t="s">
        <v>674</v>
      </c>
      <c r="D94" s="1112"/>
      <c r="E94" s="1112"/>
      <c r="F94" s="1112"/>
      <c r="G94" s="1112"/>
      <c r="H94" s="1112"/>
      <c r="I94" s="1112"/>
      <c r="J94" s="1112"/>
      <c r="K94" s="1112"/>
      <c r="L94" s="1112"/>
      <c r="M94" s="1112"/>
      <c r="N94" s="1112"/>
      <c r="O94" s="1112"/>
      <c r="P94" s="1112"/>
      <c r="Q94" s="1112"/>
    </row>
    <row r="95" spans="1:20">
      <c r="A95" s="125" t="s">
        <v>77</v>
      </c>
      <c r="C95" s="1113" t="s">
        <v>694</v>
      </c>
      <c r="D95" s="1113"/>
      <c r="E95" s="1113"/>
      <c r="F95" s="1113"/>
      <c r="G95" s="1113"/>
      <c r="H95" s="1113"/>
      <c r="I95" s="1113"/>
      <c r="J95" s="1113"/>
      <c r="K95" s="1113"/>
      <c r="L95" s="1113"/>
      <c r="M95" s="1113"/>
      <c r="N95" s="1113"/>
      <c r="O95" s="1113"/>
      <c r="P95" s="1113"/>
      <c r="Q95" s="1113"/>
    </row>
    <row r="96" spans="1:20">
      <c r="C96" s="25" t="s">
        <v>677</v>
      </c>
    </row>
    <row r="97" spans="1:17">
      <c r="A97" s="125" t="s">
        <v>78</v>
      </c>
      <c r="C97" s="1113" t="s">
        <v>865</v>
      </c>
      <c r="D97" s="1113"/>
      <c r="E97" s="1113"/>
      <c r="F97" s="1113"/>
      <c r="G97" s="1113"/>
      <c r="H97" s="1113"/>
      <c r="I97" s="1113"/>
      <c r="J97" s="1113"/>
      <c r="K97" s="1113"/>
      <c r="L97" s="1113"/>
      <c r="M97" s="1113"/>
      <c r="N97" s="1113"/>
      <c r="O97" s="1113"/>
      <c r="P97" s="1113"/>
      <c r="Q97" s="1113"/>
    </row>
    <row r="98" spans="1:17">
      <c r="A98" s="56" t="s">
        <v>79</v>
      </c>
      <c r="C98" s="1111" t="s">
        <v>676</v>
      </c>
      <c r="D98" s="1111"/>
      <c r="E98" s="1111"/>
      <c r="F98" s="1111"/>
      <c r="G98" s="1111"/>
      <c r="H98" s="1111"/>
      <c r="I98" s="1111"/>
      <c r="J98" s="1111"/>
      <c r="K98" s="1111"/>
      <c r="L98" s="1111"/>
      <c r="M98" s="1111"/>
      <c r="N98" s="1111"/>
      <c r="O98" s="1111"/>
      <c r="P98" s="1111"/>
      <c r="Q98" s="1111"/>
    </row>
    <row r="99" spans="1:17">
      <c r="A99" s="56" t="s">
        <v>80</v>
      </c>
      <c r="C99" s="1111" t="s">
        <v>890</v>
      </c>
      <c r="D99" s="1111"/>
      <c r="E99" s="1111"/>
      <c r="F99" s="1111"/>
      <c r="G99" s="1111"/>
      <c r="H99" s="1111"/>
      <c r="I99" s="1111"/>
      <c r="J99" s="1111"/>
      <c r="K99" s="1111"/>
      <c r="L99" s="1111"/>
      <c r="M99" s="1111"/>
      <c r="N99" s="1111"/>
      <c r="O99" s="1111"/>
      <c r="P99" s="1111"/>
      <c r="Q99" s="1111"/>
    </row>
    <row r="100" spans="1:17">
      <c r="A100" s="56" t="s">
        <v>81</v>
      </c>
      <c r="C100" s="1111" t="s">
        <v>722</v>
      </c>
      <c r="D100" s="1111"/>
      <c r="E100" s="1111"/>
      <c r="F100" s="1111"/>
      <c r="G100" s="1111"/>
      <c r="H100" s="1111"/>
      <c r="I100" s="1111"/>
      <c r="J100" s="1111"/>
      <c r="K100" s="1111"/>
      <c r="L100" s="1111"/>
      <c r="M100" s="1111"/>
      <c r="N100" s="1111"/>
      <c r="O100" s="1111"/>
      <c r="P100" s="1111"/>
      <c r="Q100" s="1111"/>
    </row>
    <row r="101" spans="1:17">
      <c r="A101" s="56" t="s">
        <v>83</v>
      </c>
      <c r="C101" s="1111" t="s">
        <v>723</v>
      </c>
      <c r="D101" s="1111"/>
      <c r="E101" s="1111"/>
      <c r="F101" s="1111"/>
      <c r="G101" s="1111"/>
      <c r="H101" s="1111"/>
      <c r="I101" s="1111"/>
      <c r="J101" s="1111"/>
      <c r="K101" s="1111"/>
      <c r="L101" s="1111"/>
      <c r="M101" s="1111"/>
      <c r="N101" s="1111"/>
      <c r="O101" s="1111"/>
      <c r="P101" s="1111"/>
      <c r="Q101" s="1111"/>
    </row>
    <row r="102" spans="1:17">
      <c r="A102" s="56" t="s">
        <v>84</v>
      </c>
      <c r="C102" s="25" t="s">
        <v>574</v>
      </c>
    </row>
    <row r="103" spans="1:17">
      <c r="A103" s="65" t="s">
        <v>85</v>
      </c>
      <c r="C103" s="95" t="s">
        <v>724</v>
      </c>
      <c r="D103" s="65"/>
      <c r="E103" s="56"/>
      <c r="F103" s="56"/>
      <c r="G103" s="22"/>
      <c r="J103" s="80"/>
      <c r="P103" s="22"/>
      <c r="Q103" s="96"/>
    </row>
    <row r="104" spans="1:17">
      <c r="A104" s="65" t="s">
        <v>162</v>
      </c>
      <c r="C104" s="25" t="s">
        <v>566</v>
      </c>
      <c r="D104" s="65"/>
      <c r="E104" s="56"/>
      <c r="F104" s="56"/>
      <c r="G104" s="22"/>
      <c r="J104" s="80"/>
      <c r="P104" s="22"/>
      <c r="Q104" s="77"/>
    </row>
    <row r="105" spans="1:17">
      <c r="A105" s="56" t="s">
        <v>201</v>
      </c>
      <c r="C105" s="15" t="s">
        <v>584</v>
      </c>
    </row>
    <row r="106" spans="1:17">
      <c r="A106" s="56" t="s">
        <v>786</v>
      </c>
      <c r="C106" s="25" t="s">
        <v>787</v>
      </c>
    </row>
    <row r="107" spans="1:17">
      <c r="A107" s="758" t="s">
        <v>204</v>
      </c>
      <c r="C107" s="25" t="s">
        <v>868</v>
      </c>
    </row>
    <row r="108" spans="1:17">
      <c r="C108" s="25" t="s">
        <v>850</v>
      </c>
    </row>
    <row r="109" spans="1:17" ht="15.75">
      <c r="C109" s="1110"/>
      <c r="D109" s="1110"/>
      <c r="E109" s="1110"/>
      <c r="F109" s="1110"/>
      <c r="G109" s="1110"/>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0" fitToHeight="2" orientation="landscape" verticalDpi="300" r:id="rId2"/>
  <rowBreaks count="1" manualBreakCount="1">
    <brk id="54"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61"/>
  <sheetViews>
    <sheetView tabSelected="1" view="pageBreakPreview" topLeftCell="C13" zoomScale="130" zoomScaleNormal="100" zoomScaleSheetLayoutView="130" workbookViewId="0">
      <selection activeCell="I27" sqref="I27"/>
    </sheetView>
  </sheetViews>
  <sheetFormatPr defaultRowHeight="15"/>
  <cols>
    <col min="2" max="2" width="27.33203125" customWidth="1"/>
    <col min="3" max="3" width="20.109375" bestFit="1" customWidth="1"/>
    <col min="4" max="4" width="11.6640625" customWidth="1"/>
    <col min="5" max="5" width="14.6640625" customWidth="1"/>
    <col min="6" max="6" width="13.33203125" customWidth="1"/>
    <col min="7" max="7" width="12.109375" customWidth="1"/>
    <col min="8" max="8" width="12.88671875" customWidth="1"/>
    <col min="10" max="10" width="10.88671875" customWidth="1"/>
    <col min="11" max="11" width="11" customWidth="1"/>
  </cols>
  <sheetData>
    <row r="1" spans="1:11">
      <c r="A1" s="756"/>
      <c r="B1" s="756"/>
      <c r="C1" s="756"/>
      <c r="D1" s="756"/>
      <c r="E1" s="756"/>
      <c r="F1" s="756"/>
      <c r="G1" s="756"/>
      <c r="H1" s="756"/>
      <c r="I1" s="756"/>
      <c r="J1" s="19" t="s">
        <v>892</v>
      </c>
      <c r="K1" s="756"/>
    </row>
    <row r="2" spans="1:11">
      <c r="A2" s="756"/>
      <c r="B2" s="756"/>
      <c r="C2" s="756"/>
      <c r="D2" s="756"/>
      <c r="E2" s="756"/>
      <c r="F2" s="756"/>
      <c r="G2" s="756"/>
      <c r="H2" s="756"/>
      <c r="I2" s="756"/>
      <c r="J2" s="756"/>
      <c r="K2" s="756"/>
    </row>
    <row r="3" spans="1:11">
      <c r="A3" s="756"/>
      <c r="B3" s="756"/>
      <c r="C3" s="756"/>
      <c r="D3" s="756"/>
      <c r="E3" s="756"/>
      <c r="F3" s="756"/>
      <c r="G3" s="756"/>
      <c r="H3" s="756"/>
      <c r="I3" s="756"/>
      <c r="J3" s="756"/>
      <c r="K3" s="756"/>
    </row>
    <row r="4" spans="1:11">
      <c r="A4" s="756"/>
      <c r="B4" s="756"/>
      <c r="C4" s="756"/>
      <c r="D4" s="756"/>
      <c r="E4" s="756"/>
      <c r="F4" s="756"/>
      <c r="G4" s="756"/>
      <c r="H4" s="756"/>
      <c r="I4" s="756"/>
      <c r="J4" s="756"/>
      <c r="K4" s="756"/>
    </row>
    <row r="5" spans="1:11">
      <c r="A5" s="644"/>
      <c r="B5" s="756"/>
      <c r="C5" s="756"/>
      <c r="D5" s="19"/>
      <c r="E5" s="828" t="s">
        <v>960</v>
      </c>
      <c r="F5" s="19"/>
      <c r="G5" s="19"/>
      <c r="H5" s="756"/>
      <c r="I5" s="19"/>
      <c r="J5" s="19"/>
      <c r="K5" s="19"/>
    </row>
    <row r="6" spans="1:11">
      <c r="A6" s="644"/>
      <c r="B6" s="756"/>
      <c r="C6" s="756"/>
      <c r="D6" s="19"/>
      <c r="E6" s="507" t="s">
        <v>961</v>
      </c>
      <c r="F6" s="22"/>
      <c r="G6" s="22"/>
      <c r="H6" s="756"/>
      <c r="I6" s="22"/>
      <c r="J6" s="22"/>
      <c r="K6" s="22"/>
    </row>
    <row r="7" spans="1:11">
      <c r="A7" s="644"/>
      <c r="B7" s="756"/>
      <c r="C7" s="26"/>
      <c r="D7" s="26"/>
      <c r="E7" s="242" t="str">
        <f>+'Attachment H'!D5</f>
        <v>GridLiance High Plains LLC</v>
      </c>
      <c r="F7" s="26"/>
      <c r="G7" s="26"/>
      <c r="H7" s="756"/>
      <c r="I7" s="26"/>
      <c r="J7" s="26"/>
      <c r="K7" s="26"/>
    </row>
    <row r="8" spans="1:11">
      <c r="A8" s="645"/>
      <c r="B8" s="756"/>
      <c r="C8" s="756"/>
      <c r="D8" s="756"/>
      <c r="E8" s="71"/>
      <c r="F8" s="71"/>
      <c r="G8" s="71"/>
      <c r="H8" s="756"/>
      <c r="I8" s="26"/>
      <c r="J8" s="26"/>
      <c r="K8" s="26"/>
    </row>
    <row r="9" spans="1:11">
      <c r="A9" s="646"/>
      <c r="B9" s="326"/>
      <c r="C9" s="326"/>
      <c r="D9" s="326"/>
      <c r="E9" s="326"/>
      <c r="F9" s="326"/>
      <c r="G9" s="326"/>
      <c r="H9" s="326"/>
      <c r="I9" s="326"/>
      <c r="J9" s="326"/>
      <c r="K9" s="842"/>
    </row>
    <row r="10" spans="1:11">
      <c r="A10" s="646"/>
      <c r="B10" s="326"/>
      <c r="C10" s="326"/>
      <c r="D10" s="1115" t="s">
        <v>888</v>
      </c>
      <c r="E10" s="1116"/>
      <c r="F10" s="552"/>
      <c r="G10" s="554" t="s">
        <v>630</v>
      </c>
      <c r="H10" s="552"/>
      <c r="I10" s="555"/>
      <c r="J10" s="555"/>
      <c r="K10" s="553"/>
    </row>
    <row r="11" spans="1:11" ht="15.75">
      <c r="A11" s="646">
        <v>1</v>
      </c>
      <c r="B11" s="326" t="s">
        <v>887</v>
      </c>
      <c r="C11" s="326"/>
      <c r="D11" s="1117" t="s">
        <v>889</v>
      </c>
      <c r="E11" s="1118"/>
      <c r="F11" s="809" t="s">
        <v>734</v>
      </c>
      <c r="G11" s="556" t="s">
        <v>631</v>
      </c>
      <c r="H11" s="809" t="s">
        <v>632</v>
      </c>
      <c r="I11" s="782"/>
      <c r="J11" s="782"/>
      <c r="K11" s="783"/>
    </row>
    <row r="12" spans="1:11">
      <c r="A12" s="646">
        <v>2</v>
      </c>
      <c r="B12" s="1084">
        <v>2020</v>
      </c>
      <c r="C12" s="326"/>
      <c r="D12" s="558"/>
      <c r="E12" s="558"/>
      <c r="F12" s="647">
        <v>2399028.9637943832</v>
      </c>
      <c r="G12" s="559"/>
      <c r="H12" s="558"/>
      <c r="I12" s="558"/>
      <c r="J12" s="558"/>
      <c r="K12" s="552"/>
    </row>
    <row r="13" spans="1:11">
      <c r="A13" s="491"/>
      <c r="B13" s="560" t="s">
        <v>75</v>
      </c>
      <c r="C13" s="560" t="s">
        <v>76</v>
      </c>
      <c r="D13" s="556" t="s">
        <v>77</v>
      </c>
      <c r="E13" s="556" t="s">
        <v>78</v>
      </c>
      <c r="F13" s="554" t="s">
        <v>79</v>
      </c>
      <c r="G13" s="560" t="s">
        <v>80</v>
      </c>
      <c r="H13" s="561" t="s">
        <v>81</v>
      </c>
      <c r="I13" s="561" t="s">
        <v>83</v>
      </c>
      <c r="J13" s="561" t="s">
        <v>84</v>
      </c>
      <c r="K13" s="649" t="s">
        <v>85</v>
      </c>
    </row>
    <row r="14" spans="1:11">
      <c r="A14" s="646"/>
      <c r="B14" s="558"/>
      <c r="C14" s="554"/>
      <c r="D14" s="554"/>
      <c r="E14" s="841" t="s">
        <v>735</v>
      </c>
      <c r="F14" s="554"/>
      <c r="G14" s="554"/>
      <c r="H14" s="558"/>
      <c r="I14" s="554"/>
      <c r="J14" s="558"/>
      <c r="K14" s="558"/>
    </row>
    <row r="15" spans="1:11">
      <c r="A15" s="646"/>
      <c r="B15" s="559"/>
      <c r="C15" s="561"/>
      <c r="D15" s="561" t="s">
        <v>880</v>
      </c>
      <c r="E15" s="649" t="s">
        <v>21</v>
      </c>
      <c r="F15" s="561" t="s">
        <v>635</v>
      </c>
      <c r="G15" s="561" t="s">
        <v>879</v>
      </c>
      <c r="H15" s="561" t="s">
        <v>633</v>
      </c>
      <c r="I15" s="561"/>
      <c r="J15" s="561" t="s">
        <v>503</v>
      </c>
      <c r="K15" s="561"/>
    </row>
    <row r="16" spans="1:11">
      <c r="A16" s="646"/>
      <c r="B16" s="561" t="s">
        <v>645</v>
      </c>
      <c r="C16" s="561"/>
      <c r="D16" s="561" t="s">
        <v>634</v>
      </c>
      <c r="E16" s="649" t="s">
        <v>736</v>
      </c>
      <c r="F16" s="561" t="s">
        <v>640</v>
      </c>
      <c r="G16" s="561" t="s">
        <v>634</v>
      </c>
      <c r="H16" s="561" t="s">
        <v>554</v>
      </c>
      <c r="I16" s="554" t="s">
        <v>696</v>
      </c>
      <c r="J16" s="561" t="s">
        <v>636</v>
      </c>
      <c r="K16" s="561" t="s">
        <v>737</v>
      </c>
    </row>
    <row r="17" spans="1:11" ht="15.75">
      <c r="A17" s="646"/>
      <c r="B17" s="556" t="s">
        <v>637</v>
      </c>
      <c r="C17" s="556" t="s">
        <v>638</v>
      </c>
      <c r="D17" s="556" t="s">
        <v>639</v>
      </c>
      <c r="E17" s="649" t="s">
        <v>631</v>
      </c>
      <c r="F17" s="651" t="s">
        <v>881</v>
      </c>
      <c r="G17" s="556" t="s">
        <v>738</v>
      </c>
      <c r="H17" s="556" t="s">
        <v>882</v>
      </c>
      <c r="I17" s="561" t="s">
        <v>739</v>
      </c>
      <c r="J17" s="556" t="s">
        <v>740</v>
      </c>
      <c r="K17" s="556" t="s">
        <v>883</v>
      </c>
    </row>
    <row r="18" spans="1:11">
      <c r="A18" s="646">
        <v>3</v>
      </c>
      <c r="B18" s="992" t="s">
        <v>1114</v>
      </c>
      <c r="C18" s="992" t="s">
        <v>1115</v>
      </c>
      <c r="D18" s="993">
        <v>2399028.9637943832</v>
      </c>
      <c r="E18" s="653">
        <f>IF(D$39=0,0,D18/D$39)</f>
        <v>1</v>
      </c>
      <c r="F18" s="1085">
        <f>IF(F$12=0,0,E18*F$12)</f>
        <v>2399028.9637943832</v>
      </c>
      <c r="G18" s="995">
        <v>2989392</v>
      </c>
      <c r="H18" s="1086">
        <f t="shared" ref="H18:H37" si="0">+G18-F18</f>
        <v>590363.03620561678</v>
      </c>
      <c r="I18" s="1087">
        <f>E56</f>
        <v>1107.8299285713583</v>
      </c>
      <c r="J18" s="1086">
        <f t="shared" ref="J18:J37" si="1">(H18+I18)*((J$41/12)*24)</f>
        <v>44208.222451629612</v>
      </c>
      <c r="K18" s="1086">
        <f>+H18+J18+I18</f>
        <v>635679.08858581772</v>
      </c>
    </row>
    <row r="19" spans="1:11">
      <c r="A19" s="646" t="s">
        <v>741</v>
      </c>
      <c r="B19" s="583"/>
      <c r="C19" s="583"/>
      <c r="D19" s="658">
        <v>0</v>
      </c>
      <c r="E19" s="659">
        <f t="shared" ref="E19:E37" si="2">IF(D$39=0,0,D19/D$39)</f>
        <v>0</v>
      </c>
      <c r="F19" s="1083">
        <f>IF(F$12=0,0,E19*F$12)</f>
        <v>0</v>
      </c>
      <c r="G19" s="660">
        <v>0</v>
      </c>
      <c r="H19" s="659">
        <f t="shared" si="0"/>
        <v>0</v>
      </c>
      <c r="I19" s="661">
        <v>0</v>
      </c>
      <c r="J19" s="656">
        <f t="shared" si="1"/>
        <v>0</v>
      </c>
      <c r="K19" s="656">
        <f t="shared" ref="K19:K37" si="3">+H19+J19+I19</f>
        <v>0</v>
      </c>
    </row>
    <row r="20" spans="1:11">
      <c r="A20" s="646" t="s">
        <v>742</v>
      </c>
      <c r="B20" s="583"/>
      <c r="C20" s="583"/>
      <c r="D20" s="658">
        <v>0</v>
      </c>
      <c r="E20" s="659">
        <f t="shared" si="2"/>
        <v>0</v>
      </c>
      <c r="F20" s="1083">
        <f t="shared" ref="F20:F37" si="4">IF(F$12=0,0,E20*F$12)</f>
        <v>0</v>
      </c>
      <c r="G20" s="660">
        <v>0</v>
      </c>
      <c r="H20" s="659">
        <f t="shared" si="0"/>
        <v>0</v>
      </c>
      <c r="I20" s="661">
        <v>0</v>
      </c>
      <c r="J20" s="656">
        <f t="shared" si="1"/>
        <v>0</v>
      </c>
      <c r="K20" s="656">
        <f t="shared" si="3"/>
        <v>0</v>
      </c>
    </row>
    <row r="21" spans="1:11">
      <c r="A21" s="646" t="s">
        <v>743</v>
      </c>
      <c r="B21" s="583"/>
      <c r="C21" s="583"/>
      <c r="D21" s="658">
        <v>0</v>
      </c>
      <c r="E21" s="659">
        <f t="shared" si="2"/>
        <v>0</v>
      </c>
      <c r="F21" s="1083">
        <f t="shared" si="4"/>
        <v>0</v>
      </c>
      <c r="G21" s="660">
        <v>0</v>
      </c>
      <c r="H21" s="659">
        <f t="shared" si="0"/>
        <v>0</v>
      </c>
      <c r="I21" s="661">
        <v>0</v>
      </c>
      <c r="J21" s="656">
        <f t="shared" si="1"/>
        <v>0</v>
      </c>
      <c r="K21" s="656">
        <f t="shared" si="3"/>
        <v>0</v>
      </c>
    </row>
    <row r="22" spans="1:11">
      <c r="A22" s="646"/>
      <c r="B22" s="583"/>
      <c r="C22" s="583"/>
      <c r="D22" s="658">
        <v>0</v>
      </c>
      <c r="E22" s="659">
        <f t="shared" si="2"/>
        <v>0</v>
      </c>
      <c r="F22" s="1083">
        <f t="shared" si="4"/>
        <v>0</v>
      </c>
      <c r="G22" s="660">
        <v>0</v>
      </c>
      <c r="H22" s="659">
        <f t="shared" si="0"/>
        <v>0</v>
      </c>
      <c r="I22" s="661">
        <v>0</v>
      </c>
      <c r="J22" s="656">
        <f t="shared" si="1"/>
        <v>0</v>
      </c>
      <c r="K22" s="656">
        <f t="shared" si="3"/>
        <v>0</v>
      </c>
    </row>
    <row r="23" spans="1:11">
      <c r="A23" s="646"/>
      <c r="B23" s="583"/>
      <c r="C23" s="583"/>
      <c r="D23" s="658">
        <v>0</v>
      </c>
      <c r="E23" s="659">
        <f t="shared" si="2"/>
        <v>0</v>
      </c>
      <c r="F23" s="1083">
        <f t="shared" si="4"/>
        <v>0</v>
      </c>
      <c r="G23" s="660">
        <v>0</v>
      </c>
      <c r="H23" s="659">
        <f t="shared" si="0"/>
        <v>0</v>
      </c>
      <c r="I23" s="661">
        <v>0</v>
      </c>
      <c r="J23" s="656">
        <f t="shared" si="1"/>
        <v>0</v>
      </c>
      <c r="K23" s="656">
        <f t="shared" si="3"/>
        <v>0</v>
      </c>
    </row>
    <row r="24" spans="1:11">
      <c r="A24" s="646"/>
      <c r="B24" s="583"/>
      <c r="C24" s="583"/>
      <c r="D24" s="658">
        <v>0</v>
      </c>
      <c r="E24" s="659">
        <f t="shared" si="2"/>
        <v>0</v>
      </c>
      <c r="F24" s="1083">
        <f t="shared" si="4"/>
        <v>0</v>
      </c>
      <c r="G24" s="660">
        <v>0</v>
      </c>
      <c r="H24" s="659">
        <f t="shared" si="0"/>
        <v>0</v>
      </c>
      <c r="I24" s="661">
        <v>0</v>
      </c>
      <c r="J24" s="656">
        <f t="shared" si="1"/>
        <v>0</v>
      </c>
      <c r="K24" s="656">
        <f t="shared" si="3"/>
        <v>0</v>
      </c>
    </row>
    <row r="25" spans="1:11">
      <c r="A25" s="646"/>
      <c r="B25" s="583"/>
      <c r="C25" s="583"/>
      <c r="D25" s="658">
        <v>0</v>
      </c>
      <c r="E25" s="659">
        <f t="shared" si="2"/>
        <v>0</v>
      </c>
      <c r="F25" s="1083">
        <f t="shared" si="4"/>
        <v>0</v>
      </c>
      <c r="G25" s="660">
        <v>0</v>
      </c>
      <c r="H25" s="659">
        <f t="shared" si="0"/>
        <v>0</v>
      </c>
      <c r="I25" s="661">
        <v>0</v>
      </c>
      <c r="J25" s="656">
        <f t="shared" si="1"/>
        <v>0</v>
      </c>
      <c r="K25" s="656">
        <f t="shared" si="3"/>
        <v>0</v>
      </c>
    </row>
    <row r="26" spans="1:11">
      <c r="A26" s="646"/>
      <c r="B26" s="583"/>
      <c r="C26" s="583"/>
      <c r="D26" s="658">
        <v>0</v>
      </c>
      <c r="E26" s="659">
        <f t="shared" si="2"/>
        <v>0</v>
      </c>
      <c r="F26" s="1083">
        <f t="shared" si="4"/>
        <v>0</v>
      </c>
      <c r="G26" s="660">
        <v>0</v>
      </c>
      <c r="H26" s="659">
        <f t="shared" si="0"/>
        <v>0</v>
      </c>
      <c r="I26" s="661">
        <v>0</v>
      </c>
      <c r="J26" s="656">
        <f t="shared" si="1"/>
        <v>0</v>
      </c>
      <c r="K26" s="656">
        <f t="shared" si="3"/>
        <v>0</v>
      </c>
    </row>
    <row r="27" spans="1:11">
      <c r="A27" s="646"/>
      <c r="B27" s="583"/>
      <c r="C27" s="583"/>
      <c r="D27" s="658">
        <v>0</v>
      </c>
      <c r="E27" s="659">
        <f t="shared" si="2"/>
        <v>0</v>
      </c>
      <c r="F27" s="1083">
        <f t="shared" si="4"/>
        <v>0</v>
      </c>
      <c r="G27" s="660">
        <v>0</v>
      </c>
      <c r="H27" s="659">
        <f t="shared" si="0"/>
        <v>0</v>
      </c>
      <c r="I27" s="661">
        <v>0</v>
      </c>
      <c r="J27" s="656">
        <f t="shared" si="1"/>
        <v>0</v>
      </c>
      <c r="K27" s="656">
        <f t="shared" si="3"/>
        <v>0</v>
      </c>
    </row>
    <row r="28" spans="1:11">
      <c r="A28" s="646"/>
      <c r="B28" s="583"/>
      <c r="C28" s="583"/>
      <c r="D28" s="658">
        <v>0</v>
      </c>
      <c r="E28" s="659">
        <f t="shared" si="2"/>
        <v>0</v>
      </c>
      <c r="F28" s="1083">
        <f t="shared" si="4"/>
        <v>0</v>
      </c>
      <c r="G28" s="660">
        <v>0</v>
      </c>
      <c r="H28" s="659">
        <f t="shared" si="0"/>
        <v>0</v>
      </c>
      <c r="I28" s="661">
        <v>0</v>
      </c>
      <c r="J28" s="656">
        <f t="shared" si="1"/>
        <v>0</v>
      </c>
      <c r="K28" s="656">
        <f t="shared" si="3"/>
        <v>0</v>
      </c>
    </row>
    <row r="29" spans="1:11">
      <c r="A29" s="646"/>
      <c r="B29" s="583"/>
      <c r="C29" s="583"/>
      <c r="D29" s="658">
        <v>0</v>
      </c>
      <c r="E29" s="659">
        <f t="shared" si="2"/>
        <v>0</v>
      </c>
      <c r="F29" s="1083">
        <f t="shared" si="4"/>
        <v>0</v>
      </c>
      <c r="G29" s="660">
        <v>0</v>
      </c>
      <c r="H29" s="659">
        <f t="shared" si="0"/>
        <v>0</v>
      </c>
      <c r="I29" s="661">
        <v>0</v>
      </c>
      <c r="J29" s="656">
        <f t="shared" si="1"/>
        <v>0</v>
      </c>
      <c r="K29" s="656">
        <f t="shared" si="3"/>
        <v>0</v>
      </c>
    </row>
    <row r="30" spans="1:11">
      <c r="A30" s="646"/>
      <c r="B30" s="583"/>
      <c r="C30" s="583"/>
      <c r="D30" s="658">
        <v>0</v>
      </c>
      <c r="E30" s="659">
        <f t="shared" si="2"/>
        <v>0</v>
      </c>
      <c r="F30" s="1083">
        <f t="shared" si="4"/>
        <v>0</v>
      </c>
      <c r="G30" s="660">
        <v>0</v>
      </c>
      <c r="H30" s="659">
        <f t="shared" si="0"/>
        <v>0</v>
      </c>
      <c r="I30" s="661">
        <v>0</v>
      </c>
      <c r="J30" s="656">
        <f t="shared" si="1"/>
        <v>0</v>
      </c>
      <c r="K30" s="656">
        <f t="shared" si="3"/>
        <v>0</v>
      </c>
    </row>
    <row r="31" spans="1:11">
      <c r="A31" s="646"/>
      <c r="B31" s="583"/>
      <c r="C31" s="583"/>
      <c r="D31" s="658">
        <v>0</v>
      </c>
      <c r="E31" s="659">
        <f t="shared" si="2"/>
        <v>0</v>
      </c>
      <c r="F31" s="1083">
        <f t="shared" si="4"/>
        <v>0</v>
      </c>
      <c r="G31" s="660">
        <v>0</v>
      </c>
      <c r="H31" s="659">
        <f t="shared" si="0"/>
        <v>0</v>
      </c>
      <c r="I31" s="661">
        <v>0</v>
      </c>
      <c r="J31" s="656">
        <f t="shared" si="1"/>
        <v>0</v>
      </c>
      <c r="K31" s="656">
        <f t="shared" si="3"/>
        <v>0</v>
      </c>
    </row>
    <row r="32" spans="1:11">
      <c r="A32" s="646"/>
      <c r="B32" s="583"/>
      <c r="C32" s="583"/>
      <c r="D32" s="658">
        <v>0</v>
      </c>
      <c r="E32" s="659">
        <f t="shared" si="2"/>
        <v>0</v>
      </c>
      <c r="F32" s="1083">
        <f t="shared" si="4"/>
        <v>0</v>
      </c>
      <c r="G32" s="660">
        <v>0</v>
      </c>
      <c r="H32" s="659">
        <f t="shared" si="0"/>
        <v>0</v>
      </c>
      <c r="I32" s="661">
        <v>0</v>
      </c>
      <c r="J32" s="656">
        <f t="shared" si="1"/>
        <v>0</v>
      </c>
      <c r="K32" s="656">
        <f t="shared" si="3"/>
        <v>0</v>
      </c>
    </row>
    <row r="33" spans="1:11">
      <c r="A33" s="646"/>
      <c r="B33" s="583"/>
      <c r="C33" s="583"/>
      <c r="D33" s="658">
        <v>0</v>
      </c>
      <c r="E33" s="659">
        <f t="shared" si="2"/>
        <v>0</v>
      </c>
      <c r="F33" s="1083">
        <f t="shared" si="4"/>
        <v>0</v>
      </c>
      <c r="G33" s="660">
        <v>0</v>
      </c>
      <c r="H33" s="659">
        <f t="shared" si="0"/>
        <v>0</v>
      </c>
      <c r="I33" s="661">
        <v>0</v>
      </c>
      <c r="J33" s="656">
        <f t="shared" si="1"/>
        <v>0</v>
      </c>
      <c r="K33" s="656">
        <f t="shared" si="3"/>
        <v>0</v>
      </c>
    </row>
    <row r="34" spans="1:11">
      <c r="A34" s="646"/>
      <c r="B34" s="583"/>
      <c r="C34" s="583"/>
      <c r="D34" s="658">
        <v>0</v>
      </c>
      <c r="E34" s="659">
        <f t="shared" si="2"/>
        <v>0</v>
      </c>
      <c r="F34" s="1083">
        <f t="shared" si="4"/>
        <v>0</v>
      </c>
      <c r="G34" s="660">
        <v>0</v>
      </c>
      <c r="H34" s="659">
        <f t="shared" si="0"/>
        <v>0</v>
      </c>
      <c r="I34" s="661">
        <v>0</v>
      </c>
      <c r="J34" s="656">
        <f t="shared" si="1"/>
        <v>0</v>
      </c>
      <c r="K34" s="656">
        <f t="shared" si="3"/>
        <v>0</v>
      </c>
    </row>
    <row r="35" spans="1:11">
      <c r="A35" s="646"/>
      <c r="B35" s="583"/>
      <c r="C35" s="583"/>
      <c r="D35" s="658">
        <v>0</v>
      </c>
      <c r="E35" s="659">
        <f t="shared" si="2"/>
        <v>0</v>
      </c>
      <c r="F35" s="1083">
        <f t="shared" si="4"/>
        <v>0</v>
      </c>
      <c r="G35" s="660">
        <v>0</v>
      </c>
      <c r="H35" s="659">
        <f t="shared" si="0"/>
        <v>0</v>
      </c>
      <c r="I35" s="661">
        <v>0</v>
      </c>
      <c r="J35" s="656">
        <f t="shared" si="1"/>
        <v>0</v>
      </c>
      <c r="K35" s="656">
        <f t="shared" si="3"/>
        <v>0</v>
      </c>
    </row>
    <row r="36" spans="1:11">
      <c r="A36" s="646"/>
      <c r="B36" s="583"/>
      <c r="C36" s="583"/>
      <c r="D36" s="658">
        <v>0</v>
      </c>
      <c r="E36" s="659">
        <f t="shared" si="2"/>
        <v>0</v>
      </c>
      <c r="F36" s="1083">
        <f t="shared" si="4"/>
        <v>0</v>
      </c>
      <c r="G36" s="660">
        <v>0</v>
      </c>
      <c r="H36" s="659">
        <f t="shared" si="0"/>
        <v>0</v>
      </c>
      <c r="I36" s="661">
        <v>0</v>
      </c>
      <c r="J36" s="656">
        <f t="shared" si="1"/>
        <v>0</v>
      </c>
      <c r="K36" s="656">
        <f t="shared" si="3"/>
        <v>0</v>
      </c>
    </row>
    <row r="37" spans="1:11">
      <c r="A37" s="646"/>
      <c r="B37" s="583"/>
      <c r="C37" s="583"/>
      <c r="D37" s="658">
        <v>0</v>
      </c>
      <c r="E37" s="659">
        <f t="shared" si="2"/>
        <v>0</v>
      </c>
      <c r="F37" s="1083">
        <f t="shared" si="4"/>
        <v>0</v>
      </c>
      <c r="G37" s="660">
        <v>0</v>
      </c>
      <c r="H37" s="659">
        <f t="shared" si="0"/>
        <v>0</v>
      </c>
      <c r="I37" s="661">
        <v>0</v>
      </c>
      <c r="J37" s="656">
        <f t="shared" si="1"/>
        <v>0</v>
      </c>
      <c r="K37" s="656">
        <f t="shared" si="3"/>
        <v>0</v>
      </c>
    </row>
    <row r="38" spans="1:11">
      <c r="A38" s="646"/>
      <c r="B38" s="562"/>
      <c r="C38" s="562"/>
      <c r="D38" s="662"/>
      <c r="E38" s="663"/>
      <c r="F38" s="563"/>
      <c r="G38" s="564"/>
      <c r="H38" s="562"/>
      <c r="I38" s="562"/>
      <c r="J38" s="562"/>
      <c r="K38" s="562"/>
    </row>
    <row r="39" spans="1:11">
      <c r="A39" s="646">
        <v>4</v>
      </c>
      <c r="B39" s="326" t="s">
        <v>689</v>
      </c>
      <c r="C39" s="326"/>
      <c r="D39" s="847">
        <f t="shared" ref="D39:F39" si="5">SUM(D18:D38)</f>
        <v>2399028.9637943832</v>
      </c>
      <c r="E39" s="847">
        <f t="shared" si="5"/>
        <v>1</v>
      </c>
      <c r="F39" s="847">
        <f t="shared" si="5"/>
        <v>2399028.9637943832</v>
      </c>
      <c r="G39" s="847">
        <f>SUM(G18:G38)</f>
        <v>2989392</v>
      </c>
      <c r="H39" s="847">
        <f>SUM(H18:H38)</f>
        <v>590363.03620561678</v>
      </c>
      <c r="I39" s="847"/>
      <c r="J39" s="847">
        <f>SUM(J18:J38)</f>
        <v>44208.222451629612</v>
      </c>
      <c r="K39" s="847">
        <f>SUM(K18:K38)</f>
        <v>635679.08858581772</v>
      </c>
    </row>
    <row r="40" spans="1:11">
      <c r="A40" s="646"/>
      <c r="B40" s="326"/>
      <c r="C40" s="326"/>
      <c r="D40" s="664"/>
      <c r="E40" s="664"/>
      <c r="F40" s="664"/>
      <c r="G40" s="664"/>
      <c r="H40" s="664"/>
      <c r="I40" s="664"/>
      <c r="J40" s="664"/>
      <c r="K40" s="664"/>
    </row>
    <row r="41" spans="1:11">
      <c r="A41" s="646"/>
      <c r="B41" s="326"/>
      <c r="C41" s="326"/>
      <c r="D41" s="664"/>
      <c r="E41" s="664"/>
      <c r="F41" s="664"/>
      <c r="G41" s="664" t="s">
        <v>641</v>
      </c>
      <c r="H41" s="664"/>
      <c r="I41" s="664"/>
      <c r="J41" s="994">
        <v>3.7371428571428576E-2</v>
      </c>
      <c r="K41" s="664"/>
    </row>
    <row r="42" spans="1:11">
      <c r="A42" s="646"/>
      <c r="B42" s="326"/>
      <c r="C42" s="326"/>
      <c r="D42" s="664"/>
      <c r="E42" s="664"/>
      <c r="F42" s="664"/>
      <c r="G42" s="664" t="s">
        <v>642</v>
      </c>
      <c r="H42" s="664"/>
      <c r="I42" s="664"/>
      <c r="J42" s="847">
        <f>+J39</f>
        <v>44208.222451629612</v>
      </c>
      <c r="K42" s="664"/>
    </row>
    <row r="43" spans="1:11">
      <c r="A43" s="646"/>
      <c r="B43" s="326" t="s">
        <v>275</v>
      </c>
      <c r="C43" s="326"/>
      <c r="D43" s="326"/>
      <c r="E43" s="326"/>
      <c r="F43" s="326"/>
      <c r="G43" s="326"/>
      <c r="H43" s="326"/>
      <c r="I43" s="326"/>
      <c r="J43" s="326"/>
      <c r="K43" s="326"/>
    </row>
    <row r="44" spans="1:11">
      <c r="A44" s="646"/>
      <c r="B44" s="326" t="s">
        <v>962</v>
      </c>
      <c r="C44" s="326"/>
      <c r="D44" s="326"/>
      <c r="E44" s="326"/>
      <c r="F44" s="326"/>
      <c r="G44" s="326"/>
      <c r="H44" s="326"/>
      <c r="I44" s="326"/>
      <c r="J44" s="326"/>
      <c r="K44" s="326"/>
    </row>
    <row r="45" spans="1:11">
      <c r="A45" s="646"/>
      <c r="B45" s="328" t="s">
        <v>963</v>
      </c>
      <c r="C45" s="326"/>
      <c r="D45" s="326"/>
      <c r="E45" s="326"/>
      <c r="F45" s="326"/>
      <c r="G45" s="326"/>
      <c r="H45" s="326"/>
      <c r="I45" s="326"/>
      <c r="J45" s="326"/>
      <c r="K45" s="326"/>
    </row>
    <row r="46" spans="1:11">
      <c r="A46" s="646"/>
      <c r="B46" s="326" t="s">
        <v>964</v>
      </c>
      <c r="C46" s="326"/>
      <c r="D46" s="326"/>
      <c r="E46" s="326"/>
      <c r="F46" s="326"/>
      <c r="G46" s="326"/>
      <c r="H46" s="326"/>
      <c r="I46" s="326"/>
      <c r="J46" s="326"/>
      <c r="K46" s="326"/>
    </row>
    <row r="47" spans="1:11">
      <c r="A47" s="646"/>
      <c r="B47" s="756" t="s">
        <v>885</v>
      </c>
      <c r="C47" s="326"/>
      <c r="D47" s="326"/>
      <c r="E47" s="326"/>
      <c r="F47" s="326"/>
      <c r="G47" s="326"/>
      <c r="H47" s="326"/>
      <c r="I47" s="326"/>
      <c r="J47" s="326"/>
      <c r="K47" s="326"/>
    </row>
    <row r="48" spans="1:11">
      <c r="A48" s="646"/>
      <c r="B48" s="326" t="s">
        <v>854</v>
      </c>
      <c r="C48" s="326"/>
      <c r="D48" s="326"/>
      <c r="E48" s="326"/>
      <c r="F48" s="326"/>
      <c r="G48" s="326"/>
      <c r="H48" s="326"/>
      <c r="I48" s="326"/>
      <c r="J48" s="326"/>
      <c r="K48" s="326"/>
    </row>
    <row r="49" spans="1:11">
      <c r="A49" s="646"/>
      <c r="B49" s="565" t="s">
        <v>886</v>
      </c>
      <c r="C49" s="326"/>
      <c r="D49" s="326"/>
      <c r="E49" s="326"/>
      <c r="F49" s="326"/>
      <c r="G49" s="326"/>
      <c r="H49" s="326"/>
      <c r="I49" s="326"/>
      <c r="J49" s="326"/>
      <c r="K49" s="326"/>
    </row>
    <row r="52" spans="1:11">
      <c r="A52" s="666" t="s">
        <v>744</v>
      </c>
      <c r="B52" s="756"/>
      <c r="C52" s="566"/>
      <c r="D52" s="27"/>
      <c r="E52" s="27"/>
      <c r="F52" s="27"/>
      <c r="G52" s="27"/>
      <c r="H52" s="27"/>
      <c r="I52" s="566"/>
      <c r="J52" s="566"/>
      <c r="K52" s="756"/>
    </row>
    <row r="53" spans="1:11">
      <c r="A53" s="667"/>
      <c r="B53" s="758" t="s">
        <v>293</v>
      </c>
      <c r="C53" s="568" t="s">
        <v>294</v>
      </c>
      <c r="D53" s="567" t="s">
        <v>295</v>
      </c>
      <c r="E53" s="567" t="s">
        <v>296</v>
      </c>
      <c r="F53" s="758"/>
      <c r="G53" s="756"/>
      <c r="H53" s="756"/>
      <c r="I53" s="756"/>
      <c r="J53" s="566"/>
      <c r="K53" s="756"/>
    </row>
    <row r="54" spans="1:11">
      <c r="A54" s="667"/>
      <c r="B54" s="569" t="str">
        <f>+A52</f>
        <v>Prior Period Adjustment</v>
      </c>
      <c r="C54" s="570" t="s">
        <v>19</v>
      </c>
      <c r="D54" s="571" t="s">
        <v>503</v>
      </c>
      <c r="E54" s="571" t="s">
        <v>21</v>
      </c>
      <c r="F54" s="756"/>
      <c r="G54" s="756"/>
      <c r="H54" s="756"/>
      <c r="I54" s="756"/>
      <c r="J54" s="566"/>
      <c r="K54" s="756"/>
    </row>
    <row r="55" spans="1:11">
      <c r="A55" s="667"/>
      <c r="B55" s="572" t="s">
        <v>745</v>
      </c>
      <c r="C55" s="573" t="s">
        <v>643</v>
      </c>
      <c r="D55" s="573" t="s">
        <v>603</v>
      </c>
      <c r="E55" s="573" t="s">
        <v>644</v>
      </c>
      <c r="F55" s="756"/>
      <c r="G55" s="756"/>
      <c r="H55" s="756"/>
      <c r="I55" s="756"/>
      <c r="J55" s="566"/>
      <c r="K55" s="756"/>
    </row>
    <row r="56" spans="1:11">
      <c r="A56" s="667" t="s">
        <v>217</v>
      </c>
      <c r="B56" s="574" t="s">
        <v>1129</v>
      </c>
      <c r="C56" s="1088">
        <v>1047.8299285713583</v>
      </c>
      <c r="D56" s="1088">
        <v>60</v>
      </c>
      <c r="E56" s="576">
        <f>+C56+D56</f>
        <v>1107.8299285713583</v>
      </c>
      <c r="F56" s="756"/>
      <c r="G56" s="756"/>
      <c r="H56" s="756"/>
      <c r="I56" s="756"/>
      <c r="J56" s="566"/>
      <c r="K56" s="756"/>
    </row>
    <row r="57" spans="1:11">
      <c r="A57" s="667"/>
      <c r="B57" s="577"/>
      <c r="C57" s="51"/>
      <c r="D57" s="51"/>
      <c r="E57" s="458"/>
      <c r="F57" s="756"/>
      <c r="G57" s="756"/>
      <c r="H57" s="756"/>
      <c r="I57" s="756"/>
      <c r="J57" s="566"/>
      <c r="K57" s="756"/>
    </row>
    <row r="58" spans="1:11">
      <c r="A58" s="667"/>
      <c r="B58" s="756"/>
      <c r="C58" s="566"/>
      <c r="D58" s="566"/>
      <c r="E58" s="566"/>
      <c r="F58" s="566"/>
      <c r="G58" s="566"/>
      <c r="H58" s="18"/>
      <c r="I58" s="756"/>
      <c r="J58" s="566"/>
      <c r="K58" s="756"/>
    </row>
    <row r="59" spans="1:11">
      <c r="A59" s="667"/>
      <c r="B59" s="756"/>
      <c r="C59" s="770"/>
      <c r="D59" s="578"/>
      <c r="E59" s="578"/>
      <c r="F59" s="578"/>
      <c r="G59" s="578"/>
      <c r="H59" s="578"/>
      <c r="I59" s="578"/>
      <c r="J59" s="566"/>
      <c r="K59" s="756"/>
    </row>
    <row r="60" spans="1:11" ht="67.5" customHeight="1">
      <c r="A60" s="668" t="s">
        <v>275</v>
      </c>
      <c r="B60" s="125" t="s">
        <v>75</v>
      </c>
      <c r="C60" s="1119" t="s">
        <v>965</v>
      </c>
      <c r="D60" s="1119"/>
      <c r="E60" s="1119"/>
      <c r="F60" s="1119"/>
      <c r="G60" s="1119"/>
      <c r="H60" s="1119"/>
      <c r="I60" s="1119"/>
      <c r="J60" s="1119"/>
      <c r="K60" s="756"/>
    </row>
    <row r="61" spans="1:11" ht="34.5" customHeight="1">
      <c r="A61" s="667"/>
      <c r="B61" s="545" t="s">
        <v>76</v>
      </c>
      <c r="C61" s="1114" t="s">
        <v>746</v>
      </c>
      <c r="D61" s="1114"/>
      <c r="E61" s="1114"/>
      <c r="F61" s="1114"/>
      <c r="G61" s="1114"/>
      <c r="H61" s="1114"/>
      <c r="I61" s="1114"/>
      <c r="J61" s="566"/>
      <c r="K61" s="756"/>
    </row>
  </sheetData>
  <mergeCells count="4">
    <mergeCell ref="D10:E10"/>
    <mergeCell ref="D11:E11"/>
    <mergeCell ref="C60:J60"/>
    <mergeCell ref="C61:I61"/>
  </mergeCells>
  <printOptions horizontalCentered="1"/>
  <pageMargins left="0.7" right="0.7" top="0.75" bottom="0.75" header="0.3" footer="0.3"/>
  <pageSetup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9"/>
  <sheetViews>
    <sheetView view="pageBreakPreview" zoomScaleNormal="100" zoomScaleSheetLayoutView="100" workbookViewId="0">
      <selection activeCell="C28" sqref="C28"/>
    </sheetView>
  </sheetViews>
  <sheetFormatPr defaultRowHeight="15.75"/>
  <cols>
    <col min="1" max="1" width="5.5546875" style="384" customWidth="1"/>
    <col min="2" max="2" width="21.5546875" style="392" customWidth="1"/>
    <col min="3" max="3" width="30.5546875" style="392" customWidth="1"/>
    <col min="4" max="4" width="25.21875" style="392" customWidth="1"/>
    <col min="5" max="5" width="9.88671875" style="392" customWidth="1"/>
    <col min="6" max="6" width="6.5546875" style="392" customWidth="1"/>
    <col min="7" max="7" width="9" style="392" bestFit="1" customWidth="1"/>
    <col min="8" max="8" width="5.88671875" style="392" bestFit="1" customWidth="1"/>
    <col min="9" max="9" width="12.33203125" style="392" customWidth="1"/>
    <col min="10" max="10" width="24.109375" style="398" bestFit="1" customWidth="1"/>
    <col min="11" max="11" width="12.88671875" bestFit="1" customWidth="1"/>
  </cols>
  <sheetData>
    <row r="1" spans="1:11">
      <c r="C1" s="385"/>
      <c r="D1" s="385"/>
      <c r="E1" s="385"/>
      <c r="F1" s="386"/>
      <c r="G1" s="385"/>
      <c r="H1" s="385"/>
      <c r="I1" s="385"/>
      <c r="J1" s="498"/>
    </row>
    <row r="2" spans="1:11">
      <c r="B2" s="384"/>
      <c r="C2" s="385"/>
      <c r="D2" s="385"/>
      <c r="E2" s="385"/>
      <c r="F2" s="386"/>
      <c r="G2" s="385"/>
      <c r="H2" s="385"/>
      <c r="I2" s="385"/>
      <c r="J2" s="498"/>
    </row>
    <row r="3" spans="1:11">
      <c r="C3" s="385"/>
      <c r="D3" s="387" t="s">
        <v>10</v>
      </c>
      <c r="E3" s="387"/>
      <c r="F3" s="386" t="s">
        <v>402</v>
      </c>
      <c r="H3" s="387"/>
      <c r="I3" s="387"/>
      <c r="J3" s="388"/>
      <c r="K3" s="832" t="s">
        <v>892</v>
      </c>
    </row>
    <row r="4" spans="1:11">
      <c r="B4" s="390"/>
      <c r="C4" s="390"/>
      <c r="D4" s="390"/>
      <c r="E4" s="390"/>
      <c r="F4" s="456" t="s">
        <v>576</v>
      </c>
      <c r="H4" s="390"/>
      <c r="I4" s="390"/>
      <c r="J4" s="390"/>
      <c r="K4" s="389"/>
    </row>
    <row r="5" spans="1:11">
      <c r="B5" s="390"/>
      <c r="C5" s="390"/>
      <c r="D5" s="390"/>
      <c r="F5" s="391" t="str">
        <f>+'Attachment H'!D5</f>
        <v>GridLiance High Plains LLC</v>
      </c>
      <c r="H5" s="390"/>
      <c r="I5" s="390"/>
      <c r="J5" s="390"/>
      <c r="K5" s="390"/>
    </row>
    <row r="7" spans="1:11">
      <c r="A7" s="384">
        <v>1</v>
      </c>
      <c r="B7" s="392" t="s">
        <v>560</v>
      </c>
      <c r="C7" s="392" t="s">
        <v>727</v>
      </c>
      <c r="J7" s="392"/>
      <c r="K7" s="445">
        <f>+'Attachment H'!I106</f>
        <v>-169707.09651392582</v>
      </c>
    </row>
    <row r="8" spans="1:11">
      <c r="J8" s="392"/>
      <c r="K8" s="398"/>
    </row>
    <row r="9" spans="1:11" ht="16.5" thickBot="1">
      <c r="A9" s="394">
        <f>+A7+1</f>
        <v>2</v>
      </c>
      <c r="B9" s="395" t="s">
        <v>403</v>
      </c>
      <c r="C9" s="396"/>
      <c r="D9" s="396"/>
      <c r="E9" s="396"/>
      <c r="F9" s="396"/>
      <c r="G9" s="396"/>
      <c r="H9" s="396"/>
      <c r="I9" s="396"/>
      <c r="J9" s="397" t="s">
        <v>58</v>
      </c>
      <c r="K9" s="398"/>
    </row>
    <row r="10" spans="1:11">
      <c r="A10" s="394"/>
      <c r="B10" s="399"/>
      <c r="C10" s="396"/>
      <c r="D10" s="396"/>
      <c r="E10" s="396"/>
      <c r="F10" s="396"/>
      <c r="G10" s="396"/>
      <c r="H10" s="400" t="s">
        <v>67</v>
      </c>
      <c r="I10" s="396"/>
      <c r="J10" s="396"/>
      <c r="K10" s="398"/>
    </row>
    <row r="11" spans="1:11" ht="16.5" thickBot="1">
      <c r="A11" s="394"/>
      <c r="B11" s="399"/>
      <c r="C11" s="396"/>
      <c r="D11" s="396"/>
      <c r="E11" s="401" t="s">
        <v>58</v>
      </c>
      <c r="F11" s="401" t="s">
        <v>68</v>
      </c>
      <c r="G11" s="396"/>
      <c r="H11" s="401"/>
      <c r="I11" s="396"/>
      <c r="J11" s="401" t="s">
        <v>69</v>
      </c>
      <c r="K11" s="398"/>
    </row>
    <row r="12" spans="1:11">
      <c r="A12" s="394">
        <f>+A9+1</f>
        <v>3</v>
      </c>
      <c r="B12" s="395" t="s">
        <v>359</v>
      </c>
      <c r="C12" s="402" t="s">
        <v>728</v>
      </c>
      <c r="D12" s="402"/>
      <c r="E12" s="403">
        <v>0</v>
      </c>
      <c r="F12" s="515">
        <v>0</v>
      </c>
      <c r="G12" s="393"/>
      <c r="H12" s="515">
        <v>0</v>
      </c>
      <c r="I12" s="393"/>
      <c r="J12" s="393">
        <f>F12*H12</f>
        <v>0</v>
      </c>
      <c r="K12" s="398"/>
    </row>
    <row r="13" spans="1:11">
      <c r="A13" s="394">
        <f>+A12+1</f>
        <v>4</v>
      </c>
      <c r="B13" s="395" t="s">
        <v>561</v>
      </c>
      <c r="C13" s="402" t="s">
        <v>728</v>
      </c>
      <c r="D13" s="402"/>
      <c r="E13" s="403">
        <v>0</v>
      </c>
      <c r="F13" s="515">
        <v>0</v>
      </c>
      <c r="G13" s="393"/>
      <c r="H13" s="393">
        <v>0</v>
      </c>
      <c r="I13" s="393"/>
      <c r="J13" s="393">
        <f>F13*H13</f>
        <v>0</v>
      </c>
      <c r="K13" s="398"/>
    </row>
    <row r="14" spans="1:11" ht="32.25" thickBot="1">
      <c r="A14" s="394">
        <f>+A13+1</f>
        <v>5</v>
      </c>
      <c r="B14" s="395" t="s">
        <v>467</v>
      </c>
      <c r="C14" s="402" t="s">
        <v>729</v>
      </c>
      <c r="D14" s="495" t="s">
        <v>730</v>
      </c>
      <c r="E14" s="405">
        <v>0</v>
      </c>
      <c r="F14" s="515">
        <v>0</v>
      </c>
      <c r="G14" s="393"/>
      <c r="H14" s="524">
        <v>0.108</v>
      </c>
      <c r="I14" s="393"/>
      <c r="J14" s="795">
        <f>F14*H14</f>
        <v>0</v>
      </c>
      <c r="K14" s="398"/>
    </row>
    <row r="15" spans="1:11">
      <c r="A15" s="394">
        <f>+A14+1</f>
        <v>6</v>
      </c>
      <c r="B15" s="399" t="s">
        <v>731</v>
      </c>
      <c r="C15" s="404"/>
      <c r="D15" s="404"/>
      <c r="E15" s="406">
        <f>SUM(E12:E14)</f>
        <v>0</v>
      </c>
      <c r="F15" s="393" t="s">
        <v>10</v>
      </c>
      <c r="G15" s="393"/>
      <c r="H15" s="393"/>
      <c r="I15" s="393"/>
      <c r="J15" s="393">
        <f>SUM(J12:J14)</f>
        <v>0</v>
      </c>
      <c r="K15" s="398"/>
    </row>
    <row r="16" spans="1:11">
      <c r="A16" s="394">
        <f t="shared" ref="A16:A40" si="0">+A15+1</f>
        <v>7</v>
      </c>
      <c r="B16" s="399" t="s">
        <v>409</v>
      </c>
      <c r="C16" s="404"/>
      <c r="D16" s="404"/>
      <c r="E16" s="406"/>
      <c r="F16" s="396"/>
      <c r="G16" s="396"/>
      <c r="H16" s="396"/>
      <c r="I16" s="396"/>
      <c r="J16" s="393"/>
      <c r="K16" s="393">
        <f>+J15*K7</f>
        <v>0</v>
      </c>
    </row>
    <row r="17" spans="1:11">
      <c r="A17" s="394"/>
      <c r="J17" s="392"/>
      <c r="K17" s="398"/>
    </row>
    <row r="18" spans="1:11">
      <c r="A18" s="394">
        <f>+A16+1</f>
        <v>8</v>
      </c>
      <c r="B18" s="399" t="s">
        <v>50</v>
      </c>
      <c r="C18" s="407"/>
      <c r="D18" s="407"/>
      <c r="E18" s="396"/>
      <c r="F18" s="396"/>
      <c r="G18" s="404"/>
      <c r="H18" s="408"/>
      <c r="I18" s="396"/>
      <c r="J18" s="404"/>
      <c r="K18" s="398"/>
    </row>
    <row r="19" spans="1:11">
      <c r="A19" s="394">
        <f t="shared" si="0"/>
        <v>9</v>
      </c>
      <c r="B19" s="409" t="s">
        <v>565</v>
      </c>
      <c r="C19" s="396"/>
      <c r="D19" s="37"/>
      <c r="E19" s="459">
        <f>IF('Attachment H'!D259&gt;0,1-(((1-'Attachment H'!D260)*(1-'Attachment H'!D259))/(1-'Attachment H'!D259*'Attachment H'!D260*'Attachment H'!D261)),0)</f>
        <v>0.25739999999999996</v>
      </c>
      <c r="F19" s="459"/>
      <c r="G19" s="404"/>
      <c r="H19" s="408"/>
      <c r="I19" s="396"/>
      <c r="J19" s="404"/>
      <c r="K19" s="398"/>
    </row>
    <row r="20" spans="1:11">
      <c r="A20" s="394">
        <f t="shared" si="0"/>
        <v>10</v>
      </c>
      <c r="B20" s="404" t="s">
        <v>51</v>
      </c>
      <c r="C20" s="396"/>
      <c r="D20" s="37"/>
      <c r="E20" s="459">
        <f>IF(J15&gt;0,(E19/(1-E19))*(1-J12/J15),0)</f>
        <v>0</v>
      </c>
      <c r="F20" s="396"/>
      <c r="G20" s="404"/>
      <c r="H20" s="408"/>
      <c r="I20" s="396"/>
      <c r="J20" s="404"/>
      <c r="K20" s="398"/>
    </row>
    <row r="21" spans="1:11">
      <c r="A21" s="394">
        <f t="shared" si="0"/>
        <v>11</v>
      </c>
      <c r="B21" s="407" t="s">
        <v>562</v>
      </c>
      <c r="C21" s="407"/>
      <c r="D21" s="37"/>
      <c r="E21" s="396"/>
      <c r="F21" s="396"/>
      <c r="G21" s="404"/>
      <c r="H21" s="408"/>
      <c r="I21" s="396"/>
      <c r="J21" s="404"/>
      <c r="K21" s="398"/>
    </row>
    <row r="22" spans="1:11">
      <c r="A22" s="394">
        <f t="shared" si="0"/>
        <v>12</v>
      </c>
      <c r="B22" s="410" t="s">
        <v>998</v>
      </c>
      <c r="C22" s="407"/>
      <c r="D22" s="407"/>
      <c r="E22" s="396"/>
      <c r="F22" s="396"/>
      <c r="G22" s="404"/>
      <c r="H22" s="408"/>
      <c r="I22" s="396"/>
      <c r="J22" s="404"/>
      <c r="K22" s="398"/>
    </row>
    <row r="23" spans="1:11">
      <c r="A23" s="394">
        <f t="shared" si="0"/>
        <v>13</v>
      </c>
      <c r="B23" s="411" t="str">
        <f>"      1 / (1 - T)  =  (from line "&amp;A19&amp;")"</f>
        <v xml:space="preserve">      1 / (1 - T)  =  (from line 9)</v>
      </c>
      <c r="C23" s="407"/>
      <c r="D23" s="407"/>
      <c r="E23" s="459">
        <f>IF(E19&gt;0,1/(1-E19),0)</f>
        <v>1.3466199838405601</v>
      </c>
      <c r="F23" s="396"/>
      <c r="G23" s="404"/>
      <c r="H23" s="408"/>
      <c r="I23" s="396"/>
      <c r="J23" s="404"/>
      <c r="K23" s="398"/>
    </row>
    <row r="24" spans="1:11">
      <c r="A24" s="394">
        <f t="shared" si="0"/>
        <v>14</v>
      </c>
      <c r="B24" s="410" t="s">
        <v>404</v>
      </c>
      <c r="C24" s="407"/>
      <c r="D24" s="407" t="s">
        <v>686</v>
      </c>
      <c r="E24" s="412">
        <f>+'Attachment H'!D160</f>
        <v>0</v>
      </c>
      <c r="F24" s="396"/>
      <c r="G24" s="404"/>
      <c r="H24" s="408"/>
      <c r="I24" s="396"/>
      <c r="J24" s="404"/>
      <c r="K24" s="398"/>
    </row>
    <row r="25" spans="1:11">
      <c r="A25" s="394">
        <f t="shared" si="0"/>
        <v>15</v>
      </c>
      <c r="B25" s="410" t="s">
        <v>999</v>
      </c>
      <c r="C25" s="407"/>
      <c r="D25" s="407" t="s">
        <v>687</v>
      </c>
      <c r="E25" s="412">
        <f>+'Attachment H'!D161</f>
        <v>0</v>
      </c>
      <c r="F25" s="396"/>
      <c r="G25" s="404"/>
      <c r="H25" s="413"/>
      <c r="I25" s="396"/>
      <c r="J25" s="404"/>
      <c r="K25" s="398"/>
    </row>
    <row r="26" spans="1:11">
      <c r="A26" s="394">
        <f t="shared" si="0"/>
        <v>16</v>
      </c>
      <c r="B26" s="410" t="s">
        <v>563</v>
      </c>
      <c r="C26" s="407"/>
      <c r="D26" s="407" t="s">
        <v>688</v>
      </c>
      <c r="E26" s="412">
        <f>+'Attachment H'!D162</f>
        <v>-69461.379700233039</v>
      </c>
      <c r="F26" s="396"/>
      <c r="G26" s="404"/>
      <c r="H26" s="408"/>
      <c r="I26" s="396"/>
      <c r="J26" s="404"/>
      <c r="K26" s="398"/>
    </row>
    <row r="27" spans="1:11">
      <c r="A27" s="394">
        <f t="shared" si="0"/>
        <v>17</v>
      </c>
      <c r="B27" s="411" t="str">
        <f>"Income Tax Calculation"</f>
        <v>Income Tax Calculation</v>
      </c>
      <c r="C27" s="414"/>
      <c r="D27" s="407" t="s">
        <v>1121</v>
      </c>
      <c r="E27" s="412">
        <f>'Attachment H'!D163</f>
        <v>220960.38267577323</v>
      </c>
      <c r="F27" s="415"/>
      <c r="G27" s="415" t="s">
        <v>30</v>
      </c>
      <c r="H27" s="416"/>
      <c r="I27" s="415"/>
      <c r="J27" s="452">
        <f>E27</f>
        <v>220960.38267577323</v>
      </c>
      <c r="K27" s="398"/>
    </row>
    <row r="28" spans="1:11">
      <c r="A28" s="394">
        <f t="shared" si="0"/>
        <v>18</v>
      </c>
      <c r="B28" s="402" t="str">
        <f>"ITC adjustment (line "&amp;A23&amp;" * line "&amp;A24&amp;")"</f>
        <v>ITC adjustment (line 13 * line 14)</v>
      </c>
      <c r="C28" s="414"/>
      <c r="D28" s="414"/>
      <c r="E28" s="452">
        <f>+E$23*E24</f>
        <v>0</v>
      </c>
      <c r="F28" s="415"/>
      <c r="G28" s="417" t="s">
        <v>36</v>
      </c>
      <c r="H28" s="393">
        <f>+'Attachment H'!G84</f>
        <v>0</v>
      </c>
      <c r="I28" s="415"/>
      <c r="J28" s="452">
        <f>+E28*H28</f>
        <v>0</v>
      </c>
      <c r="K28" s="398"/>
    </row>
    <row r="29" spans="1:11">
      <c r="A29" s="394">
        <f t="shared" si="0"/>
        <v>19</v>
      </c>
      <c r="B29" s="402" t="str">
        <f>"(Excess)/Deficient Deferred Income Tax Adjustment (line "&amp;A23&amp;" * line "&amp;A25&amp;")"</f>
        <v>(Excess)/Deficient Deferred Income Tax Adjustment (line 13 * line 15)</v>
      </c>
      <c r="C29" s="414"/>
      <c r="D29" s="414"/>
      <c r="E29" s="452">
        <f>+E$23*E25</f>
        <v>0</v>
      </c>
      <c r="F29" s="415"/>
      <c r="G29" s="417" t="s">
        <v>36</v>
      </c>
      <c r="H29" s="393">
        <f>H28</f>
        <v>0</v>
      </c>
      <c r="I29" s="415"/>
      <c r="J29" s="452">
        <f>+E29*H29</f>
        <v>0</v>
      </c>
      <c r="K29" s="398"/>
    </row>
    <row r="30" spans="1:11">
      <c r="A30" s="394">
        <f t="shared" si="0"/>
        <v>20</v>
      </c>
      <c r="B30" s="402" t="str">
        <f>"Permanent Differences Tax Adjustment (line "&amp;A23&amp;" * "&amp;A26&amp;")"</f>
        <v>Permanent Differences Tax Adjustment (line 13 * 16)</v>
      </c>
      <c r="C30" s="414"/>
      <c r="D30" s="414"/>
      <c r="E30" s="499">
        <f>+E$23*E26</f>
        <v>-93538.082009470832</v>
      </c>
      <c r="F30" s="415"/>
      <c r="G30" s="417" t="s">
        <v>36</v>
      </c>
      <c r="H30" s="393">
        <f>H29</f>
        <v>0</v>
      </c>
      <c r="I30" s="415"/>
      <c r="J30" s="499">
        <f>+E30*H30</f>
        <v>0</v>
      </c>
      <c r="K30" s="398"/>
    </row>
    <row r="31" spans="1:11">
      <c r="A31" s="394">
        <f t="shared" si="0"/>
        <v>21</v>
      </c>
      <c r="B31" s="418" t="str">
        <f>"Total Income Taxes (sum lines "&amp;A27&amp;" - "&amp;A30&amp;")"</f>
        <v>Total Income Taxes (sum lines 17 - 20)</v>
      </c>
      <c r="C31" s="402"/>
      <c r="D31" s="402"/>
      <c r="E31" s="412">
        <f>SUM(E27:E30)</f>
        <v>127422.3006663024</v>
      </c>
      <c r="F31" s="415"/>
      <c r="G31" s="415" t="s">
        <v>10</v>
      </c>
      <c r="H31" s="416" t="s">
        <v>10</v>
      </c>
      <c r="I31" s="415"/>
      <c r="J31" s="412">
        <f>SUM(J27:J30)</f>
        <v>220960.38267577323</v>
      </c>
      <c r="K31" s="393">
        <f>+J31</f>
        <v>220960.38267577323</v>
      </c>
    </row>
    <row r="32" spans="1:11">
      <c r="A32" s="394"/>
      <c r="J32" s="392"/>
      <c r="K32" s="398"/>
    </row>
    <row r="33" spans="1:11">
      <c r="A33" s="394">
        <f>+A31+1</f>
        <v>22</v>
      </c>
      <c r="B33" s="402" t="s">
        <v>405</v>
      </c>
      <c r="J33" s="392"/>
      <c r="K33" s="393">
        <f>+K31+K16</f>
        <v>220960.38267577323</v>
      </c>
    </row>
    <row r="34" spans="1:11">
      <c r="A34" s="394"/>
      <c r="J34" s="392"/>
      <c r="K34" s="398"/>
    </row>
    <row r="35" spans="1:11">
      <c r="A35" s="394">
        <f>+A33+1</f>
        <v>23</v>
      </c>
      <c r="B35" s="392" t="s">
        <v>586</v>
      </c>
      <c r="J35" s="392"/>
      <c r="K35" s="393">
        <f>+'Attachment H'!I170</f>
        <v>-11620.766072337181</v>
      </c>
    </row>
    <row r="36" spans="1:11">
      <c r="A36" s="394">
        <f t="shared" si="0"/>
        <v>24</v>
      </c>
      <c r="B36" s="392" t="s">
        <v>587</v>
      </c>
      <c r="J36" s="392"/>
      <c r="K36" s="393">
        <f>+'Attachment H'!I167</f>
        <v>220960.38267577323</v>
      </c>
    </row>
    <row r="37" spans="1:11">
      <c r="A37" s="394">
        <f t="shared" si="0"/>
        <v>25</v>
      </c>
      <c r="B37" s="402" t="s">
        <v>406</v>
      </c>
      <c r="J37" s="392"/>
      <c r="K37" s="419">
        <f>SUM(K35:K36)</f>
        <v>209339.61660343606</v>
      </c>
    </row>
    <row r="38" spans="1:11">
      <c r="A38" s="394">
        <f t="shared" si="0"/>
        <v>26</v>
      </c>
      <c r="B38" s="402" t="s">
        <v>407</v>
      </c>
      <c r="J38" s="392"/>
      <c r="K38" s="393">
        <f>+K33-K37</f>
        <v>11620.766072337166</v>
      </c>
    </row>
    <row r="39" spans="1:11">
      <c r="A39" s="394">
        <f t="shared" si="0"/>
        <v>27</v>
      </c>
      <c r="B39" s="392" t="s">
        <v>564</v>
      </c>
      <c r="J39" s="392"/>
      <c r="K39" s="496">
        <f>+K7</f>
        <v>-169707.09651392582</v>
      </c>
    </row>
    <row r="40" spans="1:11">
      <c r="A40" s="394">
        <f t="shared" si="0"/>
        <v>28</v>
      </c>
      <c r="B40" s="392" t="s">
        <v>408</v>
      </c>
      <c r="J40" s="392"/>
      <c r="K40" s="497">
        <f>IF(K39=0,0,K38/K39)</f>
        <v>-6.8475428023032553E-2</v>
      </c>
    </row>
    <row r="41" spans="1:11">
      <c r="A41" s="394"/>
      <c r="E41" s="1004"/>
      <c r="J41" s="392"/>
      <c r="K41" s="398"/>
    </row>
    <row r="42" spans="1:11">
      <c r="J42" s="392"/>
      <c r="K42" s="398"/>
    </row>
    <row r="43" spans="1:11">
      <c r="A43" s="384" t="s">
        <v>482</v>
      </c>
      <c r="J43" s="392"/>
      <c r="K43" s="398"/>
    </row>
    <row r="44" spans="1:11">
      <c r="A44" s="492" t="s">
        <v>75</v>
      </c>
      <c r="B44" s="445" t="s">
        <v>481</v>
      </c>
      <c r="J44" s="392"/>
      <c r="K44" s="398"/>
    </row>
    <row r="45" spans="1:11">
      <c r="A45" s="492"/>
      <c r="B45" s="392" t="s">
        <v>733</v>
      </c>
      <c r="J45" s="392"/>
      <c r="K45" s="398"/>
    </row>
    <row r="46" spans="1:11">
      <c r="A46" s="492"/>
      <c r="B46" s="392" t="s">
        <v>484</v>
      </c>
      <c r="J46" s="392"/>
      <c r="K46" s="398"/>
    </row>
    <row r="47" spans="1:11">
      <c r="A47" s="492"/>
      <c r="B47" s="392" t="s">
        <v>732</v>
      </c>
      <c r="J47" s="392"/>
      <c r="K47" s="398"/>
    </row>
    <row r="48" spans="1:11">
      <c r="A48" s="492" t="s">
        <v>76</v>
      </c>
      <c r="B48" s="392" t="s">
        <v>483</v>
      </c>
      <c r="J48" s="392"/>
      <c r="K48" s="398"/>
    </row>
    <row r="49" spans="2:11">
      <c r="B49" s="392" t="s">
        <v>509</v>
      </c>
      <c r="J49" s="392"/>
      <c r="K49" s="398"/>
    </row>
    <row r="69" ht="24" customHeight="1"/>
  </sheetData>
  <phoneticPr fontId="0" type="noConversion"/>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8"/>
  <sheetViews>
    <sheetView view="pageBreakPreview" topLeftCell="A16" zoomScale="75" zoomScaleNormal="65" zoomScaleSheetLayoutView="75" workbookViewId="0">
      <selection activeCell="F18" sqref="F18"/>
    </sheetView>
  </sheetViews>
  <sheetFormatPr defaultColWidth="8.88671875" defaultRowHeight="12.75"/>
  <cols>
    <col min="1" max="1" width="6" style="25" customWidth="1"/>
    <col min="2" max="2" width="27.109375" style="25" customWidth="1"/>
    <col min="3" max="3" width="11.21875" style="25" customWidth="1"/>
    <col min="4" max="4" width="18.6640625" style="25" customWidth="1"/>
    <col min="5" max="5" width="22.21875" style="25" customWidth="1"/>
    <col min="6" max="6" width="15.21875" style="25" customWidth="1"/>
    <col min="7" max="7" width="18.33203125" style="25" customWidth="1"/>
    <col min="8" max="8" width="14.44140625" style="25" customWidth="1"/>
    <col min="9" max="9" width="18.5546875" style="25" customWidth="1"/>
    <col min="10" max="10" width="13.6640625" style="25" customWidth="1"/>
    <col min="11" max="11" width="14.44140625" style="25" customWidth="1"/>
    <col min="12" max="12" width="13.5546875" style="25" customWidth="1"/>
    <col min="13" max="16384" width="8.88671875" style="25"/>
  </cols>
  <sheetData>
    <row r="1" spans="1:13">
      <c r="J1" s="19" t="s">
        <v>892</v>
      </c>
    </row>
    <row r="5" spans="1:13">
      <c r="A5" s="644"/>
      <c r="D5" s="19"/>
      <c r="E5" s="638" t="s">
        <v>283</v>
      </c>
      <c r="F5" s="19"/>
      <c r="G5" s="19"/>
      <c r="I5" s="19"/>
      <c r="J5" s="19"/>
      <c r="K5" s="19"/>
      <c r="L5" s="24"/>
    </row>
    <row r="6" spans="1:13">
      <c r="A6" s="644"/>
      <c r="D6" s="19"/>
      <c r="E6" s="507" t="s">
        <v>489</v>
      </c>
      <c r="F6" s="22"/>
      <c r="G6" s="22"/>
      <c r="I6" s="22"/>
      <c r="J6" s="22"/>
      <c r="K6" s="22"/>
      <c r="L6" s="24"/>
    </row>
    <row r="7" spans="1:13">
      <c r="A7" s="644"/>
      <c r="C7" s="26"/>
      <c r="D7" s="26"/>
      <c r="E7" s="637" t="str">
        <f>+'2-Incentive ROE'!F5</f>
        <v>GridLiance High Plains LLC</v>
      </c>
      <c r="F7" s="26"/>
      <c r="G7" s="26"/>
      <c r="I7" s="26"/>
      <c r="J7" s="26"/>
      <c r="K7" s="26"/>
      <c r="L7" s="26"/>
    </row>
    <row r="8" spans="1:13" s="491" customFormat="1">
      <c r="A8" s="645"/>
      <c r="B8" s="25"/>
      <c r="C8" s="25"/>
      <c r="D8" s="25"/>
      <c r="E8" s="71"/>
      <c r="F8" s="71"/>
      <c r="G8" s="71"/>
      <c r="H8" s="25"/>
      <c r="I8" s="26"/>
      <c r="J8" s="26"/>
      <c r="K8" s="26"/>
      <c r="L8" s="26"/>
    </row>
    <row r="9" spans="1:13" s="491" customFormat="1">
      <c r="A9" s="646"/>
      <c r="B9" s="326"/>
      <c r="C9" s="326"/>
      <c r="D9" s="326"/>
      <c r="E9" s="326"/>
      <c r="F9" s="326"/>
      <c r="G9" s="326"/>
      <c r="H9" s="326"/>
      <c r="I9" s="326"/>
      <c r="J9" s="326"/>
      <c r="K9" s="367"/>
      <c r="L9" s="326"/>
    </row>
    <row r="10" spans="1:13" s="491" customFormat="1">
      <c r="A10" s="646"/>
      <c r="B10" s="326"/>
      <c r="C10" s="326"/>
      <c r="D10" s="1115" t="s">
        <v>888</v>
      </c>
      <c r="E10" s="1116"/>
      <c r="F10" s="552"/>
      <c r="G10" s="554" t="s">
        <v>630</v>
      </c>
      <c r="H10" s="552"/>
      <c r="I10" s="555"/>
      <c r="J10" s="555"/>
      <c r="K10" s="553"/>
    </row>
    <row r="11" spans="1:13" s="491" customFormat="1" ht="15.75">
      <c r="A11" s="646">
        <v>1</v>
      </c>
      <c r="B11" s="326" t="s">
        <v>887</v>
      </c>
      <c r="C11" s="326"/>
      <c r="D11" s="1117" t="s">
        <v>889</v>
      </c>
      <c r="E11" s="1118"/>
      <c r="F11" s="809" t="s">
        <v>734</v>
      </c>
      <c r="G11" s="556" t="s">
        <v>631</v>
      </c>
      <c r="H11" s="809" t="s">
        <v>632</v>
      </c>
      <c r="I11" s="782"/>
      <c r="J11" s="782"/>
      <c r="K11" s="783"/>
    </row>
    <row r="12" spans="1:13" s="491" customFormat="1">
      <c r="A12" s="646">
        <v>2</v>
      </c>
      <c r="B12" s="557"/>
      <c r="C12" s="326"/>
      <c r="D12" s="558"/>
      <c r="E12" s="558"/>
      <c r="F12" s="647">
        <v>0</v>
      </c>
      <c r="G12" s="559"/>
      <c r="H12" s="558"/>
      <c r="I12" s="558"/>
      <c r="J12" s="558"/>
      <c r="K12" s="552"/>
    </row>
    <row r="13" spans="1:13" s="491" customFormat="1">
      <c r="B13" s="560" t="s">
        <v>75</v>
      </c>
      <c r="C13" s="560" t="s">
        <v>76</v>
      </c>
      <c r="D13" s="556" t="s">
        <v>77</v>
      </c>
      <c r="E13" s="556" t="s">
        <v>78</v>
      </c>
      <c r="F13" s="554" t="s">
        <v>79</v>
      </c>
      <c r="G13" s="560" t="s">
        <v>80</v>
      </c>
      <c r="H13" s="561" t="s">
        <v>81</v>
      </c>
      <c r="I13" s="561" t="s">
        <v>83</v>
      </c>
      <c r="J13" s="561" t="s">
        <v>84</v>
      </c>
      <c r="K13" s="649" t="s">
        <v>85</v>
      </c>
      <c r="M13" s="777"/>
    </row>
    <row r="14" spans="1:13" s="491" customFormat="1">
      <c r="A14" s="646"/>
      <c r="B14" s="558"/>
      <c r="C14" s="554"/>
      <c r="D14" s="554"/>
      <c r="E14" s="648" t="s">
        <v>735</v>
      </c>
      <c r="F14" s="554"/>
      <c r="G14" s="554"/>
      <c r="H14" s="558"/>
      <c r="I14" s="554"/>
      <c r="J14" s="558"/>
      <c r="K14" s="558"/>
    </row>
    <row r="15" spans="1:13" s="491" customFormat="1">
      <c r="A15" s="646"/>
      <c r="B15" s="559"/>
      <c r="C15" s="561"/>
      <c r="D15" s="561" t="s">
        <v>880</v>
      </c>
      <c r="E15" s="649" t="s">
        <v>21</v>
      </c>
      <c r="F15" s="561" t="s">
        <v>635</v>
      </c>
      <c r="G15" s="561" t="s">
        <v>879</v>
      </c>
      <c r="H15" s="561" t="s">
        <v>633</v>
      </c>
      <c r="I15" s="561"/>
      <c r="J15" s="561" t="s">
        <v>503</v>
      </c>
      <c r="K15" s="561"/>
    </row>
    <row r="16" spans="1:13" s="491" customFormat="1">
      <c r="A16" s="646"/>
      <c r="B16" s="561" t="s">
        <v>645</v>
      </c>
      <c r="C16" s="561"/>
      <c r="D16" s="561" t="s">
        <v>634</v>
      </c>
      <c r="E16" s="649" t="s">
        <v>736</v>
      </c>
      <c r="F16" s="561" t="s">
        <v>640</v>
      </c>
      <c r="G16" s="561" t="s">
        <v>634</v>
      </c>
      <c r="H16" s="561" t="s">
        <v>554</v>
      </c>
      <c r="I16" s="554" t="s">
        <v>696</v>
      </c>
      <c r="J16" s="561" t="s">
        <v>636</v>
      </c>
      <c r="K16" s="561" t="s">
        <v>737</v>
      </c>
    </row>
    <row r="17" spans="1:11" s="491" customFormat="1" ht="15.75">
      <c r="A17" s="646"/>
      <c r="B17" s="556" t="s">
        <v>637</v>
      </c>
      <c r="C17" s="556" t="s">
        <v>638</v>
      </c>
      <c r="D17" s="556" t="s">
        <v>639</v>
      </c>
      <c r="E17" s="649" t="s">
        <v>631</v>
      </c>
      <c r="F17" s="651" t="s">
        <v>881</v>
      </c>
      <c r="G17" s="556" t="s">
        <v>738</v>
      </c>
      <c r="H17" s="556" t="s">
        <v>882</v>
      </c>
      <c r="I17" s="561" t="s">
        <v>739</v>
      </c>
      <c r="J17" s="556" t="s">
        <v>740</v>
      </c>
      <c r="K17" s="556" t="s">
        <v>883</v>
      </c>
    </row>
    <row r="18" spans="1:11" s="491" customFormat="1">
      <c r="A18" s="646">
        <v>3</v>
      </c>
      <c r="B18" s="559" t="s">
        <v>508</v>
      </c>
      <c r="C18" s="559"/>
      <c r="D18" s="652">
        <v>0</v>
      </c>
      <c r="E18" s="653">
        <f>IF(D$39=0,0,D18/D$39)</f>
        <v>0</v>
      </c>
      <c r="F18" s="654">
        <f>IF(F$12=0,0,E18*F$12)</f>
        <v>0</v>
      </c>
      <c r="G18" s="655">
        <v>0</v>
      </c>
      <c r="H18" s="656">
        <f t="shared" ref="H18:H37" si="0">+G18-F18</f>
        <v>0</v>
      </c>
      <c r="I18" s="657">
        <v>0</v>
      </c>
      <c r="J18" s="656">
        <f>(H18+I18)*((J$41)*24)</f>
        <v>0</v>
      </c>
      <c r="K18" s="656">
        <f>+H18+J18+I18</f>
        <v>0</v>
      </c>
    </row>
    <row r="19" spans="1:11" s="491" customFormat="1">
      <c r="A19" s="646" t="s">
        <v>741</v>
      </c>
      <c r="B19" s="583"/>
      <c r="C19" s="583"/>
      <c r="D19" s="658">
        <v>0</v>
      </c>
      <c r="E19" s="659">
        <f t="shared" ref="E19:E37" si="1">IF(D$39=0,0,D19/D$39)</f>
        <v>0</v>
      </c>
      <c r="F19" s="654">
        <f t="shared" ref="F19:F37" si="2">IF(F$12=0,0,E19*F$12)</f>
        <v>0</v>
      </c>
      <c r="G19" s="660">
        <v>0</v>
      </c>
      <c r="H19" s="659">
        <f t="shared" si="0"/>
        <v>0</v>
      </c>
      <c r="I19" s="661">
        <v>0</v>
      </c>
      <c r="J19" s="656">
        <f t="shared" ref="J19:J37" si="3">(H19+I19)*((J$41)*24)</f>
        <v>0</v>
      </c>
      <c r="K19" s="656">
        <f t="shared" ref="K19:K37" si="4">+H19+J19+I19</f>
        <v>0</v>
      </c>
    </row>
    <row r="20" spans="1:11" s="491" customFormat="1">
      <c r="A20" s="646" t="s">
        <v>742</v>
      </c>
      <c r="B20" s="583"/>
      <c r="C20" s="583"/>
      <c r="D20" s="658">
        <v>0</v>
      </c>
      <c r="E20" s="659">
        <f t="shared" si="1"/>
        <v>0</v>
      </c>
      <c r="F20" s="654">
        <f t="shared" si="2"/>
        <v>0</v>
      </c>
      <c r="G20" s="660">
        <v>0</v>
      </c>
      <c r="H20" s="659">
        <f t="shared" si="0"/>
        <v>0</v>
      </c>
      <c r="I20" s="661">
        <v>0</v>
      </c>
      <c r="J20" s="656">
        <f t="shared" si="3"/>
        <v>0</v>
      </c>
      <c r="K20" s="656">
        <f t="shared" si="4"/>
        <v>0</v>
      </c>
    </row>
    <row r="21" spans="1:11" s="491" customFormat="1">
      <c r="A21" s="646" t="s">
        <v>743</v>
      </c>
      <c r="B21" s="583"/>
      <c r="C21" s="583"/>
      <c r="D21" s="658">
        <v>0</v>
      </c>
      <c r="E21" s="659">
        <f t="shared" si="1"/>
        <v>0</v>
      </c>
      <c r="F21" s="654">
        <f t="shared" si="2"/>
        <v>0</v>
      </c>
      <c r="G21" s="660">
        <v>0</v>
      </c>
      <c r="H21" s="659">
        <f t="shared" si="0"/>
        <v>0</v>
      </c>
      <c r="I21" s="661">
        <v>0</v>
      </c>
      <c r="J21" s="656">
        <f t="shared" si="3"/>
        <v>0</v>
      </c>
      <c r="K21" s="656">
        <f t="shared" si="4"/>
        <v>0</v>
      </c>
    </row>
    <row r="22" spans="1:11" s="491" customFormat="1">
      <c r="A22" s="646"/>
      <c r="B22" s="583"/>
      <c r="C22" s="583"/>
      <c r="D22" s="658">
        <v>0</v>
      </c>
      <c r="E22" s="659">
        <f t="shared" si="1"/>
        <v>0</v>
      </c>
      <c r="F22" s="654">
        <f>IF(F$12=0,0,E22*F$12)</f>
        <v>0</v>
      </c>
      <c r="G22" s="660">
        <v>0</v>
      </c>
      <c r="H22" s="659">
        <f t="shared" si="0"/>
        <v>0</v>
      </c>
      <c r="I22" s="661">
        <v>0</v>
      </c>
      <c r="J22" s="656">
        <f t="shared" si="3"/>
        <v>0</v>
      </c>
      <c r="K22" s="656">
        <f t="shared" si="4"/>
        <v>0</v>
      </c>
    </row>
    <row r="23" spans="1:11" s="491" customFormat="1">
      <c r="A23" s="646"/>
      <c r="B23" s="583"/>
      <c r="C23" s="583"/>
      <c r="D23" s="658">
        <v>0</v>
      </c>
      <c r="E23" s="659">
        <f t="shared" si="1"/>
        <v>0</v>
      </c>
      <c r="F23" s="654">
        <f t="shared" si="2"/>
        <v>0</v>
      </c>
      <c r="G23" s="660">
        <v>0</v>
      </c>
      <c r="H23" s="659">
        <f t="shared" si="0"/>
        <v>0</v>
      </c>
      <c r="I23" s="661">
        <v>0</v>
      </c>
      <c r="J23" s="656">
        <f t="shared" si="3"/>
        <v>0</v>
      </c>
      <c r="K23" s="656">
        <f t="shared" si="4"/>
        <v>0</v>
      </c>
    </row>
    <row r="24" spans="1:11" s="491" customFormat="1">
      <c r="A24" s="646"/>
      <c r="B24" s="583"/>
      <c r="C24" s="583"/>
      <c r="D24" s="658">
        <v>0</v>
      </c>
      <c r="E24" s="659">
        <f t="shared" si="1"/>
        <v>0</v>
      </c>
      <c r="F24" s="654">
        <f t="shared" si="2"/>
        <v>0</v>
      </c>
      <c r="G24" s="660">
        <v>0</v>
      </c>
      <c r="H24" s="659">
        <f t="shared" si="0"/>
        <v>0</v>
      </c>
      <c r="I24" s="661">
        <v>0</v>
      </c>
      <c r="J24" s="656">
        <f t="shared" si="3"/>
        <v>0</v>
      </c>
      <c r="K24" s="656">
        <f t="shared" si="4"/>
        <v>0</v>
      </c>
    </row>
    <row r="25" spans="1:11">
      <c r="A25" s="646"/>
      <c r="B25" s="583"/>
      <c r="C25" s="583"/>
      <c r="D25" s="658">
        <v>0</v>
      </c>
      <c r="E25" s="659">
        <f t="shared" si="1"/>
        <v>0</v>
      </c>
      <c r="F25" s="654">
        <f t="shared" si="2"/>
        <v>0</v>
      </c>
      <c r="G25" s="660">
        <v>0</v>
      </c>
      <c r="H25" s="659">
        <f t="shared" si="0"/>
        <v>0</v>
      </c>
      <c r="I25" s="661">
        <v>0</v>
      </c>
      <c r="J25" s="656">
        <f t="shared" si="3"/>
        <v>0</v>
      </c>
      <c r="K25" s="656">
        <f t="shared" si="4"/>
        <v>0</v>
      </c>
    </row>
    <row r="26" spans="1:11">
      <c r="A26" s="646"/>
      <c r="B26" s="583"/>
      <c r="C26" s="583"/>
      <c r="D26" s="658">
        <v>0</v>
      </c>
      <c r="E26" s="659">
        <f t="shared" si="1"/>
        <v>0</v>
      </c>
      <c r="F26" s="654">
        <f t="shared" si="2"/>
        <v>0</v>
      </c>
      <c r="G26" s="660">
        <v>0</v>
      </c>
      <c r="H26" s="659">
        <f t="shared" si="0"/>
        <v>0</v>
      </c>
      <c r="I26" s="661">
        <v>0</v>
      </c>
      <c r="J26" s="656">
        <f t="shared" si="3"/>
        <v>0</v>
      </c>
      <c r="K26" s="656">
        <f t="shared" si="4"/>
        <v>0</v>
      </c>
    </row>
    <row r="27" spans="1:11">
      <c r="A27" s="646"/>
      <c r="B27" s="583"/>
      <c r="C27" s="583"/>
      <c r="D27" s="658">
        <v>0</v>
      </c>
      <c r="E27" s="659">
        <f t="shared" si="1"/>
        <v>0</v>
      </c>
      <c r="F27" s="654">
        <f t="shared" si="2"/>
        <v>0</v>
      </c>
      <c r="G27" s="660">
        <v>0</v>
      </c>
      <c r="H27" s="659">
        <f t="shared" si="0"/>
        <v>0</v>
      </c>
      <c r="I27" s="661">
        <v>0</v>
      </c>
      <c r="J27" s="656">
        <f t="shared" si="3"/>
        <v>0</v>
      </c>
      <c r="K27" s="656">
        <f t="shared" si="4"/>
        <v>0</v>
      </c>
    </row>
    <row r="28" spans="1:11" ht="12.75" customHeight="1">
      <c r="A28" s="646"/>
      <c r="B28" s="583"/>
      <c r="C28" s="583"/>
      <c r="D28" s="658">
        <v>0</v>
      </c>
      <c r="E28" s="659">
        <f t="shared" si="1"/>
        <v>0</v>
      </c>
      <c r="F28" s="654">
        <f t="shared" si="2"/>
        <v>0</v>
      </c>
      <c r="G28" s="660">
        <v>0</v>
      </c>
      <c r="H28" s="659">
        <f t="shared" si="0"/>
        <v>0</v>
      </c>
      <c r="I28" s="661">
        <v>0</v>
      </c>
      <c r="J28" s="656">
        <f t="shared" si="3"/>
        <v>0</v>
      </c>
      <c r="K28" s="656">
        <f t="shared" si="4"/>
        <v>0</v>
      </c>
    </row>
    <row r="29" spans="1:11">
      <c r="A29" s="646"/>
      <c r="B29" s="583"/>
      <c r="C29" s="583"/>
      <c r="D29" s="658">
        <v>0</v>
      </c>
      <c r="E29" s="659">
        <f t="shared" si="1"/>
        <v>0</v>
      </c>
      <c r="F29" s="654">
        <f t="shared" si="2"/>
        <v>0</v>
      </c>
      <c r="G29" s="660">
        <v>0</v>
      </c>
      <c r="H29" s="659">
        <f t="shared" si="0"/>
        <v>0</v>
      </c>
      <c r="I29" s="661">
        <v>0</v>
      </c>
      <c r="J29" s="656">
        <f t="shared" si="3"/>
        <v>0</v>
      </c>
      <c r="K29" s="656">
        <f t="shared" si="4"/>
        <v>0</v>
      </c>
    </row>
    <row r="30" spans="1:11">
      <c r="A30" s="646"/>
      <c r="B30" s="583"/>
      <c r="C30" s="583"/>
      <c r="D30" s="658">
        <v>0</v>
      </c>
      <c r="E30" s="659">
        <f t="shared" si="1"/>
        <v>0</v>
      </c>
      <c r="F30" s="654">
        <f t="shared" si="2"/>
        <v>0</v>
      </c>
      <c r="G30" s="660">
        <v>0</v>
      </c>
      <c r="H30" s="659">
        <f t="shared" si="0"/>
        <v>0</v>
      </c>
      <c r="I30" s="661">
        <v>0</v>
      </c>
      <c r="J30" s="656">
        <f t="shared" si="3"/>
        <v>0</v>
      </c>
      <c r="K30" s="656">
        <f t="shared" si="4"/>
        <v>0</v>
      </c>
    </row>
    <row r="31" spans="1:11">
      <c r="A31" s="646"/>
      <c r="B31" s="583"/>
      <c r="C31" s="583"/>
      <c r="D31" s="658">
        <v>0</v>
      </c>
      <c r="E31" s="659">
        <f t="shared" si="1"/>
        <v>0</v>
      </c>
      <c r="F31" s="654">
        <f t="shared" si="2"/>
        <v>0</v>
      </c>
      <c r="G31" s="660">
        <v>0</v>
      </c>
      <c r="H31" s="659">
        <f t="shared" si="0"/>
        <v>0</v>
      </c>
      <c r="I31" s="661">
        <v>0</v>
      </c>
      <c r="J31" s="656">
        <f t="shared" si="3"/>
        <v>0</v>
      </c>
      <c r="K31" s="656">
        <f t="shared" si="4"/>
        <v>0</v>
      </c>
    </row>
    <row r="32" spans="1:11">
      <c r="A32" s="646"/>
      <c r="B32" s="583"/>
      <c r="C32" s="583"/>
      <c r="D32" s="658">
        <v>0</v>
      </c>
      <c r="E32" s="659">
        <f t="shared" si="1"/>
        <v>0</v>
      </c>
      <c r="F32" s="654">
        <f t="shared" si="2"/>
        <v>0</v>
      </c>
      <c r="G32" s="660">
        <v>0</v>
      </c>
      <c r="H32" s="659">
        <f t="shared" si="0"/>
        <v>0</v>
      </c>
      <c r="I32" s="661">
        <v>0</v>
      </c>
      <c r="J32" s="656">
        <f t="shared" si="3"/>
        <v>0</v>
      </c>
      <c r="K32" s="656">
        <f t="shared" si="4"/>
        <v>0</v>
      </c>
    </row>
    <row r="33" spans="1:12">
      <c r="A33" s="646"/>
      <c r="B33" s="583"/>
      <c r="C33" s="583"/>
      <c r="D33" s="658">
        <v>0</v>
      </c>
      <c r="E33" s="659">
        <f t="shared" si="1"/>
        <v>0</v>
      </c>
      <c r="F33" s="654">
        <f t="shared" si="2"/>
        <v>0</v>
      </c>
      <c r="G33" s="660">
        <v>0</v>
      </c>
      <c r="H33" s="659">
        <f t="shared" si="0"/>
        <v>0</v>
      </c>
      <c r="I33" s="661">
        <v>0</v>
      </c>
      <c r="J33" s="656">
        <f>(H33+I33)*((J$41)*24)</f>
        <v>0</v>
      </c>
      <c r="K33" s="656">
        <f t="shared" si="4"/>
        <v>0</v>
      </c>
    </row>
    <row r="34" spans="1:12">
      <c r="A34" s="646"/>
      <c r="B34" s="583"/>
      <c r="C34" s="583"/>
      <c r="D34" s="658">
        <v>0</v>
      </c>
      <c r="E34" s="659">
        <f t="shared" si="1"/>
        <v>0</v>
      </c>
      <c r="F34" s="654">
        <f t="shared" si="2"/>
        <v>0</v>
      </c>
      <c r="G34" s="660">
        <v>0</v>
      </c>
      <c r="H34" s="659">
        <f t="shared" si="0"/>
        <v>0</v>
      </c>
      <c r="I34" s="661">
        <v>0</v>
      </c>
      <c r="J34" s="656">
        <f t="shared" si="3"/>
        <v>0</v>
      </c>
      <c r="K34" s="656">
        <f t="shared" si="4"/>
        <v>0</v>
      </c>
    </row>
    <row r="35" spans="1:12" ht="13.5" customHeight="1">
      <c r="A35" s="646"/>
      <c r="B35" s="583"/>
      <c r="C35" s="583"/>
      <c r="D35" s="658">
        <v>0</v>
      </c>
      <c r="E35" s="659">
        <f t="shared" si="1"/>
        <v>0</v>
      </c>
      <c r="F35" s="654">
        <f t="shared" si="2"/>
        <v>0</v>
      </c>
      <c r="G35" s="660">
        <v>0</v>
      </c>
      <c r="H35" s="659">
        <f t="shared" si="0"/>
        <v>0</v>
      </c>
      <c r="I35" s="661">
        <v>0</v>
      </c>
      <c r="J35" s="656">
        <f t="shared" si="3"/>
        <v>0</v>
      </c>
      <c r="K35" s="656">
        <f t="shared" si="4"/>
        <v>0</v>
      </c>
    </row>
    <row r="36" spans="1:12" ht="13.5" customHeight="1">
      <c r="A36" s="646"/>
      <c r="B36" s="583"/>
      <c r="C36" s="583"/>
      <c r="D36" s="658">
        <v>0</v>
      </c>
      <c r="E36" s="659">
        <f t="shared" si="1"/>
        <v>0</v>
      </c>
      <c r="F36" s="654">
        <f t="shared" si="2"/>
        <v>0</v>
      </c>
      <c r="G36" s="660">
        <v>0</v>
      </c>
      <c r="H36" s="659">
        <f t="shared" si="0"/>
        <v>0</v>
      </c>
      <c r="I36" s="661">
        <v>0</v>
      </c>
      <c r="J36" s="656">
        <f t="shared" si="3"/>
        <v>0</v>
      </c>
      <c r="K36" s="656">
        <f t="shared" si="4"/>
        <v>0</v>
      </c>
    </row>
    <row r="37" spans="1:12">
      <c r="A37" s="646"/>
      <c r="B37" s="583"/>
      <c r="C37" s="583"/>
      <c r="D37" s="658">
        <v>0</v>
      </c>
      <c r="E37" s="659">
        <f t="shared" si="1"/>
        <v>0</v>
      </c>
      <c r="F37" s="654">
        <f t="shared" si="2"/>
        <v>0</v>
      </c>
      <c r="G37" s="660">
        <v>0</v>
      </c>
      <c r="H37" s="659">
        <f t="shared" si="0"/>
        <v>0</v>
      </c>
      <c r="I37" s="661">
        <v>0</v>
      </c>
      <c r="J37" s="656">
        <f t="shared" si="3"/>
        <v>0</v>
      </c>
      <c r="K37" s="656">
        <f t="shared" si="4"/>
        <v>0</v>
      </c>
    </row>
    <row r="38" spans="1:12">
      <c r="A38" s="646"/>
      <c r="B38" s="562"/>
      <c r="C38" s="562"/>
      <c r="D38" s="662"/>
      <c r="E38" s="663"/>
      <c r="F38" s="563"/>
      <c r="G38" s="564"/>
      <c r="H38" s="562"/>
      <c r="I38" s="562"/>
      <c r="J38" s="562"/>
      <c r="K38" s="562"/>
    </row>
    <row r="39" spans="1:12">
      <c r="A39" s="646">
        <v>4</v>
      </c>
      <c r="B39" s="326" t="s">
        <v>689</v>
      </c>
      <c r="C39" s="326"/>
      <c r="D39" s="664">
        <f t="shared" ref="D39:F39" si="5">SUM(D18:D38)</f>
        <v>0</v>
      </c>
      <c r="E39" s="664">
        <f t="shared" si="5"/>
        <v>0</v>
      </c>
      <c r="F39" s="664">
        <f t="shared" si="5"/>
        <v>0</v>
      </c>
      <c r="G39" s="664">
        <f>SUM(G18:G38)</f>
        <v>0</v>
      </c>
      <c r="H39" s="664">
        <f>SUM(H18:H38)</f>
        <v>0</v>
      </c>
      <c r="I39" s="664"/>
      <c r="J39" s="664">
        <f>SUM(J18:J38)</f>
        <v>0</v>
      </c>
      <c r="K39" s="664">
        <f>SUM(K18:K38)</f>
        <v>0</v>
      </c>
    </row>
    <row r="40" spans="1:12">
      <c r="A40" s="646"/>
      <c r="B40" s="326"/>
      <c r="C40" s="326"/>
      <c r="D40" s="664"/>
      <c r="E40" s="664"/>
      <c r="F40" s="664"/>
      <c r="G40" s="664"/>
      <c r="H40" s="664"/>
      <c r="I40" s="664"/>
      <c r="J40" s="664"/>
      <c r="K40" s="664"/>
    </row>
    <row r="41" spans="1:12">
      <c r="A41" s="646"/>
      <c r="B41" s="326"/>
      <c r="C41" s="326"/>
      <c r="D41" s="664"/>
      <c r="E41" s="664"/>
      <c r="F41" s="664"/>
      <c r="G41" s="664" t="s">
        <v>641</v>
      </c>
      <c r="H41" s="664"/>
      <c r="I41" s="664"/>
      <c r="J41" s="665">
        <f>'6-True-Up Interest'!H15</f>
        <v>0</v>
      </c>
      <c r="K41" s="664"/>
    </row>
    <row r="42" spans="1:12">
      <c r="A42" s="646"/>
      <c r="B42" s="326"/>
      <c r="C42" s="326"/>
      <c r="D42" s="664"/>
      <c r="E42" s="664"/>
      <c r="F42" s="664"/>
      <c r="G42" s="664" t="s">
        <v>642</v>
      </c>
      <c r="H42" s="664"/>
      <c r="I42" s="664"/>
      <c r="J42" s="664">
        <f>+J39</f>
        <v>0</v>
      </c>
      <c r="K42" s="664"/>
    </row>
    <row r="43" spans="1:12">
      <c r="A43" s="646"/>
      <c r="B43" s="326" t="s">
        <v>275</v>
      </c>
      <c r="C43" s="326"/>
      <c r="D43" s="326"/>
      <c r="E43" s="326"/>
      <c r="F43" s="326"/>
      <c r="G43" s="326"/>
      <c r="H43" s="326"/>
      <c r="I43" s="326"/>
      <c r="J43" s="326"/>
      <c r="K43" s="326"/>
      <c r="L43" s="326"/>
    </row>
    <row r="44" spans="1:12">
      <c r="A44" s="646"/>
      <c r="B44" s="326" t="s">
        <v>878</v>
      </c>
      <c r="C44" s="326"/>
      <c r="D44" s="326"/>
      <c r="E44" s="326"/>
      <c r="F44" s="326"/>
      <c r="G44" s="326"/>
      <c r="H44" s="326"/>
      <c r="I44" s="326"/>
      <c r="J44" s="326"/>
      <c r="K44" s="326"/>
      <c r="L44" s="326"/>
    </row>
    <row r="45" spans="1:12">
      <c r="A45" s="646"/>
      <c r="B45" s="328" t="s">
        <v>933</v>
      </c>
      <c r="C45" s="326"/>
      <c r="D45" s="326"/>
      <c r="E45" s="326"/>
      <c r="F45" s="326"/>
      <c r="G45" s="326"/>
      <c r="H45" s="326"/>
      <c r="I45" s="326"/>
      <c r="J45" s="326"/>
      <c r="K45" s="326"/>
      <c r="L45" s="326"/>
    </row>
    <row r="46" spans="1:12">
      <c r="A46" s="646"/>
      <c r="B46" s="326" t="s">
        <v>884</v>
      </c>
      <c r="C46" s="326"/>
      <c r="D46" s="326"/>
      <c r="E46" s="326"/>
      <c r="F46" s="326"/>
      <c r="G46" s="326"/>
      <c r="H46" s="326"/>
      <c r="I46" s="326"/>
      <c r="J46" s="326"/>
      <c r="K46" s="326"/>
      <c r="L46" s="326"/>
    </row>
    <row r="47" spans="1:12">
      <c r="A47" s="646"/>
      <c r="B47" s="25" t="s">
        <v>885</v>
      </c>
      <c r="C47" s="326"/>
      <c r="D47" s="326"/>
      <c r="E47" s="326"/>
      <c r="F47" s="326"/>
      <c r="G47" s="326"/>
      <c r="H47" s="326"/>
      <c r="I47" s="326"/>
      <c r="J47" s="326"/>
      <c r="K47" s="326"/>
      <c r="L47" s="326"/>
    </row>
    <row r="48" spans="1:12">
      <c r="A48" s="646"/>
      <c r="B48" s="326" t="s">
        <v>854</v>
      </c>
      <c r="C48" s="326"/>
      <c r="D48" s="326"/>
      <c r="E48" s="326"/>
      <c r="F48" s="326"/>
      <c r="G48" s="326"/>
      <c r="H48" s="326"/>
      <c r="I48" s="326"/>
      <c r="J48" s="326"/>
      <c r="K48" s="326"/>
      <c r="L48" s="326"/>
    </row>
    <row r="49" spans="1:12">
      <c r="A49" s="646"/>
      <c r="B49" s="565" t="s">
        <v>886</v>
      </c>
      <c r="C49" s="326"/>
      <c r="D49" s="326"/>
      <c r="E49" s="326"/>
      <c r="F49" s="326"/>
      <c r="G49" s="326"/>
      <c r="H49" s="326"/>
      <c r="I49" s="326"/>
      <c r="J49" s="326"/>
      <c r="K49" s="326"/>
      <c r="L49" s="326"/>
    </row>
    <row r="50" spans="1:12">
      <c r="A50" s="646"/>
      <c r="B50" s="326"/>
      <c r="C50" s="326"/>
      <c r="D50" s="326"/>
      <c r="E50" s="326"/>
      <c r="F50" s="326"/>
      <c r="G50" s="326"/>
      <c r="H50" s="326"/>
      <c r="I50" s="326"/>
      <c r="J50" s="326"/>
      <c r="K50" s="326"/>
      <c r="L50" s="326"/>
    </row>
    <row r="51" spans="1:12">
      <c r="A51" s="646"/>
      <c r="J51" s="326"/>
      <c r="K51" s="326"/>
      <c r="L51" s="326"/>
    </row>
    <row r="52" spans="1:12">
      <c r="A52" s="646"/>
      <c r="C52" s="326"/>
      <c r="D52" s="326"/>
      <c r="E52" s="326"/>
      <c r="F52" s="326"/>
      <c r="G52" s="326"/>
      <c r="H52" s="328"/>
      <c r="I52" s="326"/>
      <c r="J52" s="326"/>
      <c r="K52" s="326"/>
      <c r="L52" s="326"/>
    </row>
    <row r="53" spans="1:12">
      <c r="A53" s="646"/>
      <c r="C53" s="326"/>
      <c r="D53" s="326"/>
      <c r="E53" s="326"/>
      <c r="F53" s="326"/>
      <c r="G53" s="326"/>
      <c r="H53" s="328"/>
      <c r="I53" s="326"/>
      <c r="J53" s="326"/>
      <c r="K53" s="326"/>
      <c r="L53" s="326"/>
    </row>
    <row r="54" spans="1:12">
      <c r="A54" s="646"/>
      <c r="B54" s="566"/>
      <c r="C54" s="566"/>
      <c r="D54" s="27"/>
      <c r="E54" s="27"/>
      <c r="F54" s="27"/>
      <c r="G54" s="27"/>
      <c r="H54" s="27"/>
      <c r="I54" s="566"/>
      <c r="J54" s="566"/>
    </row>
    <row r="55" spans="1:12">
      <c r="A55" s="666" t="s">
        <v>744</v>
      </c>
      <c r="C55" s="566"/>
      <c r="D55" s="27"/>
      <c r="E55" s="27"/>
      <c r="F55" s="27"/>
      <c r="G55" s="27"/>
      <c r="H55" s="27"/>
      <c r="I55" s="566"/>
      <c r="J55" s="566"/>
    </row>
    <row r="56" spans="1:12">
      <c r="A56" s="667"/>
      <c r="B56" s="56" t="s">
        <v>293</v>
      </c>
      <c r="C56" s="568" t="s">
        <v>294</v>
      </c>
      <c r="D56" s="567" t="s">
        <v>295</v>
      </c>
      <c r="E56" s="567" t="s">
        <v>296</v>
      </c>
      <c r="F56" s="56"/>
      <c r="J56" s="566"/>
    </row>
    <row r="57" spans="1:12">
      <c r="A57" s="667"/>
      <c r="B57" s="569" t="str">
        <f>+A55</f>
        <v>Prior Period Adjustment</v>
      </c>
      <c r="C57" s="570" t="s">
        <v>19</v>
      </c>
      <c r="D57" s="571" t="s">
        <v>503</v>
      </c>
      <c r="E57" s="571" t="s">
        <v>21</v>
      </c>
      <c r="J57" s="566"/>
    </row>
    <row r="58" spans="1:12">
      <c r="A58" s="667"/>
      <c r="B58" s="572" t="s">
        <v>745</v>
      </c>
      <c r="C58" s="573" t="s">
        <v>643</v>
      </c>
      <c r="D58" s="573" t="s">
        <v>603</v>
      </c>
      <c r="E58" s="573" t="s">
        <v>644</v>
      </c>
      <c r="J58" s="566"/>
    </row>
    <row r="59" spans="1:12">
      <c r="A59" s="667" t="s">
        <v>217</v>
      </c>
      <c r="B59" s="574">
        <v>0</v>
      </c>
      <c r="C59" s="575">
        <v>0</v>
      </c>
      <c r="D59" s="575">
        <v>0</v>
      </c>
      <c r="E59" s="576">
        <f>+C59+D59</f>
        <v>0</v>
      </c>
      <c r="J59" s="566"/>
    </row>
    <row r="60" spans="1:12">
      <c r="A60" s="667"/>
      <c r="B60" s="577"/>
      <c r="C60" s="51"/>
      <c r="D60" s="51"/>
      <c r="E60" s="458"/>
      <c r="J60" s="566"/>
    </row>
    <row r="61" spans="1:12">
      <c r="A61" s="667"/>
      <c r="C61" s="566"/>
      <c r="D61" s="566"/>
      <c r="E61" s="566"/>
      <c r="F61" s="566"/>
      <c r="G61" s="566"/>
      <c r="H61" s="18"/>
      <c r="J61" s="566"/>
    </row>
    <row r="62" spans="1:12" ht="66" customHeight="1">
      <c r="A62" s="667"/>
      <c r="C62" s="636"/>
      <c r="D62" s="578"/>
      <c r="E62" s="578"/>
      <c r="F62" s="578"/>
      <c r="G62" s="578"/>
      <c r="H62" s="578"/>
      <c r="I62" s="578"/>
      <c r="J62" s="566"/>
    </row>
    <row r="63" spans="1:12" ht="56.25" customHeight="1">
      <c r="A63" s="668" t="s">
        <v>275</v>
      </c>
      <c r="B63" s="125" t="s">
        <v>75</v>
      </c>
      <c r="C63" s="1119" t="s">
        <v>891</v>
      </c>
      <c r="D63" s="1119"/>
      <c r="E63" s="1119"/>
      <c r="F63" s="1119"/>
      <c r="G63" s="1119"/>
      <c r="H63" s="1119"/>
      <c r="I63" s="1119"/>
      <c r="J63" s="1119"/>
    </row>
    <row r="64" spans="1:12" ht="27" customHeight="1">
      <c r="A64" s="667"/>
      <c r="B64" s="545" t="s">
        <v>76</v>
      </c>
      <c r="C64" s="1114" t="s">
        <v>746</v>
      </c>
      <c r="D64" s="1114"/>
      <c r="E64" s="1114"/>
      <c r="F64" s="1114"/>
      <c r="G64" s="1114"/>
      <c r="H64" s="1114"/>
      <c r="I64" s="1114"/>
      <c r="J64" s="566"/>
    </row>
    <row r="68" ht="24" customHeight="1"/>
  </sheetData>
  <mergeCells count="4">
    <mergeCell ref="C64:I64"/>
    <mergeCell ref="D10:E10"/>
    <mergeCell ref="D11:E11"/>
    <mergeCell ref="C63:J63"/>
  </mergeCells>
  <phoneticPr fontId="0" type="noConversion"/>
  <pageMargins left="0.25" right="0.25"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7"/>
  <sheetViews>
    <sheetView view="pageBreakPreview" topLeftCell="A7" zoomScale="85" zoomScaleNormal="85" zoomScaleSheetLayoutView="85" workbookViewId="0">
      <selection activeCell="H11" sqref="H11"/>
    </sheetView>
  </sheetViews>
  <sheetFormatPr defaultColWidth="8.88671875" defaultRowHeight="12.75"/>
  <cols>
    <col min="1" max="1" width="4.88671875" style="13" customWidth="1"/>
    <col min="2" max="2" width="29" style="15" bestFit="1" customWidth="1"/>
    <col min="3" max="3" width="20" style="15" customWidth="1"/>
    <col min="4" max="4" width="19.21875" style="15" customWidth="1"/>
    <col min="5" max="5" width="16" style="15" customWidth="1"/>
    <col min="6" max="6" width="17.33203125" style="15" customWidth="1"/>
    <col min="7" max="7" width="21.33203125" style="15" customWidth="1"/>
    <col min="8" max="8" width="18" style="15" customWidth="1"/>
    <col min="9" max="9" width="20.6640625" style="15" customWidth="1"/>
    <col min="10" max="10" width="25.21875" style="15" customWidth="1"/>
    <col min="11" max="14" width="11.6640625" style="15" customWidth="1"/>
    <col min="15" max="16384" width="8.88671875" style="15"/>
  </cols>
  <sheetData>
    <row r="1" spans="1:12">
      <c r="C1" s="1"/>
      <c r="D1" s="1"/>
      <c r="E1" s="1"/>
      <c r="G1" s="20" t="s">
        <v>284</v>
      </c>
      <c r="H1" s="1"/>
      <c r="I1" s="1"/>
      <c r="J1" s="7" t="s">
        <v>945</v>
      </c>
    </row>
    <row r="2" spans="1:12">
      <c r="A2" s="376"/>
      <c r="C2" s="368"/>
      <c r="D2" s="1"/>
      <c r="E2" s="1"/>
      <c r="F2" s="1"/>
      <c r="G2" s="420" t="s">
        <v>416</v>
      </c>
      <c r="H2" s="1"/>
      <c r="I2" s="1"/>
      <c r="J2" s="1"/>
      <c r="L2" s="369"/>
    </row>
    <row r="3" spans="1:12">
      <c r="A3" s="376"/>
      <c r="C3" s="1"/>
      <c r="D3" s="1"/>
      <c r="E3" s="1"/>
      <c r="F3" s="1"/>
      <c r="G3" s="296" t="str">
        <f>+'Attachment H'!D5</f>
        <v>GridLiance High Plains LLC</v>
      </c>
      <c r="H3" s="1"/>
      <c r="I3" s="1"/>
      <c r="J3" s="1"/>
    </row>
    <row r="4" spans="1:12">
      <c r="A4" s="376"/>
      <c r="C4" s="1"/>
      <c r="D4" s="1"/>
      <c r="E4" s="1"/>
      <c r="F4" s="1"/>
      <c r="G4" s="1"/>
      <c r="H4" s="1"/>
      <c r="I4" s="1"/>
      <c r="J4" s="1"/>
    </row>
    <row r="5" spans="1:12">
      <c r="A5" s="376"/>
      <c r="B5" s="2"/>
      <c r="C5" s="2"/>
      <c r="D5" s="2"/>
      <c r="E5" s="2"/>
      <c r="F5" s="2"/>
      <c r="G5" s="2"/>
      <c r="H5" s="2"/>
      <c r="I5" s="2"/>
      <c r="J5" s="2"/>
    </row>
    <row r="6" spans="1:12">
      <c r="A6" s="376"/>
      <c r="B6" s="2"/>
      <c r="C6" s="1122" t="s">
        <v>305</v>
      </c>
      <c r="D6" s="1122"/>
      <c r="E6" s="11" t="s">
        <v>307</v>
      </c>
      <c r="F6" s="11" t="s">
        <v>308</v>
      </c>
      <c r="G6" s="1122" t="s">
        <v>306</v>
      </c>
      <c r="H6" s="1122"/>
      <c r="I6" s="1121" t="s">
        <v>304</v>
      </c>
      <c r="J6" s="1121"/>
    </row>
    <row r="7" spans="1:12" s="12" customFormat="1" ht="25.5">
      <c r="A7" s="377" t="s">
        <v>292</v>
      </c>
      <c r="B7" s="3" t="s">
        <v>253</v>
      </c>
      <c r="C7" s="3" t="s">
        <v>25</v>
      </c>
      <c r="D7" s="3" t="s">
        <v>263</v>
      </c>
      <c r="E7" s="3" t="s">
        <v>747</v>
      </c>
      <c r="F7" s="3" t="s">
        <v>254</v>
      </c>
      <c r="G7" s="3" t="s">
        <v>255</v>
      </c>
      <c r="H7" s="3" t="s">
        <v>256</v>
      </c>
      <c r="I7" s="3" t="s">
        <v>25</v>
      </c>
      <c r="J7" s="3" t="s">
        <v>263</v>
      </c>
    </row>
    <row r="8" spans="1:12" s="14" customFormat="1">
      <c r="A8" s="376"/>
      <c r="B8" s="11" t="s">
        <v>293</v>
      </c>
      <c r="C8" s="11" t="s">
        <v>294</v>
      </c>
      <c r="D8" s="11" t="s">
        <v>295</v>
      </c>
      <c r="E8" s="3" t="s">
        <v>296</v>
      </c>
      <c r="F8" s="3" t="s">
        <v>298</v>
      </c>
      <c r="G8" s="3" t="s">
        <v>297</v>
      </c>
      <c r="H8" s="3" t="s">
        <v>299</v>
      </c>
      <c r="I8" s="4" t="s">
        <v>300</v>
      </c>
      <c r="J8" s="4" t="s">
        <v>301</v>
      </c>
    </row>
    <row r="9" spans="1:12" s="14" customFormat="1">
      <c r="A9" s="639"/>
      <c r="B9" s="623" t="s">
        <v>749</v>
      </c>
      <c r="C9" s="420">
        <v>2</v>
      </c>
      <c r="D9" s="420">
        <v>4</v>
      </c>
      <c r="E9" s="421">
        <v>27</v>
      </c>
      <c r="F9" s="421">
        <v>31</v>
      </c>
      <c r="G9" s="421">
        <v>34</v>
      </c>
      <c r="H9" s="421">
        <v>35</v>
      </c>
      <c r="I9" s="422">
        <v>9</v>
      </c>
      <c r="J9" s="422">
        <v>11</v>
      </c>
    </row>
    <row r="10" spans="1:12" s="14" customFormat="1" ht="25.5">
      <c r="A10" s="376"/>
      <c r="B10" s="11"/>
      <c r="C10" s="490" t="s">
        <v>549</v>
      </c>
      <c r="D10" s="547" t="s">
        <v>597</v>
      </c>
      <c r="E10" s="669" t="s">
        <v>180</v>
      </c>
      <c r="F10" s="490" t="s">
        <v>877</v>
      </c>
      <c r="G10" s="490" t="s">
        <v>553</v>
      </c>
      <c r="H10" s="490" t="s">
        <v>552</v>
      </c>
      <c r="I10" s="490" t="s">
        <v>550</v>
      </c>
      <c r="J10" s="490" t="s">
        <v>551</v>
      </c>
    </row>
    <row r="11" spans="1:12">
      <c r="A11" s="376">
        <v>1</v>
      </c>
      <c r="B11" s="5" t="s">
        <v>290</v>
      </c>
      <c r="C11" s="6">
        <v>0</v>
      </c>
      <c r="D11" s="6">
        <v>0</v>
      </c>
      <c r="E11" s="6">
        <v>0</v>
      </c>
      <c r="F11" s="6">
        <v>0</v>
      </c>
      <c r="G11" s="6">
        <v>44191.492308586603</v>
      </c>
      <c r="H11" s="640">
        <v>35789.823412537226</v>
      </c>
      <c r="I11" s="6">
        <v>0</v>
      </c>
      <c r="J11" s="6">
        <v>0</v>
      </c>
    </row>
    <row r="12" spans="1:12">
      <c r="A12" s="376">
        <v>2</v>
      </c>
      <c r="B12" s="5" t="s">
        <v>105</v>
      </c>
      <c r="C12" s="6">
        <v>0</v>
      </c>
      <c r="D12" s="6">
        <v>0</v>
      </c>
      <c r="E12" s="6">
        <v>0</v>
      </c>
      <c r="F12" s="6">
        <v>0</v>
      </c>
      <c r="G12" s="6">
        <v>45894.899455596962</v>
      </c>
      <c r="H12" s="6">
        <v>32900.276690486266</v>
      </c>
      <c r="I12" s="640">
        <v>0</v>
      </c>
      <c r="J12" s="6">
        <v>0</v>
      </c>
    </row>
    <row r="13" spans="1:12">
      <c r="A13" s="376">
        <v>3</v>
      </c>
      <c r="B13" s="1" t="s">
        <v>104</v>
      </c>
      <c r="C13" s="6">
        <v>0</v>
      </c>
      <c r="D13" s="6">
        <v>0</v>
      </c>
      <c r="E13" s="6">
        <v>0</v>
      </c>
      <c r="F13" s="6">
        <v>0</v>
      </c>
      <c r="G13" s="6">
        <v>45894.899455596962</v>
      </c>
      <c r="H13" s="6">
        <v>28631.173908969333</v>
      </c>
      <c r="I13" s="640">
        <v>0</v>
      </c>
      <c r="J13" s="6">
        <v>0</v>
      </c>
    </row>
    <row r="14" spans="1:12">
      <c r="A14" s="376">
        <v>4</v>
      </c>
      <c r="B14" s="1" t="s">
        <v>257</v>
      </c>
      <c r="C14" s="6">
        <v>0</v>
      </c>
      <c r="D14" s="6">
        <v>0</v>
      </c>
      <c r="E14" s="6">
        <v>0</v>
      </c>
      <c r="F14" s="6">
        <v>0</v>
      </c>
      <c r="G14" s="6">
        <v>45894.899455596962</v>
      </c>
      <c r="H14" s="6">
        <v>24362.071127452404</v>
      </c>
      <c r="I14" s="640">
        <v>0</v>
      </c>
      <c r="J14" s="6">
        <v>0</v>
      </c>
    </row>
    <row r="15" spans="1:12">
      <c r="A15" s="376">
        <v>5</v>
      </c>
      <c r="B15" s="1" t="s">
        <v>95</v>
      </c>
      <c r="C15" s="6">
        <v>0</v>
      </c>
      <c r="D15" s="6">
        <v>0</v>
      </c>
      <c r="E15" s="6">
        <v>0</v>
      </c>
      <c r="F15" s="6">
        <v>0</v>
      </c>
      <c r="G15" s="6">
        <v>45894.899455596962</v>
      </c>
      <c r="H15" s="6">
        <v>20092.968345935471</v>
      </c>
      <c r="I15" s="640">
        <v>0</v>
      </c>
      <c r="J15" s="6">
        <v>0</v>
      </c>
    </row>
    <row r="16" spans="1:12">
      <c r="A16" s="376">
        <v>6</v>
      </c>
      <c r="B16" s="1" t="s">
        <v>92</v>
      </c>
      <c r="C16" s="6">
        <f t="shared" ref="C16:C22" si="0">+C15</f>
        <v>0</v>
      </c>
      <c r="D16" s="6">
        <v>0</v>
      </c>
      <c r="E16" s="6">
        <v>0</v>
      </c>
      <c r="F16" s="6">
        <v>0</v>
      </c>
      <c r="G16" s="6">
        <v>45894.899455596962</v>
      </c>
      <c r="H16" s="6">
        <v>15823.86556441854</v>
      </c>
      <c r="I16" s="640">
        <v>0</v>
      </c>
      <c r="J16" s="6">
        <v>0</v>
      </c>
    </row>
    <row r="17" spans="1:10">
      <c r="A17" s="376">
        <v>7</v>
      </c>
      <c r="B17" s="1" t="s">
        <v>145</v>
      </c>
      <c r="C17" s="6">
        <f t="shared" si="0"/>
        <v>0</v>
      </c>
      <c r="D17" s="6">
        <v>0</v>
      </c>
      <c r="E17" s="6">
        <v>0</v>
      </c>
      <c r="F17" s="6">
        <v>0</v>
      </c>
      <c r="G17" s="6">
        <v>45894.899455596962</v>
      </c>
      <c r="H17" s="6">
        <v>11554.762782901609</v>
      </c>
      <c r="I17" s="640">
        <v>0</v>
      </c>
      <c r="J17" s="6">
        <v>0</v>
      </c>
    </row>
    <row r="18" spans="1:10">
      <c r="A18" s="376">
        <v>8</v>
      </c>
      <c r="B18" s="1" t="s">
        <v>102</v>
      </c>
      <c r="C18" s="6">
        <f t="shared" si="0"/>
        <v>0</v>
      </c>
      <c r="D18" s="6">
        <v>0</v>
      </c>
      <c r="E18" s="6">
        <v>0</v>
      </c>
      <c r="F18" s="6">
        <v>0</v>
      </c>
      <c r="G18" s="6">
        <v>45894.899455596962</v>
      </c>
      <c r="H18" s="6">
        <v>7285.6600013846792</v>
      </c>
      <c r="I18" s="640">
        <v>0</v>
      </c>
      <c r="J18" s="6">
        <v>0</v>
      </c>
    </row>
    <row r="19" spans="1:10">
      <c r="A19" s="376">
        <v>9</v>
      </c>
      <c r="B19" s="1" t="s">
        <v>258</v>
      </c>
      <c r="C19" s="6">
        <f t="shared" si="0"/>
        <v>0</v>
      </c>
      <c r="D19" s="6">
        <v>0</v>
      </c>
      <c r="E19" s="6">
        <v>0</v>
      </c>
      <c r="F19" s="6">
        <v>0</v>
      </c>
      <c r="G19" s="6">
        <v>45894.899455596962</v>
      </c>
      <c r="H19" s="6">
        <v>3016.5572198677487</v>
      </c>
      <c r="I19" s="640">
        <v>0</v>
      </c>
      <c r="J19" s="6">
        <v>0</v>
      </c>
    </row>
    <row r="20" spans="1:10">
      <c r="A20" s="376">
        <v>10</v>
      </c>
      <c r="B20" s="1" t="s">
        <v>100</v>
      </c>
      <c r="C20" s="6">
        <f t="shared" si="0"/>
        <v>0</v>
      </c>
      <c r="D20" s="6">
        <v>0</v>
      </c>
      <c r="E20" s="6">
        <v>0</v>
      </c>
      <c r="F20" s="6">
        <v>0</v>
      </c>
      <c r="G20" s="6">
        <v>45894.899455596962</v>
      </c>
      <c r="H20" s="6">
        <v>34076.68930287566</v>
      </c>
      <c r="I20" s="640">
        <v>0</v>
      </c>
      <c r="J20" s="6">
        <v>0</v>
      </c>
    </row>
    <row r="21" spans="1:10">
      <c r="A21" s="376">
        <v>11</v>
      </c>
      <c r="B21" s="1" t="s">
        <v>106</v>
      </c>
      <c r="C21" s="6">
        <f t="shared" si="0"/>
        <v>0</v>
      </c>
      <c r="D21" s="6">
        <v>0</v>
      </c>
      <c r="E21" s="6">
        <v>0</v>
      </c>
      <c r="F21" s="6">
        <v>0</v>
      </c>
      <c r="G21" s="6">
        <v>45894.899455596962</v>
      </c>
      <c r="H21" s="6">
        <v>44948.687177583655</v>
      </c>
      <c r="I21" s="640">
        <v>0</v>
      </c>
      <c r="J21" s="6">
        <v>0</v>
      </c>
    </row>
    <row r="22" spans="1:10">
      <c r="A22" s="376">
        <v>12</v>
      </c>
      <c r="B22" s="1" t="s">
        <v>99</v>
      </c>
      <c r="C22" s="6">
        <f t="shared" si="0"/>
        <v>0</v>
      </c>
      <c r="D22" s="6">
        <v>0</v>
      </c>
      <c r="E22" s="6">
        <v>0</v>
      </c>
      <c r="F22" s="6">
        <v>0</v>
      </c>
      <c r="G22" s="6">
        <v>45894.899455596962</v>
      </c>
      <c r="H22" s="6">
        <v>40679.584396066726</v>
      </c>
      <c r="I22" s="640">
        <v>0</v>
      </c>
      <c r="J22" s="6">
        <v>0</v>
      </c>
    </row>
    <row r="23" spans="1:10">
      <c r="A23" s="376">
        <v>13</v>
      </c>
      <c r="B23" s="1" t="s">
        <v>291</v>
      </c>
      <c r="C23" s="6">
        <v>0</v>
      </c>
      <c r="D23" s="6">
        <v>0</v>
      </c>
      <c r="E23" s="6">
        <v>0</v>
      </c>
      <c r="F23" s="6">
        <v>0</v>
      </c>
      <c r="G23" s="6">
        <v>45894.899455596962</v>
      </c>
      <c r="H23" s="6">
        <v>36410.481614549797</v>
      </c>
      <c r="I23" s="640">
        <v>0</v>
      </c>
      <c r="J23" s="6">
        <v>0</v>
      </c>
    </row>
    <row r="24" spans="1:10" ht="13.5" thickBot="1">
      <c r="A24" s="376">
        <v>14</v>
      </c>
      <c r="B24" s="7" t="s">
        <v>417</v>
      </c>
      <c r="C24" s="802">
        <f t="shared" ref="C24:H24" si="1">SUM(C11:C23)/13</f>
        <v>0</v>
      </c>
      <c r="D24" s="802">
        <f>SUM(D11:D23)/13</f>
        <v>0</v>
      </c>
      <c r="E24" s="802">
        <f t="shared" si="1"/>
        <v>0</v>
      </c>
      <c r="F24" s="802">
        <f t="shared" si="1"/>
        <v>0</v>
      </c>
      <c r="G24" s="802">
        <f t="shared" si="1"/>
        <v>45763.868136596167</v>
      </c>
      <c r="H24" s="802">
        <f t="shared" si="1"/>
        <v>25813.277041925317</v>
      </c>
      <c r="I24" s="802">
        <f>SUM(I11:I23)/13</f>
        <v>0</v>
      </c>
      <c r="J24" s="802">
        <f>SUM(J11:J23)/13</f>
        <v>0</v>
      </c>
    </row>
    <row r="25" spans="1:10" ht="13.5" thickTop="1">
      <c r="A25" s="376"/>
      <c r="B25" s="1"/>
      <c r="C25" s="9"/>
      <c r="D25" s="16"/>
      <c r="E25" s="16"/>
      <c r="F25" s="16"/>
      <c r="G25" s="9"/>
      <c r="H25" s="9"/>
      <c r="I25" s="9"/>
    </row>
    <row r="26" spans="1:10">
      <c r="A26" s="376"/>
      <c r="B26" s="10"/>
      <c r="C26" s="1121" t="s">
        <v>309</v>
      </c>
      <c r="D26" s="1121"/>
      <c r="E26" s="1121"/>
      <c r="F26" s="1121"/>
      <c r="G26" s="1121"/>
      <c r="H26" s="1121"/>
      <c r="I26" s="1121"/>
    </row>
    <row r="27" spans="1:10" ht="72" customHeight="1">
      <c r="A27" s="376" t="s">
        <v>292</v>
      </c>
      <c r="B27" s="11" t="s">
        <v>253</v>
      </c>
      <c r="C27" s="4" t="s">
        <v>259</v>
      </c>
      <c r="D27" s="4" t="s">
        <v>260</v>
      </c>
      <c r="E27" s="4" t="s">
        <v>627</v>
      </c>
      <c r="F27" s="4" t="s">
        <v>628</v>
      </c>
      <c r="G27" s="4" t="s">
        <v>629</v>
      </c>
      <c r="H27" s="4" t="s">
        <v>748</v>
      </c>
      <c r="I27" s="4" t="s">
        <v>419</v>
      </c>
    </row>
    <row r="28" spans="1:10" s="14" customFormat="1">
      <c r="A28" s="376"/>
      <c r="B28" s="11" t="s">
        <v>293</v>
      </c>
      <c r="C28" s="4" t="s">
        <v>294</v>
      </c>
      <c r="D28" s="4" t="s">
        <v>295</v>
      </c>
      <c r="E28" s="4" t="s">
        <v>296</v>
      </c>
      <c r="F28" s="4" t="s">
        <v>298</v>
      </c>
      <c r="G28" s="4" t="s">
        <v>297</v>
      </c>
      <c r="H28" s="4" t="s">
        <v>299</v>
      </c>
      <c r="I28" s="4" t="s">
        <v>300</v>
      </c>
    </row>
    <row r="29" spans="1:10" s="14" customFormat="1">
      <c r="A29" s="639"/>
      <c r="B29" s="623" t="s">
        <v>749</v>
      </c>
      <c r="C29" s="422">
        <v>28</v>
      </c>
      <c r="D29" s="422">
        <v>29</v>
      </c>
      <c r="E29" s="422">
        <v>22</v>
      </c>
      <c r="F29" s="422">
        <v>23</v>
      </c>
      <c r="G29" s="422">
        <v>24</v>
      </c>
      <c r="H29" s="422">
        <v>25</v>
      </c>
      <c r="I29" s="422">
        <v>26</v>
      </c>
    </row>
    <row r="30" spans="1:10" s="14" customFormat="1" ht="25.5">
      <c r="A30" s="376"/>
      <c r="B30" s="11"/>
      <c r="C30" s="548" t="s">
        <v>623</v>
      </c>
      <c r="D30" s="4" t="s">
        <v>624</v>
      </c>
      <c r="E30" s="4" t="s">
        <v>625</v>
      </c>
      <c r="F30" s="4" t="s">
        <v>1076</v>
      </c>
      <c r="G30" s="4" t="s">
        <v>1076</v>
      </c>
      <c r="H30" s="4" t="s">
        <v>1076</v>
      </c>
      <c r="I30" s="4" t="s">
        <v>626</v>
      </c>
    </row>
    <row r="31" spans="1:10">
      <c r="A31" s="376">
        <v>15</v>
      </c>
      <c r="B31" s="5" t="s">
        <v>290</v>
      </c>
      <c r="C31" s="6">
        <v>0</v>
      </c>
      <c r="D31" s="6">
        <v>0</v>
      </c>
      <c r="E31" s="6">
        <v>0</v>
      </c>
      <c r="F31" s="514"/>
      <c r="G31" s="514"/>
      <c r="H31" s="514"/>
      <c r="I31" s="6">
        <v>0</v>
      </c>
    </row>
    <row r="32" spans="1:10">
      <c r="A32" s="376">
        <v>16</v>
      </c>
      <c r="B32" s="5" t="s">
        <v>105</v>
      </c>
      <c r="C32" s="6">
        <v>0</v>
      </c>
      <c r="D32" s="6">
        <v>0</v>
      </c>
      <c r="E32" s="514"/>
      <c r="F32" s="514"/>
      <c r="G32" s="514"/>
      <c r="H32" s="514"/>
      <c r="I32" s="6">
        <v>0</v>
      </c>
    </row>
    <row r="33" spans="1:15">
      <c r="A33" s="376">
        <v>17</v>
      </c>
      <c r="B33" s="1" t="s">
        <v>104</v>
      </c>
      <c r="C33" s="6">
        <v>0</v>
      </c>
      <c r="D33" s="6">
        <v>0</v>
      </c>
      <c r="E33" s="514"/>
      <c r="F33" s="514"/>
      <c r="G33" s="514"/>
      <c r="H33" s="514"/>
      <c r="I33" s="6">
        <v>0</v>
      </c>
    </row>
    <row r="34" spans="1:15">
      <c r="A34" s="376">
        <v>18</v>
      </c>
      <c r="B34" s="1" t="s">
        <v>257</v>
      </c>
      <c r="C34" s="6">
        <v>0</v>
      </c>
      <c r="D34" s="6">
        <v>0</v>
      </c>
      <c r="E34" s="514"/>
      <c r="F34" s="514"/>
      <c r="G34" s="514"/>
      <c r="H34" s="514"/>
      <c r="I34" s="6">
        <v>0</v>
      </c>
    </row>
    <row r="35" spans="1:15">
      <c r="A35" s="376">
        <v>19</v>
      </c>
      <c r="B35" s="1" t="s">
        <v>95</v>
      </c>
      <c r="C35" s="6">
        <v>0</v>
      </c>
      <c r="D35" s="6">
        <v>0</v>
      </c>
      <c r="E35" s="514"/>
      <c r="F35" s="514"/>
      <c r="G35" s="514"/>
      <c r="H35" s="514"/>
      <c r="I35" s="6">
        <v>0</v>
      </c>
    </row>
    <row r="36" spans="1:15">
      <c r="A36" s="376">
        <v>20</v>
      </c>
      <c r="B36" s="1" t="s">
        <v>92</v>
      </c>
      <c r="C36" s="6">
        <v>0</v>
      </c>
      <c r="D36" s="6">
        <v>0</v>
      </c>
      <c r="E36" s="514"/>
      <c r="F36" s="514"/>
      <c r="G36" s="514"/>
      <c r="H36" s="514"/>
      <c r="I36" s="6">
        <v>0</v>
      </c>
    </row>
    <row r="37" spans="1:15">
      <c r="A37" s="376">
        <v>21</v>
      </c>
      <c r="B37" s="1" t="s">
        <v>145</v>
      </c>
      <c r="C37" s="6">
        <v>0</v>
      </c>
      <c r="D37" s="6">
        <v>0</v>
      </c>
      <c r="E37" s="514"/>
      <c r="F37" s="514"/>
      <c r="G37" s="514"/>
      <c r="H37" s="514"/>
      <c r="I37" s="6">
        <v>0</v>
      </c>
    </row>
    <row r="38" spans="1:15">
      <c r="A38" s="376">
        <v>22</v>
      </c>
      <c r="B38" s="1" t="s">
        <v>102</v>
      </c>
      <c r="C38" s="6">
        <v>0</v>
      </c>
      <c r="D38" s="6">
        <v>0</v>
      </c>
      <c r="E38" s="514"/>
      <c r="F38" s="514"/>
      <c r="G38" s="514"/>
      <c r="H38" s="514"/>
      <c r="I38" s="6">
        <v>0</v>
      </c>
    </row>
    <row r="39" spans="1:15">
      <c r="A39" s="376">
        <v>23</v>
      </c>
      <c r="B39" s="1" t="s">
        <v>258</v>
      </c>
      <c r="C39" s="6">
        <v>0</v>
      </c>
      <c r="D39" s="6">
        <v>0</v>
      </c>
      <c r="E39" s="514"/>
      <c r="F39" s="514"/>
      <c r="G39" s="514"/>
      <c r="H39" s="514"/>
      <c r="I39" s="6">
        <v>0</v>
      </c>
    </row>
    <row r="40" spans="1:15">
      <c r="A40" s="376">
        <v>24</v>
      </c>
      <c r="B40" s="1" t="s">
        <v>100</v>
      </c>
      <c r="C40" s="6">
        <v>0</v>
      </c>
      <c r="D40" s="6">
        <v>0</v>
      </c>
      <c r="E40" s="514"/>
      <c r="F40" s="514"/>
      <c r="G40" s="514"/>
      <c r="H40" s="514"/>
      <c r="I40" s="6">
        <v>0</v>
      </c>
    </row>
    <row r="41" spans="1:15">
      <c r="A41" s="376">
        <v>25</v>
      </c>
      <c r="B41" s="1" t="s">
        <v>106</v>
      </c>
      <c r="C41" s="6">
        <v>0</v>
      </c>
      <c r="D41" s="6">
        <v>0</v>
      </c>
      <c r="E41" s="514"/>
      <c r="F41" s="514"/>
      <c r="G41" s="514"/>
      <c r="H41" s="514"/>
      <c r="I41" s="6">
        <v>0</v>
      </c>
    </row>
    <row r="42" spans="1:15">
      <c r="A42" s="376">
        <v>26</v>
      </c>
      <c r="B42" s="1" t="s">
        <v>99</v>
      </c>
      <c r="C42" s="6">
        <v>0</v>
      </c>
      <c r="D42" s="6">
        <v>0</v>
      </c>
      <c r="E42" s="514"/>
      <c r="F42" s="514"/>
      <c r="G42" s="514"/>
      <c r="H42" s="514"/>
      <c r="I42" s="6">
        <v>0</v>
      </c>
    </row>
    <row r="43" spans="1:15">
      <c r="A43" s="376">
        <v>27</v>
      </c>
      <c r="B43" s="1" t="s">
        <v>291</v>
      </c>
      <c r="C43" s="6">
        <f>+C42</f>
        <v>0</v>
      </c>
      <c r="D43" s="6">
        <v>0</v>
      </c>
      <c r="E43" s="6">
        <v>0</v>
      </c>
      <c r="F43" s="514"/>
      <c r="G43" s="514"/>
      <c r="H43" s="514"/>
      <c r="I43" s="6">
        <v>0</v>
      </c>
    </row>
    <row r="44" spans="1:15" ht="13.5" thickBot="1">
      <c r="A44" s="376">
        <v>28</v>
      </c>
      <c r="B44" s="7" t="s">
        <v>418</v>
      </c>
      <c r="C44" s="802">
        <f t="shared" ref="C44:I44" si="2">SUM(C31:C43)/13</f>
        <v>0</v>
      </c>
      <c r="D44" s="8">
        <f t="shared" si="2"/>
        <v>0</v>
      </c>
      <c r="E44" s="8">
        <f>(E31+E43)/2</f>
        <v>0</v>
      </c>
      <c r="F44" s="849">
        <f>'4a-ADIT Projection'!I15</f>
        <v>-169707.09651392582</v>
      </c>
      <c r="G44" s="849">
        <f>'4a-ADIT Projection'!I25</f>
        <v>0</v>
      </c>
      <c r="H44" s="849">
        <f>'4a-ADIT Projection'!I35</f>
        <v>0</v>
      </c>
      <c r="I44" s="8">
        <f t="shared" si="2"/>
        <v>0</v>
      </c>
    </row>
    <row r="45" spans="1:15" ht="13.5" thickTop="1">
      <c r="A45" s="376"/>
      <c r="B45" s="1"/>
      <c r="I45" s="16"/>
    </row>
    <row r="46" spans="1:15">
      <c r="A46" s="376"/>
    </row>
    <row r="47" spans="1:15">
      <c r="F47" s="828" t="s">
        <v>284</v>
      </c>
    </row>
    <row r="48" spans="1:15">
      <c r="A48" s="526"/>
      <c r="B48" s="367"/>
      <c r="C48" s="527"/>
      <c r="D48" s="527"/>
      <c r="E48" s="527"/>
      <c r="F48" s="420" t="s">
        <v>416</v>
      </c>
      <c r="G48" s="527"/>
      <c r="L48" s="14"/>
      <c r="M48" s="14"/>
      <c r="N48" s="14"/>
      <c r="O48" s="14"/>
    </row>
    <row r="49" spans="1:16">
      <c r="A49" s="526"/>
      <c r="C49" s="527"/>
      <c r="D49" s="527"/>
      <c r="E49" s="527"/>
      <c r="F49" s="827" t="s">
        <v>861</v>
      </c>
      <c r="G49" s="528"/>
      <c r="H49" s="327"/>
      <c r="I49" s="327"/>
      <c r="K49" s="14"/>
      <c r="L49" s="14"/>
      <c r="M49" s="14"/>
      <c r="N49" s="14"/>
      <c r="O49" s="14"/>
    </row>
    <row r="50" spans="1:16" s="770" customFormat="1">
      <c r="A50" s="829"/>
      <c r="B50" s="453" t="s">
        <v>750</v>
      </c>
      <c r="C50" s="527"/>
      <c r="D50" s="527"/>
      <c r="E50" s="527"/>
      <c r="F50" s="827"/>
      <c r="G50" s="528"/>
      <c r="H50" s="327"/>
      <c r="I50" s="327"/>
      <c r="K50" s="14"/>
      <c r="L50" s="14"/>
      <c r="M50" s="14"/>
      <c r="N50" s="14"/>
      <c r="O50" s="14"/>
    </row>
    <row r="51" spans="1:16">
      <c r="A51" s="526"/>
      <c r="B51" s="367" t="s">
        <v>293</v>
      </c>
      <c r="C51" s="367" t="s">
        <v>294</v>
      </c>
      <c r="D51" s="367" t="s">
        <v>295</v>
      </c>
      <c r="E51" s="367" t="s">
        <v>296</v>
      </c>
      <c r="F51" s="453" t="s">
        <v>298</v>
      </c>
      <c r="G51" s="453" t="s">
        <v>297</v>
      </c>
      <c r="H51" s="453" t="s">
        <v>299</v>
      </c>
      <c r="I51" s="453" t="s">
        <v>300</v>
      </c>
      <c r="J51" s="369" t="s">
        <v>239</v>
      </c>
      <c r="K51" s="327"/>
      <c r="L51" s="14"/>
      <c r="M51" s="14"/>
      <c r="N51" s="14"/>
      <c r="O51" s="14"/>
      <c r="P51" s="14"/>
    </row>
    <row r="52" spans="1:16" ht="76.5">
      <c r="A52" s="526">
        <v>29</v>
      </c>
      <c r="B52" s="529" t="s">
        <v>605</v>
      </c>
      <c r="C52" s="307"/>
      <c r="D52" s="530" t="s">
        <v>19</v>
      </c>
      <c r="E52" s="530" t="s">
        <v>606</v>
      </c>
      <c r="F52" s="530" t="s">
        <v>607</v>
      </c>
      <c r="G52" s="530" t="s">
        <v>608</v>
      </c>
      <c r="H52" s="531" t="s">
        <v>609</v>
      </c>
      <c r="I52" s="531" t="s">
        <v>610</v>
      </c>
      <c r="J52" s="529"/>
      <c r="K52" s="529"/>
      <c r="L52" s="529"/>
      <c r="M52" s="532"/>
      <c r="N52" s="14"/>
      <c r="O52" s="14"/>
      <c r="P52" s="14"/>
    </row>
    <row r="53" spans="1:16">
      <c r="A53" s="526" t="s">
        <v>611</v>
      </c>
      <c r="B53" s="506"/>
      <c r="C53" s="533" t="s">
        <v>612</v>
      </c>
      <c r="D53" s="534">
        <v>0</v>
      </c>
      <c r="E53" s="534">
        <v>0</v>
      </c>
      <c r="F53" s="535"/>
      <c r="G53" s="535"/>
      <c r="H53" s="534"/>
      <c r="I53" s="536">
        <f>+H53*E53*D53*F53*G53</f>
        <v>0</v>
      </c>
      <c r="J53" s="506"/>
      <c r="K53" s="506"/>
      <c r="L53" s="506"/>
      <c r="M53" s="532"/>
      <c r="N53" s="14"/>
      <c r="O53" s="14"/>
      <c r="P53" s="14"/>
    </row>
    <row r="54" spans="1:16">
      <c r="A54" s="526" t="s">
        <v>613</v>
      </c>
      <c r="B54" s="506"/>
      <c r="C54" s="533" t="s">
        <v>614</v>
      </c>
      <c r="D54" s="537">
        <v>0</v>
      </c>
      <c r="E54" s="534">
        <v>0</v>
      </c>
      <c r="F54" s="535"/>
      <c r="G54" s="535"/>
      <c r="H54" s="534"/>
      <c r="I54" s="536">
        <f t="shared" ref="I54" si="3">+H54*E54*D54*F54*G54</f>
        <v>0</v>
      </c>
      <c r="J54" s="506"/>
      <c r="K54" s="506"/>
      <c r="L54" s="506"/>
      <c r="M54" s="532"/>
      <c r="N54" s="14"/>
      <c r="O54" s="14"/>
      <c r="P54" s="14"/>
    </row>
    <row r="55" spans="1:16">
      <c r="A55" s="526" t="s">
        <v>615</v>
      </c>
      <c r="B55" s="506"/>
      <c r="C55" s="533" t="s">
        <v>616</v>
      </c>
      <c r="D55" s="537"/>
      <c r="E55" s="534"/>
      <c r="F55" s="535"/>
      <c r="G55" s="535"/>
      <c r="H55" s="534"/>
      <c r="I55" s="536"/>
      <c r="J55" s="506"/>
      <c r="K55" s="506"/>
      <c r="L55" s="506"/>
      <c r="M55" s="532"/>
      <c r="N55" s="14"/>
      <c r="O55" s="14"/>
      <c r="P55" s="14"/>
    </row>
    <row r="56" spans="1:16">
      <c r="A56" s="526" t="s">
        <v>617</v>
      </c>
      <c r="B56" s="506"/>
      <c r="C56" s="533" t="s">
        <v>618</v>
      </c>
      <c r="D56" s="537"/>
      <c r="E56" s="534"/>
      <c r="F56" s="535"/>
      <c r="G56" s="535"/>
      <c r="H56" s="534"/>
      <c r="I56" s="536"/>
      <c r="J56" s="506"/>
      <c r="K56" s="506"/>
      <c r="L56" s="506"/>
      <c r="M56" s="532"/>
      <c r="N56" s="14"/>
      <c r="O56" s="14"/>
      <c r="P56" s="14"/>
    </row>
    <row r="57" spans="1:16">
      <c r="A57" s="526" t="s">
        <v>619</v>
      </c>
      <c r="B57" s="506"/>
      <c r="C57" s="533" t="s">
        <v>502</v>
      </c>
      <c r="D57" s="537"/>
      <c r="E57" s="534"/>
      <c r="F57" s="535"/>
      <c r="G57" s="535"/>
      <c r="H57" s="534"/>
      <c r="I57" s="536"/>
      <c r="J57" s="506"/>
      <c r="K57" s="506"/>
      <c r="L57" s="506"/>
      <c r="M57" s="532"/>
      <c r="N57" s="14"/>
      <c r="O57" s="14"/>
      <c r="P57" s="14"/>
    </row>
    <row r="58" spans="1:16">
      <c r="A58" s="526" t="s">
        <v>620</v>
      </c>
      <c r="B58" s="506"/>
      <c r="C58" s="538" t="s">
        <v>502</v>
      </c>
      <c r="D58" s="539">
        <v>0</v>
      </c>
      <c r="E58" s="540">
        <v>0</v>
      </c>
      <c r="F58" s="541"/>
      <c r="G58" s="541"/>
      <c r="H58" s="540"/>
      <c r="I58" s="542">
        <f>+H58*E58*D58*F58*G58</f>
        <v>0</v>
      </c>
      <c r="J58" s="506"/>
      <c r="K58" s="506"/>
      <c r="L58" s="506"/>
      <c r="M58" s="532"/>
      <c r="N58" s="14"/>
      <c r="O58" s="14"/>
      <c r="P58" s="14"/>
    </row>
    <row r="59" spans="1:16">
      <c r="A59" s="526">
        <v>31</v>
      </c>
      <c r="B59" s="506"/>
      <c r="C59" s="529" t="s">
        <v>21</v>
      </c>
      <c r="D59" s="543">
        <f>SUM(D53:D58)</f>
        <v>0</v>
      </c>
      <c r="E59" s="122"/>
      <c r="F59" s="14"/>
      <c r="G59" s="14"/>
      <c r="H59" s="122"/>
      <c r="I59" s="536">
        <f>SUM(I53:I58)</f>
        <v>0</v>
      </c>
      <c r="J59" s="506"/>
      <c r="K59" s="506"/>
      <c r="L59" s="506"/>
      <c r="M59" s="532"/>
      <c r="N59" s="14"/>
      <c r="O59" s="14"/>
      <c r="P59" s="14"/>
    </row>
    <row r="60" spans="1:16">
      <c r="A60" s="378"/>
      <c r="B60" s="379"/>
      <c r="C60" s="380"/>
      <c r="D60" s="380"/>
      <c r="E60" s="380"/>
      <c r="F60" s="380"/>
      <c r="G60" s="380"/>
      <c r="I60" s="544"/>
      <c r="J60" s="544"/>
      <c r="K60" s="544"/>
    </row>
    <row r="61" spans="1:16">
      <c r="A61" s="378"/>
      <c r="B61" s="379"/>
      <c r="C61" s="380"/>
      <c r="D61" s="380"/>
      <c r="E61" s="380"/>
      <c r="F61" s="380"/>
      <c r="G61" s="380"/>
      <c r="L61" s="14"/>
      <c r="M61" s="14"/>
      <c r="N61" s="14"/>
      <c r="O61" s="14"/>
      <c r="P61" s="14"/>
    </row>
    <row r="62" spans="1:16">
      <c r="A62" s="378"/>
      <c r="B62" s="379"/>
      <c r="C62" s="380"/>
      <c r="D62" s="380"/>
      <c r="E62" s="380"/>
      <c r="F62" s="380"/>
      <c r="G62" s="380"/>
      <c r="L62" s="14"/>
      <c r="M62" s="14"/>
      <c r="N62" s="14"/>
      <c r="O62" s="14"/>
      <c r="P62" s="14"/>
    </row>
    <row r="63" spans="1:16">
      <c r="A63" s="526" t="s">
        <v>275</v>
      </c>
    </row>
    <row r="64" spans="1:16" ht="12.75" customHeight="1">
      <c r="A64" s="639" t="s">
        <v>75</v>
      </c>
      <c r="B64" s="1123" t="s">
        <v>621</v>
      </c>
      <c r="C64" s="1123"/>
      <c r="D64" s="1123"/>
      <c r="E64" s="1123"/>
      <c r="F64" s="1123"/>
      <c r="G64" s="1123"/>
      <c r="H64" s="1123"/>
      <c r="I64" s="1123"/>
      <c r="J64" s="1123"/>
      <c r="K64" s="1123"/>
    </row>
    <row r="65" spans="1:12" ht="12.75" customHeight="1">
      <c r="A65" s="639" t="s">
        <v>76</v>
      </c>
      <c r="B65" s="1123" t="s">
        <v>751</v>
      </c>
      <c r="C65" s="1123"/>
      <c r="D65" s="1123"/>
      <c r="E65" s="1123"/>
      <c r="F65" s="1123"/>
      <c r="G65" s="1123"/>
      <c r="H65" s="1123"/>
      <c r="I65" s="1123"/>
      <c r="J65" s="1123"/>
      <c r="K65" s="1123"/>
      <c r="L65" s="369"/>
    </row>
    <row r="66" spans="1:12" ht="12.75" customHeight="1">
      <c r="A66" s="546" t="s">
        <v>77</v>
      </c>
      <c r="B66" s="327" t="s">
        <v>752</v>
      </c>
      <c r="C66" s="670"/>
      <c r="D66" s="670"/>
      <c r="E66" s="670"/>
      <c r="F66" s="670"/>
      <c r="G66" s="670"/>
      <c r="H66" s="670"/>
      <c r="I66" s="670"/>
      <c r="J66" s="670"/>
      <c r="K66" s="670"/>
    </row>
    <row r="67" spans="1:12">
      <c r="A67" s="546"/>
      <c r="B67" s="671" t="s">
        <v>753</v>
      </c>
      <c r="C67" s="635"/>
      <c r="D67" s="635"/>
      <c r="E67" s="635"/>
      <c r="F67" s="635"/>
      <c r="G67" s="635"/>
      <c r="H67" s="635"/>
      <c r="I67" s="635"/>
      <c r="J67" s="635"/>
      <c r="K67" s="635"/>
    </row>
    <row r="68" spans="1:12" ht="26.85" customHeight="1">
      <c r="A68" s="545" t="s">
        <v>78</v>
      </c>
      <c r="B68" s="1119" t="s">
        <v>1110</v>
      </c>
      <c r="C68" s="1119"/>
      <c r="D68" s="1119"/>
      <c r="E68" s="1119"/>
      <c r="F68" s="1119"/>
      <c r="G68" s="1119"/>
      <c r="H68" s="1119"/>
      <c r="I68" s="1119"/>
      <c r="J68" s="1119"/>
      <c r="K68" s="327"/>
    </row>
    <row r="69" spans="1:12" ht="24" customHeight="1">
      <c r="A69" s="545" t="s">
        <v>79</v>
      </c>
      <c r="B69" s="1120" t="s">
        <v>754</v>
      </c>
      <c r="C69" s="1120"/>
      <c r="D69" s="1120"/>
      <c r="E69" s="1120"/>
      <c r="F69" s="1120"/>
      <c r="G69" s="1120"/>
      <c r="H69" s="1120"/>
      <c r="I69" s="1120"/>
      <c r="J69" s="1120"/>
      <c r="K69" s="634"/>
    </row>
    <row r="70" spans="1:12" ht="12.75" customHeight="1">
      <c r="A70" s="639" t="s">
        <v>80</v>
      </c>
      <c r="B70" s="1124" t="s">
        <v>622</v>
      </c>
      <c r="C70" s="1120"/>
      <c r="D70" s="1120"/>
      <c r="E70" s="1120"/>
      <c r="F70" s="1120"/>
      <c r="G70" s="1120"/>
      <c r="H70" s="1120"/>
      <c r="I70" s="1120"/>
      <c r="J70" s="1120"/>
      <c r="K70" s="1120"/>
    </row>
    <row r="71" spans="1:12" ht="43.5" customHeight="1">
      <c r="A71" s="579" t="s">
        <v>81</v>
      </c>
      <c r="B71" s="1120" t="s">
        <v>755</v>
      </c>
      <c r="C71" s="1120"/>
      <c r="D71" s="1120"/>
      <c r="E71" s="1120"/>
      <c r="F71" s="1120"/>
      <c r="G71" s="1120"/>
      <c r="H71" s="1120"/>
      <c r="I71" s="1120"/>
      <c r="J71" s="1120"/>
      <c r="K71" s="634"/>
    </row>
    <row r="72" spans="1:12">
      <c r="A72" s="639" t="s">
        <v>83</v>
      </c>
      <c r="B72" s="672" t="s">
        <v>1083</v>
      </c>
      <c r="C72" s="636"/>
      <c r="D72" s="636"/>
      <c r="E72" s="636"/>
      <c r="F72" s="636"/>
      <c r="G72" s="636"/>
      <c r="H72" s="636"/>
      <c r="I72" s="636"/>
      <c r="J72" s="636"/>
      <c r="K72" s="636"/>
    </row>
    <row r="75" spans="1:12">
      <c r="B75" s="759"/>
    </row>
    <row r="76" spans="1:12">
      <c r="B76" s="754"/>
    </row>
    <row r="77" spans="1:12">
      <c r="B77" s="755"/>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0">
    <mergeCell ref="B71:J71"/>
    <mergeCell ref="C26:I26"/>
    <mergeCell ref="I6:J6"/>
    <mergeCell ref="G6:H6"/>
    <mergeCell ref="C6:D6"/>
    <mergeCell ref="B64:K64"/>
    <mergeCell ref="B65:K65"/>
    <mergeCell ref="B70:K70"/>
    <mergeCell ref="B69:J69"/>
    <mergeCell ref="B68:J68"/>
  </mergeCells>
  <phoneticPr fontId="0" type="noConversion"/>
  <pageMargins left="0.25" right="0.25" top="0.75" bottom="0.75" header="0.3" footer="0.3"/>
  <pageSetup scale="58" fitToHeight="0" orientation="landscape" r:id="rId2"/>
  <rowBreaks count="1" manualBreakCount="1">
    <brk id="4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48"/>
  <sheetViews>
    <sheetView view="pageBreakPreview" zoomScale="85" zoomScaleNormal="80" zoomScaleSheetLayoutView="85" workbookViewId="0">
      <selection activeCell="J57" sqref="J57"/>
    </sheetView>
  </sheetViews>
  <sheetFormatPr defaultColWidth="8.88671875" defaultRowHeight="12.75"/>
  <cols>
    <col min="1" max="1" width="5.6640625" style="851" customWidth="1"/>
    <col min="2" max="2" width="31.44140625" style="858" customWidth="1"/>
    <col min="3" max="3" width="10.6640625" style="851" customWidth="1"/>
    <col min="4" max="4" width="9.88671875" style="851" customWidth="1"/>
    <col min="5" max="5" width="16.33203125" style="851" customWidth="1"/>
    <col min="6" max="6" width="12.109375" style="851" customWidth="1"/>
    <col min="7" max="7" width="11.88671875" style="851" customWidth="1"/>
    <col min="8" max="8" width="12" style="851" customWidth="1"/>
    <col min="9" max="9" width="17.109375" style="851" customWidth="1"/>
    <col min="10" max="10" width="39.6640625" style="851" bestFit="1" customWidth="1"/>
    <col min="11" max="11" width="8.88671875" style="851"/>
    <col min="12" max="12" width="12.109375" style="851" customWidth="1"/>
    <col min="13" max="13" width="12.88671875" style="851" customWidth="1"/>
    <col min="14" max="16384" width="8.88671875" style="851"/>
  </cols>
  <sheetData>
    <row r="1" spans="1:18" ht="18" customHeight="1">
      <c r="A1" s="1125" t="s">
        <v>1001</v>
      </c>
      <c r="B1" s="1125"/>
      <c r="C1" s="1125"/>
      <c r="D1" s="1125"/>
      <c r="E1" s="1125"/>
      <c r="F1" s="1125"/>
      <c r="G1" s="1125"/>
      <c r="H1" s="1125"/>
      <c r="I1" s="1125"/>
      <c r="J1" s="1125"/>
      <c r="K1" s="850"/>
      <c r="L1" s="850"/>
      <c r="M1" s="850"/>
    </row>
    <row r="2" spans="1:18" ht="18" customHeight="1">
      <c r="A2" s="1126" t="str">
        <f>'Attachment H'!D5</f>
        <v>GridLiance High Plains LLC</v>
      </c>
      <c r="B2" s="1125"/>
      <c r="C2" s="1125"/>
      <c r="D2" s="1125"/>
      <c r="E2" s="1125"/>
      <c r="F2" s="1125"/>
      <c r="G2" s="1125"/>
      <c r="H2" s="1125"/>
      <c r="I2" s="1125"/>
      <c r="J2" s="1125"/>
      <c r="K2" s="852"/>
      <c r="L2" s="852"/>
      <c r="M2" s="852"/>
    </row>
    <row r="3" spans="1:18" ht="18" customHeight="1">
      <c r="A3" s="1125" t="s">
        <v>1133</v>
      </c>
      <c r="B3" s="1125"/>
      <c r="C3" s="1125"/>
      <c r="D3" s="1125"/>
      <c r="E3" s="1125"/>
      <c r="F3" s="1125"/>
      <c r="G3" s="1125"/>
      <c r="H3" s="1127"/>
      <c r="I3" s="1127"/>
      <c r="J3" s="1125"/>
      <c r="K3" s="850"/>
      <c r="L3" s="850"/>
      <c r="M3" s="850"/>
    </row>
    <row r="4" spans="1:18" ht="18" customHeight="1">
      <c r="A4" s="853"/>
      <c r="B4" s="853"/>
      <c r="C4" s="853"/>
      <c r="D4" s="853"/>
      <c r="E4" s="853"/>
      <c r="F4" s="853"/>
      <c r="G4" s="853"/>
      <c r="H4" s="853"/>
      <c r="I4" s="853"/>
      <c r="J4" s="853"/>
      <c r="K4" s="850"/>
      <c r="L4" s="850"/>
      <c r="M4" s="850"/>
    </row>
    <row r="5" spans="1:18">
      <c r="B5" s="853" t="s">
        <v>293</v>
      </c>
      <c r="C5" s="853" t="s">
        <v>294</v>
      </c>
      <c r="D5" s="853" t="s">
        <v>295</v>
      </c>
      <c r="E5" s="853" t="s">
        <v>296</v>
      </c>
      <c r="F5" s="853" t="s">
        <v>298</v>
      </c>
      <c r="G5" s="854" t="s">
        <v>297</v>
      </c>
      <c r="H5" s="854" t="s">
        <v>299</v>
      </c>
      <c r="I5" s="855" t="s">
        <v>300</v>
      </c>
      <c r="J5" s="853"/>
    </row>
    <row r="6" spans="1:18" ht="25.5">
      <c r="A6" s="856" t="s">
        <v>1002</v>
      </c>
      <c r="B6" s="857" t="s">
        <v>1003</v>
      </c>
      <c r="C6" s="857" t="s">
        <v>253</v>
      </c>
      <c r="D6" s="857" t="s">
        <v>96</v>
      </c>
      <c r="E6" s="857" t="s">
        <v>1004</v>
      </c>
      <c r="F6" s="857" t="s">
        <v>1005</v>
      </c>
      <c r="G6" s="857" t="s">
        <v>1006</v>
      </c>
      <c r="H6" s="857" t="s">
        <v>1007</v>
      </c>
      <c r="I6" s="857" t="s">
        <v>1008</v>
      </c>
      <c r="J6" s="857"/>
      <c r="K6" s="850"/>
      <c r="L6" s="850"/>
      <c r="M6" s="850"/>
      <c r="N6" s="850"/>
      <c r="O6" s="850"/>
      <c r="P6" s="850"/>
      <c r="Q6" s="850"/>
      <c r="R6" s="853"/>
    </row>
    <row r="7" spans="1:18">
      <c r="A7" s="851" t="s">
        <v>1009</v>
      </c>
      <c r="C7" s="859"/>
      <c r="D7" s="853"/>
      <c r="E7" s="853"/>
      <c r="F7" s="853"/>
      <c r="H7" s="850"/>
      <c r="I7" s="850"/>
      <c r="J7" s="850"/>
      <c r="K7" s="850"/>
      <c r="L7" s="850"/>
      <c r="M7" s="850"/>
      <c r="N7" s="850"/>
      <c r="O7" s="850"/>
      <c r="P7" s="850"/>
      <c r="Q7" s="850"/>
      <c r="R7" s="853"/>
    </row>
    <row r="8" spans="1:18" ht="20.25" customHeight="1">
      <c r="A8" s="860">
        <v>1</v>
      </c>
      <c r="B8" s="861" t="s">
        <v>1010</v>
      </c>
      <c r="C8" s="859" t="s">
        <v>98</v>
      </c>
      <c r="D8" s="1001">
        <v>2021</v>
      </c>
      <c r="E8" s="135">
        <f>SUM(F8:H8)</f>
        <v>-82739.706303224099</v>
      </c>
      <c r="F8" s="135">
        <f>'4c- ADIT BOY'!E54</f>
        <v>-82739.706303224099</v>
      </c>
      <c r="G8" s="765">
        <f>'4c- ADIT BOY'!F54</f>
        <v>0</v>
      </c>
      <c r="H8" s="765">
        <f>'4c- ADIT BOY'!G54</f>
        <v>0</v>
      </c>
      <c r="I8" s="765"/>
      <c r="J8" s="862"/>
    </row>
    <row r="9" spans="1:18" ht="20.25" customHeight="1">
      <c r="A9" s="860">
        <f>A8+1</f>
        <v>2</v>
      </c>
      <c r="B9" s="861" t="s">
        <v>1122</v>
      </c>
      <c r="C9" s="859" t="s">
        <v>98</v>
      </c>
      <c r="D9" s="1001">
        <v>2022</v>
      </c>
      <c r="E9" s="135">
        <f t="shared" ref="E9:E11" si="0">SUM(F9:H9)</f>
        <v>0</v>
      </c>
      <c r="F9" s="135">
        <f>'4d- ADIT EOY'!E54-'4d- ADIT EOY'!E51</f>
        <v>0</v>
      </c>
      <c r="G9" s="135">
        <f>'4d- ADIT EOY'!F54-'4d- ADIT EOY'!F51</f>
        <v>0</v>
      </c>
      <c r="H9" s="135">
        <f>'4d- ADIT EOY'!G54-'4d- ADIT EOY'!G51</f>
        <v>0</v>
      </c>
      <c r="I9" s="765"/>
      <c r="J9" s="862"/>
    </row>
    <row r="10" spans="1:18" ht="20.25" customHeight="1">
      <c r="A10" s="860">
        <f>A9+1</f>
        <v>3</v>
      </c>
      <c r="B10" s="861" t="s">
        <v>1088</v>
      </c>
      <c r="C10" s="859" t="s">
        <v>98</v>
      </c>
      <c r="D10" s="1001">
        <v>2022</v>
      </c>
      <c r="E10" s="135">
        <f t="shared" si="0"/>
        <v>-169707.09651392582</v>
      </c>
      <c r="F10" s="135">
        <f>'4b-ADIT Projection Proration'!H22</f>
        <v>-169707.09651392582</v>
      </c>
      <c r="G10" s="765">
        <f>'4b-ADIT Projection Proration'!J22</f>
        <v>0</v>
      </c>
      <c r="H10" s="765">
        <f>'4b-ADIT Projection Proration'!L22</f>
        <v>0</v>
      </c>
      <c r="I10" s="765"/>
      <c r="J10" s="862"/>
    </row>
    <row r="11" spans="1:18" ht="20.25" customHeight="1">
      <c r="A11" s="860">
        <f>+A10+1</f>
        <v>4</v>
      </c>
      <c r="B11" s="861" t="s">
        <v>1089</v>
      </c>
      <c r="C11" s="859" t="s">
        <v>98</v>
      </c>
      <c r="D11" s="1001">
        <v>2022</v>
      </c>
      <c r="E11" s="135">
        <f t="shared" si="0"/>
        <v>-169707.09651392582</v>
      </c>
      <c r="F11" s="863">
        <f t="shared" ref="F11:H11" si="1">F9+F10</f>
        <v>-169707.09651392582</v>
      </c>
      <c r="G11" s="863">
        <f t="shared" si="1"/>
        <v>0</v>
      </c>
      <c r="H11" s="863">
        <f t="shared" si="1"/>
        <v>0</v>
      </c>
      <c r="I11" s="863"/>
      <c r="J11" s="863"/>
    </row>
    <row r="12" spans="1:18" ht="20.25" customHeight="1">
      <c r="A12" s="860">
        <f t="shared" ref="A12:A15" si="2">+A11+1</f>
        <v>5</v>
      </c>
      <c r="B12" s="861" t="s">
        <v>1011</v>
      </c>
      <c r="C12" s="859"/>
      <c r="D12" s="859"/>
      <c r="E12" s="863"/>
      <c r="F12" s="863">
        <v>1</v>
      </c>
      <c r="G12" s="863"/>
      <c r="H12" s="863"/>
      <c r="I12" s="863"/>
      <c r="J12" s="864">
        <v>1</v>
      </c>
    </row>
    <row r="13" spans="1:18" ht="20.25" customHeight="1">
      <c r="A13" s="860">
        <f t="shared" si="2"/>
        <v>6</v>
      </c>
      <c r="B13" s="861" t="s">
        <v>1012</v>
      </c>
      <c r="C13" s="859"/>
      <c r="D13" s="859"/>
      <c r="E13" s="863"/>
      <c r="F13" s="863"/>
      <c r="G13" s="863">
        <f>'Attachment H'!G$84</f>
        <v>0</v>
      </c>
      <c r="H13" s="863"/>
      <c r="I13" s="863"/>
      <c r="J13" s="859" t="s">
        <v>1013</v>
      </c>
    </row>
    <row r="14" spans="1:18" ht="20.25" customHeight="1">
      <c r="A14" s="860">
        <f t="shared" si="2"/>
        <v>7</v>
      </c>
      <c r="B14" s="861" t="s">
        <v>1014</v>
      </c>
      <c r="C14" s="859"/>
      <c r="D14" s="859"/>
      <c r="E14" s="863"/>
      <c r="F14" s="863"/>
      <c r="G14" s="863"/>
      <c r="H14" s="863">
        <f>'Attachment H'!I$199</f>
        <v>0</v>
      </c>
      <c r="I14" s="863"/>
      <c r="J14" s="859" t="s">
        <v>1015</v>
      </c>
    </row>
    <row r="15" spans="1:18" ht="20.25" customHeight="1">
      <c r="A15" s="860">
        <f t="shared" si="2"/>
        <v>8</v>
      </c>
      <c r="B15" s="861" t="s">
        <v>1016</v>
      </c>
      <c r="C15" s="859"/>
      <c r="D15" s="859"/>
      <c r="E15" s="863">
        <f>+E11</f>
        <v>-169707.09651392582</v>
      </c>
      <c r="F15" s="863">
        <f>+F11*F12</f>
        <v>-169707.09651392582</v>
      </c>
      <c r="G15" s="863">
        <f>+G11*G13</f>
        <v>0</v>
      </c>
      <c r="H15" s="863">
        <f>+H11*H14</f>
        <v>0</v>
      </c>
      <c r="I15" s="863">
        <f>+F15+G15+H15</f>
        <v>-169707.09651392582</v>
      </c>
      <c r="J15" s="863" t="s">
        <v>1080</v>
      </c>
    </row>
    <row r="16" spans="1:18">
      <c r="A16" s="860"/>
      <c r="B16" s="861"/>
      <c r="C16" s="859"/>
      <c r="D16" s="859"/>
      <c r="E16" s="859"/>
      <c r="F16" s="859"/>
      <c r="G16" s="859"/>
      <c r="H16" s="859"/>
      <c r="I16" s="859"/>
    </row>
    <row r="17" spans="1:10">
      <c r="A17" s="851" t="s">
        <v>1017</v>
      </c>
      <c r="B17" s="861"/>
      <c r="C17" s="859"/>
      <c r="D17" s="859"/>
      <c r="E17" s="859"/>
      <c r="F17" s="859"/>
      <c r="G17" s="859"/>
      <c r="H17" s="859"/>
      <c r="I17" s="859"/>
    </row>
    <row r="18" spans="1:10" ht="20.25" customHeight="1">
      <c r="A18" s="860">
        <f>A15+1</f>
        <v>9</v>
      </c>
      <c r="B18" s="861" t="s">
        <v>1018</v>
      </c>
      <c r="C18" s="859" t="s">
        <v>98</v>
      </c>
      <c r="D18" s="1001">
        <v>2021</v>
      </c>
      <c r="E18" s="135">
        <f t="shared" ref="E18:E21" si="3">SUM(F18:H18)</f>
        <v>0</v>
      </c>
      <c r="F18" s="765">
        <f>'4c- ADIT BOY'!E78</f>
        <v>0</v>
      </c>
      <c r="G18" s="765">
        <f>'4c- ADIT BOY'!F78</f>
        <v>0</v>
      </c>
      <c r="H18" s="765">
        <f>'4c- ADIT BOY'!G78</f>
        <v>0</v>
      </c>
      <c r="I18" s="765"/>
      <c r="J18" s="862"/>
    </row>
    <row r="19" spans="1:10" ht="20.25" customHeight="1">
      <c r="A19" s="860">
        <f>A18+1</f>
        <v>10</v>
      </c>
      <c r="B19" s="861" t="s">
        <v>1123</v>
      </c>
      <c r="C19" s="859" t="s">
        <v>98</v>
      </c>
      <c r="D19" s="1001">
        <v>2022</v>
      </c>
      <c r="E19" s="135">
        <f t="shared" si="3"/>
        <v>0</v>
      </c>
      <c r="F19" s="765">
        <f>'4d- ADIT EOY'!E78-'4d- ADIT EOY'!E75</f>
        <v>0</v>
      </c>
      <c r="G19" s="765">
        <f>'4d- ADIT EOY'!F78-'4d- ADIT EOY'!F75</f>
        <v>0</v>
      </c>
      <c r="H19" s="765">
        <f>'4d- ADIT EOY'!G78-'4d- ADIT EOY'!G75</f>
        <v>0</v>
      </c>
      <c r="I19" s="765"/>
      <c r="J19" s="862"/>
    </row>
    <row r="20" spans="1:10" ht="20.25" customHeight="1">
      <c r="A20" s="860">
        <f>A19+1</f>
        <v>11</v>
      </c>
      <c r="B20" s="861" t="s">
        <v>1090</v>
      </c>
      <c r="C20" s="859" t="s">
        <v>98</v>
      </c>
      <c r="D20" s="1001">
        <v>2022</v>
      </c>
      <c r="E20" s="135">
        <f t="shared" si="3"/>
        <v>0</v>
      </c>
      <c r="F20" s="765">
        <f>'4b-ADIT Projection Proration'!H38</f>
        <v>0</v>
      </c>
      <c r="G20" s="765">
        <f>'4b-ADIT Projection Proration'!J38</f>
        <v>0</v>
      </c>
      <c r="H20" s="765">
        <f>'4b-ADIT Projection Proration'!L38</f>
        <v>0</v>
      </c>
      <c r="I20" s="765"/>
      <c r="J20" s="862"/>
    </row>
    <row r="21" spans="1:10" ht="20.25" customHeight="1">
      <c r="A21" s="860">
        <f>A20+1</f>
        <v>12</v>
      </c>
      <c r="B21" s="861" t="s">
        <v>1091</v>
      </c>
      <c r="C21" s="859" t="s">
        <v>98</v>
      </c>
      <c r="D21" s="1001">
        <v>2022</v>
      </c>
      <c r="E21" s="135">
        <f t="shared" si="3"/>
        <v>0</v>
      </c>
      <c r="F21" s="765">
        <f>F19+F20</f>
        <v>0</v>
      </c>
      <c r="G21" s="765">
        <f>G19+G20</f>
        <v>0</v>
      </c>
      <c r="H21" s="765">
        <f>H19+H20</f>
        <v>0</v>
      </c>
      <c r="I21" s="765"/>
      <c r="J21" s="862"/>
    </row>
    <row r="22" spans="1:10" ht="20.25" customHeight="1">
      <c r="A22" s="860">
        <f t="shared" ref="A22:A25" si="4">A21+1</f>
        <v>13</v>
      </c>
      <c r="B22" s="861" t="s">
        <v>1011</v>
      </c>
      <c r="C22" s="859"/>
      <c r="E22" s="863"/>
      <c r="F22" s="863">
        <v>1</v>
      </c>
      <c r="G22" s="863"/>
      <c r="H22" s="863"/>
      <c r="I22" s="863"/>
      <c r="J22" s="864">
        <v>1</v>
      </c>
    </row>
    <row r="23" spans="1:10" ht="20.25" customHeight="1">
      <c r="A23" s="860">
        <f t="shared" si="4"/>
        <v>14</v>
      </c>
      <c r="B23" s="861" t="s">
        <v>1012</v>
      </c>
      <c r="C23" s="859"/>
      <c r="E23" s="863"/>
      <c r="F23" s="863"/>
      <c r="G23" s="863">
        <f>'Attachment H'!G$84</f>
        <v>0</v>
      </c>
      <c r="H23" s="863"/>
      <c r="I23" s="863"/>
      <c r="J23" s="859" t="s">
        <v>1013</v>
      </c>
    </row>
    <row r="24" spans="1:10" ht="20.25" customHeight="1">
      <c r="A24" s="860">
        <f t="shared" si="4"/>
        <v>15</v>
      </c>
      <c r="B24" s="861" t="s">
        <v>1014</v>
      </c>
      <c r="C24" s="859"/>
      <c r="E24" s="863"/>
      <c r="F24" s="863"/>
      <c r="G24" s="863"/>
      <c r="H24" s="863">
        <f>'Attachment H'!I$199</f>
        <v>0</v>
      </c>
      <c r="I24" s="863"/>
      <c r="J24" s="859" t="s">
        <v>1015</v>
      </c>
    </row>
    <row r="25" spans="1:10" ht="20.25" customHeight="1">
      <c r="A25" s="860">
        <f t="shared" si="4"/>
        <v>16</v>
      </c>
      <c r="B25" s="861" t="s">
        <v>1016</v>
      </c>
      <c r="C25" s="859"/>
      <c r="E25" s="863">
        <f>+E21</f>
        <v>0</v>
      </c>
      <c r="F25" s="863">
        <f>+F21*F22</f>
        <v>0</v>
      </c>
      <c r="G25" s="863">
        <f>+G21*G23</f>
        <v>0</v>
      </c>
      <c r="H25" s="863">
        <f>+H21*H24</f>
        <v>0</v>
      </c>
      <c r="I25" s="863">
        <f>+F25+G25+H25</f>
        <v>0</v>
      </c>
      <c r="J25" s="863" t="s">
        <v>1080</v>
      </c>
    </row>
    <row r="26" spans="1:10">
      <c r="A26" s="860"/>
      <c r="B26" s="861"/>
      <c r="C26" s="859"/>
      <c r="E26" s="859"/>
      <c r="F26" s="859"/>
      <c r="G26" s="859"/>
      <c r="H26" s="859"/>
      <c r="I26" s="859"/>
    </row>
    <row r="27" spans="1:10">
      <c r="A27" s="851" t="s">
        <v>1019</v>
      </c>
      <c r="B27" s="861"/>
      <c r="C27" s="859"/>
      <c r="E27" s="859"/>
      <c r="F27" s="859"/>
      <c r="G27" s="859"/>
      <c r="H27" s="859"/>
      <c r="I27" s="859"/>
    </row>
    <row r="28" spans="1:10" ht="20.25" customHeight="1">
      <c r="A28" s="860">
        <f>A25+1</f>
        <v>17</v>
      </c>
      <c r="B28" s="861" t="s">
        <v>1020</v>
      </c>
      <c r="C28" s="859" t="s">
        <v>98</v>
      </c>
      <c r="D28" s="1001">
        <v>2021</v>
      </c>
      <c r="E28" s="135">
        <f t="shared" ref="E28:E31" si="5">SUM(F28:H28)</f>
        <v>0</v>
      </c>
      <c r="F28" s="765">
        <f>'4c- ADIT BOY'!E32</f>
        <v>0</v>
      </c>
      <c r="G28" s="765">
        <f>'4c- ADIT BOY'!F32</f>
        <v>0</v>
      </c>
      <c r="H28" s="765">
        <f>'4c- ADIT BOY'!G32</f>
        <v>0</v>
      </c>
      <c r="I28" s="765"/>
      <c r="J28" s="862"/>
    </row>
    <row r="29" spans="1:10" ht="20.25" customHeight="1">
      <c r="A29" s="860">
        <f>A28+1</f>
        <v>18</v>
      </c>
      <c r="B29" s="861" t="s">
        <v>1124</v>
      </c>
      <c r="C29" s="859" t="s">
        <v>98</v>
      </c>
      <c r="D29" s="1001">
        <v>2022</v>
      </c>
      <c r="E29" s="135">
        <f t="shared" si="5"/>
        <v>0</v>
      </c>
      <c r="F29" s="765">
        <f>'4d- ADIT EOY'!E32-'4d- ADIT EOY'!E29</f>
        <v>0</v>
      </c>
      <c r="G29" s="765">
        <f>'4d- ADIT EOY'!F32-'4d- ADIT EOY'!F29</f>
        <v>0</v>
      </c>
      <c r="H29" s="765">
        <f>'4d- ADIT EOY'!G32-'4d- ADIT EOY'!G29</f>
        <v>0</v>
      </c>
      <c r="I29" s="765"/>
      <c r="J29" s="862"/>
    </row>
    <row r="30" spans="1:10" ht="20.25" customHeight="1">
      <c r="A30" s="860">
        <f>A29+1</f>
        <v>19</v>
      </c>
      <c r="B30" s="861" t="s">
        <v>1092</v>
      </c>
      <c r="C30" s="859" t="s">
        <v>98</v>
      </c>
      <c r="D30" s="1001">
        <v>2022</v>
      </c>
      <c r="E30" s="135">
        <f t="shared" si="5"/>
        <v>0</v>
      </c>
      <c r="F30" s="765">
        <f>'4b-ADIT Projection Proration'!H54</f>
        <v>0</v>
      </c>
      <c r="G30" s="765">
        <f>'4b-ADIT Projection Proration'!J54</f>
        <v>0</v>
      </c>
      <c r="H30" s="765">
        <f>'4b-ADIT Projection Proration'!L54</f>
        <v>0</v>
      </c>
      <c r="I30" s="765"/>
      <c r="J30" s="862"/>
    </row>
    <row r="31" spans="1:10" ht="20.25" customHeight="1">
      <c r="A31" s="860">
        <f>A30+1</f>
        <v>20</v>
      </c>
      <c r="B31" s="861" t="s">
        <v>1093</v>
      </c>
      <c r="C31" s="859" t="s">
        <v>98</v>
      </c>
      <c r="D31" s="1001">
        <v>2022</v>
      </c>
      <c r="E31" s="135">
        <f t="shared" si="5"/>
        <v>0</v>
      </c>
      <c r="F31" s="765">
        <f>F29+F30</f>
        <v>0</v>
      </c>
      <c r="G31" s="765">
        <f>G29+G30</f>
        <v>0</v>
      </c>
      <c r="H31" s="765">
        <f>H29+H30</f>
        <v>0</v>
      </c>
      <c r="I31" s="765"/>
      <c r="J31" s="862"/>
    </row>
    <row r="32" spans="1:10" ht="20.25" customHeight="1">
      <c r="A32" s="860">
        <f t="shared" ref="A32:A35" si="6">A31+1</f>
        <v>21</v>
      </c>
      <c r="B32" s="861" t="s">
        <v>1011</v>
      </c>
      <c r="C32" s="859"/>
      <c r="D32" s="859"/>
      <c r="E32" s="863"/>
      <c r="F32" s="863">
        <v>1</v>
      </c>
      <c r="G32" s="863"/>
      <c r="H32" s="863"/>
      <c r="I32" s="863"/>
      <c r="J32" s="864">
        <v>1</v>
      </c>
    </row>
    <row r="33" spans="1:10" ht="20.25" customHeight="1">
      <c r="A33" s="860">
        <f t="shared" si="6"/>
        <v>22</v>
      </c>
      <c r="B33" s="861" t="s">
        <v>1012</v>
      </c>
      <c r="C33" s="859"/>
      <c r="D33" s="859"/>
      <c r="E33" s="863"/>
      <c r="F33" s="863"/>
      <c r="G33" s="863">
        <f>'Attachment H'!G$84</f>
        <v>0</v>
      </c>
      <c r="H33" s="863"/>
      <c r="I33" s="863"/>
      <c r="J33" s="859" t="s">
        <v>1013</v>
      </c>
    </row>
    <row r="34" spans="1:10" ht="20.25" customHeight="1">
      <c r="A34" s="860">
        <f t="shared" si="6"/>
        <v>23</v>
      </c>
      <c r="B34" s="861" t="s">
        <v>1014</v>
      </c>
      <c r="C34" s="859"/>
      <c r="D34" s="859"/>
      <c r="E34" s="863"/>
      <c r="F34" s="863"/>
      <c r="G34" s="863"/>
      <c r="H34" s="863">
        <f>'Attachment H'!I$199</f>
        <v>0</v>
      </c>
      <c r="I34" s="863"/>
      <c r="J34" s="859" t="s">
        <v>1015</v>
      </c>
    </row>
    <row r="35" spans="1:10" ht="20.25" customHeight="1">
      <c r="A35" s="860">
        <f t="shared" si="6"/>
        <v>24</v>
      </c>
      <c r="B35" s="861" t="s">
        <v>1016</v>
      </c>
      <c r="C35" s="859"/>
      <c r="D35" s="859"/>
      <c r="E35" s="863">
        <f>E31</f>
        <v>0</v>
      </c>
      <c r="F35" s="863">
        <f>+F31*F32</f>
        <v>0</v>
      </c>
      <c r="G35" s="863">
        <f>+G31*G33</f>
        <v>0</v>
      </c>
      <c r="H35" s="863">
        <f>+H31*H34</f>
        <v>0</v>
      </c>
      <c r="I35" s="863">
        <f>+F35+G35+H35</f>
        <v>0</v>
      </c>
      <c r="J35" s="863" t="s">
        <v>1081</v>
      </c>
    </row>
    <row r="36" spans="1:10">
      <c r="B36" s="867"/>
      <c r="C36" s="867"/>
      <c r="D36" s="867"/>
      <c r="E36" s="867"/>
      <c r="F36" s="867"/>
      <c r="G36" s="868"/>
    </row>
    <row r="37" spans="1:10">
      <c r="B37" s="867"/>
      <c r="C37" s="867"/>
      <c r="D37" s="869"/>
      <c r="E37" s="869"/>
      <c r="F37" s="869"/>
      <c r="G37" s="869"/>
      <c r="H37" s="870"/>
      <c r="I37" s="870"/>
    </row>
    <row r="38" spans="1:10">
      <c r="B38" s="871"/>
      <c r="C38" s="867"/>
      <c r="D38" s="872"/>
      <c r="E38" s="867"/>
      <c r="F38" s="867"/>
      <c r="G38" s="867"/>
      <c r="H38" s="868"/>
      <c r="I38" s="868"/>
    </row>
    <row r="39" spans="1:10">
      <c r="B39" s="871"/>
      <c r="C39" s="867"/>
      <c r="D39" s="543"/>
      <c r="E39" s="867"/>
      <c r="F39" s="867"/>
      <c r="G39" s="867"/>
      <c r="H39" s="868"/>
      <c r="I39" s="868"/>
    </row>
    <row r="40" spans="1:10">
      <c r="B40" s="871"/>
      <c r="C40" s="867"/>
      <c r="D40" s="543"/>
      <c r="E40" s="867"/>
      <c r="F40" s="867"/>
      <c r="G40" s="867"/>
      <c r="H40" s="868"/>
      <c r="I40" s="868"/>
    </row>
    <row r="41" spans="1:10">
      <c r="B41" s="871"/>
      <c r="C41" s="867"/>
      <c r="D41" s="543"/>
      <c r="E41" s="867"/>
      <c r="F41" s="867"/>
      <c r="G41" s="867"/>
      <c r="H41" s="868"/>
      <c r="I41" s="868"/>
    </row>
    <row r="42" spans="1:10">
      <c r="B42" s="871"/>
      <c r="C42" s="867"/>
      <c r="D42" s="543"/>
      <c r="E42" s="867"/>
      <c r="F42" s="867"/>
      <c r="G42" s="867"/>
      <c r="H42" s="868"/>
      <c r="I42" s="868"/>
    </row>
    <row r="43" spans="1:10">
      <c r="B43" s="871"/>
      <c r="C43" s="867"/>
      <c r="D43" s="543"/>
      <c r="E43" s="867"/>
      <c r="F43" s="867"/>
      <c r="G43" s="867"/>
      <c r="H43" s="868"/>
      <c r="I43" s="868"/>
    </row>
    <row r="44" spans="1:10">
      <c r="B44" s="871"/>
      <c r="C44" s="867"/>
      <c r="D44" s="543"/>
      <c r="E44" s="867"/>
      <c r="F44" s="867"/>
      <c r="G44" s="867"/>
      <c r="H44" s="868"/>
      <c r="I44" s="868"/>
    </row>
    <row r="45" spans="1:10">
      <c r="B45" s="871"/>
      <c r="C45" s="867"/>
      <c r="D45" s="543"/>
      <c r="E45" s="867"/>
      <c r="F45" s="867"/>
      <c r="G45" s="867"/>
      <c r="H45" s="868"/>
      <c r="I45" s="868"/>
    </row>
    <row r="46" spans="1:10">
      <c r="B46" s="871"/>
      <c r="C46" s="867"/>
      <c r="D46" s="543"/>
      <c r="E46" s="867"/>
      <c r="F46" s="867"/>
      <c r="G46" s="867"/>
      <c r="H46" s="868"/>
      <c r="I46" s="868"/>
    </row>
    <row r="47" spans="1:10">
      <c r="B47" s="871"/>
      <c r="C47" s="867"/>
      <c r="D47" s="543"/>
      <c r="E47" s="867"/>
      <c r="F47" s="867"/>
      <c r="G47" s="867"/>
      <c r="H47" s="868"/>
      <c r="I47" s="868"/>
    </row>
    <row r="48" spans="1:10">
      <c r="B48" s="871"/>
      <c r="C48" s="867"/>
      <c r="D48" s="543"/>
      <c r="E48" s="867"/>
      <c r="F48" s="867"/>
      <c r="G48" s="867"/>
      <c r="H48" s="868"/>
      <c r="I48" s="868"/>
    </row>
    <row r="49" spans="2:11">
      <c r="B49" s="867"/>
      <c r="C49" s="867"/>
      <c r="D49" s="543"/>
      <c r="E49" s="867"/>
      <c r="F49" s="867"/>
      <c r="G49" s="867"/>
      <c r="H49" s="868"/>
      <c r="I49" s="868"/>
    </row>
    <row r="50" spans="2:11">
      <c r="B50" s="871"/>
      <c r="C50" s="867"/>
      <c r="D50" s="543"/>
      <c r="E50" s="867"/>
      <c r="F50" s="867"/>
      <c r="G50" s="867"/>
      <c r="H50" s="868"/>
      <c r="I50" s="868"/>
    </row>
    <row r="51" spans="2:11">
      <c r="B51" s="867"/>
      <c r="C51" s="867"/>
      <c r="D51" s="543"/>
      <c r="E51" s="867"/>
      <c r="F51" s="867"/>
      <c r="G51" s="867"/>
      <c r="H51" s="868"/>
      <c r="I51" s="868"/>
    </row>
    <row r="52" spans="2:11">
      <c r="B52" s="871"/>
      <c r="C52" s="867"/>
      <c r="D52" s="867"/>
      <c r="E52" s="867"/>
      <c r="F52" s="867"/>
      <c r="G52" s="867"/>
      <c r="H52" s="868"/>
      <c r="I52" s="868"/>
    </row>
    <row r="53" spans="2:11">
      <c r="B53" s="871"/>
      <c r="C53" s="867"/>
      <c r="D53" s="867"/>
      <c r="E53" s="867"/>
      <c r="F53" s="867"/>
      <c r="G53" s="867"/>
    </row>
    <row r="54" spans="2:11">
      <c r="B54" s="871"/>
      <c r="C54" s="867"/>
      <c r="D54" s="867"/>
      <c r="E54" s="867"/>
      <c r="F54" s="867"/>
      <c r="G54" s="867"/>
    </row>
    <row r="55" spans="2:11">
      <c r="B55" s="871"/>
      <c r="C55" s="867"/>
      <c r="D55" s="867"/>
      <c r="E55" s="867"/>
      <c r="F55" s="867"/>
      <c r="G55" s="867"/>
    </row>
    <row r="56" spans="2:11">
      <c r="B56" s="871"/>
      <c r="C56" s="867"/>
      <c r="D56" s="867"/>
      <c r="E56" s="867"/>
      <c r="F56" s="867"/>
      <c r="G56" s="867"/>
    </row>
    <row r="57" spans="2:11">
      <c r="B57" s="871"/>
      <c r="C57" s="867"/>
      <c r="D57" s="867"/>
      <c r="E57" s="867"/>
      <c r="F57" s="867"/>
      <c r="G57" s="867"/>
    </row>
    <row r="58" spans="2:11">
      <c r="B58" s="871"/>
      <c r="C58" s="867"/>
      <c r="D58" s="867"/>
      <c r="E58" s="867"/>
      <c r="F58" s="867"/>
      <c r="G58" s="867"/>
    </row>
    <row r="59" spans="2:11">
      <c r="B59" s="871"/>
      <c r="C59" s="867"/>
      <c r="D59" s="867"/>
      <c r="E59" s="867"/>
      <c r="F59" s="867"/>
      <c r="G59" s="867"/>
    </row>
    <row r="60" spans="2:11">
      <c r="B60" s="871"/>
      <c r="C60" s="867"/>
      <c r="D60" s="867"/>
      <c r="E60" s="867"/>
      <c r="F60" s="867"/>
      <c r="G60" s="867"/>
    </row>
    <row r="61" spans="2:11">
      <c r="B61" s="871"/>
      <c r="C61" s="867"/>
      <c r="D61" s="867"/>
      <c r="E61" s="867"/>
      <c r="F61" s="867"/>
      <c r="G61" s="867"/>
    </row>
    <row r="62" spans="2:11">
      <c r="B62" s="871"/>
      <c r="C62" s="867"/>
      <c r="D62" s="867"/>
      <c r="E62" s="867"/>
      <c r="F62" s="867"/>
      <c r="G62" s="867"/>
    </row>
    <row r="63" spans="2:11">
      <c r="B63" s="871"/>
      <c r="C63" s="867"/>
      <c r="D63" s="867"/>
      <c r="E63" s="867"/>
      <c r="F63" s="867"/>
      <c r="G63" s="867"/>
      <c r="K63" s="867"/>
    </row>
    <row r="64" spans="2:11">
      <c r="B64" s="871"/>
      <c r="C64" s="867"/>
      <c r="D64" s="867"/>
      <c r="E64" s="867"/>
      <c r="F64" s="867"/>
      <c r="G64" s="867"/>
    </row>
    <row r="65" spans="2:7">
      <c r="B65" s="871"/>
      <c r="C65" s="867"/>
      <c r="D65" s="867"/>
      <c r="E65" s="867"/>
      <c r="F65" s="867"/>
      <c r="G65" s="867"/>
    </row>
    <row r="66" spans="2:7">
      <c r="B66" s="871"/>
      <c r="C66" s="867"/>
      <c r="D66" s="867"/>
      <c r="E66" s="867"/>
      <c r="F66" s="867"/>
      <c r="G66" s="867"/>
    </row>
    <row r="67" spans="2:7">
      <c r="B67" s="871"/>
      <c r="C67" s="867"/>
      <c r="D67" s="867"/>
      <c r="E67" s="867"/>
      <c r="F67" s="867"/>
      <c r="G67" s="867"/>
    </row>
    <row r="68" spans="2:7">
      <c r="B68" s="871"/>
      <c r="C68" s="867"/>
      <c r="D68" s="867"/>
      <c r="E68" s="867"/>
      <c r="F68" s="867"/>
      <c r="G68" s="867"/>
    </row>
    <row r="69" spans="2:7">
      <c r="B69" s="871"/>
      <c r="C69" s="867"/>
      <c r="D69" s="867"/>
      <c r="E69" s="867"/>
      <c r="F69" s="867"/>
      <c r="G69" s="867"/>
    </row>
    <row r="70" spans="2:7">
      <c r="B70" s="871"/>
      <c r="C70" s="867"/>
      <c r="D70" s="867"/>
      <c r="E70" s="867"/>
      <c r="F70" s="867"/>
      <c r="G70" s="867"/>
    </row>
    <row r="71" spans="2:7">
      <c r="B71" s="871"/>
      <c r="C71" s="867"/>
      <c r="D71" s="867"/>
      <c r="E71" s="867"/>
      <c r="F71" s="867"/>
      <c r="G71" s="867"/>
    </row>
    <row r="72" spans="2:7">
      <c r="B72" s="871"/>
      <c r="C72" s="867"/>
      <c r="D72" s="867"/>
      <c r="E72" s="867"/>
      <c r="F72" s="867"/>
      <c r="G72" s="867"/>
    </row>
    <row r="73" spans="2:7">
      <c r="B73" s="871"/>
      <c r="C73" s="867"/>
      <c r="D73" s="867"/>
      <c r="E73" s="867"/>
      <c r="F73" s="867"/>
      <c r="G73" s="867"/>
    </row>
    <row r="74" spans="2:7">
      <c r="B74" s="871"/>
      <c r="C74" s="867"/>
      <c r="D74" s="867"/>
      <c r="E74" s="867"/>
      <c r="F74" s="867"/>
      <c r="G74" s="867"/>
    </row>
    <row r="75" spans="2:7">
      <c r="B75" s="871"/>
      <c r="C75" s="867"/>
      <c r="D75" s="867"/>
      <c r="E75" s="867"/>
      <c r="F75" s="867"/>
      <c r="G75" s="867"/>
    </row>
    <row r="76" spans="2:7">
      <c r="B76" s="871"/>
      <c r="C76" s="867"/>
      <c r="D76" s="867"/>
      <c r="E76" s="867"/>
      <c r="F76" s="867"/>
      <c r="G76" s="867"/>
    </row>
    <row r="77" spans="2:7">
      <c r="B77" s="871"/>
      <c r="C77" s="867"/>
      <c r="D77" s="867"/>
      <c r="E77" s="867"/>
      <c r="F77" s="867"/>
      <c r="G77" s="867"/>
    </row>
    <row r="78" spans="2:7">
      <c r="B78" s="871"/>
      <c r="C78" s="867"/>
      <c r="D78" s="867"/>
      <c r="E78" s="867"/>
      <c r="F78" s="867"/>
      <c r="G78" s="867"/>
    </row>
    <row r="79" spans="2:7">
      <c r="B79" s="871"/>
      <c r="C79" s="867"/>
      <c r="D79" s="867"/>
      <c r="E79" s="867"/>
      <c r="F79" s="867"/>
      <c r="G79" s="867"/>
    </row>
    <row r="80" spans="2:7">
      <c r="B80" s="871"/>
      <c r="C80" s="867"/>
      <c r="D80" s="867"/>
      <c r="E80" s="867"/>
      <c r="F80" s="867"/>
      <c r="G80" s="867"/>
    </row>
    <row r="81" spans="2:7">
      <c r="B81" s="871"/>
      <c r="C81" s="867"/>
      <c r="D81" s="867"/>
      <c r="E81" s="867"/>
      <c r="F81" s="867"/>
      <c r="G81" s="867"/>
    </row>
    <row r="82" spans="2:7">
      <c r="B82" s="871"/>
      <c r="C82" s="867"/>
      <c r="D82" s="867"/>
      <c r="E82" s="867"/>
      <c r="F82" s="867"/>
      <c r="G82" s="867"/>
    </row>
    <row r="83" spans="2:7">
      <c r="B83" s="871"/>
      <c r="C83" s="867"/>
      <c r="D83" s="867"/>
      <c r="E83" s="867"/>
      <c r="F83" s="867"/>
      <c r="G83" s="867"/>
    </row>
    <row r="84" spans="2:7">
      <c r="B84" s="871"/>
      <c r="C84" s="867"/>
      <c r="D84" s="867"/>
      <c r="E84" s="867"/>
      <c r="F84" s="867"/>
      <c r="G84" s="867"/>
    </row>
    <row r="85" spans="2:7">
      <c r="B85" s="871"/>
      <c r="C85" s="867"/>
      <c r="D85" s="867"/>
      <c r="E85" s="867"/>
      <c r="F85" s="867"/>
      <c r="G85" s="867"/>
    </row>
    <row r="86" spans="2:7">
      <c r="B86" s="871"/>
      <c r="C86" s="867"/>
      <c r="D86" s="867"/>
      <c r="E86" s="867"/>
      <c r="F86" s="867"/>
      <c r="G86" s="867"/>
    </row>
    <row r="87" spans="2:7">
      <c r="B87" s="871"/>
      <c r="C87" s="867"/>
      <c r="D87" s="867"/>
      <c r="E87" s="867"/>
      <c r="F87" s="867"/>
      <c r="G87" s="867"/>
    </row>
    <row r="88" spans="2:7">
      <c r="B88" s="871"/>
      <c r="C88" s="867"/>
      <c r="D88" s="867"/>
      <c r="E88" s="867"/>
      <c r="F88" s="867"/>
      <c r="G88" s="867"/>
    </row>
    <row r="89" spans="2:7">
      <c r="B89" s="871"/>
      <c r="C89" s="867"/>
      <c r="D89" s="867"/>
      <c r="E89" s="867"/>
      <c r="F89" s="867"/>
      <c r="G89" s="867"/>
    </row>
    <row r="90" spans="2:7">
      <c r="B90" s="871"/>
      <c r="C90" s="867"/>
      <c r="D90" s="867"/>
      <c r="E90" s="867"/>
      <c r="F90" s="867"/>
      <c r="G90" s="867"/>
    </row>
    <row r="91" spans="2:7">
      <c r="B91" s="871"/>
      <c r="C91" s="867"/>
      <c r="D91" s="867"/>
      <c r="E91" s="867"/>
      <c r="F91" s="867"/>
      <c r="G91" s="867"/>
    </row>
    <row r="92" spans="2:7">
      <c r="B92" s="871"/>
      <c r="C92" s="867"/>
      <c r="D92" s="867"/>
      <c r="E92" s="867"/>
      <c r="F92" s="867"/>
      <c r="G92" s="867"/>
    </row>
    <row r="93" spans="2:7">
      <c r="B93" s="871"/>
      <c r="C93" s="867"/>
      <c r="D93" s="867"/>
      <c r="E93" s="867"/>
      <c r="F93" s="867"/>
      <c r="G93" s="867"/>
    </row>
    <row r="94" spans="2:7">
      <c r="B94" s="871"/>
      <c r="C94" s="867"/>
      <c r="D94" s="867"/>
      <c r="E94" s="867"/>
      <c r="F94" s="867"/>
      <c r="G94" s="867"/>
    </row>
    <row r="95" spans="2:7">
      <c r="B95" s="871"/>
      <c r="C95" s="867"/>
      <c r="D95" s="867"/>
      <c r="E95" s="867"/>
      <c r="F95" s="867"/>
      <c r="G95" s="867"/>
    </row>
    <row r="96" spans="2:7">
      <c r="B96" s="871"/>
      <c r="C96" s="867"/>
      <c r="D96" s="867"/>
      <c r="E96" s="867"/>
      <c r="F96" s="867"/>
      <c r="G96" s="867"/>
    </row>
    <row r="97" spans="2:7">
      <c r="B97" s="871"/>
      <c r="C97" s="867"/>
      <c r="D97" s="867"/>
      <c r="E97" s="867"/>
      <c r="F97" s="867"/>
      <c r="G97" s="867"/>
    </row>
    <row r="98" spans="2:7">
      <c r="B98" s="871"/>
      <c r="C98" s="867"/>
      <c r="D98" s="867"/>
      <c r="E98" s="867"/>
      <c r="F98" s="867"/>
      <c r="G98" s="867"/>
    </row>
    <row r="99" spans="2:7">
      <c r="B99" s="871"/>
      <c r="C99" s="867"/>
      <c r="D99" s="867"/>
      <c r="E99" s="867"/>
      <c r="F99" s="867"/>
      <c r="G99" s="867"/>
    </row>
    <row r="100" spans="2:7">
      <c r="B100" s="871"/>
      <c r="C100" s="867"/>
      <c r="D100" s="867"/>
      <c r="E100" s="867"/>
      <c r="F100" s="867"/>
      <c r="G100" s="867"/>
    </row>
    <row r="101" spans="2:7">
      <c r="B101" s="871"/>
      <c r="C101" s="867"/>
      <c r="D101" s="867"/>
      <c r="E101" s="867"/>
      <c r="F101" s="867"/>
      <c r="G101" s="867"/>
    </row>
    <row r="102" spans="2:7">
      <c r="B102" s="871"/>
      <c r="C102" s="867"/>
      <c r="D102" s="867"/>
      <c r="E102" s="867"/>
      <c r="F102" s="867"/>
      <c r="G102" s="867"/>
    </row>
    <row r="103" spans="2:7">
      <c r="B103" s="871"/>
      <c r="C103" s="867"/>
      <c r="D103" s="867"/>
      <c r="E103" s="867"/>
      <c r="F103" s="867"/>
      <c r="G103" s="867"/>
    </row>
    <row r="104" spans="2:7">
      <c r="B104" s="871"/>
      <c r="C104" s="867"/>
      <c r="D104" s="867"/>
      <c r="E104" s="867"/>
      <c r="F104" s="867"/>
      <c r="G104" s="867"/>
    </row>
    <row r="105" spans="2:7">
      <c r="B105" s="871"/>
      <c r="C105" s="867"/>
      <c r="D105" s="867"/>
      <c r="E105" s="867"/>
      <c r="F105" s="867"/>
      <c r="G105" s="867"/>
    </row>
    <row r="106" spans="2:7">
      <c r="B106" s="871"/>
      <c r="C106" s="867"/>
      <c r="D106" s="867"/>
      <c r="E106" s="867"/>
      <c r="F106" s="867"/>
      <c r="G106" s="867"/>
    </row>
    <row r="107" spans="2:7">
      <c r="B107" s="871"/>
      <c r="C107" s="867"/>
      <c r="D107" s="867"/>
      <c r="E107" s="867"/>
      <c r="F107" s="867"/>
      <c r="G107" s="867"/>
    </row>
    <row r="108" spans="2:7">
      <c r="B108" s="871"/>
      <c r="C108" s="867"/>
      <c r="D108" s="867"/>
      <c r="E108" s="867"/>
      <c r="F108" s="867"/>
      <c r="G108" s="867"/>
    </row>
    <row r="109" spans="2:7">
      <c r="B109" s="871"/>
      <c r="C109" s="867"/>
      <c r="D109" s="867"/>
      <c r="E109" s="867"/>
      <c r="F109" s="867"/>
      <c r="G109" s="867"/>
    </row>
    <row r="110" spans="2:7">
      <c r="B110" s="871"/>
      <c r="C110" s="867"/>
      <c r="D110" s="867"/>
      <c r="E110" s="867"/>
      <c r="F110" s="867"/>
      <c r="G110" s="867"/>
    </row>
    <row r="111" spans="2:7">
      <c r="B111" s="871"/>
      <c r="C111" s="867"/>
      <c r="D111" s="867"/>
      <c r="E111" s="867"/>
      <c r="F111" s="867"/>
      <c r="G111" s="867"/>
    </row>
    <row r="112" spans="2:7">
      <c r="B112" s="871"/>
      <c r="C112" s="867"/>
      <c r="D112" s="867"/>
      <c r="E112" s="867"/>
      <c r="F112" s="867"/>
      <c r="G112" s="867"/>
    </row>
    <row r="113" spans="2:7">
      <c r="B113" s="871"/>
      <c r="C113" s="867"/>
      <c r="D113" s="867"/>
      <c r="E113" s="867"/>
      <c r="F113" s="867"/>
      <c r="G113" s="867"/>
    </row>
    <row r="114" spans="2:7">
      <c r="B114" s="871"/>
      <c r="C114" s="867"/>
      <c r="D114" s="867"/>
      <c r="E114" s="867"/>
      <c r="F114" s="867"/>
      <c r="G114" s="867"/>
    </row>
    <row r="115" spans="2:7">
      <c r="B115" s="871"/>
      <c r="C115" s="867"/>
      <c r="D115" s="867"/>
      <c r="E115" s="867"/>
      <c r="F115" s="867"/>
      <c r="G115" s="867"/>
    </row>
    <row r="116" spans="2:7">
      <c r="B116" s="871"/>
      <c r="C116" s="867"/>
      <c r="D116" s="867"/>
      <c r="E116" s="867"/>
      <c r="F116" s="867"/>
      <c r="G116" s="867"/>
    </row>
    <row r="117" spans="2:7">
      <c r="B117" s="871"/>
      <c r="C117" s="867"/>
      <c r="D117" s="867"/>
      <c r="E117" s="867"/>
      <c r="F117" s="867"/>
      <c r="G117" s="867"/>
    </row>
    <row r="118" spans="2:7">
      <c r="B118" s="871"/>
      <c r="C118" s="867"/>
      <c r="D118" s="867"/>
      <c r="E118" s="867"/>
      <c r="F118" s="867"/>
      <c r="G118" s="867"/>
    </row>
    <row r="119" spans="2:7">
      <c r="B119" s="871"/>
      <c r="C119" s="867"/>
      <c r="D119" s="867"/>
      <c r="E119" s="867"/>
      <c r="F119" s="867"/>
      <c r="G119" s="867"/>
    </row>
    <row r="120" spans="2:7">
      <c r="B120" s="871"/>
      <c r="C120" s="867"/>
      <c r="D120" s="867"/>
      <c r="E120" s="867"/>
      <c r="F120" s="867"/>
      <c r="G120" s="867"/>
    </row>
    <row r="121" spans="2:7">
      <c r="B121" s="871"/>
      <c r="C121" s="867"/>
      <c r="D121" s="867"/>
      <c r="E121" s="867"/>
      <c r="F121" s="867"/>
      <c r="G121" s="867"/>
    </row>
    <row r="122" spans="2:7">
      <c r="B122" s="871"/>
      <c r="C122" s="867"/>
      <c r="D122" s="867"/>
      <c r="E122" s="867"/>
      <c r="F122" s="867"/>
      <c r="G122" s="867"/>
    </row>
    <row r="123" spans="2:7">
      <c r="B123" s="871"/>
      <c r="C123" s="867"/>
      <c r="D123" s="867"/>
      <c r="E123" s="867"/>
      <c r="F123" s="867"/>
      <c r="G123" s="867"/>
    </row>
    <row r="124" spans="2:7">
      <c r="B124" s="871"/>
      <c r="C124" s="867"/>
      <c r="D124" s="867"/>
      <c r="E124" s="867"/>
      <c r="F124" s="867"/>
      <c r="G124" s="867"/>
    </row>
    <row r="125" spans="2:7">
      <c r="B125" s="871"/>
      <c r="C125" s="867"/>
      <c r="D125" s="867"/>
      <c r="E125" s="867"/>
      <c r="F125" s="867"/>
      <c r="G125" s="867"/>
    </row>
    <row r="126" spans="2:7">
      <c r="B126" s="871"/>
      <c r="C126" s="867"/>
      <c r="D126" s="867"/>
      <c r="E126" s="867"/>
      <c r="F126" s="867"/>
      <c r="G126" s="867"/>
    </row>
    <row r="127" spans="2:7">
      <c r="B127" s="871"/>
      <c r="C127" s="867"/>
      <c r="D127" s="867"/>
      <c r="E127" s="867"/>
      <c r="F127" s="867"/>
      <c r="G127" s="867"/>
    </row>
    <row r="128" spans="2:7">
      <c r="B128" s="871"/>
      <c r="C128" s="867"/>
      <c r="D128" s="867"/>
      <c r="E128" s="867"/>
      <c r="F128" s="867"/>
      <c r="G128" s="867"/>
    </row>
    <row r="129" spans="2:7">
      <c r="B129" s="871"/>
      <c r="C129" s="867"/>
      <c r="D129" s="867"/>
      <c r="E129" s="867"/>
      <c r="F129" s="867"/>
      <c r="G129" s="867"/>
    </row>
    <row r="130" spans="2:7">
      <c r="B130" s="871"/>
      <c r="C130" s="867"/>
      <c r="D130" s="867"/>
      <c r="E130" s="867"/>
      <c r="F130" s="867"/>
      <c r="G130" s="867"/>
    </row>
    <row r="131" spans="2:7">
      <c r="B131" s="871"/>
      <c r="C131" s="867"/>
      <c r="D131" s="867"/>
      <c r="E131" s="867"/>
      <c r="F131" s="867"/>
      <c r="G131" s="867"/>
    </row>
    <row r="132" spans="2:7">
      <c r="B132" s="871"/>
      <c r="C132" s="867"/>
      <c r="D132" s="867"/>
      <c r="E132" s="867"/>
      <c r="F132" s="867"/>
      <c r="G132" s="867"/>
    </row>
    <row r="133" spans="2:7">
      <c r="B133" s="871"/>
      <c r="C133" s="867"/>
      <c r="D133" s="867"/>
      <c r="E133" s="867"/>
      <c r="F133" s="867"/>
      <c r="G133" s="867"/>
    </row>
    <row r="134" spans="2:7">
      <c r="B134" s="871"/>
      <c r="C134" s="867"/>
      <c r="D134" s="867"/>
      <c r="E134" s="867"/>
      <c r="F134" s="867"/>
      <c r="G134" s="867"/>
    </row>
    <row r="135" spans="2:7">
      <c r="B135" s="871"/>
      <c r="C135" s="867"/>
      <c r="D135" s="867"/>
      <c r="E135" s="867"/>
      <c r="F135" s="867"/>
      <c r="G135" s="867"/>
    </row>
    <row r="136" spans="2:7">
      <c r="B136" s="871"/>
      <c r="C136" s="867"/>
      <c r="D136" s="867"/>
      <c r="E136" s="867"/>
      <c r="F136" s="867"/>
      <c r="G136" s="867"/>
    </row>
    <row r="137" spans="2:7">
      <c r="B137" s="871"/>
      <c r="C137" s="867"/>
      <c r="D137" s="867"/>
      <c r="E137" s="867"/>
      <c r="F137" s="867"/>
      <c r="G137" s="867"/>
    </row>
    <row r="138" spans="2:7">
      <c r="B138" s="871"/>
      <c r="C138" s="867"/>
      <c r="D138" s="867"/>
      <c r="E138" s="867"/>
      <c r="F138" s="867"/>
      <c r="G138" s="867"/>
    </row>
    <row r="139" spans="2:7">
      <c r="B139" s="871"/>
      <c r="C139" s="867"/>
      <c r="D139" s="867"/>
      <c r="E139" s="867"/>
      <c r="F139" s="867"/>
      <c r="G139" s="867"/>
    </row>
    <row r="140" spans="2:7">
      <c r="B140" s="871"/>
      <c r="C140" s="867"/>
      <c r="D140" s="867"/>
      <c r="E140" s="867"/>
      <c r="F140" s="867"/>
      <c r="G140" s="867"/>
    </row>
    <row r="141" spans="2:7">
      <c r="B141" s="871"/>
      <c r="C141" s="867"/>
      <c r="D141" s="867"/>
      <c r="E141" s="867"/>
      <c r="F141" s="867"/>
      <c r="G141" s="867"/>
    </row>
    <row r="142" spans="2:7">
      <c r="B142" s="871"/>
      <c r="C142" s="867"/>
      <c r="D142" s="867"/>
      <c r="E142" s="867"/>
      <c r="F142" s="867"/>
      <c r="G142" s="867"/>
    </row>
    <row r="143" spans="2:7">
      <c r="B143" s="871"/>
      <c r="C143" s="867"/>
      <c r="D143" s="867"/>
      <c r="E143" s="867"/>
      <c r="F143" s="867"/>
      <c r="G143" s="867"/>
    </row>
    <row r="144" spans="2:7">
      <c r="B144" s="871"/>
      <c r="C144" s="867"/>
      <c r="D144" s="867"/>
      <c r="E144" s="867"/>
      <c r="F144" s="867"/>
      <c r="G144" s="867"/>
    </row>
    <row r="145" spans="2:9">
      <c r="B145" s="871"/>
      <c r="C145" s="867"/>
      <c r="D145" s="867"/>
      <c r="E145" s="867"/>
      <c r="F145" s="867"/>
      <c r="G145" s="867"/>
    </row>
    <row r="146" spans="2:9">
      <c r="B146" s="871"/>
      <c r="C146" s="867"/>
      <c r="D146" s="867"/>
      <c r="E146" s="867"/>
      <c r="F146" s="867"/>
      <c r="G146" s="867"/>
    </row>
    <row r="147" spans="2:9">
      <c r="B147" s="871"/>
      <c r="C147" s="867"/>
      <c r="D147" s="867"/>
      <c r="E147" s="867"/>
      <c r="F147" s="867"/>
      <c r="G147" s="867"/>
    </row>
    <row r="148" spans="2:9">
      <c r="B148" s="871"/>
      <c r="C148" s="867"/>
      <c r="D148" s="867"/>
      <c r="E148" s="867"/>
      <c r="F148" s="867"/>
      <c r="G148" s="867"/>
    </row>
    <row r="149" spans="2:9">
      <c r="B149" s="871"/>
      <c r="C149" s="867"/>
      <c r="D149" s="867"/>
      <c r="E149" s="867"/>
      <c r="F149" s="867"/>
      <c r="G149" s="867"/>
    </row>
    <row r="150" spans="2:9">
      <c r="B150" s="871"/>
      <c r="C150" s="867"/>
      <c r="D150" s="867"/>
      <c r="E150" s="867"/>
      <c r="F150" s="867"/>
      <c r="G150" s="867"/>
    </row>
    <row r="151" spans="2:9">
      <c r="B151" s="871"/>
      <c r="C151" s="867"/>
      <c r="D151" s="867"/>
      <c r="E151" s="867"/>
      <c r="F151" s="867"/>
      <c r="G151" s="867"/>
    </row>
    <row r="152" spans="2:9">
      <c r="B152" s="871"/>
      <c r="C152" s="867"/>
      <c r="D152" s="867"/>
      <c r="E152" s="867"/>
      <c r="F152" s="867"/>
      <c r="G152" s="867"/>
    </row>
    <row r="153" spans="2:9">
      <c r="B153" s="871"/>
      <c r="C153" s="867"/>
      <c r="D153" s="867"/>
      <c r="E153" s="867"/>
      <c r="F153" s="867"/>
      <c r="G153" s="867"/>
    </row>
    <row r="154" spans="2:9">
      <c r="B154" s="871"/>
      <c r="C154" s="867"/>
      <c r="D154" s="867"/>
      <c r="E154" s="867"/>
      <c r="F154" s="867"/>
      <c r="G154" s="867"/>
    </row>
    <row r="155" spans="2:9">
      <c r="B155" s="871"/>
      <c r="C155" s="867"/>
      <c r="D155" s="867"/>
      <c r="E155" s="867"/>
      <c r="F155" s="867"/>
      <c r="G155" s="867"/>
      <c r="H155" s="873"/>
      <c r="I155" s="873"/>
    </row>
    <row r="156" spans="2:9">
      <c r="B156" s="871"/>
      <c r="C156" s="867"/>
      <c r="D156" s="867"/>
      <c r="E156" s="867"/>
      <c r="F156" s="867"/>
      <c r="G156" s="867"/>
    </row>
    <row r="157" spans="2:9">
      <c r="B157" s="871"/>
      <c r="C157" s="867"/>
      <c r="D157" s="867"/>
      <c r="E157" s="867"/>
      <c r="F157" s="867"/>
      <c r="G157" s="867"/>
    </row>
    <row r="158" spans="2:9">
      <c r="B158" s="871"/>
      <c r="C158" s="867"/>
      <c r="D158" s="867"/>
      <c r="E158" s="867"/>
      <c r="F158" s="867"/>
      <c r="G158" s="867"/>
    </row>
    <row r="159" spans="2:9">
      <c r="B159" s="871"/>
      <c r="C159" s="867"/>
      <c r="D159" s="867"/>
      <c r="E159" s="867"/>
      <c r="F159" s="867"/>
      <c r="G159" s="867"/>
    </row>
    <row r="160" spans="2:9">
      <c r="B160" s="871"/>
      <c r="C160" s="867"/>
      <c r="D160" s="867"/>
      <c r="E160" s="867"/>
      <c r="F160" s="867"/>
      <c r="G160" s="867"/>
    </row>
    <row r="161" spans="2:7">
      <c r="B161" s="871"/>
      <c r="C161" s="867"/>
      <c r="D161" s="867"/>
      <c r="E161" s="867"/>
      <c r="F161" s="867"/>
      <c r="G161" s="867"/>
    </row>
    <row r="162" spans="2:7">
      <c r="B162" s="871"/>
      <c r="C162" s="867"/>
      <c r="D162" s="867"/>
      <c r="E162" s="867"/>
      <c r="F162" s="867"/>
      <c r="G162" s="867"/>
    </row>
    <row r="163" spans="2:7">
      <c r="B163" s="871"/>
      <c r="C163" s="867"/>
      <c r="D163" s="867"/>
      <c r="E163" s="867"/>
      <c r="F163" s="867"/>
      <c r="G163" s="867"/>
    </row>
    <row r="164" spans="2:7">
      <c r="B164" s="871"/>
      <c r="C164" s="867"/>
      <c r="D164" s="867"/>
      <c r="E164" s="867"/>
      <c r="F164" s="867"/>
      <c r="G164" s="867"/>
    </row>
    <row r="165" spans="2:7">
      <c r="B165" s="871"/>
      <c r="C165" s="867"/>
      <c r="D165" s="867"/>
      <c r="E165" s="867"/>
      <c r="F165" s="867"/>
      <c r="G165" s="867"/>
    </row>
    <row r="166" spans="2:7">
      <c r="B166" s="871"/>
      <c r="C166" s="867"/>
      <c r="D166" s="867"/>
      <c r="E166" s="867"/>
      <c r="F166" s="867"/>
      <c r="G166" s="867"/>
    </row>
    <row r="167" spans="2:7">
      <c r="B167" s="871"/>
      <c r="C167" s="867"/>
      <c r="D167" s="867"/>
      <c r="E167" s="867"/>
      <c r="F167" s="867"/>
      <c r="G167" s="867"/>
    </row>
    <row r="168" spans="2:7">
      <c r="B168" s="871"/>
      <c r="C168" s="867"/>
      <c r="D168" s="867"/>
      <c r="E168" s="867"/>
      <c r="F168" s="867"/>
      <c r="G168" s="867"/>
    </row>
    <row r="169" spans="2:7">
      <c r="B169" s="871"/>
      <c r="C169" s="867"/>
      <c r="D169" s="867"/>
      <c r="E169" s="867"/>
      <c r="F169" s="867"/>
      <c r="G169" s="867"/>
    </row>
    <row r="170" spans="2:7">
      <c r="B170" s="871"/>
      <c r="C170" s="867"/>
      <c r="D170" s="867"/>
      <c r="E170" s="867"/>
      <c r="F170" s="867"/>
      <c r="G170" s="867"/>
    </row>
    <row r="171" spans="2:7">
      <c r="B171" s="871"/>
      <c r="C171" s="867"/>
      <c r="D171" s="867"/>
      <c r="E171" s="867"/>
      <c r="F171" s="867"/>
      <c r="G171" s="867"/>
    </row>
    <row r="172" spans="2:7">
      <c r="B172" s="871"/>
      <c r="C172" s="867"/>
      <c r="D172" s="867"/>
      <c r="E172" s="867"/>
      <c r="F172" s="867"/>
      <c r="G172" s="867"/>
    </row>
    <row r="173" spans="2:7">
      <c r="B173" s="871"/>
      <c r="C173" s="867"/>
      <c r="D173" s="867"/>
      <c r="E173" s="867"/>
      <c r="F173" s="867"/>
      <c r="G173" s="867"/>
    </row>
    <row r="174" spans="2:7">
      <c r="B174" s="871"/>
      <c r="C174" s="867"/>
      <c r="D174" s="867"/>
      <c r="E174" s="867"/>
      <c r="F174" s="867"/>
      <c r="G174" s="867"/>
    </row>
    <row r="175" spans="2:7">
      <c r="B175" s="871"/>
      <c r="C175" s="867"/>
      <c r="D175" s="867"/>
      <c r="E175" s="867"/>
      <c r="F175" s="867"/>
      <c r="G175" s="867"/>
    </row>
    <row r="176" spans="2:7">
      <c r="B176" s="871"/>
      <c r="C176" s="867"/>
      <c r="D176" s="867"/>
      <c r="E176" s="867"/>
      <c r="F176" s="867"/>
      <c r="G176" s="867"/>
    </row>
    <row r="177" spans="2:7">
      <c r="B177" s="871"/>
      <c r="C177" s="867"/>
      <c r="D177" s="867"/>
      <c r="E177" s="867"/>
      <c r="F177" s="867"/>
      <c r="G177" s="867"/>
    </row>
    <row r="178" spans="2:7">
      <c r="B178" s="871"/>
      <c r="C178" s="867"/>
      <c r="D178" s="867"/>
      <c r="E178" s="867"/>
      <c r="F178" s="867"/>
      <c r="G178" s="867"/>
    </row>
    <row r="179" spans="2:7">
      <c r="B179" s="871"/>
      <c r="C179" s="867"/>
      <c r="D179" s="867"/>
      <c r="E179" s="867"/>
      <c r="F179" s="867"/>
      <c r="G179" s="867"/>
    </row>
    <row r="180" spans="2:7">
      <c r="B180" s="871"/>
      <c r="C180" s="867"/>
      <c r="D180" s="867"/>
      <c r="E180" s="867"/>
      <c r="F180" s="867"/>
      <c r="G180" s="867"/>
    </row>
    <row r="181" spans="2:7">
      <c r="B181" s="871"/>
      <c r="C181" s="867"/>
      <c r="D181" s="867"/>
      <c r="E181" s="867"/>
      <c r="F181" s="867"/>
      <c r="G181" s="867"/>
    </row>
    <row r="182" spans="2:7">
      <c r="B182" s="871"/>
      <c r="C182" s="867"/>
      <c r="D182" s="867"/>
      <c r="E182" s="867"/>
      <c r="F182" s="867"/>
      <c r="G182" s="867"/>
    </row>
    <row r="183" spans="2:7">
      <c r="B183" s="871"/>
      <c r="C183" s="867"/>
      <c r="D183" s="867"/>
      <c r="E183" s="867"/>
      <c r="F183" s="867"/>
      <c r="G183" s="867"/>
    </row>
    <row r="184" spans="2:7">
      <c r="B184" s="871"/>
      <c r="C184" s="867"/>
      <c r="D184" s="867"/>
      <c r="E184" s="867"/>
      <c r="F184" s="867"/>
      <c r="G184" s="867"/>
    </row>
    <row r="185" spans="2:7">
      <c r="B185" s="871"/>
      <c r="C185" s="867"/>
      <c r="D185" s="867"/>
      <c r="E185" s="867"/>
      <c r="F185" s="867"/>
      <c r="G185" s="867"/>
    </row>
    <row r="186" spans="2:7">
      <c r="B186" s="871"/>
      <c r="C186" s="867"/>
      <c r="D186" s="867"/>
      <c r="E186" s="867"/>
      <c r="F186" s="867"/>
      <c r="G186" s="867"/>
    </row>
    <row r="187" spans="2:7">
      <c r="B187" s="871"/>
      <c r="C187" s="867"/>
      <c r="D187" s="867"/>
      <c r="E187" s="867"/>
      <c r="F187" s="867"/>
      <c r="G187" s="867"/>
    </row>
    <row r="188" spans="2:7">
      <c r="B188" s="871"/>
      <c r="C188" s="867"/>
      <c r="D188" s="867"/>
      <c r="E188" s="867"/>
      <c r="F188" s="867"/>
      <c r="G188" s="867"/>
    </row>
    <row r="189" spans="2:7">
      <c r="B189" s="871"/>
      <c r="C189" s="867"/>
      <c r="D189" s="867"/>
      <c r="E189" s="867"/>
      <c r="F189" s="867"/>
      <c r="G189" s="867"/>
    </row>
    <row r="190" spans="2:7">
      <c r="B190" s="871"/>
      <c r="C190" s="867"/>
      <c r="D190" s="867"/>
      <c r="E190" s="867"/>
      <c r="F190" s="867"/>
      <c r="G190" s="867"/>
    </row>
    <row r="191" spans="2:7">
      <c r="B191" s="871"/>
      <c r="C191" s="867"/>
      <c r="D191" s="867"/>
      <c r="E191" s="867"/>
      <c r="F191" s="867"/>
      <c r="G191" s="867"/>
    </row>
    <row r="192" spans="2:7">
      <c r="B192" s="871"/>
      <c r="C192" s="867"/>
      <c r="D192" s="867"/>
      <c r="E192" s="867"/>
      <c r="F192" s="867"/>
      <c r="G192" s="867"/>
    </row>
    <row r="193" spans="2:7">
      <c r="B193" s="871"/>
      <c r="C193" s="867"/>
      <c r="D193" s="867"/>
      <c r="E193" s="867"/>
      <c r="F193" s="867"/>
      <c r="G193" s="867"/>
    </row>
    <row r="194" spans="2:7">
      <c r="B194" s="871"/>
      <c r="C194" s="867"/>
      <c r="D194" s="867"/>
      <c r="E194" s="867"/>
      <c r="F194" s="867"/>
      <c r="G194" s="867"/>
    </row>
    <row r="195" spans="2:7">
      <c r="B195" s="871"/>
      <c r="C195" s="867"/>
      <c r="D195" s="867"/>
      <c r="E195" s="867"/>
      <c r="F195" s="867"/>
      <c r="G195" s="867"/>
    </row>
    <row r="196" spans="2:7">
      <c r="B196" s="871"/>
      <c r="C196" s="867"/>
      <c r="D196" s="867"/>
      <c r="E196" s="867"/>
      <c r="F196" s="867"/>
      <c r="G196" s="867"/>
    </row>
    <row r="197" spans="2:7">
      <c r="B197" s="871"/>
      <c r="C197" s="867"/>
      <c r="D197" s="867"/>
      <c r="E197" s="867"/>
      <c r="F197" s="867"/>
      <c r="G197" s="867"/>
    </row>
    <row r="198" spans="2:7">
      <c r="B198" s="871"/>
      <c r="C198" s="867"/>
      <c r="D198" s="867"/>
      <c r="E198" s="867"/>
      <c r="F198" s="867"/>
      <c r="G198" s="867"/>
    </row>
    <row r="199" spans="2:7">
      <c r="B199" s="871"/>
      <c r="C199" s="867"/>
      <c r="D199" s="867"/>
      <c r="E199" s="867"/>
      <c r="F199" s="867"/>
      <c r="G199" s="867"/>
    </row>
    <row r="200" spans="2:7">
      <c r="B200" s="871"/>
      <c r="C200" s="867"/>
      <c r="D200" s="867"/>
      <c r="E200" s="867"/>
      <c r="F200" s="867"/>
      <c r="G200" s="867"/>
    </row>
    <row r="201" spans="2:7">
      <c r="B201" s="871"/>
      <c r="C201" s="867"/>
      <c r="D201" s="867"/>
      <c r="E201" s="867"/>
      <c r="F201" s="867"/>
      <c r="G201" s="867"/>
    </row>
    <row r="202" spans="2:7">
      <c r="B202" s="871"/>
      <c r="C202" s="867"/>
      <c r="D202" s="867"/>
      <c r="E202" s="867"/>
      <c r="F202" s="867"/>
      <c r="G202" s="867"/>
    </row>
    <row r="203" spans="2:7">
      <c r="B203" s="871"/>
      <c r="C203" s="867"/>
      <c r="D203" s="867"/>
      <c r="E203" s="867"/>
      <c r="F203" s="867"/>
      <c r="G203" s="867"/>
    </row>
    <row r="204" spans="2:7">
      <c r="B204" s="871"/>
      <c r="C204" s="867"/>
      <c r="D204" s="867"/>
      <c r="E204" s="867"/>
      <c r="F204" s="867"/>
      <c r="G204" s="867"/>
    </row>
    <row r="205" spans="2:7">
      <c r="B205" s="871"/>
      <c r="C205" s="867"/>
      <c r="D205" s="867"/>
      <c r="E205" s="867"/>
      <c r="F205" s="867"/>
      <c r="G205" s="867"/>
    </row>
    <row r="206" spans="2:7">
      <c r="B206" s="871"/>
      <c r="C206" s="867"/>
      <c r="D206" s="867"/>
      <c r="E206" s="867"/>
      <c r="F206" s="867"/>
      <c r="G206" s="867"/>
    </row>
    <row r="207" spans="2:7">
      <c r="B207" s="871"/>
      <c r="C207" s="867"/>
      <c r="D207" s="867"/>
      <c r="E207" s="867"/>
      <c r="F207" s="867"/>
      <c r="G207" s="867"/>
    </row>
    <row r="208" spans="2:7">
      <c r="B208" s="871"/>
      <c r="C208" s="867"/>
      <c r="D208" s="867"/>
      <c r="E208" s="867"/>
      <c r="F208" s="867"/>
      <c r="G208" s="867"/>
    </row>
    <row r="209" spans="2:7">
      <c r="B209" s="871"/>
      <c r="C209" s="867"/>
      <c r="D209" s="867"/>
      <c r="E209" s="867"/>
      <c r="F209" s="867"/>
      <c r="G209" s="867"/>
    </row>
    <row r="210" spans="2:7">
      <c r="B210" s="871"/>
      <c r="C210" s="867"/>
      <c r="D210" s="867"/>
      <c r="E210" s="867"/>
      <c r="F210" s="867"/>
      <c r="G210" s="867"/>
    </row>
    <row r="211" spans="2:7">
      <c r="B211" s="871"/>
      <c r="C211" s="867"/>
      <c r="D211" s="867"/>
      <c r="E211" s="867"/>
      <c r="F211" s="867"/>
      <c r="G211" s="867"/>
    </row>
    <row r="212" spans="2:7">
      <c r="B212" s="871"/>
      <c r="C212" s="867"/>
      <c r="D212" s="867"/>
      <c r="E212" s="867"/>
      <c r="F212" s="867"/>
      <c r="G212" s="867"/>
    </row>
    <row r="213" spans="2:7">
      <c r="B213" s="871"/>
      <c r="C213" s="867"/>
      <c r="D213" s="867"/>
      <c r="E213" s="867"/>
      <c r="F213" s="867"/>
      <c r="G213" s="867"/>
    </row>
    <row r="214" spans="2:7">
      <c r="B214" s="871"/>
      <c r="C214" s="867"/>
      <c r="D214" s="867"/>
      <c r="E214" s="867"/>
      <c r="F214" s="867"/>
      <c r="G214" s="867"/>
    </row>
    <row r="215" spans="2:7">
      <c r="B215" s="871"/>
      <c r="C215" s="867"/>
      <c r="D215" s="867"/>
      <c r="E215" s="867"/>
      <c r="F215" s="867"/>
      <c r="G215" s="867"/>
    </row>
    <row r="216" spans="2:7">
      <c r="B216" s="871"/>
      <c r="C216" s="867"/>
      <c r="D216" s="867"/>
      <c r="E216" s="867"/>
      <c r="F216" s="867"/>
      <c r="G216" s="867"/>
    </row>
    <row r="217" spans="2:7">
      <c r="B217" s="871"/>
      <c r="C217" s="867"/>
      <c r="D217" s="867"/>
      <c r="E217" s="867"/>
      <c r="F217" s="867"/>
      <c r="G217" s="867"/>
    </row>
    <row r="218" spans="2:7">
      <c r="B218" s="871"/>
      <c r="C218" s="867"/>
      <c r="D218" s="867"/>
      <c r="E218" s="867"/>
      <c r="F218" s="867"/>
      <c r="G218" s="867"/>
    </row>
    <row r="219" spans="2:7">
      <c r="B219" s="871"/>
      <c r="C219" s="867"/>
      <c r="D219" s="867"/>
      <c r="E219" s="867"/>
      <c r="F219" s="867"/>
      <c r="G219" s="867"/>
    </row>
    <row r="220" spans="2:7">
      <c r="B220" s="871"/>
      <c r="C220" s="867"/>
      <c r="D220" s="867"/>
      <c r="E220" s="867"/>
      <c r="F220" s="867"/>
      <c r="G220" s="867"/>
    </row>
    <row r="221" spans="2:7">
      <c r="B221" s="871"/>
      <c r="C221" s="867"/>
      <c r="D221" s="867"/>
      <c r="E221" s="867"/>
      <c r="F221" s="867"/>
      <c r="G221" s="867"/>
    </row>
    <row r="222" spans="2:7">
      <c r="B222" s="871"/>
      <c r="C222" s="867"/>
      <c r="D222" s="867"/>
      <c r="E222" s="867"/>
      <c r="F222" s="867"/>
      <c r="G222" s="867"/>
    </row>
    <row r="223" spans="2:7">
      <c r="B223" s="871"/>
      <c r="C223" s="867"/>
      <c r="D223" s="867"/>
      <c r="E223" s="867"/>
      <c r="F223" s="867"/>
      <c r="G223" s="867"/>
    </row>
    <row r="224" spans="2:7">
      <c r="B224" s="871"/>
      <c r="C224" s="867"/>
      <c r="D224" s="867"/>
      <c r="E224" s="867"/>
      <c r="F224" s="867"/>
      <c r="G224" s="867"/>
    </row>
    <row r="225" spans="2:7">
      <c r="B225" s="871"/>
      <c r="C225" s="867"/>
      <c r="D225" s="867"/>
      <c r="E225" s="867"/>
      <c r="F225" s="867"/>
      <c r="G225" s="867"/>
    </row>
    <row r="226" spans="2:7">
      <c r="B226" s="871"/>
      <c r="C226" s="867"/>
      <c r="D226" s="867"/>
      <c r="E226" s="867"/>
      <c r="F226" s="867"/>
      <c r="G226" s="867"/>
    </row>
    <row r="227" spans="2:7">
      <c r="B227" s="871"/>
      <c r="C227" s="867"/>
      <c r="D227" s="867"/>
      <c r="E227" s="867"/>
      <c r="F227" s="867"/>
      <c r="G227" s="867"/>
    </row>
    <row r="228" spans="2:7">
      <c r="B228" s="871"/>
      <c r="C228" s="867"/>
      <c r="D228" s="867"/>
      <c r="E228" s="867"/>
      <c r="F228" s="867"/>
      <c r="G228" s="867"/>
    </row>
    <row r="229" spans="2:7">
      <c r="B229" s="871"/>
      <c r="C229" s="867"/>
      <c r="D229" s="867"/>
      <c r="E229" s="867"/>
      <c r="F229" s="867"/>
      <c r="G229" s="867"/>
    </row>
    <row r="230" spans="2:7">
      <c r="B230" s="871"/>
      <c r="C230" s="867"/>
      <c r="D230" s="867"/>
      <c r="E230" s="867"/>
      <c r="F230" s="867"/>
      <c r="G230" s="867"/>
    </row>
    <row r="231" spans="2:7">
      <c r="B231" s="871"/>
      <c r="C231" s="867"/>
      <c r="D231" s="867"/>
      <c r="E231" s="867"/>
      <c r="F231" s="867"/>
      <c r="G231" s="867"/>
    </row>
    <row r="232" spans="2:7">
      <c r="B232" s="871"/>
      <c r="C232" s="867"/>
      <c r="D232" s="867"/>
      <c r="E232" s="867"/>
      <c r="F232" s="867"/>
      <c r="G232" s="867"/>
    </row>
    <row r="233" spans="2:7">
      <c r="B233" s="871"/>
      <c r="C233" s="867"/>
      <c r="D233" s="867"/>
      <c r="E233" s="867"/>
      <c r="F233" s="867"/>
      <c r="G233" s="867"/>
    </row>
    <row r="234" spans="2:7">
      <c r="B234" s="871"/>
      <c r="C234" s="867"/>
      <c r="D234" s="867"/>
      <c r="E234" s="867"/>
      <c r="F234" s="867"/>
      <c r="G234" s="867"/>
    </row>
    <row r="235" spans="2:7">
      <c r="B235" s="871"/>
      <c r="C235" s="867"/>
      <c r="D235" s="867"/>
      <c r="E235" s="867"/>
      <c r="F235" s="867"/>
      <c r="G235" s="867"/>
    </row>
    <row r="236" spans="2:7">
      <c r="B236" s="871"/>
      <c r="C236" s="867"/>
      <c r="D236" s="867"/>
      <c r="E236" s="867"/>
      <c r="F236" s="867"/>
      <c r="G236" s="867"/>
    </row>
    <row r="237" spans="2:7">
      <c r="B237" s="871"/>
      <c r="C237" s="867"/>
      <c r="D237" s="867"/>
      <c r="E237" s="867"/>
      <c r="F237" s="867"/>
      <c r="G237" s="867"/>
    </row>
    <row r="238" spans="2:7">
      <c r="B238" s="871"/>
      <c r="C238" s="867"/>
      <c r="D238" s="867"/>
      <c r="E238" s="867"/>
      <c r="F238" s="867"/>
      <c r="G238" s="867"/>
    </row>
    <row r="239" spans="2:7">
      <c r="B239" s="871"/>
      <c r="C239" s="867"/>
      <c r="D239" s="867"/>
      <c r="E239" s="867"/>
      <c r="F239" s="867"/>
      <c r="G239" s="867"/>
    </row>
    <row r="240" spans="2:7">
      <c r="B240" s="871"/>
      <c r="C240" s="867"/>
      <c r="D240" s="867"/>
      <c r="E240" s="867"/>
      <c r="F240" s="867"/>
      <c r="G240" s="867"/>
    </row>
    <row r="241" spans="2:7">
      <c r="B241" s="871"/>
      <c r="C241" s="867"/>
      <c r="D241" s="867"/>
      <c r="E241" s="867"/>
      <c r="F241" s="867"/>
      <c r="G241" s="867"/>
    </row>
    <row r="242" spans="2:7">
      <c r="B242" s="871"/>
      <c r="C242" s="867"/>
      <c r="D242" s="867"/>
      <c r="E242" s="867"/>
      <c r="F242" s="867"/>
      <c r="G242" s="867"/>
    </row>
    <row r="243" spans="2:7">
      <c r="B243" s="871"/>
      <c r="C243" s="867"/>
      <c r="D243" s="867"/>
      <c r="E243" s="867"/>
      <c r="F243" s="867"/>
      <c r="G243" s="867"/>
    </row>
    <row r="244" spans="2:7">
      <c r="B244" s="871"/>
      <c r="C244" s="867"/>
      <c r="D244" s="867"/>
      <c r="E244" s="867"/>
      <c r="F244" s="867"/>
      <c r="G244" s="867"/>
    </row>
    <row r="245" spans="2:7">
      <c r="B245" s="871"/>
      <c r="C245" s="867"/>
      <c r="D245" s="867"/>
      <c r="E245" s="867"/>
      <c r="F245" s="867"/>
      <c r="G245" s="867"/>
    </row>
    <row r="246" spans="2:7">
      <c r="B246" s="871"/>
      <c r="C246" s="867"/>
      <c r="D246" s="867"/>
      <c r="E246" s="867"/>
      <c r="F246" s="867"/>
      <c r="G246" s="867"/>
    </row>
    <row r="247" spans="2:7">
      <c r="B247" s="871"/>
      <c r="C247" s="867"/>
      <c r="D247" s="867"/>
      <c r="E247" s="867"/>
      <c r="F247" s="867"/>
      <c r="G247" s="867"/>
    </row>
    <row r="248" spans="2:7">
      <c r="B248" s="871"/>
      <c r="C248" s="867"/>
      <c r="D248" s="867"/>
      <c r="E248" s="867"/>
      <c r="F248" s="867"/>
      <c r="G248" s="867"/>
    </row>
    <row r="249" spans="2:7">
      <c r="B249" s="871"/>
      <c r="C249" s="867"/>
      <c r="D249" s="867"/>
      <c r="E249" s="867"/>
      <c r="F249" s="867"/>
      <c r="G249" s="867"/>
    </row>
    <row r="250" spans="2:7">
      <c r="B250" s="871"/>
      <c r="C250" s="867"/>
      <c r="D250" s="867"/>
      <c r="E250" s="867"/>
      <c r="F250" s="867"/>
      <c r="G250" s="867"/>
    </row>
    <row r="251" spans="2:7">
      <c r="B251" s="871"/>
      <c r="C251" s="867"/>
      <c r="D251" s="867"/>
      <c r="E251" s="867"/>
      <c r="F251" s="867"/>
      <c r="G251" s="867"/>
    </row>
    <row r="252" spans="2:7">
      <c r="B252" s="871"/>
      <c r="C252" s="867"/>
      <c r="D252" s="867"/>
      <c r="E252" s="867"/>
      <c r="F252" s="867"/>
      <c r="G252" s="867"/>
    </row>
    <row r="253" spans="2:7">
      <c r="B253" s="871"/>
      <c r="C253" s="867"/>
      <c r="D253" s="867"/>
      <c r="E253" s="867"/>
      <c r="F253" s="867"/>
      <c r="G253" s="867"/>
    </row>
    <row r="254" spans="2:7">
      <c r="B254" s="871"/>
      <c r="C254" s="867"/>
      <c r="D254" s="867"/>
      <c r="E254" s="867"/>
      <c r="F254" s="867"/>
      <c r="G254" s="867"/>
    </row>
    <row r="255" spans="2:7">
      <c r="B255" s="871"/>
      <c r="C255" s="867"/>
      <c r="D255" s="867"/>
      <c r="E255" s="867"/>
      <c r="F255" s="867"/>
      <c r="G255" s="867"/>
    </row>
    <row r="256" spans="2:7">
      <c r="B256" s="871"/>
      <c r="C256" s="867"/>
      <c r="D256" s="867"/>
      <c r="E256" s="867"/>
      <c r="F256" s="867"/>
      <c r="G256" s="867"/>
    </row>
    <row r="257" spans="2:7">
      <c r="B257" s="871"/>
      <c r="C257" s="867"/>
      <c r="D257" s="867"/>
      <c r="E257" s="867"/>
      <c r="F257" s="867"/>
      <c r="G257" s="867"/>
    </row>
    <row r="258" spans="2:7">
      <c r="B258" s="871"/>
      <c r="C258" s="867"/>
      <c r="D258" s="867"/>
      <c r="E258" s="867"/>
      <c r="F258" s="867"/>
      <c r="G258" s="867"/>
    </row>
    <row r="259" spans="2:7">
      <c r="B259" s="871"/>
      <c r="C259" s="867"/>
      <c r="D259" s="867"/>
      <c r="E259" s="867"/>
      <c r="F259" s="867"/>
      <c r="G259" s="867"/>
    </row>
    <row r="260" spans="2:7">
      <c r="B260" s="871"/>
      <c r="C260" s="867"/>
      <c r="D260" s="867"/>
      <c r="E260" s="867"/>
      <c r="F260" s="867"/>
      <c r="G260" s="867"/>
    </row>
    <row r="261" spans="2:7">
      <c r="B261" s="871"/>
      <c r="C261" s="867"/>
      <c r="D261" s="867"/>
      <c r="E261" s="867"/>
      <c r="F261" s="867"/>
      <c r="G261" s="867"/>
    </row>
    <row r="262" spans="2:7">
      <c r="B262" s="871"/>
      <c r="C262" s="867"/>
      <c r="D262" s="867"/>
      <c r="E262" s="867"/>
      <c r="F262" s="867"/>
      <c r="G262" s="867"/>
    </row>
    <row r="263" spans="2:7">
      <c r="B263" s="871"/>
      <c r="C263" s="867"/>
      <c r="D263" s="867"/>
      <c r="E263" s="867"/>
      <c r="F263" s="867"/>
      <c r="G263" s="867"/>
    </row>
    <row r="264" spans="2:7">
      <c r="B264" s="871"/>
      <c r="C264" s="867"/>
      <c r="D264" s="867"/>
      <c r="E264" s="867"/>
      <c r="F264" s="867"/>
      <c r="G264" s="867"/>
    </row>
    <row r="265" spans="2:7">
      <c r="B265" s="871"/>
      <c r="C265" s="867"/>
      <c r="D265" s="867"/>
      <c r="E265" s="867"/>
      <c r="F265" s="867"/>
      <c r="G265" s="867"/>
    </row>
    <row r="266" spans="2:7">
      <c r="B266" s="871"/>
      <c r="C266" s="867"/>
      <c r="D266" s="867"/>
      <c r="E266" s="867"/>
      <c r="F266" s="867"/>
      <c r="G266" s="867"/>
    </row>
    <row r="267" spans="2:7">
      <c r="B267" s="871"/>
      <c r="C267" s="867"/>
      <c r="D267" s="867"/>
      <c r="E267" s="867"/>
      <c r="F267" s="867"/>
      <c r="G267" s="867"/>
    </row>
    <row r="268" spans="2:7">
      <c r="B268" s="871"/>
      <c r="C268" s="867"/>
      <c r="D268" s="867"/>
      <c r="E268" s="867"/>
      <c r="F268" s="867"/>
      <c r="G268" s="867"/>
    </row>
    <row r="269" spans="2:7">
      <c r="B269" s="871"/>
      <c r="C269" s="867"/>
      <c r="D269" s="867"/>
      <c r="E269" s="867"/>
      <c r="F269" s="867"/>
      <c r="G269" s="867"/>
    </row>
    <row r="270" spans="2:7">
      <c r="B270" s="871"/>
      <c r="C270" s="867"/>
      <c r="D270" s="867"/>
      <c r="E270" s="867"/>
      <c r="F270" s="867"/>
      <c r="G270" s="867"/>
    </row>
    <row r="271" spans="2:7">
      <c r="B271" s="871"/>
      <c r="C271" s="867"/>
      <c r="D271" s="867"/>
      <c r="E271" s="867"/>
      <c r="F271" s="867"/>
      <c r="G271" s="867"/>
    </row>
    <row r="272" spans="2:7">
      <c r="B272" s="871"/>
      <c r="C272" s="867"/>
      <c r="D272" s="867"/>
      <c r="E272" s="867"/>
      <c r="F272" s="867"/>
      <c r="G272" s="867"/>
    </row>
    <row r="273" spans="2:7">
      <c r="B273" s="871"/>
      <c r="C273" s="867"/>
      <c r="D273" s="867"/>
      <c r="E273" s="867"/>
      <c r="F273" s="867"/>
      <c r="G273" s="867"/>
    </row>
    <row r="274" spans="2:7">
      <c r="B274" s="871"/>
      <c r="C274" s="867"/>
      <c r="D274" s="867"/>
      <c r="E274" s="867"/>
      <c r="F274" s="867"/>
      <c r="G274" s="867"/>
    </row>
    <row r="275" spans="2:7">
      <c r="B275" s="871"/>
      <c r="C275" s="867"/>
      <c r="D275" s="867"/>
      <c r="E275" s="867"/>
      <c r="F275" s="867"/>
      <c r="G275" s="867"/>
    </row>
    <row r="276" spans="2:7">
      <c r="B276" s="871"/>
      <c r="C276" s="867"/>
      <c r="D276" s="867"/>
      <c r="E276" s="867"/>
      <c r="F276" s="867"/>
      <c r="G276" s="867"/>
    </row>
    <row r="277" spans="2:7">
      <c r="B277" s="871"/>
      <c r="C277" s="867"/>
      <c r="D277" s="867"/>
      <c r="E277" s="867"/>
      <c r="F277" s="867"/>
      <c r="G277" s="867"/>
    </row>
    <row r="278" spans="2:7">
      <c r="B278" s="871"/>
      <c r="C278" s="867"/>
      <c r="D278" s="867"/>
      <c r="E278" s="867"/>
      <c r="F278" s="867"/>
      <c r="G278" s="867"/>
    </row>
    <row r="279" spans="2:7">
      <c r="B279" s="871"/>
      <c r="C279" s="867"/>
      <c r="D279" s="867"/>
      <c r="E279" s="867"/>
      <c r="F279" s="867"/>
      <c r="G279" s="867"/>
    </row>
    <row r="280" spans="2:7">
      <c r="B280" s="871"/>
      <c r="C280" s="867"/>
      <c r="D280" s="867"/>
      <c r="E280" s="867"/>
      <c r="F280" s="867"/>
      <c r="G280" s="867"/>
    </row>
    <row r="281" spans="2:7">
      <c r="B281" s="871"/>
      <c r="C281" s="867"/>
      <c r="D281" s="867"/>
      <c r="E281" s="867"/>
      <c r="F281" s="867"/>
      <c r="G281" s="867"/>
    </row>
    <row r="282" spans="2:7">
      <c r="B282" s="871"/>
      <c r="C282" s="867"/>
      <c r="D282" s="867"/>
      <c r="E282" s="867"/>
      <c r="F282" s="867"/>
      <c r="G282" s="867"/>
    </row>
    <row r="283" spans="2:7">
      <c r="B283" s="871"/>
      <c r="C283" s="867"/>
      <c r="D283" s="867"/>
      <c r="E283" s="867"/>
      <c r="F283" s="867"/>
      <c r="G283" s="867"/>
    </row>
    <row r="284" spans="2:7">
      <c r="B284" s="871"/>
      <c r="C284" s="867"/>
      <c r="D284" s="867"/>
      <c r="E284" s="867"/>
      <c r="F284" s="867"/>
      <c r="G284" s="867"/>
    </row>
    <row r="285" spans="2:7">
      <c r="B285" s="871"/>
      <c r="C285" s="867"/>
      <c r="D285" s="867"/>
      <c r="E285" s="867"/>
      <c r="F285" s="867"/>
      <c r="G285" s="867"/>
    </row>
    <row r="286" spans="2:7">
      <c r="B286" s="871"/>
      <c r="C286" s="867"/>
      <c r="D286" s="867"/>
      <c r="E286" s="867"/>
      <c r="F286" s="867"/>
      <c r="G286" s="867"/>
    </row>
    <row r="287" spans="2:7">
      <c r="B287" s="871"/>
      <c r="C287" s="867"/>
      <c r="D287" s="867"/>
      <c r="E287" s="867"/>
      <c r="F287" s="867"/>
      <c r="G287" s="867"/>
    </row>
    <row r="288" spans="2:7">
      <c r="B288" s="871"/>
      <c r="C288" s="867"/>
      <c r="D288" s="867"/>
      <c r="E288" s="867"/>
      <c r="F288" s="867"/>
      <c r="G288" s="867"/>
    </row>
    <row r="289" spans="2:7">
      <c r="B289" s="871"/>
      <c r="C289" s="867"/>
      <c r="D289" s="867"/>
      <c r="E289" s="867"/>
      <c r="F289" s="867"/>
      <c r="G289" s="867"/>
    </row>
    <row r="290" spans="2:7">
      <c r="B290" s="871"/>
      <c r="C290" s="867"/>
      <c r="D290" s="867"/>
      <c r="E290" s="867"/>
      <c r="F290" s="867"/>
      <c r="G290" s="867"/>
    </row>
    <row r="291" spans="2:7">
      <c r="B291" s="871"/>
      <c r="C291" s="867"/>
      <c r="D291" s="867"/>
      <c r="E291" s="867"/>
      <c r="F291" s="867"/>
      <c r="G291" s="867"/>
    </row>
    <row r="292" spans="2:7">
      <c r="B292" s="871"/>
      <c r="C292" s="867"/>
      <c r="D292" s="867"/>
      <c r="E292" s="867"/>
      <c r="F292" s="867"/>
      <c r="G292" s="867"/>
    </row>
    <row r="293" spans="2:7">
      <c r="B293" s="871"/>
      <c r="C293" s="867"/>
      <c r="D293" s="867"/>
      <c r="E293" s="867"/>
      <c r="F293" s="867"/>
      <c r="G293" s="867"/>
    </row>
    <row r="294" spans="2:7">
      <c r="B294" s="871"/>
      <c r="C294" s="867"/>
      <c r="D294" s="867"/>
      <c r="E294" s="867"/>
      <c r="F294" s="867"/>
      <c r="G294" s="867"/>
    </row>
    <row r="295" spans="2:7">
      <c r="B295" s="871"/>
      <c r="C295" s="867"/>
      <c r="D295" s="867"/>
      <c r="E295" s="867"/>
      <c r="F295" s="867"/>
      <c r="G295" s="867"/>
    </row>
    <row r="296" spans="2:7">
      <c r="B296" s="871"/>
      <c r="C296" s="867"/>
      <c r="D296" s="867"/>
      <c r="E296" s="867"/>
      <c r="F296" s="867"/>
      <c r="G296" s="867"/>
    </row>
    <row r="297" spans="2:7">
      <c r="B297" s="871"/>
      <c r="C297" s="867"/>
      <c r="D297" s="867"/>
      <c r="E297" s="867"/>
      <c r="F297" s="867"/>
      <c r="G297" s="867"/>
    </row>
    <row r="298" spans="2:7">
      <c r="B298" s="871"/>
      <c r="C298" s="867"/>
      <c r="D298" s="867"/>
      <c r="E298" s="867"/>
      <c r="F298" s="867"/>
      <c r="G298" s="867"/>
    </row>
    <row r="299" spans="2:7">
      <c r="B299" s="871"/>
      <c r="C299" s="867"/>
      <c r="D299" s="867"/>
      <c r="E299" s="867"/>
      <c r="F299" s="867"/>
      <c r="G299" s="867"/>
    </row>
    <row r="300" spans="2:7">
      <c r="B300" s="871"/>
      <c r="C300" s="867"/>
      <c r="D300" s="867"/>
      <c r="E300" s="867"/>
      <c r="F300" s="867"/>
      <c r="G300" s="867"/>
    </row>
    <row r="301" spans="2:7">
      <c r="B301" s="871"/>
      <c r="C301" s="867"/>
      <c r="D301" s="867"/>
      <c r="E301" s="867"/>
      <c r="F301" s="867"/>
      <c r="G301" s="867"/>
    </row>
    <row r="302" spans="2:7">
      <c r="B302" s="871"/>
      <c r="C302" s="867"/>
      <c r="D302" s="867"/>
      <c r="E302" s="867"/>
      <c r="F302" s="867"/>
      <c r="G302" s="867"/>
    </row>
    <row r="303" spans="2:7">
      <c r="B303" s="871"/>
      <c r="C303" s="867"/>
      <c r="D303" s="867"/>
      <c r="E303" s="867"/>
      <c r="F303" s="867"/>
      <c r="G303" s="867"/>
    </row>
    <row r="304" spans="2:7">
      <c r="B304" s="871"/>
      <c r="C304" s="867"/>
      <c r="D304" s="867"/>
      <c r="E304" s="867"/>
      <c r="F304" s="867"/>
      <c r="G304" s="867"/>
    </row>
    <row r="305" spans="2:7">
      <c r="B305" s="871"/>
      <c r="C305" s="867"/>
      <c r="D305" s="867"/>
      <c r="E305" s="867"/>
      <c r="F305" s="867"/>
      <c r="G305" s="867"/>
    </row>
    <row r="306" spans="2:7">
      <c r="B306" s="871"/>
      <c r="C306" s="867"/>
      <c r="D306" s="867"/>
      <c r="E306" s="867"/>
      <c r="F306" s="867"/>
      <c r="G306" s="867"/>
    </row>
    <row r="307" spans="2:7">
      <c r="B307" s="871"/>
      <c r="C307" s="867"/>
      <c r="D307" s="867"/>
      <c r="E307" s="867"/>
      <c r="F307" s="867"/>
      <c r="G307" s="867"/>
    </row>
    <row r="308" spans="2:7">
      <c r="B308" s="871"/>
      <c r="C308" s="867"/>
      <c r="D308" s="867"/>
      <c r="E308" s="867"/>
      <c r="F308" s="867"/>
      <c r="G308" s="867"/>
    </row>
    <row r="309" spans="2:7">
      <c r="B309" s="871"/>
      <c r="C309" s="867"/>
      <c r="D309" s="867"/>
      <c r="E309" s="867"/>
      <c r="F309" s="867"/>
      <c r="G309" s="867"/>
    </row>
    <row r="310" spans="2:7">
      <c r="B310" s="871"/>
      <c r="C310" s="867"/>
      <c r="D310" s="867"/>
      <c r="E310" s="867"/>
      <c r="F310" s="867"/>
      <c r="G310" s="867"/>
    </row>
    <row r="311" spans="2:7">
      <c r="B311" s="871"/>
      <c r="C311" s="867"/>
      <c r="D311" s="867"/>
      <c r="E311" s="867"/>
      <c r="F311" s="867"/>
      <c r="G311" s="867"/>
    </row>
    <row r="312" spans="2:7">
      <c r="B312" s="871"/>
      <c r="C312" s="867"/>
      <c r="D312" s="867"/>
      <c r="E312" s="867"/>
      <c r="F312" s="867"/>
      <c r="G312" s="867"/>
    </row>
    <row r="313" spans="2:7">
      <c r="B313" s="871"/>
      <c r="C313" s="867"/>
      <c r="D313" s="867"/>
      <c r="E313" s="867"/>
      <c r="F313" s="867"/>
      <c r="G313" s="867"/>
    </row>
    <row r="314" spans="2:7">
      <c r="B314" s="871"/>
      <c r="C314" s="867"/>
      <c r="D314" s="867"/>
      <c r="E314" s="867"/>
      <c r="F314" s="867"/>
      <c r="G314" s="867"/>
    </row>
    <row r="315" spans="2:7">
      <c r="B315" s="871"/>
      <c r="C315" s="867"/>
      <c r="D315" s="867"/>
      <c r="E315" s="867"/>
      <c r="F315" s="867"/>
      <c r="G315" s="867"/>
    </row>
    <row r="316" spans="2:7">
      <c r="B316" s="871"/>
      <c r="C316" s="867"/>
      <c r="D316" s="867"/>
      <c r="E316" s="867"/>
      <c r="F316" s="867"/>
      <c r="G316" s="867"/>
    </row>
    <row r="317" spans="2:7">
      <c r="B317" s="871"/>
      <c r="C317" s="867"/>
      <c r="D317" s="867"/>
      <c r="E317" s="867"/>
      <c r="F317" s="867"/>
      <c r="G317" s="867"/>
    </row>
    <row r="318" spans="2:7">
      <c r="B318" s="871"/>
      <c r="C318" s="867"/>
      <c r="D318" s="867"/>
      <c r="E318" s="867"/>
      <c r="F318" s="867"/>
      <c r="G318" s="867"/>
    </row>
    <row r="319" spans="2:7">
      <c r="B319" s="871"/>
      <c r="C319" s="867"/>
      <c r="D319" s="867"/>
      <c r="E319" s="867"/>
      <c r="F319" s="867"/>
      <c r="G319" s="867"/>
    </row>
    <row r="320" spans="2:7">
      <c r="B320" s="871"/>
      <c r="C320" s="867"/>
      <c r="D320" s="867"/>
      <c r="E320" s="867"/>
      <c r="F320" s="867"/>
      <c r="G320" s="867"/>
    </row>
    <row r="321" spans="2:7">
      <c r="B321" s="871"/>
      <c r="C321" s="867"/>
      <c r="D321" s="867"/>
      <c r="E321" s="867"/>
      <c r="F321" s="867"/>
      <c r="G321" s="867"/>
    </row>
    <row r="322" spans="2:7">
      <c r="B322" s="871"/>
      <c r="C322" s="867"/>
      <c r="D322" s="867"/>
      <c r="E322" s="867"/>
      <c r="F322" s="867"/>
      <c r="G322" s="867"/>
    </row>
    <row r="323" spans="2:7">
      <c r="B323" s="871"/>
      <c r="C323" s="867"/>
      <c r="D323" s="867"/>
      <c r="E323" s="867"/>
      <c r="F323" s="867"/>
      <c r="G323" s="867"/>
    </row>
    <row r="324" spans="2:7">
      <c r="B324" s="871"/>
      <c r="C324" s="867"/>
      <c r="D324" s="867"/>
      <c r="E324" s="867"/>
      <c r="F324" s="867"/>
      <c r="G324" s="867"/>
    </row>
    <row r="325" spans="2:7">
      <c r="B325" s="871"/>
      <c r="C325" s="867"/>
      <c r="D325" s="867"/>
      <c r="E325" s="867"/>
      <c r="F325" s="867"/>
      <c r="G325" s="867"/>
    </row>
    <row r="326" spans="2:7">
      <c r="B326" s="871"/>
      <c r="C326" s="867"/>
      <c r="D326" s="867"/>
      <c r="E326" s="867"/>
      <c r="F326" s="867"/>
      <c r="G326" s="867"/>
    </row>
    <row r="327" spans="2:7">
      <c r="B327" s="871"/>
      <c r="C327" s="867"/>
      <c r="D327" s="867"/>
      <c r="E327" s="867"/>
      <c r="F327" s="867"/>
      <c r="G327" s="867"/>
    </row>
    <row r="328" spans="2:7">
      <c r="B328" s="871"/>
      <c r="C328" s="867"/>
      <c r="D328" s="867"/>
      <c r="E328" s="867"/>
      <c r="F328" s="867"/>
      <c r="G328" s="867"/>
    </row>
    <row r="329" spans="2:7">
      <c r="B329" s="871"/>
      <c r="C329" s="867"/>
      <c r="D329" s="867"/>
      <c r="E329" s="867"/>
      <c r="F329" s="867"/>
      <c r="G329" s="867"/>
    </row>
    <row r="330" spans="2:7">
      <c r="B330" s="871"/>
      <c r="C330" s="867"/>
      <c r="D330" s="867"/>
      <c r="E330" s="867"/>
      <c r="F330" s="867"/>
      <c r="G330" s="867"/>
    </row>
    <row r="331" spans="2:7">
      <c r="B331" s="871"/>
      <c r="C331" s="867"/>
      <c r="D331" s="867"/>
      <c r="E331" s="867"/>
      <c r="F331" s="867"/>
      <c r="G331" s="867"/>
    </row>
    <row r="332" spans="2:7">
      <c r="B332" s="871"/>
      <c r="C332" s="867"/>
      <c r="D332" s="867"/>
      <c r="E332" s="867"/>
      <c r="F332" s="867"/>
      <c r="G332" s="867"/>
    </row>
    <row r="333" spans="2:7">
      <c r="B333" s="871"/>
      <c r="C333" s="867"/>
      <c r="D333" s="867"/>
      <c r="E333" s="867"/>
      <c r="F333" s="867"/>
      <c r="G333" s="867"/>
    </row>
    <row r="334" spans="2:7">
      <c r="B334" s="871"/>
      <c r="C334" s="867"/>
      <c r="D334" s="867"/>
      <c r="E334" s="867"/>
      <c r="F334" s="867"/>
      <c r="G334" s="867"/>
    </row>
    <row r="335" spans="2:7">
      <c r="B335" s="871"/>
      <c r="C335" s="867"/>
      <c r="D335" s="867"/>
      <c r="E335" s="867"/>
      <c r="F335" s="867"/>
      <c r="G335" s="867"/>
    </row>
    <row r="336" spans="2:7">
      <c r="B336" s="871"/>
      <c r="C336" s="867"/>
      <c r="D336" s="867"/>
      <c r="E336" s="867"/>
      <c r="F336" s="867"/>
      <c r="G336" s="867"/>
    </row>
    <row r="337" spans="2:7">
      <c r="B337" s="871"/>
      <c r="C337" s="867"/>
      <c r="D337" s="867"/>
      <c r="E337" s="867"/>
      <c r="F337" s="867"/>
      <c r="G337" s="867"/>
    </row>
    <row r="338" spans="2:7">
      <c r="B338" s="871"/>
      <c r="C338" s="867"/>
      <c r="D338" s="867"/>
      <c r="E338" s="867"/>
      <c r="F338" s="867"/>
      <c r="G338" s="867"/>
    </row>
    <row r="339" spans="2:7">
      <c r="B339" s="871"/>
      <c r="C339" s="867"/>
      <c r="D339" s="867"/>
      <c r="E339" s="867"/>
      <c r="F339" s="867"/>
      <c r="G339" s="867"/>
    </row>
    <row r="340" spans="2:7">
      <c r="B340" s="871"/>
      <c r="C340" s="867"/>
      <c r="D340" s="867"/>
      <c r="E340" s="867"/>
      <c r="F340" s="867"/>
      <c r="G340" s="867"/>
    </row>
    <row r="341" spans="2:7">
      <c r="B341" s="871"/>
      <c r="C341" s="867"/>
      <c r="D341" s="867"/>
      <c r="E341" s="867"/>
      <c r="F341" s="867"/>
      <c r="G341" s="867"/>
    </row>
    <row r="342" spans="2:7">
      <c r="B342" s="871"/>
      <c r="C342" s="867"/>
      <c r="D342" s="867"/>
      <c r="E342" s="867"/>
      <c r="F342" s="867"/>
      <c r="G342" s="867"/>
    </row>
    <row r="343" spans="2:7">
      <c r="B343" s="871"/>
      <c r="C343" s="867"/>
      <c r="D343" s="867"/>
      <c r="E343" s="867"/>
      <c r="F343" s="867"/>
      <c r="G343" s="867"/>
    </row>
    <row r="344" spans="2:7">
      <c r="B344" s="871"/>
      <c r="C344" s="867"/>
      <c r="D344" s="867"/>
      <c r="E344" s="867"/>
      <c r="F344" s="867"/>
      <c r="G344" s="867"/>
    </row>
    <row r="345" spans="2:7">
      <c r="B345" s="871"/>
      <c r="C345" s="867"/>
      <c r="D345" s="867"/>
      <c r="E345" s="867"/>
      <c r="F345" s="867"/>
      <c r="G345" s="867"/>
    </row>
    <row r="346" spans="2:7">
      <c r="B346" s="871"/>
      <c r="C346" s="867"/>
      <c r="D346" s="867"/>
      <c r="E346" s="867"/>
      <c r="F346" s="867"/>
      <c r="G346" s="867"/>
    </row>
    <row r="347" spans="2:7">
      <c r="B347" s="871"/>
      <c r="C347" s="867"/>
      <c r="D347" s="867"/>
      <c r="E347" s="867"/>
      <c r="F347" s="867"/>
      <c r="G347" s="867"/>
    </row>
    <row r="348" spans="2:7">
      <c r="B348" s="871"/>
      <c r="C348" s="867"/>
      <c r="D348" s="867"/>
      <c r="E348" s="867"/>
      <c r="F348" s="867"/>
      <c r="G348" s="867"/>
    </row>
    <row r="349" spans="2:7">
      <c r="B349" s="871"/>
      <c r="C349" s="867"/>
      <c r="D349" s="867"/>
      <c r="E349" s="867"/>
      <c r="F349" s="867"/>
      <c r="G349" s="867"/>
    </row>
    <row r="350" spans="2:7">
      <c r="B350" s="871"/>
      <c r="C350" s="867"/>
      <c r="D350" s="867"/>
      <c r="E350" s="867"/>
      <c r="F350" s="867"/>
      <c r="G350" s="867"/>
    </row>
    <row r="351" spans="2:7">
      <c r="B351" s="871"/>
      <c r="C351" s="867"/>
      <c r="D351" s="867"/>
      <c r="E351" s="867"/>
      <c r="F351" s="867"/>
      <c r="G351" s="867"/>
    </row>
    <row r="352" spans="2:7">
      <c r="B352" s="871"/>
      <c r="C352" s="867"/>
      <c r="D352" s="867"/>
      <c r="E352" s="867"/>
      <c r="F352" s="867"/>
      <c r="G352" s="867"/>
    </row>
    <row r="353" spans="2:7">
      <c r="B353" s="871"/>
      <c r="C353" s="867"/>
      <c r="D353" s="867"/>
      <c r="E353" s="867"/>
      <c r="F353" s="867"/>
      <c r="G353" s="867"/>
    </row>
    <row r="354" spans="2:7">
      <c r="B354" s="871"/>
      <c r="C354" s="867"/>
      <c r="D354" s="867"/>
      <c r="E354" s="867"/>
      <c r="F354" s="867"/>
      <c r="G354" s="867"/>
    </row>
    <row r="355" spans="2:7">
      <c r="B355" s="871"/>
      <c r="C355" s="867"/>
      <c r="D355" s="867"/>
      <c r="E355" s="867"/>
      <c r="F355" s="867"/>
      <c r="G355" s="867"/>
    </row>
    <row r="356" spans="2:7">
      <c r="B356" s="871"/>
      <c r="C356" s="867"/>
      <c r="D356" s="867"/>
      <c r="E356" s="867"/>
      <c r="F356" s="867"/>
      <c r="G356" s="867"/>
    </row>
    <row r="357" spans="2:7">
      <c r="B357" s="871"/>
      <c r="C357" s="867"/>
      <c r="D357" s="867"/>
      <c r="E357" s="867"/>
      <c r="F357" s="867"/>
      <c r="G357" s="867"/>
    </row>
    <row r="358" spans="2:7">
      <c r="B358" s="871"/>
      <c r="C358" s="867"/>
      <c r="D358" s="867"/>
      <c r="E358" s="867"/>
      <c r="F358" s="867"/>
      <c r="G358" s="867"/>
    </row>
    <row r="359" spans="2:7">
      <c r="B359" s="871"/>
      <c r="C359" s="867"/>
      <c r="D359" s="867"/>
      <c r="E359" s="867"/>
      <c r="F359" s="867"/>
      <c r="G359" s="867"/>
    </row>
    <row r="360" spans="2:7">
      <c r="B360" s="871"/>
      <c r="C360" s="867"/>
      <c r="D360" s="867"/>
      <c r="E360" s="867"/>
      <c r="F360" s="867"/>
      <c r="G360" s="867"/>
    </row>
    <row r="361" spans="2:7">
      <c r="B361" s="871"/>
      <c r="C361" s="867"/>
      <c r="D361" s="867"/>
      <c r="E361" s="867"/>
      <c r="F361" s="867"/>
      <c r="G361" s="867"/>
    </row>
    <row r="362" spans="2:7">
      <c r="B362" s="871"/>
      <c r="C362" s="867"/>
      <c r="D362" s="867"/>
      <c r="E362" s="867"/>
      <c r="F362" s="867"/>
      <c r="G362" s="867"/>
    </row>
    <row r="363" spans="2:7">
      <c r="B363" s="871"/>
      <c r="C363" s="867"/>
      <c r="D363" s="867"/>
      <c r="E363" s="867"/>
      <c r="F363" s="867"/>
      <c r="G363" s="867"/>
    </row>
    <row r="364" spans="2:7">
      <c r="B364" s="871"/>
      <c r="C364" s="867"/>
      <c r="D364" s="867"/>
      <c r="E364" s="867"/>
      <c r="F364" s="867"/>
      <c r="G364" s="867"/>
    </row>
    <row r="365" spans="2:7">
      <c r="B365" s="871"/>
      <c r="C365" s="867"/>
      <c r="D365" s="867"/>
      <c r="E365" s="867"/>
      <c r="F365" s="867"/>
      <c r="G365" s="867"/>
    </row>
    <row r="366" spans="2:7">
      <c r="B366" s="871"/>
      <c r="C366" s="867"/>
      <c r="D366" s="867"/>
      <c r="E366" s="867"/>
      <c r="F366" s="867"/>
      <c r="G366" s="867"/>
    </row>
    <row r="367" spans="2:7">
      <c r="B367" s="871"/>
      <c r="C367" s="867"/>
      <c r="D367" s="867"/>
      <c r="E367" s="867"/>
      <c r="F367" s="867"/>
      <c r="G367" s="867"/>
    </row>
    <row r="368" spans="2:7">
      <c r="B368" s="871"/>
      <c r="C368" s="867"/>
      <c r="D368" s="867"/>
      <c r="E368" s="867"/>
      <c r="F368" s="867"/>
      <c r="G368" s="867"/>
    </row>
    <row r="369" spans="2:7">
      <c r="B369" s="871"/>
      <c r="C369" s="867"/>
      <c r="D369" s="867"/>
      <c r="E369" s="867"/>
      <c r="F369" s="867"/>
      <c r="G369" s="867"/>
    </row>
    <row r="370" spans="2:7">
      <c r="B370" s="871"/>
      <c r="C370" s="867"/>
      <c r="D370" s="867"/>
      <c r="E370" s="867"/>
      <c r="F370" s="867"/>
      <c r="G370" s="867"/>
    </row>
    <row r="371" spans="2:7">
      <c r="B371" s="871"/>
      <c r="C371" s="867"/>
      <c r="D371" s="867"/>
      <c r="E371" s="867"/>
      <c r="F371" s="867"/>
      <c r="G371" s="867"/>
    </row>
    <row r="372" spans="2:7">
      <c r="B372" s="871"/>
      <c r="C372" s="867"/>
      <c r="D372" s="867"/>
      <c r="E372" s="867"/>
      <c r="F372" s="867"/>
      <c r="G372" s="867"/>
    </row>
    <row r="373" spans="2:7">
      <c r="B373" s="871"/>
      <c r="C373" s="867"/>
      <c r="D373" s="867"/>
      <c r="E373" s="867"/>
      <c r="F373" s="867"/>
      <c r="G373" s="867"/>
    </row>
    <row r="374" spans="2:7">
      <c r="B374" s="871"/>
      <c r="C374" s="867"/>
      <c r="D374" s="867"/>
      <c r="E374" s="867"/>
      <c r="F374" s="867"/>
      <c r="G374" s="867"/>
    </row>
    <row r="375" spans="2:7">
      <c r="B375" s="871"/>
      <c r="C375" s="867"/>
      <c r="D375" s="867"/>
      <c r="E375" s="867"/>
      <c r="F375" s="867"/>
      <c r="G375" s="867"/>
    </row>
    <row r="376" spans="2:7">
      <c r="B376" s="871"/>
      <c r="C376" s="867"/>
      <c r="D376" s="867"/>
      <c r="E376" s="867"/>
      <c r="F376" s="867"/>
      <c r="G376" s="867"/>
    </row>
    <row r="377" spans="2:7">
      <c r="B377" s="871"/>
      <c r="C377" s="867"/>
      <c r="D377" s="867"/>
      <c r="E377" s="867"/>
      <c r="F377" s="867"/>
      <c r="G377" s="867"/>
    </row>
    <row r="378" spans="2:7">
      <c r="B378" s="871"/>
      <c r="C378" s="867"/>
      <c r="D378" s="867"/>
      <c r="E378" s="867"/>
      <c r="F378" s="867"/>
      <c r="G378" s="867"/>
    </row>
    <row r="379" spans="2:7">
      <c r="B379" s="871"/>
      <c r="C379" s="867"/>
      <c r="D379" s="867"/>
      <c r="E379" s="867"/>
      <c r="F379" s="867"/>
      <c r="G379" s="867"/>
    </row>
    <row r="380" spans="2:7">
      <c r="B380" s="871"/>
      <c r="C380" s="867"/>
      <c r="D380" s="867"/>
      <c r="E380" s="867"/>
      <c r="F380" s="867"/>
      <c r="G380" s="867"/>
    </row>
    <row r="381" spans="2:7">
      <c r="B381" s="871"/>
      <c r="C381" s="867"/>
      <c r="D381" s="867"/>
      <c r="E381" s="867"/>
      <c r="F381" s="867"/>
      <c r="G381" s="867"/>
    </row>
    <row r="382" spans="2:7">
      <c r="B382" s="871"/>
      <c r="C382" s="867"/>
      <c r="D382" s="867"/>
      <c r="E382" s="867"/>
      <c r="F382" s="867"/>
      <c r="G382" s="867"/>
    </row>
    <row r="383" spans="2:7">
      <c r="B383" s="871"/>
      <c r="C383" s="867"/>
      <c r="D383" s="867"/>
      <c r="E383" s="867"/>
      <c r="F383" s="867"/>
      <c r="G383" s="867"/>
    </row>
    <row r="384" spans="2:7">
      <c r="B384" s="871"/>
      <c r="C384" s="867"/>
      <c r="D384" s="867"/>
      <c r="E384" s="867"/>
      <c r="F384" s="867"/>
      <c r="G384" s="867"/>
    </row>
    <row r="385" spans="2:7">
      <c r="B385" s="871"/>
      <c r="C385" s="867"/>
      <c r="D385" s="867"/>
      <c r="E385" s="867"/>
      <c r="F385" s="867"/>
      <c r="G385" s="867"/>
    </row>
    <row r="386" spans="2:7">
      <c r="B386" s="871"/>
      <c r="C386" s="867"/>
      <c r="D386" s="867"/>
      <c r="E386" s="867"/>
      <c r="F386" s="867"/>
      <c r="G386" s="867"/>
    </row>
    <row r="387" spans="2:7">
      <c r="B387" s="871"/>
      <c r="C387" s="867"/>
      <c r="D387" s="867"/>
      <c r="E387" s="867"/>
      <c r="F387" s="867"/>
      <c r="G387" s="867"/>
    </row>
    <row r="388" spans="2:7">
      <c r="B388" s="871"/>
      <c r="C388" s="867"/>
      <c r="D388" s="867"/>
      <c r="E388" s="867"/>
      <c r="F388" s="867"/>
      <c r="G388" s="867"/>
    </row>
    <row r="389" spans="2:7">
      <c r="B389" s="871"/>
      <c r="C389" s="867"/>
      <c r="D389" s="867"/>
      <c r="E389" s="867"/>
      <c r="F389" s="867"/>
      <c r="G389" s="867"/>
    </row>
    <row r="390" spans="2:7">
      <c r="B390" s="871"/>
      <c r="C390" s="867"/>
      <c r="D390" s="867"/>
      <c r="E390" s="867"/>
      <c r="F390" s="867"/>
      <c r="G390" s="867"/>
    </row>
    <row r="391" spans="2:7">
      <c r="B391" s="871"/>
      <c r="C391" s="867"/>
      <c r="D391" s="867"/>
      <c r="E391" s="867"/>
      <c r="F391" s="867"/>
      <c r="G391" s="867"/>
    </row>
    <row r="392" spans="2:7">
      <c r="B392" s="871"/>
      <c r="C392" s="867"/>
      <c r="D392" s="867"/>
      <c r="E392" s="867"/>
      <c r="F392" s="867"/>
      <c r="G392" s="867"/>
    </row>
    <row r="393" spans="2:7">
      <c r="B393" s="871"/>
      <c r="C393" s="867"/>
      <c r="D393" s="867"/>
      <c r="E393" s="867"/>
      <c r="F393" s="867"/>
      <c r="G393" s="867"/>
    </row>
    <row r="394" spans="2:7">
      <c r="B394" s="871"/>
      <c r="C394" s="867"/>
      <c r="D394" s="867"/>
      <c r="E394" s="867"/>
      <c r="F394" s="867"/>
      <c r="G394" s="867"/>
    </row>
    <row r="395" spans="2:7">
      <c r="B395" s="871"/>
      <c r="C395" s="867"/>
      <c r="D395" s="867"/>
      <c r="E395" s="867"/>
      <c r="F395" s="867"/>
      <c r="G395" s="867"/>
    </row>
    <row r="396" spans="2:7">
      <c r="B396" s="871"/>
      <c r="C396" s="867"/>
      <c r="D396" s="867"/>
      <c r="E396" s="867"/>
      <c r="F396" s="867"/>
      <c r="G396" s="867"/>
    </row>
    <row r="397" spans="2:7">
      <c r="B397" s="871"/>
      <c r="C397" s="867"/>
      <c r="D397" s="867"/>
      <c r="E397" s="867"/>
      <c r="F397" s="867"/>
      <c r="G397" s="867"/>
    </row>
    <row r="398" spans="2:7">
      <c r="B398" s="871"/>
      <c r="C398" s="867"/>
      <c r="D398" s="867"/>
      <c r="E398" s="867"/>
      <c r="F398" s="867"/>
      <c r="G398" s="867"/>
    </row>
    <row r="399" spans="2:7">
      <c r="B399" s="871"/>
      <c r="C399" s="867"/>
      <c r="D399" s="867"/>
      <c r="E399" s="867"/>
      <c r="F399" s="867"/>
      <c r="G399" s="867"/>
    </row>
    <row r="400" spans="2:7">
      <c r="B400" s="871"/>
      <c r="C400" s="867"/>
      <c r="D400" s="867"/>
      <c r="E400" s="867"/>
      <c r="F400" s="867"/>
      <c r="G400" s="867"/>
    </row>
    <row r="401" spans="2:7">
      <c r="B401" s="871"/>
      <c r="C401" s="867"/>
      <c r="D401" s="867"/>
      <c r="E401" s="867"/>
      <c r="F401" s="867"/>
      <c r="G401" s="867"/>
    </row>
    <row r="402" spans="2:7">
      <c r="B402" s="871"/>
      <c r="C402" s="867"/>
      <c r="D402" s="867"/>
      <c r="E402" s="867"/>
      <c r="F402" s="867"/>
      <c r="G402" s="867"/>
    </row>
    <row r="403" spans="2:7">
      <c r="B403" s="871"/>
      <c r="C403" s="867"/>
      <c r="D403" s="867"/>
      <c r="E403" s="867"/>
      <c r="F403" s="867"/>
      <c r="G403" s="867"/>
    </row>
    <row r="404" spans="2:7">
      <c r="B404" s="871"/>
      <c r="C404" s="867"/>
      <c r="D404" s="867"/>
      <c r="E404" s="867"/>
      <c r="F404" s="867"/>
      <c r="G404" s="867"/>
    </row>
    <row r="405" spans="2:7">
      <c r="B405" s="871"/>
      <c r="C405" s="867"/>
      <c r="D405" s="867"/>
      <c r="E405" s="867"/>
      <c r="F405" s="867"/>
      <c r="G405" s="867"/>
    </row>
    <row r="406" spans="2:7">
      <c r="B406" s="871"/>
      <c r="C406" s="867"/>
      <c r="D406" s="867"/>
      <c r="E406" s="867"/>
      <c r="F406" s="867"/>
      <c r="G406" s="867"/>
    </row>
    <row r="407" spans="2:7">
      <c r="B407" s="871"/>
      <c r="C407" s="867"/>
      <c r="D407" s="867"/>
      <c r="E407" s="867"/>
      <c r="F407" s="867"/>
      <c r="G407" s="867"/>
    </row>
    <row r="408" spans="2:7">
      <c r="B408" s="871"/>
      <c r="C408" s="867"/>
      <c r="D408" s="867"/>
      <c r="E408" s="867"/>
      <c r="F408" s="867"/>
      <c r="G408" s="867"/>
    </row>
    <row r="409" spans="2:7">
      <c r="B409" s="871"/>
      <c r="C409" s="867"/>
      <c r="D409" s="867"/>
      <c r="E409" s="867"/>
      <c r="F409" s="867"/>
      <c r="G409" s="867"/>
    </row>
    <row r="410" spans="2:7">
      <c r="B410" s="871"/>
      <c r="C410" s="867"/>
      <c r="D410" s="867"/>
      <c r="E410" s="867"/>
      <c r="F410" s="867"/>
      <c r="G410" s="867"/>
    </row>
    <row r="411" spans="2:7">
      <c r="B411" s="871"/>
      <c r="C411" s="867"/>
      <c r="D411" s="867"/>
      <c r="E411" s="867"/>
      <c r="F411" s="867"/>
      <c r="G411" s="867"/>
    </row>
    <row r="412" spans="2:7">
      <c r="B412" s="871"/>
      <c r="C412" s="867"/>
      <c r="D412" s="867"/>
      <c r="E412" s="867"/>
      <c r="F412" s="867"/>
      <c r="G412" s="867"/>
    </row>
    <row r="413" spans="2:7">
      <c r="B413" s="871"/>
      <c r="C413" s="867"/>
      <c r="D413" s="867"/>
      <c r="E413" s="867"/>
      <c r="F413" s="867"/>
      <c r="G413" s="867"/>
    </row>
    <row r="414" spans="2:7">
      <c r="B414" s="871"/>
      <c r="C414" s="867"/>
      <c r="D414" s="867"/>
      <c r="E414" s="867"/>
      <c r="F414" s="867"/>
      <c r="G414" s="867"/>
    </row>
    <row r="415" spans="2:7">
      <c r="B415" s="871"/>
      <c r="C415" s="867"/>
      <c r="D415" s="867"/>
      <c r="E415" s="867"/>
      <c r="F415" s="867"/>
      <c r="G415" s="867"/>
    </row>
    <row r="416" spans="2:7">
      <c r="B416" s="871"/>
      <c r="C416" s="867"/>
      <c r="D416" s="867"/>
      <c r="E416" s="867"/>
      <c r="F416" s="867"/>
      <c r="G416" s="867"/>
    </row>
    <row r="417" spans="2:7">
      <c r="B417" s="871"/>
      <c r="C417" s="867"/>
      <c r="D417" s="867"/>
      <c r="E417" s="867"/>
      <c r="F417" s="867"/>
      <c r="G417" s="867"/>
    </row>
    <row r="418" spans="2:7">
      <c r="B418" s="871"/>
      <c r="C418" s="867"/>
      <c r="D418" s="867"/>
      <c r="E418" s="867"/>
      <c r="F418" s="867"/>
      <c r="G418" s="867"/>
    </row>
    <row r="419" spans="2:7">
      <c r="B419" s="871"/>
      <c r="C419" s="867"/>
      <c r="D419" s="867"/>
      <c r="E419" s="867"/>
      <c r="F419" s="867"/>
      <c r="G419" s="867"/>
    </row>
    <row r="420" spans="2:7">
      <c r="B420" s="871"/>
      <c r="C420" s="867"/>
      <c r="D420" s="867"/>
      <c r="E420" s="867"/>
      <c r="F420" s="867"/>
      <c r="G420" s="867"/>
    </row>
    <row r="421" spans="2:7">
      <c r="B421" s="871"/>
      <c r="C421" s="867"/>
      <c r="D421" s="867"/>
      <c r="E421" s="867"/>
      <c r="F421" s="867"/>
      <c r="G421" s="867"/>
    </row>
    <row r="422" spans="2:7">
      <c r="B422" s="871"/>
      <c r="C422" s="867"/>
      <c r="D422" s="867"/>
      <c r="E422" s="867"/>
      <c r="F422" s="867"/>
      <c r="G422" s="867"/>
    </row>
    <row r="423" spans="2:7">
      <c r="B423" s="871"/>
      <c r="C423" s="867"/>
      <c r="D423" s="867"/>
      <c r="E423" s="867"/>
      <c r="F423" s="867"/>
      <c r="G423" s="867"/>
    </row>
    <row r="424" spans="2:7">
      <c r="B424" s="871"/>
      <c r="C424" s="867"/>
      <c r="D424" s="867"/>
      <c r="E424" s="867"/>
      <c r="F424" s="867"/>
      <c r="G424" s="867"/>
    </row>
    <row r="425" spans="2:7">
      <c r="B425" s="871"/>
      <c r="C425" s="867"/>
      <c r="D425" s="867"/>
      <c r="E425" s="867"/>
      <c r="F425" s="867"/>
      <c r="G425" s="867"/>
    </row>
    <row r="426" spans="2:7">
      <c r="B426" s="871"/>
      <c r="C426" s="867"/>
      <c r="D426" s="867"/>
      <c r="E426" s="867"/>
      <c r="F426" s="867"/>
      <c r="G426" s="867"/>
    </row>
    <row r="427" spans="2:7">
      <c r="B427" s="871"/>
      <c r="C427" s="867"/>
      <c r="D427" s="867"/>
      <c r="E427" s="867"/>
      <c r="F427" s="867"/>
      <c r="G427" s="867"/>
    </row>
    <row r="428" spans="2:7">
      <c r="B428" s="871"/>
      <c r="C428" s="867"/>
      <c r="D428" s="867"/>
      <c r="E428" s="867"/>
      <c r="F428" s="867"/>
      <c r="G428" s="867"/>
    </row>
    <row r="429" spans="2:7">
      <c r="B429" s="871"/>
      <c r="C429" s="867"/>
      <c r="D429" s="867"/>
      <c r="E429" s="867"/>
      <c r="F429" s="867"/>
      <c r="G429" s="867"/>
    </row>
    <row r="430" spans="2:7">
      <c r="B430" s="871"/>
      <c r="C430" s="867"/>
      <c r="D430" s="867"/>
      <c r="E430" s="867"/>
      <c r="F430" s="867"/>
      <c r="G430" s="867"/>
    </row>
    <row r="431" spans="2:7">
      <c r="B431" s="871"/>
      <c r="C431" s="867"/>
      <c r="D431" s="867"/>
      <c r="E431" s="867"/>
      <c r="F431" s="867"/>
      <c r="G431" s="867"/>
    </row>
    <row r="432" spans="2:7">
      <c r="B432" s="871"/>
      <c r="C432" s="867"/>
      <c r="D432" s="867"/>
      <c r="E432" s="867"/>
      <c r="F432" s="867"/>
      <c r="G432" s="867"/>
    </row>
    <row r="433" spans="2:7">
      <c r="B433" s="871"/>
      <c r="C433" s="867"/>
      <c r="D433" s="867"/>
      <c r="E433" s="867"/>
      <c r="F433" s="867"/>
      <c r="G433" s="867"/>
    </row>
    <row r="434" spans="2:7">
      <c r="B434" s="871"/>
      <c r="C434" s="867"/>
      <c r="D434" s="867"/>
      <c r="E434" s="867"/>
      <c r="F434" s="867"/>
      <c r="G434" s="867"/>
    </row>
    <row r="435" spans="2:7">
      <c r="B435" s="871"/>
      <c r="C435" s="867"/>
      <c r="D435" s="867"/>
      <c r="E435" s="867"/>
      <c r="F435" s="867"/>
      <c r="G435" s="867"/>
    </row>
    <row r="436" spans="2:7">
      <c r="B436" s="871"/>
      <c r="C436" s="867"/>
      <c r="D436" s="867"/>
      <c r="E436" s="867"/>
      <c r="F436" s="867"/>
      <c r="G436" s="867"/>
    </row>
    <row r="437" spans="2:7">
      <c r="B437" s="871"/>
      <c r="C437" s="867"/>
      <c r="D437" s="867"/>
      <c r="E437" s="867"/>
      <c r="F437" s="867"/>
      <c r="G437" s="867"/>
    </row>
    <row r="438" spans="2:7">
      <c r="B438" s="871"/>
      <c r="C438" s="867"/>
      <c r="D438" s="867"/>
      <c r="E438" s="867"/>
      <c r="F438" s="867"/>
      <c r="G438" s="867"/>
    </row>
    <row r="439" spans="2:7">
      <c r="B439" s="871"/>
      <c r="C439" s="867"/>
      <c r="D439" s="867"/>
      <c r="E439" s="867"/>
      <c r="F439" s="867"/>
      <c r="G439" s="867"/>
    </row>
    <row r="440" spans="2:7">
      <c r="B440" s="871"/>
      <c r="C440" s="867"/>
      <c r="D440" s="867"/>
      <c r="E440" s="867"/>
      <c r="F440" s="867"/>
      <c r="G440" s="867"/>
    </row>
    <row r="441" spans="2:7">
      <c r="B441" s="871"/>
      <c r="C441" s="867"/>
      <c r="D441" s="867"/>
      <c r="E441" s="867"/>
      <c r="F441" s="867"/>
      <c r="G441" s="867"/>
    </row>
    <row r="442" spans="2:7">
      <c r="B442" s="871"/>
      <c r="C442" s="867"/>
      <c r="D442" s="867"/>
      <c r="E442" s="867"/>
      <c r="F442" s="867"/>
      <c r="G442" s="867"/>
    </row>
    <row r="443" spans="2:7">
      <c r="B443" s="871"/>
      <c r="C443" s="867"/>
      <c r="D443" s="867"/>
      <c r="E443" s="867"/>
      <c r="F443" s="867"/>
      <c r="G443" s="867"/>
    </row>
    <row r="444" spans="2:7">
      <c r="B444" s="871"/>
      <c r="C444" s="867"/>
      <c r="D444" s="867"/>
      <c r="E444" s="867"/>
      <c r="F444" s="867"/>
      <c r="G444" s="867"/>
    </row>
    <row r="445" spans="2:7">
      <c r="B445" s="871"/>
      <c r="C445" s="867"/>
      <c r="D445" s="867"/>
      <c r="E445" s="867"/>
      <c r="F445" s="867"/>
      <c r="G445" s="867"/>
    </row>
    <row r="446" spans="2:7">
      <c r="B446" s="871"/>
      <c r="C446" s="867"/>
      <c r="D446" s="867"/>
      <c r="E446" s="867"/>
      <c r="F446" s="867"/>
      <c r="G446" s="867"/>
    </row>
    <row r="447" spans="2:7">
      <c r="B447" s="871"/>
      <c r="C447" s="867"/>
      <c r="D447" s="867"/>
      <c r="E447" s="867"/>
      <c r="F447" s="867"/>
      <c r="G447" s="867"/>
    </row>
    <row r="448" spans="2:7">
      <c r="B448" s="871"/>
      <c r="C448" s="867"/>
      <c r="D448" s="867"/>
      <c r="E448" s="867"/>
      <c r="F448" s="867"/>
      <c r="G448" s="867"/>
    </row>
  </sheetData>
  <mergeCells count="3">
    <mergeCell ref="A1:J1"/>
    <mergeCell ref="A2:J2"/>
    <mergeCell ref="A3:J3"/>
  </mergeCells>
  <printOptions horizontalCentered="1"/>
  <pageMargins left="0.25" right="0.25" top="0.75" bottom="0.75" header="0.3" footer="0.3"/>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71"/>
  <sheetViews>
    <sheetView view="pageBreakPreview" topLeftCell="A16" zoomScaleNormal="100" zoomScaleSheetLayoutView="100" workbookViewId="0">
      <selection activeCell="G31" sqref="G31"/>
    </sheetView>
  </sheetViews>
  <sheetFormatPr defaultColWidth="8.88671875" defaultRowHeight="12.75"/>
  <cols>
    <col min="1" max="1" width="5.6640625" style="874" customWidth="1"/>
    <col min="2" max="2" width="31.109375" style="875" customWidth="1"/>
    <col min="3" max="3" width="10.6640625" style="874" customWidth="1"/>
    <col min="4" max="4" width="9.88671875" style="874" customWidth="1"/>
    <col min="5" max="5" width="10" style="874" customWidth="1"/>
    <col min="6" max="6" width="14.88671875" style="874" customWidth="1"/>
    <col min="7" max="7" width="12.109375" style="874" customWidth="1"/>
    <col min="8" max="8" width="11.88671875" style="874" customWidth="1"/>
    <col min="9" max="9" width="12" style="874" customWidth="1"/>
    <col min="10" max="10" width="15.88671875" style="874" customWidth="1"/>
    <col min="11" max="11" width="14.109375" style="874" customWidth="1"/>
    <col min="12" max="12" width="12.109375" style="874" customWidth="1"/>
    <col min="13" max="13" width="44.88671875" style="874" customWidth="1"/>
    <col min="14" max="16384" width="8.88671875" style="874"/>
  </cols>
  <sheetData>
    <row r="1" spans="1:20" ht="18" customHeight="1">
      <c r="A1" s="1128" t="s">
        <v>1021</v>
      </c>
      <c r="B1" s="1128"/>
      <c r="C1" s="1128"/>
      <c r="D1" s="1128"/>
      <c r="E1" s="1128"/>
      <c r="F1" s="1128"/>
      <c r="G1" s="1128"/>
      <c r="H1" s="1128"/>
      <c r="I1" s="1128"/>
      <c r="J1" s="1128"/>
      <c r="K1" s="1128"/>
      <c r="L1" s="1128"/>
    </row>
    <row r="2" spans="1:20" ht="18" customHeight="1">
      <c r="A2" s="1128" t="str">
        <f>+'4a-ADIT Projection'!A2:J2</f>
        <v>GridLiance High Plains LLC</v>
      </c>
      <c r="B2" s="1128"/>
      <c r="C2" s="1128"/>
      <c r="D2" s="1128"/>
      <c r="E2" s="1128"/>
      <c r="F2" s="1128"/>
      <c r="G2" s="1128"/>
      <c r="H2" s="1128"/>
      <c r="I2" s="1128"/>
      <c r="J2" s="1128"/>
      <c r="K2" s="1128"/>
      <c r="L2" s="1128"/>
    </row>
    <row r="3" spans="1:20" ht="18" customHeight="1">
      <c r="A3" s="1128" t="s">
        <v>1133</v>
      </c>
      <c r="B3" s="1128"/>
      <c r="C3" s="1128"/>
      <c r="D3" s="1128"/>
      <c r="E3" s="1128"/>
      <c r="F3" s="1128"/>
      <c r="G3" s="1128"/>
      <c r="H3" s="1129"/>
      <c r="I3" s="1128"/>
      <c r="J3" s="1128"/>
      <c r="K3" s="1128"/>
      <c r="L3" s="1128"/>
    </row>
    <row r="5" spans="1:20" s="876" customFormat="1">
      <c r="B5" s="877"/>
      <c r="K5" s="951"/>
      <c r="L5" s="951"/>
      <c r="M5" s="951"/>
      <c r="N5" s="951"/>
      <c r="O5" s="951"/>
      <c r="P5" s="951"/>
      <c r="Q5" s="951"/>
      <c r="R5" s="951"/>
      <c r="S5" s="951"/>
      <c r="T5" s="950"/>
    </row>
    <row r="6" spans="1:20">
      <c r="B6" s="950" t="s">
        <v>293</v>
      </c>
      <c r="C6" s="950" t="s">
        <v>294</v>
      </c>
      <c r="D6" s="950" t="s">
        <v>295</v>
      </c>
      <c r="E6" s="950" t="s">
        <v>296</v>
      </c>
      <c r="F6" s="950" t="s">
        <v>298</v>
      </c>
      <c r="G6" s="950" t="s">
        <v>297</v>
      </c>
      <c r="H6" s="950" t="s">
        <v>299</v>
      </c>
      <c r="I6" s="953" t="s">
        <v>300</v>
      </c>
      <c r="J6" s="953" t="s">
        <v>301</v>
      </c>
      <c r="K6" s="953" t="s">
        <v>394</v>
      </c>
      <c r="L6" s="953" t="s">
        <v>398</v>
      </c>
    </row>
    <row r="7" spans="1:20" ht="38.25">
      <c r="A7" s="878"/>
      <c r="B7" s="879" t="s">
        <v>1003</v>
      </c>
      <c r="C7" s="879" t="s">
        <v>253</v>
      </c>
      <c r="D7" s="879" t="s">
        <v>96</v>
      </c>
      <c r="E7" s="879" t="s">
        <v>1022</v>
      </c>
      <c r="F7" s="879" t="s">
        <v>1023</v>
      </c>
      <c r="G7" s="879" t="s">
        <v>25</v>
      </c>
      <c r="H7" s="879" t="s">
        <v>1024</v>
      </c>
      <c r="I7" s="879" t="s">
        <v>1006</v>
      </c>
      <c r="J7" s="879" t="s">
        <v>1025</v>
      </c>
      <c r="K7" s="879" t="s">
        <v>1007</v>
      </c>
      <c r="L7" s="879" t="s">
        <v>1026</v>
      </c>
      <c r="M7" s="951"/>
      <c r="N7" s="951"/>
      <c r="O7" s="951"/>
      <c r="P7" s="951"/>
      <c r="Q7" s="951"/>
      <c r="R7" s="951"/>
      <c r="S7" s="951"/>
      <c r="T7" s="950"/>
    </row>
    <row r="8" spans="1:20">
      <c r="A8" s="874" t="s">
        <v>1077</v>
      </c>
      <c r="C8" s="876"/>
      <c r="D8" s="950"/>
      <c r="E8" s="950"/>
      <c r="F8" s="950"/>
      <c r="G8" s="950"/>
      <c r="H8" s="876"/>
      <c r="J8" s="951"/>
      <c r="K8" s="951"/>
      <c r="L8" s="954"/>
      <c r="M8" s="951"/>
      <c r="N8" s="951"/>
      <c r="O8" s="951"/>
      <c r="P8" s="951"/>
      <c r="Q8" s="951"/>
      <c r="R8" s="951"/>
      <c r="S8" s="951"/>
      <c r="T8" s="950"/>
    </row>
    <row r="9" spans="1:20" ht="20.25" customHeight="1">
      <c r="A9" s="880">
        <v>1</v>
      </c>
      <c r="B9" s="875" t="s">
        <v>1027</v>
      </c>
      <c r="C9" s="876" t="s">
        <v>98</v>
      </c>
      <c r="D9" s="1001">
        <v>2021</v>
      </c>
      <c r="E9" s="881">
        <f>365/365</f>
        <v>1</v>
      </c>
      <c r="F9" s="882">
        <f>'4c- ADIT BOY'!C54</f>
        <v>-82739.706303224099</v>
      </c>
      <c r="G9" s="882">
        <f>'4c- ADIT BOY'!E54</f>
        <v>-82739.706303224099</v>
      </c>
      <c r="H9" s="883">
        <f t="shared" ref="H9:H21" si="0">E9*G9</f>
        <v>-82739.706303224099</v>
      </c>
      <c r="I9" s="952">
        <f>'4c- ADIT BOY'!F54</f>
        <v>0</v>
      </c>
      <c r="J9" s="956">
        <f t="shared" ref="J9:J21" si="1">I9*E9</f>
        <v>0</v>
      </c>
      <c r="K9" s="952">
        <f>'4c- ADIT BOY'!G54</f>
        <v>0</v>
      </c>
      <c r="L9" s="956">
        <f t="shared" ref="L9:L21" si="2">E9*K9</f>
        <v>0</v>
      </c>
    </row>
    <row r="10" spans="1:20" ht="20.25" customHeight="1">
      <c r="A10" s="880">
        <f t="shared" ref="A10:A22" si="3">+A9+1</f>
        <v>2</v>
      </c>
      <c r="B10" s="875" t="s">
        <v>1028</v>
      </c>
      <c r="C10" s="876" t="s">
        <v>105</v>
      </c>
      <c r="D10" s="1001">
        <v>2022</v>
      </c>
      <c r="E10" s="881">
        <f>335/365</f>
        <v>0.9178082191780822</v>
      </c>
      <c r="F10" s="884">
        <v>-15654.232834809261</v>
      </c>
      <c r="G10" s="884">
        <f>+F10</f>
        <v>-15654.232834809261</v>
      </c>
      <c r="H10" s="952">
        <f t="shared" si="0"/>
        <v>-14367.583560715349</v>
      </c>
      <c r="I10" s="884">
        <v>0</v>
      </c>
      <c r="J10" s="956">
        <f t="shared" si="1"/>
        <v>0</v>
      </c>
      <c r="K10" s="884">
        <v>0</v>
      </c>
      <c r="L10" s="956">
        <f t="shared" si="2"/>
        <v>0</v>
      </c>
    </row>
    <row r="11" spans="1:20" ht="20.25" customHeight="1">
      <c r="A11" s="880">
        <f t="shared" si="3"/>
        <v>3</v>
      </c>
      <c r="B11" s="875" t="s">
        <v>1028</v>
      </c>
      <c r="C11" s="876" t="s">
        <v>104</v>
      </c>
      <c r="D11" s="1001">
        <v>2022</v>
      </c>
      <c r="E11" s="881">
        <f>307/365</f>
        <v>0.84109589041095889</v>
      </c>
      <c r="F11" s="884">
        <v>-15654.232834809261</v>
      </c>
      <c r="G11" s="884">
        <f t="shared" ref="G11:G21" si="4">+F11</f>
        <v>-15654.232834809261</v>
      </c>
      <c r="H11" s="952">
        <f t="shared" si="0"/>
        <v>-13166.710904894366</v>
      </c>
      <c r="I11" s="884">
        <v>0</v>
      </c>
      <c r="J11" s="956">
        <f t="shared" si="1"/>
        <v>0</v>
      </c>
      <c r="K11" s="884">
        <v>0</v>
      </c>
      <c r="L11" s="956">
        <f t="shared" si="2"/>
        <v>0</v>
      </c>
    </row>
    <row r="12" spans="1:20" ht="20.25" customHeight="1">
      <c r="A12" s="880">
        <f t="shared" si="3"/>
        <v>4</v>
      </c>
      <c r="B12" s="875" t="s">
        <v>1028</v>
      </c>
      <c r="C12" s="876" t="s">
        <v>103</v>
      </c>
      <c r="D12" s="1001">
        <v>2022</v>
      </c>
      <c r="E12" s="881">
        <f>276/365</f>
        <v>0.75616438356164384</v>
      </c>
      <c r="F12" s="884">
        <v>-15654.232834809261</v>
      </c>
      <c r="G12" s="884">
        <f t="shared" si="4"/>
        <v>-15654.232834809261</v>
      </c>
      <c r="H12" s="885">
        <f t="shared" si="0"/>
        <v>-11837.17332166399</v>
      </c>
      <c r="I12" s="884">
        <v>0</v>
      </c>
      <c r="J12" s="956">
        <f t="shared" si="1"/>
        <v>0</v>
      </c>
      <c r="K12" s="884">
        <v>0</v>
      </c>
      <c r="L12" s="956">
        <f t="shared" si="2"/>
        <v>0</v>
      </c>
    </row>
    <row r="13" spans="1:20" ht="20.25" customHeight="1">
      <c r="A13" s="880">
        <f t="shared" si="3"/>
        <v>5</v>
      </c>
      <c r="B13" s="875" t="s">
        <v>1028</v>
      </c>
      <c r="C13" s="876" t="s">
        <v>95</v>
      </c>
      <c r="D13" s="1001">
        <v>2022</v>
      </c>
      <c r="E13" s="881">
        <f>246/365</f>
        <v>0.67397260273972603</v>
      </c>
      <c r="F13" s="884">
        <v>-15654.232834809261</v>
      </c>
      <c r="G13" s="884">
        <f t="shared" si="4"/>
        <v>-15654.232834809261</v>
      </c>
      <c r="H13" s="885">
        <f t="shared" si="0"/>
        <v>-10550.524047570078</v>
      </c>
      <c r="I13" s="884">
        <v>0</v>
      </c>
      <c r="J13" s="956">
        <f t="shared" si="1"/>
        <v>0</v>
      </c>
      <c r="K13" s="884">
        <v>0</v>
      </c>
      <c r="L13" s="956">
        <f t="shared" si="2"/>
        <v>0</v>
      </c>
    </row>
    <row r="14" spans="1:20" ht="20.25" customHeight="1">
      <c r="A14" s="880">
        <f t="shared" si="3"/>
        <v>6</v>
      </c>
      <c r="B14" s="875" t="s">
        <v>1028</v>
      </c>
      <c r="C14" s="876" t="s">
        <v>92</v>
      </c>
      <c r="D14" s="1001">
        <v>2022</v>
      </c>
      <c r="E14" s="881">
        <f>215/365</f>
        <v>0.58904109589041098</v>
      </c>
      <c r="F14" s="884">
        <v>-15654.232834809261</v>
      </c>
      <c r="G14" s="884">
        <f t="shared" si="4"/>
        <v>-15654.232834809261</v>
      </c>
      <c r="H14" s="885">
        <f t="shared" si="0"/>
        <v>-9220.9864643397032</v>
      </c>
      <c r="I14" s="884">
        <v>0</v>
      </c>
      <c r="J14" s="956">
        <f t="shared" si="1"/>
        <v>0</v>
      </c>
      <c r="K14" s="884">
        <v>0</v>
      </c>
      <c r="L14" s="956">
        <f t="shared" si="2"/>
        <v>0</v>
      </c>
    </row>
    <row r="15" spans="1:20" ht="20.25" customHeight="1">
      <c r="A15" s="880">
        <f t="shared" si="3"/>
        <v>7</v>
      </c>
      <c r="B15" s="875" t="s">
        <v>1028</v>
      </c>
      <c r="C15" s="876" t="s">
        <v>145</v>
      </c>
      <c r="D15" s="1001">
        <v>2022</v>
      </c>
      <c r="E15" s="881">
        <f>185/365</f>
        <v>0.50684931506849318</v>
      </c>
      <c r="F15" s="884">
        <v>-15654.232834809261</v>
      </c>
      <c r="G15" s="884">
        <f t="shared" si="4"/>
        <v>-15654.232834809261</v>
      </c>
      <c r="H15" s="885">
        <f t="shared" si="0"/>
        <v>-7934.3371902457902</v>
      </c>
      <c r="I15" s="884">
        <v>0</v>
      </c>
      <c r="J15" s="956">
        <f t="shared" si="1"/>
        <v>0</v>
      </c>
      <c r="K15" s="884">
        <v>0</v>
      </c>
      <c r="L15" s="956">
        <f t="shared" si="2"/>
        <v>0</v>
      </c>
    </row>
    <row r="16" spans="1:20" ht="20.25" customHeight="1">
      <c r="A16" s="880">
        <f t="shared" si="3"/>
        <v>8</v>
      </c>
      <c r="B16" s="875" t="s">
        <v>1028</v>
      </c>
      <c r="C16" s="876" t="s">
        <v>102</v>
      </c>
      <c r="D16" s="1001">
        <v>2022</v>
      </c>
      <c r="E16" s="881">
        <f>154/365</f>
        <v>0.42191780821917807</v>
      </c>
      <c r="F16" s="884">
        <v>-15615.164266919694</v>
      </c>
      <c r="G16" s="884">
        <f t="shared" si="4"/>
        <v>-15615.164266919694</v>
      </c>
      <c r="H16" s="885">
        <f t="shared" si="0"/>
        <v>-6588.3158824811853</v>
      </c>
      <c r="I16" s="884">
        <v>0</v>
      </c>
      <c r="J16" s="956">
        <f t="shared" si="1"/>
        <v>0</v>
      </c>
      <c r="K16" s="884">
        <v>0</v>
      </c>
      <c r="L16" s="956">
        <f t="shared" si="2"/>
        <v>0</v>
      </c>
    </row>
    <row r="17" spans="1:20" s="876" customFormat="1" ht="20.25" customHeight="1">
      <c r="A17" s="880">
        <f t="shared" si="3"/>
        <v>9</v>
      </c>
      <c r="B17" s="875" t="s">
        <v>1028</v>
      </c>
      <c r="C17" s="876" t="s">
        <v>101</v>
      </c>
      <c r="D17" s="1001">
        <v>2022</v>
      </c>
      <c r="E17" s="881">
        <f>123/365</f>
        <v>0.33698630136986302</v>
      </c>
      <c r="F17" s="884">
        <v>-15613.359319547946</v>
      </c>
      <c r="G17" s="884">
        <f t="shared" si="4"/>
        <v>-15613.359319547946</v>
      </c>
      <c r="H17" s="885">
        <f t="shared" si="0"/>
        <v>-5261.4882090531437</v>
      </c>
      <c r="I17" s="884">
        <v>0</v>
      </c>
      <c r="J17" s="956">
        <f t="shared" si="1"/>
        <v>0</v>
      </c>
      <c r="K17" s="884">
        <v>0</v>
      </c>
      <c r="L17" s="956">
        <f t="shared" si="2"/>
        <v>0</v>
      </c>
    </row>
    <row r="18" spans="1:20" s="876" customFormat="1" ht="20.25" customHeight="1">
      <c r="A18" s="880">
        <f t="shared" si="3"/>
        <v>10</v>
      </c>
      <c r="B18" s="875" t="s">
        <v>1028</v>
      </c>
      <c r="C18" s="876" t="s">
        <v>100</v>
      </c>
      <c r="D18" s="1001">
        <v>2022</v>
      </c>
      <c r="E18" s="881">
        <f>93/365</f>
        <v>0.25479452054794521</v>
      </c>
      <c r="F18" s="884">
        <v>-15613.359319547946</v>
      </c>
      <c r="G18" s="884">
        <f t="shared" si="4"/>
        <v>-15613.359319547946</v>
      </c>
      <c r="H18" s="885">
        <f t="shared" si="0"/>
        <v>-3978.1984019670113</v>
      </c>
      <c r="I18" s="884">
        <v>0</v>
      </c>
      <c r="J18" s="956">
        <f t="shared" si="1"/>
        <v>0</v>
      </c>
      <c r="K18" s="884">
        <v>0</v>
      </c>
      <c r="L18" s="956">
        <f t="shared" si="2"/>
        <v>0</v>
      </c>
    </row>
    <row r="19" spans="1:20" ht="20.25" customHeight="1">
      <c r="A19" s="880">
        <f t="shared" si="3"/>
        <v>11</v>
      </c>
      <c r="B19" s="875" t="s">
        <v>1028</v>
      </c>
      <c r="C19" s="876" t="s">
        <v>106</v>
      </c>
      <c r="D19" s="1001">
        <v>2022</v>
      </c>
      <c r="E19" s="881">
        <f>62/365</f>
        <v>0.16986301369863013</v>
      </c>
      <c r="F19" s="884">
        <v>-15613.359319547946</v>
      </c>
      <c r="G19" s="884">
        <f t="shared" si="4"/>
        <v>-15613.359319547946</v>
      </c>
      <c r="H19" s="885">
        <f t="shared" si="0"/>
        <v>-2652.1322679780073</v>
      </c>
      <c r="I19" s="884">
        <v>0</v>
      </c>
      <c r="J19" s="956">
        <f t="shared" si="1"/>
        <v>0</v>
      </c>
      <c r="K19" s="884">
        <v>0</v>
      </c>
      <c r="L19" s="956">
        <f t="shared" si="2"/>
        <v>0</v>
      </c>
    </row>
    <row r="20" spans="1:20" ht="20.25" customHeight="1">
      <c r="A20" s="880">
        <f t="shared" si="3"/>
        <v>12</v>
      </c>
      <c r="B20" s="875" t="s">
        <v>1028</v>
      </c>
      <c r="C20" s="876" t="s">
        <v>99</v>
      </c>
      <c r="D20" s="1001">
        <v>2022</v>
      </c>
      <c r="E20" s="881">
        <f>32/365</f>
        <v>8.7671232876712329E-2</v>
      </c>
      <c r="F20" s="884">
        <v>-15613.359319547946</v>
      </c>
      <c r="G20" s="884">
        <f t="shared" si="4"/>
        <v>-15613.359319547946</v>
      </c>
      <c r="H20" s="885">
        <f t="shared" si="0"/>
        <v>-1368.8424608918747</v>
      </c>
      <c r="I20" s="884">
        <v>0</v>
      </c>
      <c r="J20" s="956">
        <f t="shared" si="1"/>
        <v>0</v>
      </c>
      <c r="K20" s="884">
        <v>0</v>
      </c>
      <c r="L20" s="956">
        <f t="shared" si="2"/>
        <v>0</v>
      </c>
    </row>
    <row r="21" spans="1:20" ht="20.25" customHeight="1">
      <c r="A21" s="880">
        <f t="shared" si="3"/>
        <v>13</v>
      </c>
      <c r="B21" s="875" t="s">
        <v>1028</v>
      </c>
      <c r="C21" s="876" t="s">
        <v>98</v>
      </c>
      <c r="D21" s="1001">
        <v>2022</v>
      </c>
      <c r="E21" s="881">
        <f>1/365</f>
        <v>2.7397260273972603E-3</v>
      </c>
      <c r="F21" s="884">
        <v>-15000.587098929951</v>
      </c>
      <c r="G21" s="884">
        <f t="shared" si="4"/>
        <v>-15000.587098929951</v>
      </c>
      <c r="H21" s="885">
        <f t="shared" si="0"/>
        <v>-41.09749890117795</v>
      </c>
      <c r="I21" s="884">
        <v>0</v>
      </c>
      <c r="J21" s="956">
        <f t="shared" si="1"/>
        <v>0</v>
      </c>
      <c r="K21" s="884">
        <v>0</v>
      </c>
      <c r="L21" s="956">
        <f t="shared" si="2"/>
        <v>0</v>
      </c>
    </row>
    <row r="22" spans="1:20" ht="20.25" customHeight="1">
      <c r="A22" s="880">
        <f t="shared" si="3"/>
        <v>14</v>
      </c>
      <c r="B22" s="877" t="s">
        <v>1029</v>
      </c>
      <c r="C22" s="876"/>
      <c r="D22" s="876"/>
      <c r="E22" s="876"/>
      <c r="F22" s="885">
        <f t="shared" ref="F22:L22" si="5">SUM(F9:F21)</f>
        <v>-269734.2919561211</v>
      </c>
      <c r="G22" s="885">
        <f t="shared" si="5"/>
        <v>-269734.2919561211</v>
      </c>
      <c r="H22" s="885">
        <f t="shared" si="5"/>
        <v>-169707.09651392582</v>
      </c>
      <c r="I22" s="956">
        <f t="shared" si="5"/>
        <v>0</v>
      </c>
      <c r="J22" s="956">
        <f t="shared" si="5"/>
        <v>0</v>
      </c>
      <c r="K22" s="956">
        <f t="shared" si="5"/>
        <v>0</v>
      </c>
      <c r="L22" s="956">
        <f t="shared" si="5"/>
        <v>0</v>
      </c>
    </row>
    <row r="23" spans="1:20">
      <c r="A23" s="880"/>
      <c r="B23" s="877"/>
      <c r="C23" s="876"/>
      <c r="D23" s="876"/>
      <c r="E23" s="876"/>
      <c r="F23" s="876"/>
      <c r="G23" s="876"/>
      <c r="H23" s="876"/>
    </row>
    <row r="24" spans="1:20">
      <c r="A24" s="874" t="s">
        <v>1078</v>
      </c>
      <c r="C24" s="876"/>
      <c r="D24" s="950"/>
      <c r="E24" s="950"/>
      <c r="F24" s="950"/>
      <c r="G24" s="950"/>
      <c r="H24" s="876"/>
      <c r="J24" s="951"/>
      <c r="K24" s="951"/>
      <c r="L24" s="951"/>
      <c r="M24" s="951"/>
      <c r="N24" s="951"/>
      <c r="O24" s="951"/>
      <c r="P24" s="951"/>
      <c r="Q24" s="951"/>
      <c r="R24" s="951"/>
      <c r="S24" s="951"/>
      <c r="T24" s="950"/>
    </row>
    <row r="25" spans="1:20" ht="20.25" customHeight="1">
      <c r="A25" s="880">
        <f>A22+1</f>
        <v>15</v>
      </c>
      <c r="B25" s="875" t="s">
        <v>1030</v>
      </c>
      <c r="C25" s="876" t="s">
        <v>98</v>
      </c>
      <c r="D25" s="1001">
        <v>2021</v>
      </c>
      <c r="E25" s="881">
        <f>365/365</f>
        <v>1</v>
      </c>
      <c r="F25" s="952">
        <f>'4c- ADIT BOY'!C78</f>
        <v>0</v>
      </c>
      <c r="G25" s="952">
        <f>'4c- ADIT BOY'!E78</f>
        <v>0</v>
      </c>
      <c r="H25" s="885">
        <f t="shared" ref="H25:H37" si="6">E25*G25</f>
        <v>0</v>
      </c>
      <c r="I25" s="952">
        <f>'4c- ADIT BOY'!F74</f>
        <v>0</v>
      </c>
      <c r="J25" s="885">
        <f t="shared" ref="J25:J37" si="7">I25*E25</f>
        <v>0</v>
      </c>
      <c r="K25" s="952">
        <f>'4c- ADIT BOY'!G74</f>
        <v>0</v>
      </c>
      <c r="L25" s="956">
        <f t="shared" ref="L25:L37" si="8">E25*K25</f>
        <v>0</v>
      </c>
    </row>
    <row r="26" spans="1:20" ht="20.25" customHeight="1">
      <c r="A26" s="880">
        <f t="shared" ref="A26:A38" si="9">+A25+1</f>
        <v>16</v>
      </c>
      <c r="B26" s="875" t="s">
        <v>1028</v>
      </c>
      <c r="C26" s="876" t="s">
        <v>105</v>
      </c>
      <c r="D26" s="1001">
        <v>2022</v>
      </c>
      <c r="E26" s="881">
        <f>335/365</f>
        <v>0.9178082191780822</v>
      </c>
      <c r="F26" s="884">
        <v>0</v>
      </c>
      <c r="G26" s="884">
        <v>0</v>
      </c>
      <c r="H26" s="885">
        <f t="shared" si="6"/>
        <v>0</v>
      </c>
      <c r="I26" s="884">
        <v>0</v>
      </c>
      <c r="J26" s="956">
        <f t="shared" si="7"/>
        <v>0</v>
      </c>
      <c r="K26" s="884">
        <v>0</v>
      </c>
      <c r="L26" s="956">
        <f t="shared" si="8"/>
        <v>0</v>
      </c>
    </row>
    <row r="27" spans="1:20" ht="20.25" customHeight="1">
      <c r="A27" s="880">
        <f t="shared" si="9"/>
        <v>17</v>
      </c>
      <c r="B27" s="875" t="s">
        <v>1028</v>
      </c>
      <c r="C27" s="876" t="s">
        <v>104</v>
      </c>
      <c r="D27" s="1001">
        <v>2022</v>
      </c>
      <c r="E27" s="881">
        <f>307/365</f>
        <v>0.84109589041095889</v>
      </c>
      <c r="F27" s="884">
        <v>0</v>
      </c>
      <c r="G27" s="884">
        <v>0</v>
      </c>
      <c r="H27" s="885">
        <f t="shared" si="6"/>
        <v>0</v>
      </c>
      <c r="I27" s="884">
        <v>0</v>
      </c>
      <c r="J27" s="956">
        <f t="shared" si="7"/>
        <v>0</v>
      </c>
      <c r="K27" s="884">
        <v>0</v>
      </c>
      <c r="L27" s="956">
        <f t="shared" si="8"/>
        <v>0</v>
      </c>
    </row>
    <row r="28" spans="1:20" ht="20.25" customHeight="1">
      <c r="A28" s="880">
        <f t="shared" si="9"/>
        <v>18</v>
      </c>
      <c r="B28" s="875" t="s">
        <v>1028</v>
      </c>
      <c r="C28" s="876" t="s">
        <v>103</v>
      </c>
      <c r="D28" s="1001">
        <v>2022</v>
      </c>
      <c r="E28" s="881">
        <f>276/365</f>
        <v>0.75616438356164384</v>
      </c>
      <c r="F28" s="884">
        <v>0</v>
      </c>
      <c r="G28" s="884">
        <v>0</v>
      </c>
      <c r="H28" s="885">
        <f t="shared" si="6"/>
        <v>0</v>
      </c>
      <c r="I28" s="884">
        <v>0</v>
      </c>
      <c r="J28" s="956">
        <f t="shared" si="7"/>
        <v>0</v>
      </c>
      <c r="K28" s="884">
        <v>0</v>
      </c>
      <c r="L28" s="956">
        <f t="shared" si="8"/>
        <v>0</v>
      </c>
    </row>
    <row r="29" spans="1:20" ht="20.25" customHeight="1">
      <c r="A29" s="880">
        <f t="shared" si="9"/>
        <v>19</v>
      </c>
      <c r="B29" s="875" t="s">
        <v>1028</v>
      </c>
      <c r="C29" s="876" t="s">
        <v>95</v>
      </c>
      <c r="D29" s="1001">
        <v>2022</v>
      </c>
      <c r="E29" s="881">
        <f>246/365</f>
        <v>0.67397260273972603</v>
      </c>
      <c r="F29" s="884">
        <v>0</v>
      </c>
      <c r="G29" s="884">
        <v>0</v>
      </c>
      <c r="H29" s="885">
        <f t="shared" si="6"/>
        <v>0</v>
      </c>
      <c r="I29" s="884">
        <v>0</v>
      </c>
      <c r="J29" s="956">
        <f t="shared" si="7"/>
        <v>0</v>
      </c>
      <c r="K29" s="884">
        <v>0</v>
      </c>
      <c r="L29" s="956">
        <f t="shared" si="8"/>
        <v>0</v>
      </c>
    </row>
    <row r="30" spans="1:20" ht="20.25" customHeight="1">
      <c r="A30" s="880">
        <f t="shared" si="9"/>
        <v>20</v>
      </c>
      <c r="B30" s="875" t="s">
        <v>1028</v>
      </c>
      <c r="C30" s="876" t="s">
        <v>92</v>
      </c>
      <c r="D30" s="1001">
        <v>2022</v>
      </c>
      <c r="E30" s="881">
        <f>215/365</f>
        <v>0.58904109589041098</v>
      </c>
      <c r="F30" s="884">
        <v>0</v>
      </c>
      <c r="G30" s="884">
        <v>0</v>
      </c>
      <c r="H30" s="885">
        <f t="shared" si="6"/>
        <v>0</v>
      </c>
      <c r="I30" s="884">
        <v>0</v>
      </c>
      <c r="J30" s="956">
        <f t="shared" si="7"/>
        <v>0</v>
      </c>
      <c r="K30" s="884">
        <v>0</v>
      </c>
      <c r="L30" s="956">
        <f t="shared" si="8"/>
        <v>0</v>
      </c>
    </row>
    <row r="31" spans="1:20" ht="20.25" customHeight="1">
      <c r="A31" s="880">
        <f t="shared" si="9"/>
        <v>21</v>
      </c>
      <c r="B31" s="875" t="s">
        <v>1028</v>
      </c>
      <c r="C31" s="876" t="s">
        <v>145</v>
      </c>
      <c r="D31" s="1001">
        <v>2022</v>
      </c>
      <c r="E31" s="881">
        <f>185/365</f>
        <v>0.50684931506849318</v>
      </c>
      <c r="F31" s="884">
        <v>0</v>
      </c>
      <c r="G31" s="884">
        <v>0</v>
      </c>
      <c r="H31" s="885">
        <f t="shared" si="6"/>
        <v>0</v>
      </c>
      <c r="I31" s="884">
        <v>0</v>
      </c>
      <c r="J31" s="956">
        <f t="shared" si="7"/>
        <v>0</v>
      </c>
      <c r="K31" s="884">
        <v>0</v>
      </c>
      <c r="L31" s="956">
        <f t="shared" si="8"/>
        <v>0</v>
      </c>
    </row>
    <row r="32" spans="1:20" ht="20.25" customHeight="1">
      <c r="A32" s="880">
        <f t="shared" si="9"/>
        <v>22</v>
      </c>
      <c r="B32" s="875" t="s">
        <v>1028</v>
      </c>
      <c r="C32" s="876" t="s">
        <v>102</v>
      </c>
      <c r="D32" s="1001">
        <v>2022</v>
      </c>
      <c r="E32" s="881">
        <f>154/365</f>
        <v>0.42191780821917807</v>
      </c>
      <c r="F32" s="884">
        <v>0</v>
      </c>
      <c r="G32" s="884">
        <v>0</v>
      </c>
      <c r="H32" s="885">
        <f t="shared" si="6"/>
        <v>0</v>
      </c>
      <c r="I32" s="884">
        <v>0</v>
      </c>
      <c r="J32" s="956">
        <f t="shared" si="7"/>
        <v>0</v>
      </c>
      <c r="K32" s="884">
        <v>0</v>
      </c>
      <c r="L32" s="956">
        <f t="shared" si="8"/>
        <v>0</v>
      </c>
    </row>
    <row r="33" spans="1:20" s="876" customFormat="1" ht="20.25" customHeight="1">
      <c r="A33" s="880">
        <f t="shared" si="9"/>
        <v>23</v>
      </c>
      <c r="B33" s="875" t="s">
        <v>1028</v>
      </c>
      <c r="C33" s="876" t="s">
        <v>101</v>
      </c>
      <c r="D33" s="1001">
        <v>2022</v>
      </c>
      <c r="E33" s="881">
        <f>123/365</f>
        <v>0.33698630136986302</v>
      </c>
      <c r="F33" s="884">
        <v>0</v>
      </c>
      <c r="G33" s="884">
        <v>0</v>
      </c>
      <c r="H33" s="885">
        <f t="shared" si="6"/>
        <v>0</v>
      </c>
      <c r="I33" s="884">
        <v>0</v>
      </c>
      <c r="J33" s="956">
        <f t="shared" si="7"/>
        <v>0</v>
      </c>
      <c r="K33" s="884">
        <v>0</v>
      </c>
      <c r="L33" s="956">
        <f t="shared" si="8"/>
        <v>0</v>
      </c>
    </row>
    <row r="34" spans="1:20" s="876" customFormat="1" ht="20.25" customHeight="1">
      <c r="A34" s="880">
        <f t="shared" si="9"/>
        <v>24</v>
      </c>
      <c r="B34" s="875" t="s">
        <v>1028</v>
      </c>
      <c r="C34" s="876" t="s">
        <v>100</v>
      </c>
      <c r="D34" s="1001">
        <v>2022</v>
      </c>
      <c r="E34" s="881">
        <f>93/365</f>
        <v>0.25479452054794521</v>
      </c>
      <c r="F34" s="884">
        <v>0</v>
      </c>
      <c r="G34" s="884">
        <v>0</v>
      </c>
      <c r="H34" s="885">
        <f t="shared" si="6"/>
        <v>0</v>
      </c>
      <c r="I34" s="884">
        <v>0</v>
      </c>
      <c r="J34" s="956">
        <f t="shared" si="7"/>
        <v>0</v>
      </c>
      <c r="K34" s="884">
        <v>0</v>
      </c>
      <c r="L34" s="956">
        <f t="shared" si="8"/>
        <v>0</v>
      </c>
    </row>
    <row r="35" spans="1:20" ht="20.25" customHeight="1">
      <c r="A35" s="880">
        <f t="shared" si="9"/>
        <v>25</v>
      </c>
      <c r="B35" s="875" t="s">
        <v>1028</v>
      </c>
      <c r="C35" s="876" t="s">
        <v>106</v>
      </c>
      <c r="D35" s="1001">
        <v>2022</v>
      </c>
      <c r="E35" s="881">
        <f>62/365</f>
        <v>0.16986301369863013</v>
      </c>
      <c r="F35" s="884">
        <v>0</v>
      </c>
      <c r="G35" s="884">
        <v>0</v>
      </c>
      <c r="H35" s="885">
        <f t="shared" si="6"/>
        <v>0</v>
      </c>
      <c r="I35" s="884">
        <v>0</v>
      </c>
      <c r="J35" s="956">
        <f t="shared" si="7"/>
        <v>0</v>
      </c>
      <c r="K35" s="884">
        <v>0</v>
      </c>
      <c r="L35" s="956">
        <f t="shared" si="8"/>
        <v>0</v>
      </c>
    </row>
    <row r="36" spans="1:20" ht="20.25" customHeight="1">
      <c r="A36" s="880">
        <f t="shared" si="9"/>
        <v>26</v>
      </c>
      <c r="B36" s="875" t="s">
        <v>1028</v>
      </c>
      <c r="C36" s="876" t="s">
        <v>99</v>
      </c>
      <c r="D36" s="1001">
        <v>2022</v>
      </c>
      <c r="E36" s="881">
        <f>32/365</f>
        <v>8.7671232876712329E-2</v>
      </c>
      <c r="F36" s="884">
        <v>0</v>
      </c>
      <c r="G36" s="884">
        <v>0</v>
      </c>
      <c r="H36" s="885">
        <f t="shared" si="6"/>
        <v>0</v>
      </c>
      <c r="I36" s="884">
        <v>0</v>
      </c>
      <c r="J36" s="956">
        <f t="shared" si="7"/>
        <v>0</v>
      </c>
      <c r="K36" s="884">
        <v>0</v>
      </c>
      <c r="L36" s="956">
        <f t="shared" si="8"/>
        <v>0</v>
      </c>
    </row>
    <row r="37" spans="1:20" ht="20.25" customHeight="1">
      <c r="A37" s="880">
        <f t="shared" si="9"/>
        <v>27</v>
      </c>
      <c r="B37" s="875" t="s">
        <v>1028</v>
      </c>
      <c r="C37" s="876" t="s">
        <v>98</v>
      </c>
      <c r="D37" s="1001">
        <v>2022</v>
      </c>
      <c r="E37" s="881">
        <f>1/365</f>
        <v>2.7397260273972603E-3</v>
      </c>
      <c r="F37" s="884">
        <v>0</v>
      </c>
      <c r="G37" s="884">
        <v>0</v>
      </c>
      <c r="H37" s="885">
        <f t="shared" si="6"/>
        <v>0</v>
      </c>
      <c r="I37" s="884">
        <v>0</v>
      </c>
      <c r="J37" s="956">
        <f t="shared" si="7"/>
        <v>0</v>
      </c>
      <c r="K37" s="884">
        <v>0</v>
      </c>
      <c r="L37" s="956">
        <f t="shared" si="8"/>
        <v>0</v>
      </c>
    </row>
    <row r="38" spans="1:20" ht="20.25" customHeight="1">
      <c r="A38" s="880">
        <f t="shared" si="9"/>
        <v>28</v>
      </c>
      <c r="B38" s="877" t="s">
        <v>1031</v>
      </c>
      <c r="C38" s="876"/>
      <c r="E38" s="876"/>
      <c r="F38" s="885">
        <f t="shared" ref="F38:L38" si="10">SUM(F25:F37)</f>
        <v>0</v>
      </c>
      <c r="G38" s="885">
        <f t="shared" si="10"/>
        <v>0</v>
      </c>
      <c r="H38" s="885">
        <f t="shared" si="10"/>
        <v>0</v>
      </c>
      <c r="I38" s="956">
        <f t="shared" si="10"/>
        <v>0</v>
      </c>
      <c r="J38" s="956">
        <f t="shared" si="10"/>
        <v>0</v>
      </c>
      <c r="K38" s="956">
        <f t="shared" si="10"/>
        <v>0</v>
      </c>
      <c r="L38" s="956">
        <f t="shared" si="10"/>
        <v>0</v>
      </c>
    </row>
    <row r="39" spans="1:20">
      <c r="A39" s="880"/>
      <c r="B39" s="877"/>
      <c r="C39" s="876"/>
      <c r="E39" s="876"/>
      <c r="F39" s="883"/>
      <c r="G39" s="883"/>
      <c r="H39" s="876"/>
      <c r="I39" s="956"/>
      <c r="J39" s="956"/>
      <c r="K39" s="956"/>
      <c r="L39" s="956"/>
    </row>
    <row r="40" spans="1:20">
      <c r="A40" s="874" t="s">
        <v>1079</v>
      </c>
      <c r="C40" s="876"/>
      <c r="D40" s="953"/>
      <c r="E40" s="950"/>
      <c r="F40" s="950"/>
      <c r="G40" s="950"/>
      <c r="H40" s="876"/>
      <c r="J40" s="951"/>
      <c r="K40" s="951"/>
      <c r="L40" s="951"/>
      <c r="M40" s="951"/>
      <c r="N40" s="951"/>
      <c r="O40" s="951"/>
      <c r="P40" s="951"/>
      <c r="Q40" s="951"/>
      <c r="R40" s="951"/>
      <c r="S40" s="951"/>
      <c r="T40" s="950"/>
    </row>
    <row r="41" spans="1:20" ht="20.25" customHeight="1">
      <c r="A41" s="880">
        <f>A38+1</f>
        <v>29</v>
      </c>
      <c r="B41" s="875" t="s">
        <v>1032</v>
      </c>
      <c r="C41" s="876" t="s">
        <v>98</v>
      </c>
      <c r="D41" s="1001">
        <v>2021</v>
      </c>
      <c r="E41" s="881">
        <f>365/365</f>
        <v>1</v>
      </c>
      <c r="F41" s="952">
        <f>'4c- ADIT BOY'!C32</f>
        <v>0</v>
      </c>
      <c r="G41" s="952">
        <f>'4c- ADIT BOY'!E32</f>
        <v>0</v>
      </c>
      <c r="H41" s="885">
        <f>E41*G41</f>
        <v>0</v>
      </c>
      <c r="I41" s="952">
        <f>'4c- ADIT BOY'!F28</f>
        <v>0</v>
      </c>
      <c r="J41" s="885">
        <f t="shared" ref="J41:J53" si="11">I41*E41</f>
        <v>0</v>
      </c>
      <c r="K41" s="952">
        <f>'4c- ADIT BOY'!G28</f>
        <v>0</v>
      </c>
      <c r="L41" s="956">
        <f t="shared" ref="L41:L53" si="12">E41*K41</f>
        <v>0</v>
      </c>
    </row>
    <row r="42" spans="1:20" ht="20.25" customHeight="1">
      <c r="A42" s="880">
        <f t="shared" ref="A42:A54" si="13">+A41+1</f>
        <v>30</v>
      </c>
      <c r="B42" s="875" t="s">
        <v>1028</v>
      </c>
      <c r="C42" s="876" t="s">
        <v>105</v>
      </c>
      <c r="D42" s="1001">
        <v>2022</v>
      </c>
      <c r="E42" s="881">
        <f>335/365</f>
        <v>0.9178082191780822</v>
      </c>
      <c r="F42" s="884">
        <v>0</v>
      </c>
      <c r="G42" s="884">
        <v>0</v>
      </c>
      <c r="H42" s="885">
        <f t="shared" ref="H42:H53" si="14">E42*G42</f>
        <v>0</v>
      </c>
      <c r="I42" s="884">
        <v>0</v>
      </c>
      <c r="J42" s="956">
        <f t="shared" si="11"/>
        <v>0</v>
      </c>
      <c r="K42" s="884">
        <v>0</v>
      </c>
      <c r="L42" s="956">
        <f t="shared" si="12"/>
        <v>0</v>
      </c>
    </row>
    <row r="43" spans="1:20" ht="20.25" customHeight="1">
      <c r="A43" s="880">
        <f t="shared" si="13"/>
        <v>31</v>
      </c>
      <c r="B43" s="875" t="s">
        <v>1028</v>
      </c>
      <c r="C43" s="876" t="s">
        <v>104</v>
      </c>
      <c r="D43" s="1001">
        <v>2022</v>
      </c>
      <c r="E43" s="881">
        <f>307/365</f>
        <v>0.84109589041095889</v>
      </c>
      <c r="F43" s="884">
        <v>0</v>
      </c>
      <c r="G43" s="884">
        <v>0</v>
      </c>
      <c r="H43" s="885">
        <f t="shared" si="14"/>
        <v>0</v>
      </c>
      <c r="I43" s="884">
        <v>0</v>
      </c>
      <c r="J43" s="956">
        <f t="shared" si="11"/>
        <v>0</v>
      </c>
      <c r="K43" s="884">
        <v>0</v>
      </c>
      <c r="L43" s="956">
        <f t="shared" si="12"/>
        <v>0</v>
      </c>
    </row>
    <row r="44" spans="1:20" ht="20.25" customHeight="1">
      <c r="A44" s="880">
        <f t="shared" si="13"/>
        <v>32</v>
      </c>
      <c r="B44" s="875" t="s">
        <v>1028</v>
      </c>
      <c r="C44" s="876" t="s">
        <v>103</v>
      </c>
      <c r="D44" s="1001">
        <v>2022</v>
      </c>
      <c r="E44" s="881">
        <f>276/365</f>
        <v>0.75616438356164384</v>
      </c>
      <c r="F44" s="884">
        <v>0</v>
      </c>
      <c r="G44" s="884">
        <v>0</v>
      </c>
      <c r="H44" s="885">
        <f t="shared" si="14"/>
        <v>0</v>
      </c>
      <c r="I44" s="884">
        <v>0</v>
      </c>
      <c r="J44" s="956">
        <f t="shared" si="11"/>
        <v>0</v>
      </c>
      <c r="K44" s="884">
        <v>0</v>
      </c>
      <c r="L44" s="956">
        <f t="shared" si="12"/>
        <v>0</v>
      </c>
    </row>
    <row r="45" spans="1:20" ht="20.25" customHeight="1">
      <c r="A45" s="880">
        <f t="shared" si="13"/>
        <v>33</v>
      </c>
      <c r="B45" s="875" t="s">
        <v>1028</v>
      </c>
      <c r="C45" s="876" t="s">
        <v>95</v>
      </c>
      <c r="D45" s="1001">
        <v>2022</v>
      </c>
      <c r="E45" s="881">
        <f>246/365</f>
        <v>0.67397260273972603</v>
      </c>
      <c r="F45" s="884">
        <v>0</v>
      </c>
      <c r="G45" s="884">
        <v>0</v>
      </c>
      <c r="H45" s="885">
        <f t="shared" si="14"/>
        <v>0</v>
      </c>
      <c r="I45" s="884">
        <v>0</v>
      </c>
      <c r="J45" s="956">
        <f t="shared" si="11"/>
        <v>0</v>
      </c>
      <c r="K45" s="884">
        <v>0</v>
      </c>
      <c r="L45" s="956">
        <f t="shared" si="12"/>
        <v>0</v>
      </c>
    </row>
    <row r="46" spans="1:20" ht="20.25" customHeight="1">
      <c r="A46" s="880">
        <f t="shared" si="13"/>
        <v>34</v>
      </c>
      <c r="B46" s="875" t="s">
        <v>1028</v>
      </c>
      <c r="C46" s="876" t="s">
        <v>92</v>
      </c>
      <c r="D46" s="1001">
        <v>2022</v>
      </c>
      <c r="E46" s="881">
        <f>215/365</f>
        <v>0.58904109589041098</v>
      </c>
      <c r="F46" s="884">
        <v>0</v>
      </c>
      <c r="G46" s="884">
        <v>0</v>
      </c>
      <c r="H46" s="885">
        <f t="shared" si="14"/>
        <v>0</v>
      </c>
      <c r="I46" s="884">
        <v>0</v>
      </c>
      <c r="J46" s="956">
        <f t="shared" si="11"/>
        <v>0</v>
      </c>
      <c r="K46" s="884">
        <v>0</v>
      </c>
      <c r="L46" s="956">
        <f t="shared" si="12"/>
        <v>0</v>
      </c>
    </row>
    <row r="47" spans="1:20" ht="20.25" customHeight="1">
      <c r="A47" s="880">
        <f t="shared" si="13"/>
        <v>35</v>
      </c>
      <c r="B47" s="875" t="s">
        <v>1028</v>
      </c>
      <c r="C47" s="876" t="s">
        <v>145</v>
      </c>
      <c r="D47" s="1001">
        <v>2022</v>
      </c>
      <c r="E47" s="881">
        <f>185/365</f>
        <v>0.50684931506849318</v>
      </c>
      <c r="F47" s="884">
        <v>0</v>
      </c>
      <c r="G47" s="884">
        <v>0</v>
      </c>
      <c r="H47" s="885">
        <f t="shared" si="14"/>
        <v>0</v>
      </c>
      <c r="I47" s="884">
        <v>0</v>
      </c>
      <c r="J47" s="956">
        <f t="shared" si="11"/>
        <v>0</v>
      </c>
      <c r="K47" s="884">
        <v>0</v>
      </c>
      <c r="L47" s="956">
        <f t="shared" si="12"/>
        <v>0</v>
      </c>
    </row>
    <row r="48" spans="1:20" ht="20.25" customHeight="1">
      <c r="A48" s="880">
        <f t="shared" si="13"/>
        <v>36</v>
      </c>
      <c r="B48" s="875" t="s">
        <v>1028</v>
      </c>
      <c r="C48" s="876" t="s">
        <v>102</v>
      </c>
      <c r="D48" s="1001">
        <v>2022</v>
      </c>
      <c r="E48" s="881">
        <f>154/365</f>
        <v>0.42191780821917807</v>
      </c>
      <c r="F48" s="884">
        <v>0</v>
      </c>
      <c r="G48" s="884">
        <v>0</v>
      </c>
      <c r="H48" s="885">
        <f t="shared" si="14"/>
        <v>0</v>
      </c>
      <c r="I48" s="884">
        <v>0</v>
      </c>
      <c r="J48" s="956">
        <f t="shared" si="11"/>
        <v>0</v>
      </c>
      <c r="K48" s="884">
        <v>0</v>
      </c>
      <c r="L48" s="956">
        <f t="shared" si="12"/>
        <v>0</v>
      </c>
    </row>
    <row r="49" spans="1:12" s="876" customFormat="1" ht="20.25" customHeight="1">
      <c r="A49" s="880">
        <f t="shared" si="13"/>
        <v>37</v>
      </c>
      <c r="B49" s="875" t="s">
        <v>1028</v>
      </c>
      <c r="C49" s="876" t="s">
        <v>101</v>
      </c>
      <c r="D49" s="1001">
        <v>2022</v>
      </c>
      <c r="E49" s="881">
        <f>123/365</f>
        <v>0.33698630136986302</v>
      </c>
      <c r="F49" s="884">
        <v>0</v>
      </c>
      <c r="G49" s="884">
        <v>0</v>
      </c>
      <c r="H49" s="885">
        <f t="shared" si="14"/>
        <v>0</v>
      </c>
      <c r="I49" s="884">
        <v>0</v>
      </c>
      <c r="J49" s="956">
        <f t="shared" si="11"/>
        <v>0</v>
      </c>
      <c r="K49" s="884">
        <v>0</v>
      </c>
      <c r="L49" s="956">
        <f t="shared" si="12"/>
        <v>0</v>
      </c>
    </row>
    <row r="50" spans="1:12" s="876" customFormat="1" ht="20.25" customHeight="1">
      <c r="A50" s="880">
        <f t="shared" si="13"/>
        <v>38</v>
      </c>
      <c r="B50" s="875" t="s">
        <v>1028</v>
      </c>
      <c r="C50" s="876" t="s">
        <v>100</v>
      </c>
      <c r="D50" s="1001">
        <v>2022</v>
      </c>
      <c r="E50" s="881">
        <f>93/365</f>
        <v>0.25479452054794521</v>
      </c>
      <c r="F50" s="884">
        <v>0</v>
      </c>
      <c r="G50" s="884">
        <v>0</v>
      </c>
      <c r="H50" s="885">
        <f t="shared" si="14"/>
        <v>0</v>
      </c>
      <c r="I50" s="884">
        <v>0</v>
      </c>
      <c r="J50" s="956">
        <f t="shared" si="11"/>
        <v>0</v>
      </c>
      <c r="K50" s="884">
        <v>0</v>
      </c>
      <c r="L50" s="956">
        <f t="shared" si="12"/>
        <v>0</v>
      </c>
    </row>
    <row r="51" spans="1:12" ht="20.25" customHeight="1">
      <c r="A51" s="880">
        <f t="shared" si="13"/>
        <v>39</v>
      </c>
      <c r="B51" s="875" t="s">
        <v>1028</v>
      </c>
      <c r="C51" s="876" t="s">
        <v>106</v>
      </c>
      <c r="D51" s="1001">
        <v>2022</v>
      </c>
      <c r="E51" s="881">
        <f>62/365</f>
        <v>0.16986301369863013</v>
      </c>
      <c r="F51" s="884">
        <v>0</v>
      </c>
      <c r="G51" s="884">
        <v>0</v>
      </c>
      <c r="H51" s="885">
        <f t="shared" si="14"/>
        <v>0</v>
      </c>
      <c r="I51" s="884">
        <v>0</v>
      </c>
      <c r="J51" s="956">
        <f t="shared" si="11"/>
        <v>0</v>
      </c>
      <c r="K51" s="884">
        <v>0</v>
      </c>
      <c r="L51" s="956">
        <f t="shared" si="12"/>
        <v>0</v>
      </c>
    </row>
    <row r="52" spans="1:12" ht="20.25" customHeight="1">
      <c r="A52" s="880">
        <f t="shared" si="13"/>
        <v>40</v>
      </c>
      <c r="B52" s="875" t="s">
        <v>1028</v>
      </c>
      <c r="C52" s="876" t="s">
        <v>99</v>
      </c>
      <c r="D52" s="1001">
        <v>2022</v>
      </c>
      <c r="E52" s="881">
        <f>32/365</f>
        <v>8.7671232876712329E-2</v>
      </c>
      <c r="F52" s="884">
        <v>0</v>
      </c>
      <c r="G52" s="884">
        <v>0</v>
      </c>
      <c r="H52" s="885">
        <f t="shared" si="14"/>
        <v>0</v>
      </c>
      <c r="I52" s="884">
        <v>0</v>
      </c>
      <c r="J52" s="956">
        <f t="shared" si="11"/>
        <v>0</v>
      </c>
      <c r="K52" s="884">
        <v>0</v>
      </c>
      <c r="L52" s="956">
        <f t="shared" si="12"/>
        <v>0</v>
      </c>
    </row>
    <row r="53" spans="1:12" ht="20.25" customHeight="1">
      <c r="A53" s="880">
        <f t="shared" si="13"/>
        <v>41</v>
      </c>
      <c r="B53" s="875" t="s">
        <v>1028</v>
      </c>
      <c r="C53" s="876" t="s">
        <v>98</v>
      </c>
      <c r="D53" s="1001">
        <v>2022</v>
      </c>
      <c r="E53" s="881">
        <f>1/365</f>
        <v>2.7397260273972603E-3</v>
      </c>
      <c r="F53" s="884">
        <v>0</v>
      </c>
      <c r="G53" s="884">
        <v>0</v>
      </c>
      <c r="H53" s="885">
        <f t="shared" si="14"/>
        <v>0</v>
      </c>
      <c r="I53" s="884">
        <v>0</v>
      </c>
      <c r="J53" s="956">
        <f t="shared" si="11"/>
        <v>0</v>
      </c>
      <c r="K53" s="884">
        <v>0</v>
      </c>
      <c r="L53" s="956">
        <f t="shared" si="12"/>
        <v>0</v>
      </c>
    </row>
    <row r="54" spans="1:12" ht="20.25" customHeight="1">
      <c r="A54" s="880">
        <f t="shared" si="13"/>
        <v>42</v>
      </c>
      <c r="B54" s="877" t="s">
        <v>1033</v>
      </c>
      <c r="C54" s="876"/>
      <c r="D54" s="876"/>
      <c r="E54" s="876"/>
      <c r="F54" s="885">
        <f t="shared" ref="F54:L54" si="15">SUM(F41:F53)</f>
        <v>0</v>
      </c>
      <c r="G54" s="885">
        <f t="shared" si="15"/>
        <v>0</v>
      </c>
      <c r="H54" s="885">
        <f t="shared" si="15"/>
        <v>0</v>
      </c>
      <c r="I54" s="956">
        <f t="shared" si="15"/>
        <v>0</v>
      </c>
      <c r="J54" s="956">
        <f t="shared" si="15"/>
        <v>0</v>
      </c>
      <c r="K54" s="956">
        <f t="shared" si="15"/>
        <v>0</v>
      </c>
      <c r="L54" s="956">
        <f t="shared" si="15"/>
        <v>0</v>
      </c>
    </row>
    <row r="55" spans="1:12">
      <c r="B55" s="886"/>
      <c r="C55" s="886"/>
      <c r="D55" s="886"/>
      <c r="E55" s="886"/>
      <c r="F55" s="886"/>
      <c r="G55" s="886"/>
      <c r="H55" s="886"/>
      <c r="I55" s="957"/>
    </row>
    <row r="56" spans="1:12">
      <c r="B56" s="886"/>
      <c r="C56" s="886"/>
      <c r="D56" s="886"/>
      <c r="E56" s="886"/>
      <c r="F56" s="886"/>
      <c r="G56" s="886"/>
      <c r="H56" s="886"/>
      <c r="I56" s="957"/>
    </row>
    <row r="57" spans="1:12" ht="15.75" customHeight="1">
      <c r="A57" s="887" t="s">
        <v>1034</v>
      </c>
      <c r="B57" s="886" t="s">
        <v>1035</v>
      </c>
      <c r="C57" s="886"/>
      <c r="D57" s="886"/>
      <c r="E57" s="886"/>
      <c r="F57" s="886"/>
      <c r="G57" s="886"/>
      <c r="H57" s="886"/>
      <c r="I57" s="957"/>
    </row>
    <row r="58" spans="1:12">
      <c r="A58" s="887" t="s">
        <v>1036</v>
      </c>
      <c r="B58" s="886" t="s">
        <v>1037</v>
      </c>
      <c r="C58" s="886"/>
      <c r="D58" s="888"/>
      <c r="E58" s="888"/>
      <c r="F58" s="888"/>
      <c r="G58" s="888"/>
      <c r="H58" s="888"/>
      <c r="I58" s="958"/>
    </row>
    <row r="59" spans="1:12">
      <c r="A59" s="889" t="s">
        <v>75</v>
      </c>
      <c r="B59" s="886" t="s">
        <v>1038</v>
      </c>
      <c r="C59" s="886"/>
      <c r="D59" s="888"/>
      <c r="E59" s="888"/>
      <c r="F59" s="888"/>
      <c r="G59" s="888"/>
      <c r="H59" s="888"/>
      <c r="I59" s="958"/>
    </row>
    <row r="60" spans="1:12">
      <c r="A60" s="889" t="s">
        <v>76</v>
      </c>
      <c r="B60" s="886" t="s">
        <v>1039</v>
      </c>
      <c r="C60" s="886"/>
      <c r="D60" s="888"/>
      <c r="E60" s="888"/>
      <c r="F60" s="888"/>
      <c r="G60" s="888"/>
      <c r="H60" s="888"/>
      <c r="I60" s="958"/>
    </row>
    <row r="61" spans="1:12">
      <c r="A61" s="889" t="s">
        <v>77</v>
      </c>
      <c r="B61" s="890" t="s">
        <v>1040</v>
      </c>
      <c r="C61" s="886"/>
      <c r="D61" s="891"/>
      <c r="E61" s="891"/>
      <c r="F61" s="886"/>
      <c r="G61" s="886"/>
      <c r="H61" s="886"/>
      <c r="I61" s="957"/>
    </row>
    <row r="62" spans="1:12">
      <c r="B62" s="890"/>
      <c r="C62" s="886"/>
      <c r="D62" s="892"/>
      <c r="E62" s="892"/>
      <c r="F62" s="886"/>
      <c r="G62" s="886"/>
      <c r="H62" s="886"/>
      <c r="I62" s="957"/>
    </row>
    <row r="63" spans="1:12">
      <c r="B63" s="890"/>
      <c r="C63" s="886"/>
      <c r="D63" s="892"/>
      <c r="E63" s="892"/>
      <c r="F63" s="886"/>
      <c r="G63" s="886"/>
      <c r="H63" s="886"/>
      <c r="I63" s="957"/>
    </row>
    <row r="64" spans="1:12">
      <c r="B64" s="890"/>
      <c r="C64" s="886"/>
      <c r="D64" s="892"/>
      <c r="E64" s="892"/>
      <c r="F64" s="886"/>
      <c r="G64" s="886"/>
      <c r="H64" s="886"/>
      <c r="I64" s="957"/>
    </row>
    <row r="65" spans="2:10">
      <c r="B65" s="890"/>
      <c r="C65" s="886"/>
      <c r="D65" s="892"/>
      <c r="E65" s="892"/>
      <c r="F65" s="886"/>
      <c r="G65" s="886"/>
      <c r="H65" s="886"/>
      <c r="I65" s="957"/>
    </row>
    <row r="66" spans="2:10">
      <c r="B66" s="890"/>
      <c r="C66" s="886"/>
      <c r="D66" s="892"/>
      <c r="E66" s="892"/>
      <c r="F66" s="886"/>
      <c r="G66" s="886"/>
      <c r="H66" s="886"/>
      <c r="I66" s="957"/>
      <c r="J66" s="892"/>
    </row>
    <row r="67" spans="2:10">
      <c r="B67" s="890"/>
      <c r="C67" s="886"/>
      <c r="D67" s="892"/>
      <c r="E67" s="892"/>
      <c r="F67" s="886"/>
      <c r="G67" s="886"/>
      <c r="H67" s="886"/>
      <c r="I67" s="957"/>
    </row>
    <row r="68" spans="2:10">
      <c r="B68" s="890"/>
      <c r="C68" s="886"/>
      <c r="D68" s="892"/>
      <c r="E68" s="892"/>
      <c r="F68" s="886"/>
      <c r="G68" s="886"/>
      <c r="H68" s="886"/>
      <c r="I68" s="957"/>
    </row>
    <row r="69" spans="2:10">
      <c r="B69" s="890"/>
      <c r="C69" s="886"/>
      <c r="D69" s="892"/>
      <c r="E69" s="892"/>
      <c r="F69" s="886"/>
      <c r="G69" s="886"/>
      <c r="H69" s="886"/>
      <c r="I69" s="957"/>
    </row>
    <row r="70" spans="2:10">
      <c r="B70" s="890"/>
      <c r="C70" s="886"/>
      <c r="D70" s="892"/>
      <c r="E70" s="892"/>
      <c r="F70" s="886"/>
      <c r="G70" s="886"/>
      <c r="H70" s="886"/>
      <c r="I70" s="957"/>
    </row>
    <row r="71" spans="2:10">
      <c r="B71" s="890"/>
      <c r="C71" s="886"/>
      <c r="D71" s="892"/>
      <c r="E71" s="892"/>
      <c r="F71" s="886"/>
      <c r="G71" s="886"/>
      <c r="H71" s="886"/>
      <c r="I71" s="957"/>
    </row>
    <row r="72" spans="2:10">
      <c r="B72" s="886"/>
      <c r="C72" s="886"/>
      <c r="D72" s="892"/>
      <c r="E72" s="892"/>
      <c r="F72" s="886"/>
      <c r="G72" s="886"/>
      <c r="H72" s="886"/>
      <c r="I72" s="957"/>
    </row>
    <row r="73" spans="2:10">
      <c r="B73" s="890"/>
      <c r="C73" s="886"/>
      <c r="D73" s="892"/>
      <c r="E73" s="892"/>
      <c r="F73" s="886"/>
      <c r="G73" s="886"/>
      <c r="H73" s="886"/>
      <c r="I73" s="957"/>
    </row>
    <row r="74" spans="2:10">
      <c r="B74" s="886"/>
      <c r="C74" s="886"/>
      <c r="D74" s="892"/>
      <c r="E74" s="892"/>
      <c r="F74" s="886"/>
      <c r="G74" s="886"/>
      <c r="H74" s="886"/>
      <c r="I74" s="957"/>
    </row>
    <row r="75" spans="2:10">
      <c r="B75" s="890"/>
      <c r="C75" s="886"/>
      <c r="D75" s="886"/>
      <c r="E75" s="886"/>
      <c r="F75" s="886"/>
      <c r="G75" s="886"/>
      <c r="H75" s="886"/>
      <c r="I75" s="957"/>
    </row>
    <row r="76" spans="2:10">
      <c r="B76" s="890"/>
      <c r="C76" s="886"/>
      <c r="D76" s="886"/>
      <c r="E76" s="886"/>
      <c r="F76" s="886"/>
      <c r="G76" s="886"/>
      <c r="H76" s="886"/>
    </row>
    <row r="77" spans="2:10">
      <c r="B77" s="890"/>
      <c r="C77" s="886"/>
      <c r="D77" s="886"/>
      <c r="E77" s="886"/>
      <c r="F77" s="886"/>
      <c r="G77" s="886"/>
      <c r="H77" s="886"/>
    </row>
    <row r="78" spans="2:10">
      <c r="B78" s="890"/>
      <c r="C78" s="886"/>
      <c r="D78" s="886"/>
      <c r="E78" s="886"/>
      <c r="F78" s="886"/>
      <c r="G78" s="886"/>
      <c r="H78" s="886"/>
    </row>
    <row r="79" spans="2:10">
      <c r="B79" s="890"/>
      <c r="C79" s="886"/>
      <c r="D79" s="886"/>
      <c r="E79" s="886"/>
      <c r="F79" s="886"/>
      <c r="G79" s="886"/>
      <c r="H79" s="886"/>
    </row>
    <row r="80" spans="2:10">
      <c r="B80" s="890"/>
      <c r="C80" s="886"/>
      <c r="D80" s="886"/>
      <c r="E80" s="886"/>
      <c r="F80" s="886"/>
      <c r="G80" s="886"/>
      <c r="H80" s="886"/>
    </row>
    <row r="81" spans="2:8">
      <c r="B81" s="890"/>
      <c r="C81" s="886"/>
      <c r="D81" s="886"/>
      <c r="E81" s="886"/>
      <c r="F81" s="886"/>
      <c r="G81" s="886"/>
      <c r="H81" s="886"/>
    </row>
    <row r="82" spans="2:8">
      <c r="B82" s="890"/>
      <c r="C82" s="886"/>
      <c r="D82" s="886"/>
      <c r="E82" s="886"/>
      <c r="F82" s="886"/>
      <c r="G82" s="886"/>
      <c r="H82" s="886"/>
    </row>
    <row r="83" spans="2:8">
      <c r="B83" s="890"/>
      <c r="C83" s="886"/>
      <c r="D83" s="886"/>
      <c r="E83" s="886"/>
      <c r="F83" s="886"/>
      <c r="G83" s="886"/>
      <c r="H83" s="886"/>
    </row>
    <row r="84" spans="2:8">
      <c r="B84" s="890"/>
      <c r="C84" s="886"/>
      <c r="D84" s="886"/>
      <c r="E84" s="886"/>
      <c r="F84" s="886"/>
      <c r="G84" s="886"/>
      <c r="H84" s="886"/>
    </row>
    <row r="85" spans="2:8">
      <c r="B85" s="890"/>
      <c r="C85" s="886"/>
      <c r="D85" s="886"/>
      <c r="E85" s="886"/>
      <c r="F85" s="886"/>
      <c r="G85" s="886"/>
      <c r="H85" s="886"/>
    </row>
    <row r="86" spans="2:8">
      <c r="B86" s="890"/>
      <c r="C86" s="886"/>
      <c r="D86" s="886"/>
      <c r="E86" s="886"/>
      <c r="F86" s="886"/>
      <c r="G86" s="886"/>
      <c r="H86" s="886"/>
    </row>
    <row r="87" spans="2:8">
      <c r="B87" s="890"/>
      <c r="C87" s="886"/>
      <c r="D87" s="886"/>
      <c r="E87" s="886"/>
      <c r="F87" s="886"/>
      <c r="G87" s="886"/>
      <c r="H87" s="886"/>
    </row>
    <row r="88" spans="2:8">
      <c r="B88" s="890"/>
      <c r="C88" s="886"/>
      <c r="D88" s="886"/>
      <c r="E88" s="886"/>
      <c r="F88" s="886"/>
      <c r="G88" s="886"/>
      <c r="H88" s="886"/>
    </row>
    <row r="89" spans="2:8">
      <c r="B89" s="890"/>
      <c r="C89" s="886"/>
      <c r="D89" s="886"/>
      <c r="E89" s="886"/>
      <c r="F89" s="886"/>
      <c r="G89" s="886"/>
      <c r="H89" s="886"/>
    </row>
    <row r="90" spans="2:8">
      <c r="B90" s="890"/>
      <c r="C90" s="886"/>
      <c r="D90" s="886"/>
      <c r="E90" s="886"/>
      <c r="F90" s="886"/>
      <c r="G90" s="886"/>
      <c r="H90" s="886"/>
    </row>
    <row r="91" spans="2:8">
      <c r="B91" s="890"/>
      <c r="C91" s="886"/>
      <c r="D91" s="886"/>
      <c r="E91" s="886"/>
      <c r="F91" s="886"/>
      <c r="G91" s="886"/>
      <c r="H91" s="886"/>
    </row>
    <row r="92" spans="2:8">
      <c r="B92" s="890"/>
      <c r="C92" s="886"/>
      <c r="D92" s="886"/>
      <c r="E92" s="886"/>
      <c r="F92" s="886"/>
      <c r="G92" s="886"/>
      <c r="H92" s="886"/>
    </row>
    <row r="93" spans="2:8">
      <c r="B93" s="890"/>
      <c r="C93" s="886"/>
      <c r="D93" s="886"/>
      <c r="E93" s="886"/>
      <c r="F93" s="886"/>
      <c r="G93" s="886"/>
      <c r="H93" s="886"/>
    </row>
    <row r="94" spans="2:8">
      <c r="B94" s="890"/>
      <c r="C94" s="886"/>
      <c r="D94" s="886"/>
      <c r="E94" s="886"/>
      <c r="F94" s="886"/>
      <c r="G94" s="886"/>
      <c r="H94" s="886"/>
    </row>
    <row r="95" spans="2:8">
      <c r="B95" s="890"/>
      <c r="C95" s="886"/>
      <c r="D95" s="886"/>
      <c r="E95" s="886"/>
      <c r="F95" s="886"/>
      <c r="G95" s="886"/>
      <c r="H95" s="886"/>
    </row>
    <row r="96" spans="2:8">
      <c r="B96" s="890"/>
      <c r="C96" s="886"/>
      <c r="D96" s="886"/>
      <c r="E96" s="886"/>
      <c r="F96" s="886"/>
      <c r="G96" s="886"/>
      <c r="H96" s="886"/>
    </row>
    <row r="97" spans="2:8">
      <c r="B97" s="890"/>
      <c r="C97" s="886"/>
      <c r="D97" s="886"/>
      <c r="E97" s="886"/>
      <c r="F97" s="886"/>
      <c r="G97" s="886"/>
      <c r="H97" s="886"/>
    </row>
    <row r="98" spans="2:8">
      <c r="B98" s="890"/>
      <c r="C98" s="886"/>
      <c r="D98" s="886"/>
      <c r="E98" s="886"/>
      <c r="F98" s="886"/>
      <c r="G98" s="886"/>
      <c r="H98" s="886"/>
    </row>
    <row r="99" spans="2:8">
      <c r="B99" s="890"/>
      <c r="C99" s="886"/>
      <c r="D99" s="886"/>
      <c r="E99" s="886"/>
      <c r="F99" s="886"/>
      <c r="G99" s="886"/>
      <c r="H99" s="886"/>
    </row>
    <row r="100" spans="2:8">
      <c r="B100" s="890"/>
      <c r="C100" s="886"/>
      <c r="D100" s="886"/>
      <c r="E100" s="886"/>
      <c r="F100" s="886"/>
      <c r="G100" s="886"/>
      <c r="H100" s="886"/>
    </row>
    <row r="101" spans="2:8">
      <c r="B101" s="890"/>
      <c r="C101" s="886"/>
      <c r="D101" s="886"/>
      <c r="E101" s="886"/>
      <c r="F101" s="886"/>
      <c r="G101" s="886"/>
      <c r="H101" s="886"/>
    </row>
    <row r="102" spans="2:8">
      <c r="B102" s="890"/>
      <c r="C102" s="886"/>
      <c r="D102" s="886"/>
      <c r="E102" s="886"/>
      <c r="F102" s="886"/>
      <c r="G102" s="886"/>
      <c r="H102" s="886"/>
    </row>
    <row r="103" spans="2:8">
      <c r="B103" s="890"/>
      <c r="C103" s="886"/>
      <c r="D103" s="886"/>
      <c r="E103" s="886"/>
      <c r="F103" s="886"/>
      <c r="G103" s="886"/>
      <c r="H103" s="886"/>
    </row>
    <row r="104" spans="2:8">
      <c r="B104" s="890"/>
      <c r="C104" s="886"/>
      <c r="D104" s="886"/>
      <c r="E104" s="886"/>
      <c r="F104" s="886"/>
      <c r="G104" s="886"/>
      <c r="H104" s="886"/>
    </row>
    <row r="105" spans="2:8">
      <c r="B105" s="890"/>
      <c r="C105" s="886"/>
      <c r="D105" s="886"/>
      <c r="E105" s="886"/>
      <c r="F105" s="886"/>
      <c r="G105" s="886"/>
      <c r="H105" s="886"/>
    </row>
    <row r="106" spans="2:8">
      <c r="B106" s="890"/>
      <c r="C106" s="886"/>
      <c r="D106" s="886"/>
      <c r="E106" s="886"/>
      <c r="F106" s="886"/>
      <c r="G106" s="886"/>
      <c r="H106" s="886"/>
    </row>
    <row r="107" spans="2:8">
      <c r="B107" s="890"/>
      <c r="C107" s="886"/>
      <c r="D107" s="886"/>
      <c r="E107" s="886"/>
      <c r="F107" s="886"/>
      <c r="G107" s="886"/>
      <c r="H107" s="886"/>
    </row>
    <row r="108" spans="2:8">
      <c r="B108" s="890"/>
      <c r="C108" s="886"/>
      <c r="D108" s="886"/>
      <c r="E108" s="886"/>
      <c r="F108" s="886"/>
      <c r="G108" s="886"/>
      <c r="H108" s="886"/>
    </row>
    <row r="109" spans="2:8">
      <c r="B109" s="890"/>
      <c r="C109" s="886"/>
      <c r="D109" s="886"/>
      <c r="E109" s="886"/>
      <c r="F109" s="886"/>
      <c r="G109" s="886"/>
      <c r="H109" s="886"/>
    </row>
    <row r="110" spans="2:8">
      <c r="B110" s="890"/>
      <c r="C110" s="886"/>
      <c r="D110" s="886"/>
      <c r="E110" s="886"/>
      <c r="F110" s="886"/>
      <c r="G110" s="886"/>
      <c r="H110" s="886"/>
    </row>
    <row r="111" spans="2:8">
      <c r="B111" s="890"/>
      <c r="C111" s="886"/>
      <c r="D111" s="886"/>
      <c r="E111" s="886"/>
      <c r="F111" s="886"/>
      <c r="G111" s="886"/>
      <c r="H111" s="886"/>
    </row>
    <row r="112" spans="2:8">
      <c r="B112" s="890"/>
      <c r="C112" s="886"/>
      <c r="D112" s="886"/>
      <c r="E112" s="886"/>
      <c r="F112" s="886"/>
      <c r="G112" s="886"/>
      <c r="H112" s="886"/>
    </row>
    <row r="113" spans="2:8">
      <c r="B113" s="890"/>
      <c r="C113" s="886"/>
      <c r="D113" s="886"/>
      <c r="E113" s="886"/>
      <c r="F113" s="886"/>
      <c r="G113" s="886"/>
      <c r="H113" s="886"/>
    </row>
    <row r="114" spans="2:8">
      <c r="B114" s="890"/>
      <c r="C114" s="886"/>
      <c r="D114" s="886"/>
      <c r="E114" s="886"/>
      <c r="F114" s="886"/>
      <c r="G114" s="886"/>
      <c r="H114" s="886"/>
    </row>
    <row r="115" spans="2:8">
      <c r="B115" s="890"/>
      <c r="C115" s="886"/>
      <c r="D115" s="886"/>
      <c r="E115" s="886"/>
      <c r="F115" s="886"/>
      <c r="G115" s="886"/>
      <c r="H115" s="886"/>
    </row>
    <row r="116" spans="2:8">
      <c r="B116" s="890"/>
      <c r="C116" s="886"/>
      <c r="D116" s="886"/>
      <c r="E116" s="886"/>
      <c r="F116" s="886"/>
      <c r="G116" s="886"/>
      <c r="H116" s="886"/>
    </row>
    <row r="117" spans="2:8">
      <c r="B117" s="890"/>
      <c r="C117" s="886"/>
      <c r="D117" s="886"/>
      <c r="E117" s="886"/>
      <c r="F117" s="886"/>
      <c r="G117" s="886"/>
      <c r="H117" s="886"/>
    </row>
    <row r="118" spans="2:8">
      <c r="B118" s="890"/>
      <c r="C118" s="886"/>
      <c r="D118" s="886"/>
      <c r="E118" s="886"/>
      <c r="F118" s="886"/>
      <c r="G118" s="886"/>
      <c r="H118" s="886"/>
    </row>
    <row r="119" spans="2:8">
      <c r="B119" s="890"/>
      <c r="C119" s="886"/>
      <c r="D119" s="886"/>
      <c r="E119" s="886"/>
      <c r="F119" s="886"/>
      <c r="G119" s="886"/>
      <c r="H119" s="886"/>
    </row>
    <row r="120" spans="2:8">
      <c r="B120" s="890"/>
      <c r="C120" s="886"/>
      <c r="D120" s="886"/>
      <c r="E120" s="886"/>
      <c r="F120" s="886"/>
      <c r="G120" s="886"/>
      <c r="H120" s="886"/>
    </row>
    <row r="121" spans="2:8">
      <c r="B121" s="890"/>
      <c r="C121" s="886"/>
      <c r="D121" s="886"/>
      <c r="E121" s="886"/>
      <c r="F121" s="886"/>
      <c r="G121" s="886"/>
      <c r="H121" s="886"/>
    </row>
    <row r="122" spans="2:8">
      <c r="B122" s="890"/>
      <c r="C122" s="886"/>
      <c r="D122" s="886"/>
      <c r="E122" s="886"/>
      <c r="F122" s="886"/>
      <c r="G122" s="886"/>
      <c r="H122" s="886"/>
    </row>
    <row r="123" spans="2:8">
      <c r="B123" s="890"/>
      <c r="C123" s="886"/>
      <c r="D123" s="886"/>
      <c r="E123" s="886"/>
      <c r="F123" s="886"/>
      <c r="G123" s="886"/>
      <c r="H123" s="886"/>
    </row>
    <row r="124" spans="2:8">
      <c r="B124" s="890"/>
      <c r="C124" s="886"/>
      <c r="D124" s="886"/>
      <c r="E124" s="886"/>
      <c r="F124" s="886"/>
      <c r="G124" s="886"/>
      <c r="H124" s="886"/>
    </row>
    <row r="125" spans="2:8">
      <c r="B125" s="890"/>
      <c r="C125" s="886"/>
      <c r="D125" s="886"/>
      <c r="E125" s="886"/>
      <c r="F125" s="886"/>
      <c r="G125" s="886"/>
      <c r="H125" s="886"/>
    </row>
    <row r="126" spans="2:8">
      <c r="B126" s="890"/>
      <c r="C126" s="886"/>
      <c r="D126" s="886"/>
      <c r="E126" s="886"/>
      <c r="F126" s="886"/>
      <c r="G126" s="886"/>
      <c r="H126" s="886"/>
    </row>
    <row r="127" spans="2:8">
      <c r="B127" s="890"/>
      <c r="C127" s="886"/>
      <c r="D127" s="886"/>
      <c r="E127" s="886"/>
      <c r="F127" s="886"/>
      <c r="G127" s="886"/>
      <c r="H127" s="886"/>
    </row>
    <row r="128" spans="2:8">
      <c r="B128" s="890"/>
      <c r="C128" s="886"/>
      <c r="D128" s="886"/>
      <c r="E128" s="886"/>
      <c r="F128" s="886"/>
      <c r="G128" s="886"/>
      <c r="H128" s="886"/>
    </row>
    <row r="129" spans="2:8">
      <c r="B129" s="890"/>
      <c r="C129" s="886"/>
      <c r="D129" s="886"/>
      <c r="E129" s="886"/>
      <c r="F129" s="886"/>
      <c r="G129" s="886"/>
      <c r="H129" s="886"/>
    </row>
    <row r="130" spans="2:8">
      <c r="B130" s="890"/>
      <c r="C130" s="886"/>
      <c r="D130" s="886"/>
      <c r="E130" s="886"/>
      <c r="F130" s="886"/>
      <c r="G130" s="886"/>
      <c r="H130" s="886"/>
    </row>
    <row r="131" spans="2:8">
      <c r="B131" s="890"/>
      <c r="C131" s="886"/>
      <c r="D131" s="886"/>
      <c r="E131" s="886"/>
      <c r="F131" s="886"/>
      <c r="G131" s="886"/>
      <c r="H131" s="886"/>
    </row>
    <row r="132" spans="2:8">
      <c r="B132" s="890"/>
      <c r="C132" s="886"/>
      <c r="D132" s="886"/>
      <c r="E132" s="886"/>
      <c r="F132" s="886"/>
      <c r="G132" s="886"/>
      <c r="H132" s="886"/>
    </row>
    <row r="133" spans="2:8">
      <c r="B133" s="890"/>
      <c r="C133" s="886"/>
      <c r="D133" s="886"/>
      <c r="E133" s="886"/>
      <c r="F133" s="886"/>
      <c r="G133" s="886"/>
      <c r="H133" s="886"/>
    </row>
    <row r="134" spans="2:8">
      <c r="B134" s="890"/>
      <c r="C134" s="886"/>
      <c r="D134" s="886"/>
      <c r="E134" s="886"/>
      <c r="F134" s="886"/>
      <c r="G134" s="886"/>
      <c r="H134" s="886"/>
    </row>
    <row r="135" spans="2:8">
      <c r="B135" s="890"/>
      <c r="C135" s="886"/>
      <c r="D135" s="886"/>
      <c r="E135" s="886"/>
      <c r="F135" s="886"/>
      <c r="G135" s="886"/>
      <c r="H135" s="886"/>
    </row>
    <row r="136" spans="2:8">
      <c r="B136" s="890"/>
      <c r="C136" s="886"/>
      <c r="D136" s="886"/>
      <c r="E136" s="886"/>
      <c r="F136" s="886"/>
      <c r="G136" s="886"/>
      <c r="H136" s="886"/>
    </row>
    <row r="137" spans="2:8">
      <c r="B137" s="890"/>
      <c r="C137" s="886"/>
      <c r="D137" s="886"/>
      <c r="E137" s="886"/>
      <c r="F137" s="886"/>
      <c r="G137" s="886"/>
      <c r="H137" s="886"/>
    </row>
    <row r="138" spans="2:8">
      <c r="B138" s="890"/>
      <c r="C138" s="886"/>
      <c r="D138" s="886"/>
      <c r="E138" s="886"/>
      <c r="F138" s="886"/>
      <c r="G138" s="886"/>
      <c r="H138" s="886"/>
    </row>
    <row r="139" spans="2:8">
      <c r="B139" s="890"/>
      <c r="C139" s="886"/>
      <c r="D139" s="886"/>
      <c r="E139" s="886"/>
      <c r="F139" s="886"/>
      <c r="G139" s="886"/>
      <c r="H139" s="886"/>
    </row>
    <row r="140" spans="2:8">
      <c r="B140" s="890"/>
      <c r="C140" s="886"/>
      <c r="D140" s="886"/>
      <c r="E140" s="886"/>
      <c r="F140" s="886"/>
      <c r="G140" s="886"/>
      <c r="H140" s="886"/>
    </row>
    <row r="141" spans="2:8">
      <c r="B141" s="890"/>
      <c r="C141" s="886"/>
      <c r="D141" s="886"/>
      <c r="E141" s="886"/>
      <c r="F141" s="886"/>
      <c r="G141" s="886"/>
      <c r="H141" s="886"/>
    </row>
    <row r="142" spans="2:8">
      <c r="B142" s="890"/>
      <c r="C142" s="886"/>
      <c r="D142" s="886"/>
      <c r="E142" s="886"/>
      <c r="F142" s="886"/>
      <c r="G142" s="886"/>
      <c r="H142" s="886"/>
    </row>
    <row r="143" spans="2:8">
      <c r="B143" s="890"/>
      <c r="C143" s="886"/>
      <c r="D143" s="886"/>
      <c r="E143" s="886"/>
      <c r="F143" s="886"/>
      <c r="G143" s="886"/>
      <c r="H143" s="886"/>
    </row>
    <row r="144" spans="2:8">
      <c r="B144" s="890"/>
      <c r="C144" s="886"/>
      <c r="D144" s="886"/>
      <c r="E144" s="886"/>
      <c r="F144" s="886"/>
      <c r="G144" s="886"/>
      <c r="H144" s="886"/>
    </row>
    <row r="145" spans="2:8">
      <c r="B145" s="890"/>
      <c r="C145" s="886"/>
      <c r="D145" s="886"/>
      <c r="E145" s="886"/>
      <c r="F145" s="886"/>
      <c r="G145" s="886"/>
      <c r="H145" s="886"/>
    </row>
    <row r="146" spans="2:8">
      <c r="B146" s="890"/>
      <c r="C146" s="886"/>
      <c r="D146" s="886"/>
      <c r="E146" s="886"/>
      <c r="F146" s="886"/>
      <c r="G146" s="886"/>
      <c r="H146" s="886"/>
    </row>
    <row r="147" spans="2:8">
      <c r="B147" s="890"/>
      <c r="C147" s="886"/>
      <c r="D147" s="886"/>
      <c r="E147" s="886"/>
      <c r="F147" s="886"/>
      <c r="G147" s="886"/>
      <c r="H147" s="886"/>
    </row>
    <row r="148" spans="2:8">
      <c r="B148" s="890"/>
      <c r="C148" s="886"/>
      <c r="D148" s="886"/>
      <c r="E148" s="886"/>
      <c r="F148" s="886"/>
      <c r="G148" s="886"/>
      <c r="H148" s="886"/>
    </row>
    <row r="149" spans="2:8">
      <c r="B149" s="890"/>
      <c r="C149" s="886"/>
      <c r="D149" s="886"/>
      <c r="E149" s="886"/>
      <c r="F149" s="886"/>
      <c r="G149" s="886"/>
      <c r="H149" s="886"/>
    </row>
    <row r="150" spans="2:8">
      <c r="B150" s="890"/>
      <c r="C150" s="886"/>
      <c r="D150" s="886"/>
      <c r="E150" s="886"/>
      <c r="F150" s="886"/>
      <c r="G150" s="886"/>
      <c r="H150" s="886"/>
    </row>
    <row r="151" spans="2:8">
      <c r="B151" s="890"/>
      <c r="C151" s="886"/>
      <c r="D151" s="886"/>
      <c r="E151" s="886"/>
      <c r="F151" s="886"/>
      <c r="G151" s="886"/>
      <c r="H151" s="886"/>
    </row>
    <row r="152" spans="2:8">
      <c r="B152" s="890"/>
      <c r="C152" s="886"/>
      <c r="D152" s="886"/>
      <c r="E152" s="886"/>
      <c r="F152" s="886"/>
      <c r="G152" s="886"/>
      <c r="H152" s="886"/>
    </row>
    <row r="153" spans="2:8">
      <c r="B153" s="890"/>
      <c r="C153" s="886"/>
      <c r="D153" s="886"/>
      <c r="E153" s="886"/>
      <c r="F153" s="886"/>
      <c r="G153" s="886"/>
      <c r="H153" s="886"/>
    </row>
    <row r="154" spans="2:8">
      <c r="B154" s="890"/>
      <c r="C154" s="886"/>
      <c r="D154" s="886"/>
      <c r="E154" s="886"/>
      <c r="F154" s="886"/>
      <c r="G154" s="886"/>
      <c r="H154" s="886"/>
    </row>
    <row r="155" spans="2:8">
      <c r="B155" s="890"/>
      <c r="C155" s="886"/>
      <c r="D155" s="886"/>
      <c r="E155" s="886"/>
      <c r="F155" s="886"/>
      <c r="G155" s="886"/>
      <c r="H155" s="886"/>
    </row>
    <row r="156" spans="2:8">
      <c r="B156" s="890"/>
      <c r="C156" s="886"/>
      <c r="D156" s="886"/>
      <c r="E156" s="886"/>
      <c r="F156" s="886"/>
      <c r="G156" s="886"/>
      <c r="H156" s="886"/>
    </row>
    <row r="157" spans="2:8">
      <c r="B157" s="890"/>
      <c r="C157" s="886"/>
      <c r="D157" s="886"/>
      <c r="E157" s="886"/>
      <c r="F157" s="886"/>
      <c r="G157" s="886"/>
      <c r="H157" s="886"/>
    </row>
    <row r="158" spans="2:8">
      <c r="B158" s="890"/>
      <c r="C158" s="886"/>
      <c r="D158" s="886"/>
      <c r="E158" s="886"/>
      <c r="F158" s="886"/>
      <c r="G158" s="886"/>
      <c r="H158" s="886"/>
    </row>
    <row r="159" spans="2:8">
      <c r="B159" s="890"/>
      <c r="C159" s="886"/>
      <c r="D159" s="886"/>
      <c r="E159" s="886"/>
      <c r="F159" s="886"/>
      <c r="G159" s="886"/>
      <c r="H159" s="886"/>
    </row>
    <row r="160" spans="2:8">
      <c r="B160" s="890"/>
      <c r="C160" s="886"/>
      <c r="D160" s="886"/>
      <c r="E160" s="886"/>
      <c r="F160" s="886"/>
      <c r="G160" s="886"/>
      <c r="H160" s="886"/>
    </row>
    <row r="161" spans="2:8">
      <c r="B161" s="890"/>
      <c r="C161" s="886"/>
      <c r="D161" s="886"/>
      <c r="E161" s="886"/>
      <c r="F161" s="886"/>
      <c r="G161" s="886"/>
      <c r="H161" s="886"/>
    </row>
    <row r="162" spans="2:8">
      <c r="B162" s="890"/>
      <c r="C162" s="886"/>
      <c r="D162" s="886"/>
      <c r="E162" s="886"/>
      <c r="F162" s="886"/>
      <c r="G162" s="886"/>
      <c r="H162" s="886"/>
    </row>
    <row r="163" spans="2:8">
      <c r="B163" s="890"/>
      <c r="C163" s="886"/>
      <c r="D163" s="886"/>
      <c r="E163" s="886"/>
      <c r="F163" s="886"/>
      <c r="G163" s="886"/>
      <c r="H163" s="886"/>
    </row>
    <row r="164" spans="2:8">
      <c r="B164" s="890"/>
      <c r="C164" s="886"/>
      <c r="D164" s="886"/>
      <c r="E164" s="886"/>
      <c r="F164" s="886"/>
      <c r="G164" s="886"/>
      <c r="H164" s="886"/>
    </row>
    <row r="165" spans="2:8">
      <c r="B165" s="890"/>
      <c r="C165" s="886"/>
      <c r="D165" s="886"/>
      <c r="E165" s="886"/>
      <c r="F165" s="886"/>
      <c r="G165" s="886"/>
      <c r="H165" s="886"/>
    </row>
    <row r="166" spans="2:8">
      <c r="B166" s="890"/>
      <c r="C166" s="886"/>
      <c r="D166" s="886"/>
      <c r="E166" s="886"/>
      <c r="F166" s="886"/>
      <c r="G166" s="886"/>
      <c r="H166" s="886"/>
    </row>
    <row r="167" spans="2:8">
      <c r="B167" s="890"/>
      <c r="C167" s="886"/>
      <c r="D167" s="886"/>
      <c r="E167" s="886"/>
      <c r="F167" s="886"/>
      <c r="G167" s="886"/>
      <c r="H167" s="886"/>
    </row>
    <row r="168" spans="2:8">
      <c r="B168" s="890"/>
      <c r="C168" s="886"/>
      <c r="D168" s="886"/>
      <c r="E168" s="886"/>
      <c r="F168" s="886"/>
      <c r="G168" s="886"/>
      <c r="H168" s="886"/>
    </row>
    <row r="169" spans="2:8">
      <c r="B169" s="890"/>
      <c r="C169" s="886"/>
      <c r="D169" s="886"/>
      <c r="E169" s="886"/>
      <c r="F169" s="886"/>
      <c r="G169" s="886"/>
      <c r="H169" s="886"/>
    </row>
    <row r="170" spans="2:8">
      <c r="B170" s="890"/>
      <c r="C170" s="886"/>
      <c r="D170" s="886"/>
      <c r="E170" s="886"/>
      <c r="F170" s="886"/>
      <c r="G170" s="886"/>
      <c r="H170" s="886"/>
    </row>
    <row r="171" spans="2:8">
      <c r="B171" s="890"/>
      <c r="C171" s="886"/>
      <c r="D171" s="886"/>
      <c r="E171" s="886"/>
      <c r="F171" s="886"/>
      <c r="G171" s="886"/>
      <c r="H171" s="886"/>
    </row>
    <row r="172" spans="2:8">
      <c r="B172" s="890"/>
      <c r="C172" s="886"/>
      <c r="D172" s="886"/>
      <c r="E172" s="886"/>
      <c r="F172" s="886"/>
      <c r="G172" s="886"/>
      <c r="H172" s="886"/>
    </row>
    <row r="173" spans="2:8">
      <c r="B173" s="890"/>
      <c r="C173" s="886"/>
      <c r="D173" s="886"/>
      <c r="E173" s="886"/>
      <c r="F173" s="886"/>
      <c r="G173" s="886"/>
      <c r="H173" s="886"/>
    </row>
    <row r="174" spans="2:8">
      <c r="B174" s="890"/>
      <c r="C174" s="886"/>
      <c r="D174" s="886"/>
      <c r="E174" s="886"/>
      <c r="F174" s="886"/>
      <c r="G174" s="886"/>
      <c r="H174" s="886"/>
    </row>
    <row r="175" spans="2:8">
      <c r="B175" s="890"/>
      <c r="C175" s="886"/>
      <c r="D175" s="886"/>
      <c r="E175" s="886"/>
      <c r="F175" s="886"/>
      <c r="G175" s="886"/>
      <c r="H175" s="886"/>
    </row>
    <row r="176" spans="2:8">
      <c r="B176" s="890"/>
      <c r="C176" s="886"/>
      <c r="D176" s="886"/>
      <c r="E176" s="886"/>
      <c r="F176" s="886"/>
      <c r="G176" s="886"/>
      <c r="H176" s="886"/>
    </row>
    <row r="177" spans="2:9">
      <c r="B177" s="890"/>
      <c r="C177" s="886"/>
      <c r="D177" s="886"/>
      <c r="E177" s="886"/>
      <c r="F177" s="886"/>
      <c r="G177" s="886"/>
      <c r="H177" s="886"/>
    </row>
    <row r="178" spans="2:9">
      <c r="B178" s="890"/>
      <c r="C178" s="886"/>
      <c r="D178" s="886"/>
      <c r="E178" s="886"/>
      <c r="F178" s="886"/>
      <c r="G178" s="886"/>
      <c r="H178" s="886"/>
      <c r="I178" s="959"/>
    </row>
    <row r="179" spans="2:9">
      <c r="B179" s="890"/>
      <c r="C179" s="886"/>
      <c r="D179" s="886"/>
      <c r="E179" s="886"/>
      <c r="F179" s="886"/>
      <c r="G179" s="886"/>
      <c r="H179" s="886"/>
    </row>
    <row r="180" spans="2:9">
      <c r="B180" s="890"/>
      <c r="C180" s="886"/>
      <c r="D180" s="886"/>
      <c r="E180" s="886"/>
      <c r="F180" s="886"/>
      <c r="G180" s="886"/>
      <c r="H180" s="886"/>
    </row>
    <row r="181" spans="2:9">
      <c r="B181" s="890"/>
      <c r="C181" s="886"/>
      <c r="D181" s="886"/>
      <c r="E181" s="886"/>
      <c r="F181" s="886"/>
      <c r="G181" s="886"/>
      <c r="H181" s="886"/>
    </row>
    <row r="182" spans="2:9">
      <c r="B182" s="890"/>
      <c r="C182" s="886"/>
      <c r="D182" s="886"/>
      <c r="E182" s="886"/>
      <c r="F182" s="886"/>
      <c r="G182" s="886"/>
      <c r="H182" s="886"/>
    </row>
    <row r="183" spans="2:9">
      <c r="B183" s="890"/>
      <c r="C183" s="886"/>
      <c r="D183" s="886"/>
      <c r="E183" s="886"/>
      <c r="F183" s="886"/>
      <c r="G183" s="886"/>
      <c r="H183" s="886"/>
    </row>
    <row r="184" spans="2:9">
      <c r="B184" s="890"/>
      <c r="C184" s="886"/>
      <c r="D184" s="886"/>
      <c r="E184" s="886"/>
      <c r="F184" s="886"/>
      <c r="G184" s="886"/>
      <c r="H184" s="886"/>
    </row>
    <row r="185" spans="2:9">
      <c r="B185" s="890"/>
      <c r="C185" s="886"/>
      <c r="D185" s="886"/>
      <c r="E185" s="886"/>
      <c r="F185" s="886"/>
      <c r="G185" s="886"/>
      <c r="H185" s="886"/>
    </row>
    <row r="186" spans="2:9">
      <c r="B186" s="890"/>
      <c r="C186" s="886"/>
      <c r="D186" s="886"/>
      <c r="E186" s="886"/>
      <c r="F186" s="886"/>
      <c r="G186" s="886"/>
      <c r="H186" s="886"/>
    </row>
    <row r="187" spans="2:9">
      <c r="B187" s="890"/>
      <c r="C187" s="886"/>
      <c r="D187" s="886"/>
      <c r="E187" s="886"/>
      <c r="F187" s="886"/>
      <c r="G187" s="886"/>
      <c r="H187" s="886"/>
    </row>
    <row r="188" spans="2:9">
      <c r="B188" s="890"/>
      <c r="C188" s="886"/>
      <c r="D188" s="886"/>
      <c r="E188" s="886"/>
      <c r="F188" s="886"/>
      <c r="G188" s="886"/>
      <c r="H188" s="886"/>
    </row>
    <row r="189" spans="2:9">
      <c r="B189" s="890"/>
      <c r="C189" s="886"/>
      <c r="D189" s="886"/>
      <c r="E189" s="886"/>
      <c r="F189" s="886"/>
      <c r="G189" s="886"/>
      <c r="H189" s="886"/>
    </row>
    <row r="190" spans="2:9">
      <c r="B190" s="890"/>
      <c r="C190" s="886"/>
      <c r="D190" s="886"/>
      <c r="E190" s="886"/>
      <c r="F190" s="886"/>
      <c r="G190" s="886"/>
      <c r="H190" s="886"/>
    </row>
    <row r="191" spans="2:9">
      <c r="B191" s="890"/>
      <c r="C191" s="886"/>
      <c r="D191" s="886"/>
      <c r="E191" s="886"/>
      <c r="F191" s="886"/>
      <c r="G191" s="886"/>
      <c r="H191" s="886"/>
    </row>
    <row r="192" spans="2:9">
      <c r="B192" s="890"/>
      <c r="C192" s="886"/>
      <c r="D192" s="886"/>
      <c r="E192" s="886"/>
      <c r="F192" s="886"/>
      <c r="G192" s="886"/>
      <c r="H192" s="886"/>
    </row>
    <row r="193" spans="2:8">
      <c r="B193" s="890"/>
      <c r="C193" s="886"/>
      <c r="D193" s="886"/>
      <c r="E193" s="886"/>
      <c r="F193" s="886"/>
      <c r="G193" s="886"/>
      <c r="H193" s="886"/>
    </row>
    <row r="194" spans="2:8">
      <c r="B194" s="890"/>
      <c r="C194" s="886"/>
      <c r="D194" s="886"/>
      <c r="E194" s="886"/>
      <c r="F194" s="886"/>
      <c r="G194" s="886"/>
      <c r="H194" s="886"/>
    </row>
    <row r="195" spans="2:8">
      <c r="B195" s="890"/>
      <c r="C195" s="886"/>
      <c r="D195" s="886"/>
      <c r="E195" s="886"/>
      <c r="F195" s="886"/>
      <c r="G195" s="886"/>
      <c r="H195" s="886"/>
    </row>
    <row r="196" spans="2:8">
      <c r="B196" s="890"/>
      <c r="C196" s="886"/>
      <c r="D196" s="886"/>
      <c r="E196" s="886"/>
      <c r="F196" s="886"/>
      <c r="G196" s="886"/>
      <c r="H196" s="886"/>
    </row>
    <row r="197" spans="2:8">
      <c r="B197" s="890"/>
      <c r="C197" s="886"/>
      <c r="D197" s="886"/>
      <c r="E197" s="886"/>
      <c r="F197" s="886"/>
      <c r="G197" s="886"/>
      <c r="H197" s="886"/>
    </row>
    <row r="198" spans="2:8">
      <c r="B198" s="890"/>
      <c r="C198" s="886"/>
      <c r="D198" s="886"/>
      <c r="E198" s="886"/>
      <c r="F198" s="886"/>
      <c r="G198" s="886"/>
      <c r="H198" s="886"/>
    </row>
    <row r="199" spans="2:8">
      <c r="B199" s="890"/>
      <c r="C199" s="886"/>
      <c r="D199" s="886"/>
      <c r="E199" s="886"/>
      <c r="F199" s="886"/>
      <c r="G199" s="886"/>
      <c r="H199" s="886"/>
    </row>
    <row r="200" spans="2:8">
      <c r="B200" s="890"/>
      <c r="C200" s="886"/>
      <c r="D200" s="886"/>
      <c r="E200" s="886"/>
      <c r="F200" s="886"/>
      <c r="G200" s="886"/>
      <c r="H200" s="886"/>
    </row>
    <row r="201" spans="2:8">
      <c r="B201" s="890"/>
      <c r="C201" s="886"/>
      <c r="D201" s="886"/>
      <c r="E201" s="886"/>
      <c r="F201" s="886"/>
      <c r="G201" s="886"/>
      <c r="H201" s="886"/>
    </row>
    <row r="202" spans="2:8">
      <c r="B202" s="890"/>
      <c r="C202" s="886"/>
      <c r="D202" s="886"/>
      <c r="E202" s="886"/>
      <c r="F202" s="886"/>
      <c r="G202" s="886"/>
      <c r="H202" s="886"/>
    </row>
    <row r="203" spans="2:8">
      <c r="B203" s="890"/>
      <c r="C203" s="886"/>
      <c r="D203" s="886"/>
      <c r="E203" s="886"/>
      <c r="F203" s="886"/>
      <c r="G203" s="886"/>
      <c r="H203" s="886"/>
    </row>
    <row r="204" spans="2:8">
      <c r="B204" s="890"/>
      <c r="C204" s="886"/>
      <c r="D204" s="886"/>
      <c r="E204" s="886"/>
      <c r="F204" s="886"/>
      <c r="G204" s="886"/>
      <c r="H204" s="886"/>
    </row>
    <row r="205" spans="2:8">
      <c r="B205" s="890"/>
      <c r="C205" s="886"/>
      <c r="D205" s="886"/>
      <c r="E205" s="886"/>
      <c r="F205" s="886"/>
      <c r="G205" s="886"/>
      <c r="H205" s="886"/>
    </row>
    <row r="206" spans="2:8">
      <c r="B206" s="890"/>
      <c r="C206" s="886"/>
      <c r="D206" s="886"/>
      <c r="E206" s="886"/>
      <c r="F206" s="886"/>
      <c r="G206" s="886"/>
      <c r="H206" s="886"/>
    </row>
    <row r="207" spans="2:8">
      <c r="B207" s="890"/>
      <c r="C207" s="886"/>
      <c r="D207" s="886"/>
      <c r="E207" s="886"/>
      <c r="F207" s="886"/>
      <c r="G207" s="886"/>
      <c r="H207" s="886"/>
    </row>
    <row r="208" spans="2:8">
      <c r="B208" s="890"/>
      <c r="C208" s="886"/>
      <c r="D208" s="886"/>
      <c r="E208" s="886"/>
      <c r="F208" s="886"/>
      <c r="G208" s="886"/>
      <c r="H208" s="886"/>
    </row>
    <row r="209" spans="2:8">
      <c r="B209" s="890"/>
      <c r="C209" s="886"/>
      <c r="D209" s="886"/>
      <c r="E209" s="886"/>
      <c r="F209" s="886"/>
      <c r="G209" s="886"/>
      <c r="H209" s="886"/>
    </row>
    <row r="210" spans="2:8">
      <c r="B210" s="890"/>
      <c r="C210" s="886"/>
      <c r="D210" s="886"/>
      <c r="E210" s="886"/>
      <c r="F210" s="886"/>
      <c r="G210" s="886"/>
      <c r="H210" s="886"/>
    </row>
    <row r="211" spans="2:8">
      <c r="B211" s="890"/>
      <c r="C211" s="886"/>
      <c r="D211" s="886"/>
      <c r="E211" s="886"/>
      <c r="F211" s="886"/>
      <c r="G211" s="886"/>
      <c r="H211" s="886"/>
    </row>
    <row r="212" spans="2:8">
      <c r="B212" s="890"/>
      <c r="C212" s="886"/>
      <c r="D212" s="886"/>
      <c r="E212" s="886"/>
      <c r="F212" s="886"/>
      <c r="G212" s="886"/>
      <c r="H212" s="886"/>
    </row>
    <row r="213" spans="2:8">
      <c r="B213" s="890"/>
      <c r="C213" s="886"/>
      <c r="D213" s="886"/>
      <c r="E213" s="886"/>
      <c r="F213" s="886"/>
      <c r="G213" s="886"/>
      <c r="H213" s="886"/>
    </row>
    <row r="214" spans="2:8">
      <c r="B214" s="890"/>
      <c r="C214" s="886"/>
      <c r="D214" s="886"/>
      <c r="E214" s="886"/>
      <c r="F214" s="886"/>
      <c r="G214" s="886"/>
      <c r="H214" s="886"/>
    </row>
    <row r="215" spans="2:8">
      <c r="B215" s="890"/>
      <c r="C215" s="886"/>
      <c r="D215" s="886"/>
      <c r="E215" s="886"/>
      <c r="F215" s="886"/>
      <c r="G215" s="886"/>
      <c r="H215" s="886"/>
    </row>
    <row r="216" spans="2:8">
      <c r="B216" s="890"/>
      <c r="C216" s="886"/>
      <c r="D216" s="886"/>
      <c r="E216" s="886"/>
      <c r="F216" s="886"/>
      <c r="G216" s="886"/>
      <c r="H216" s="886"/>
    </row>
    <row r="217" spans="2:8">
      <c r="B217" s="890"/>
      <c r="C217" s="886"/>
      <c r="D217" s="886"/>
      <c r="E217" s="886"/>
      <c r="F217" s="886"/>
      <c r="G217" s="886"/>
      <c r="H217" s="886"/>
    </row>
    <row r="218" spans="2:8">
      <c r="B218" s="890"/>
      <c r="C218" s="886"/>
      <c r="D218" s="886"/>
      <c r="E218" s="886"/>
      <c r="F218" s="886"/>
      <c r="G218" s="886"/>
      <c r="H218" s="886"/>
    </row>
    <row r="219" spans="2:8">
      <c r="B219" s="890"/>
      <c r="C219" s="886"/>
      <c r="D219" s="886"/>
      <c r="E219" s="886"/>
      <c r="F219" s="886"/>
      <c r="G219" s="886"/>
      <c r="H219" s="886"/>
    </row>
    <row r="220" spans="2:8">
      <c r="B220" s="890"/>
      <c r="C220" s="886"/>
      <c r="D220" s="886"/>
      <c r="E220" s="886"/>
      <c r="F220" s="886"/>
      <c r="G220" s="886"/>
      <c r="H220" s="886"/>
    </row>
    <row r="221" spans="2:8">
      <c r="B221" s="890"/>
      <c r="C221" s="886"/>
      <c r="D221" s="886"/>
      <c r="E221" s="886"/>
      <c r="F221" s="886"/>
      <c r="G221" s="886"/>
      <c r="H221" s="886"/>
    </row>
    <row r="222" spans="2:8">
      <c r="B222" s="890"/>
      <c r="C222" s="886"/>
      <c r="D222" s="886"/>
      <c r="E222" s="886"/>
      <c r="F222" s="886"/>
      <c r="G222" s="886"/>
      <c r="H222" s="886"/>
    </row>
    <row r="223" spans="2:8">
      <c r="B223" s="890"/>
      <c r="C223" s="886"/>
      <c r="D223" s="886"/>
      <c r="E223" s="886"/>
      <c r="F223" s="886"/>
      <c r="G223" s="886"/>
      <c r="H223" s="886"/>
    </row>
    <row r="224" spans="2:8">
      <c r="B224" s="890"/>
      <c r="C224" s="886"/>
      <c r="D224" s="886"/>
      <c r="E224" s="886"/>
      <c r="F224" s="886"/>
      <c r="G224" s="886"/>
      <c r="H224" s="886"/>
    </row>
    <row r="225" spans="2:8">
      <c r="B225" s="890"/>
      <c r="C225" s="886"/>
      <c r="D225" s="886"/>
      <c r="E225" s="886"/>
      <c r="F225" s="886"/>
      <c r="G225" s="886"/>
      <c r="H225" s="886"/>
    </row>
    <row r="226" spans="2:8">
      <c r="B226" s="890"/>
      <c r="C226" s="886"/>
      <c r="D226" s="886"/>
      <c r="E226" s="886"/>
      <c r="F226" s="886"/>
      <c r="G226" s="886"/>
      <c r="H226" s="886"/>
    </row>
    <row r="227" spans="2:8">
      <c r="B227" s="890"/>
      <c r="C227" s="886"/>
      <c r="D227" s="886"/>
      <c r="E227" s="886"/>
      <c r="F227" s="886"/>
      <c r="G227" s="886"/>
      <c r="H227" s="886"/>
    </row>
    <row r="228" spans="2:8">
      <c r="B228" s="890"/>
      <c r="C228" s="886"/>
      <c r="D228" s="886"/>
      <c r="E228" s="886"/>
      <c r="F228" s="886"/>
      <c r="G228" s="886"/>
      <c r="H228" s="886"/>
    </row>
    <row r="229" spans="2:8">
      <c r="B229" s="890"/>
      <c r="C229" s="886"/>
      <c r="D229" s="886"/>
      <c r="E229" s="886"/>
      <c r="F229" s="886"/>
      <c r="G229" s="886"/>
      <c r="H229" s="886"/>
    </row>
    <row r="230" spans="2:8">
      <c r="B230" s="890"/>
      <c r="C230" s="886"/>
      <c r="D230" s="886"/>
      <c r="E230" s="886"/>
      <c r="F230" s="886"/>
      <c r="G230" s="886"/>
      <c r="H230" s="886"/>
    </row>
    <row r="231" spans="2:8">
      <c r="B231" s="890"/>
      <c r="C231" s="886"/>
      <c r="D231" s="886"/>
      <c r="E231" s="886"/>
      <c r="F231" s="886"/>
      <c r="G231" s="886"/>
      <c r="H231" s="886"/>
    </row>
    <row r="232" spans="2:8">
      <c r="B232" s="890"/>
      <c r="C232" s="886"/>
      <c r="D232" s="886"/>
      <c r="E232" s="886"/>
      <c r="F232" s="886"/>
      <c r="G232" s="886"/>
      <c r="H232" s="886"/>
    </row>
    <row r="233" spans="2:8">
      <c r="B233" s="890"/>
      <c r="C233" s="886"/>
      <c r="D233" s="886"/>
      <c r="E233" s="886"/>
      <c r="F233" s="886"/>
      <c r="G233" s="886"/>
      <c r="H233" s="886"/>
    </row>
    <row r="234" spans="2:8">
      <c r="B234" s="890"/>
      <c r="C234" s="886"/>
      <c r="D234" s="886"/>
      <c r="E234" s="886"/>
      <c r="F234" s="886"/>
      <c r="G234" s="886"/>
      <c r="H234" s="886"/>
    </row>
    <row r="235" spans="2:8">
      <c r="B235" s="890"/>
      <c r="C235" s="886"/>
      <c r="D235" s="886"/>
      <c r="E235" s="886"/>
      <c r="F235" s="886"/>
      <c r="G235" s="886"/>
      <c r="H235" s="886"/>
    </row>
    <row r="236" spans="2:8">
      <c r="B236" s="890"/>
      <c r="C236" s="886"/>
      <c r="D236" s="886"/>
      <c r="E236" s="886"/>
      <c r="F236" s="886"/>
      <c r="G236" s="886"/>
      <c r="H236" s="886"/>
    </row>
    <row r="237" spans="2:8">
      <c r="B237" s="890"/>
      <c r="C237" s="886"/>
      <c r="D237" s="886"/>
      <c r="E237" s="886"/>
      <c r="F237" s="886"/>
      <c r="G237" s="886"/>
      <c r="H237" s="886"/>
    </row>
    <row r="238" spans="2:8">
      <c r="B238" s="890"/>
      <c r="C238" s="886"/>
      <c r="D238" s="886"/>
      <c r="E238" s="886"/>
      <c r="F238" s="886"/>
      <c r="G238" s="886"/>
      <c r="H238" s="886"/>
    </row>
    <row r="239" spans="2:8">
      <c r="B239" s="890"/>
      <c r="C239" s="886"/>
      <c r="D239" s="886"/>
      <c r="E239" s="886"/>
      <c r="F239" s="886"/>
      <c r="G239" s="886"/>
      <c r="H239" s="886"/>
    </row>
    <row r="240" spans="2:8">
      <c r="B240" s="890"/>
      <c r="C240" s="886"/>
      <c r="D240" s="886"/>
      <c r="E240" s="886"/>
      <c r="F240" s="886"/>
      <c r="G240" s="886"/>
      <c r="H240" s="886"/>
    </row>
    <row r="241" spans="2:8">
      <c r="B241" s="890"/>
      <c r="C241" s="886"/>
      <c r="D241" s="886"/>
      <c r="E241" s="886"/>
      <c r="F241" s="886"/>
      <c r="G241" s="886"/>
      <c r="H241" s="886"/>
    </row>
    <row r="242" spans="2:8">
      <c r="B242" s="890"/>
      <c r="C242" s="886"/>
      <c r="D242" s="886"/>
      <c r="E242" s="886"/>
      <c r="F242" s="886"/>
      <c r="G242" s="886"/>
      <c r="H242" s="886"/>
    </row>
    <row r="243" spans="2:8">
      <c r="B243" s="890"/>
      <c r="C243" s="886"/>
      <c r="D243" s="886"/>
      <c r="E243" s="886"/>
      <c r="F243" s="886"/>
      <c r="G243" s="886"/>
      <c r="H243" s="886"/>
    </row>
    <row r="244" spans="2:8">
      <c r="B244" s="890"/>
      <c r="C244" s="886"/>
      <c r="D244" s="886"/>
      <c r="E244" s="886"/>
      <c r="F244" s="886"/>
      <c r="G244" s="886"/>
      <c r="H244" s="886"/>
    </row>
    <row r="245" spans="2:8">
      <c r="B245" s="890"/>
      <c r="C245" s="886"/>
      <c r="D245" s="886"/>
      <c r="E245" s="886"/>
      <c r="F245" s="886"/>
      <c r="G245" s="886"/>
      <c r="H245" s="886"/>
    </row>
    <row r="246" spans="2:8">
      <c r="B246" s="890"/>
      <c r="C246" s="886"/>
      <c r="D246" s="886"/>
      <c r="E246" s="886"/>
      <c r="F246" s="886"/>
      <c r="G246" s="886"/>
      <c r="H246" s="886"/>
    </row>
    <row r="247" spans="2:8">
      <c r="B247" s="890"/>
      <c r="C247" s="886"/>
      <c r="D247" s="886"/>
      <c r="E247" s="886"/>
      <c r="F247" s="886"/>
      <c r="G247" s="886"/>
      <c r="H247" s="886"/>
    </row>
    <row r="248" spans="2:8">
      <c r="B248" s="890"/>
      <c r="C248" s="886"/>
      <c r="D248" s="886"/>
      <c r="E248" s="886"/>
      <c r="F248" s="886"/>
      <c r="G248" s="886"/>
      <c r="H248" s="886"/>
    </row>
    <row r="249" spans="2:8">
      <c r="B249" s="890"/>
      <c r="C249" s="886"/>
      <c r="D249" s="886"/>
      <c r="E249" s="886"/>
      <c r="F249" s="886"/>
      <c r="G249" s="886"/>
      <c r="H249" s="886"/>
    </row>
    <row r="250" spans="2:8">
      <c r="B250" s="890"/>
      <c r="C250" s="886"/>
      <c r="D250" s="886"/>
      <c r="E250" s="886"/>
      <c r="F250" s="886"/>
      <c r="G250" s="886"/>
      <c r="H250" s="886"/>
    </row>
    <row r="251" spans="2:8">
      <c r="B251" s="890"/>
      <c r="C251" s="886"/>
      <c r="D251" s="886"/>
      <c r="E251" s="886"/>
      <c r="F251" s="886"/>
      <c r="G251" s="886"/>
      <c r="H251" s="886"/>
    </row>
    <row r="252" spans="2:8">
      <c r="B252" s="890"/>
      <c r="C252" s="886"/>
      <c r="D252" s="886"/>
      <c r="E252" s="886"/>
      <c r="F252" s="886"/>
      <c r="G252" s="886"/>
      <c r="H252" s="886"/>
    </row>
    <row r="253" spans="2:8">
      <c r="B253" s="890"/>
      <c r="C253" s="886"/>
      <c r="D253" s="886"/>
      <c r="E253" s="886"/>
      <c r="F253" s="886"/>
      <c r="G253" s="886"/>
      <c r="H253" s="886"/>
    </row>
    <row r="254" spans="2:8">
      <c r="B254" s="890"/>
      <c r="C254" s="886"/>
      <c r="D254" s="886"/>
      <c r="E254" s="886"/>
      <c r="F254" s="886"/>
      <c r="G254" s="886"/>
      <c r="H254" s="886"/>
    </row>
    <row r="255" spans="2:8">
      <c r="B255" s="890"/>
      <c r="C255" s="886"/>
      <c r="D255" s="886"/>
      <c r="E255" s="886"/>
      <c r="F255" s="886"/>
      <c r="G255" s="886"/>
      <c r="H255" s="886"/>
    </row>
    <row r="256" spans="2:8">
      <c r="B256" s="890"/>
      <c r="C256" s="886"/>
      <c r="D256" s="886"/>
      <c r="E256" s="886"/>
      <c r="F256" s="886"/>
      <c r="G256" s="886"/>
      <c r="H256" s="886"/>
    </row>
    <row r="257" spans="2:8">
      <c r="B257" s="890"/>
      <c r="C257" s="886"/>
      <c r="D257" s="886"/>
      <c r="E257" s="886"/>
      <c r="F257" s="886"/>
      <c r="G257" s="886"/>
      <c r="H257" s="886"/>
    </row>
    <row r="258" spans="2:8">
      <c r="B258" s="890"/>
      <c r="C258" s="886"/>
      <c r="D258" s="886"/>
      <c r="E258" s="886"/>
      <c r="F258" s="886"/>
      <c r="G258" s="886"/>
      <c r="H258" s="886"/>
    </row>
    <row r="259" spans="2:8">
      <c r="B259" s="890"/>
      <c r="C259" s="886"/>
      <c r="D259" s="886"/>
      <c r="E259" s="886"/>
      <c r="F259" s="886"/>
      <c r="G259" s="886"/>
      <c r="H259" s="886"/>
    </row>
    <row r="260" spans="2:8">
      <c r="B260" s="890"/>
      <c r="C260" s="886"/>
      <c r="D260" s="886"/>
      <c r="E260" s="886"/>
      <c r="F260" s="886"/>
      <c r="G260" s="886"/>
      <c r="H260" s="886"/>
    </row>
    <row r="261" spans="2:8">
      <c r="B261" s="890"/>
      <c r="C261" s="886"/>
      <c r="D261" s="886"/>
      <c r="E261" s="886"/>
      <c r="F261" s="886"/>
      <c r="G261" s="886"/>
      <c r="H261" s="886"/>
    </row>
    <row r="262" spans="2:8">
      <c r="B262" s="890"/>
      <c r="C262" s="886"/>
      <c r="D262" s="886"/>
      <c r="E262" s="886"/>
      <c r="F262" s="886"/>
      <c r="G262" s="886"/>
      <c r="H262" s="886"/>
    </row>
    <row r="263" spans="2:8">
      <c r="B263" s="890"/>
      <c r="C263" s="886"/>
      <c r="D263" s="886"/>
      <c r="E263" s="886"/>
      <c r="F263" s="886"/>
      <c r="G263" s="886"/>
      <c r="H263" s="886"/>
    </row>
    <row r="264" spans="2:8">
      <c r="B264" s="890"/>
      <c r="C264" s="886"/>
      <c r="D264" s="886"/>
      <c r="E264" s="886"/>
      <c r="F264" s="886"/>
      <c r="G264" s="886"/>
      <c r="H264" s="886"/>
    </row>
    <row r="265" spans="2:8">
      <c r="B265" s="890"/>
      <c r="C265" s="886"/>
      <c r="D265" s="886"/>
      <c r="E265" s="886"/>
      <c r="F265" s="886"/>
      <c r="G265" s="886"/>
      <c r="H265" s="886"/>
    </row>
    <row r="266" spans="2:8">
      <c r="B266" s="890"/>
      <c r="C266" s="886"/>
      <c r="D266" s="886"/>
      <c r="E266" s="886"/>
      <c r="F266" s="886"/>
      <c r="G266" s="886"/>
      <c r="H266" s="886"/>
    </row>
    <row r="267" spans="2:8">
      <c r="B267" s="890"/>
      <c r="C267" s="886"/>
      <c r="D267" s="886"/>
      <c r="E267" s="886"/>
      <c r="F267" s="886"/>
      <c r="G267" s="886"/>
      <c r="H267" s="886"/>
    </row>
    <row r="268" spans="2:8">
      <c r="B268" s="890"/>
      <c r="C268" s="886"/>
      <c r="D268" s="886"/>
      <c r="E268" s="886"/>
      <c r="F268" s="886"/>
      <c r="G268" s="886"/>
      <c r="H268" s="886"/>
    </row>
    <row r="269" spans="2:8">
      <c r="B269" s="890"/>
      <c r="C269" s="886"/>
      <c r="D269" s="886"/>
      <c r="E269" s="886"/>
      <c r="F269" s="886"/>
      <c r="G269" s="886"/>
      <c r="H269" s="886"/>
    </row>
    <row r="270" spans="2:8">
      <c r="B270" s="890"/>
      <c r="C270" s="886"/>
      <c r="D270" s="886"/>
      <c r="E270" s="886"/>
      <c r="F270" s="886"/>
      <c r="G270" s="886"/>
      <c r="H270" s="886"/>
    </row>
    <row r="271" spans="2:8">
      <c r="B271" s="890"/>
      <c r="C271" s="886"/>
      <c r="D271" s="886"/>
      <c r="E271" s="886"/>
      <c r="F271" s="886"/>
      <c r="G271" s="886"/>
      <c r="H271" s="886"/>
    </row>
    <row r="272" spans="2:8">
      <c r="B272" s="890"/>
      <c r="C272" s="886"/>
      <c r="D272" s="886"/>
      <c r="E272" s="886"/>
      <c r="F272" s="886"/>
      <c r="G272" s="886"/>
      <c r="H272" s="886"/>
    </row>
    <row r="273" spans="2:8">
      <c r="B273" s="890"/>
      <c r="C273" s="886"/>
      <c r="D273" s="886"/>
      <c r="E273" s="886"/>
      <c r="F273" s="886"/>
      <c r="G273" s="886"/>
      <c r="H273" s="886"/>
    </row>
    <row r="274" spans="2:8">
      <c r="B274" s="890"/>
      <c r="C274" s="886"/>
      <c r="D274" s="886"/>
      <c r="E274" s="886"/>
      <c r="F274" s="886"/>
      <c r="G274" s="886"/>
      <c r="H274" s="886"/>
    </row>
    <row r="275" spans="2:8">
      <c r="B275" s="890"/>
      <c r="C275" s="886"/>
      <c r="D275" s="886"/>
      <c r="E275" s="886"/>
      <c r="F275" s="886"/>
      <c r="G275" s="886"/>
      <c r="H275" s="886"/>
    </row>
    <row r="276" spans="2:8">
      <c r="B276" s="890"/>
      <c r="C276" s="886"/>
      <c r="D276" s="886"/>
      <c r="E276" s="886"/>
      <c r="F276" s="886"/>
      <c r="G276" s="886"/>
      <c r="H276" s="886"/>
    </row>
    <row r="277" spans="2:8">
      <c r="B277" s="890"/>
      <c r="C277" s="886"/>
      <c r="D277" s="886"/>
      <c r="E277" s="886"/>
      <c r="F277" s="886"/>
      <c r="G277" s="886"/>
      <c r="H277" s="886"/>
    </row>
    <row r="278" spans="2:8">
      <c r="B278" s="890"/>
      <c r="C278" s="886"/>
      <c r="D278" s="886"/>
      <c r="E278" s="886"/>
      <c r="F278" s="886"/>
      <c r="G278" s="886"/>
      <c r="H278" s="886"/>
    </row>
    <row r="279" spans="2:8">
      <c r="B279" s="890"/>
      <c r="C279" s="886"/>
      <c r="D279" s="886"/>
      <c r="E279" s="886"/>
      <c r="F279" s="886"/>
      <c r="G279" s="886"/>
      <c r="H279" s="886"/>
    </row>
    <row r="280" spans="2:8">
      <c r="B280" s="890"/>
      <c r="C280" s="886"/>
      <c r="D280" s="886"/>
      <c r="E280" s="886"/>
      <c r="F280" s="886"/>
      <c r="G280" s="886"/>
      <c r="H280" s="886"/>
    </row>
    <row r="281" spans="2:8">
      <c r="B281" s="890"/>
      <c r="C281" s="886"/>
      <c r="D281" s="886"/>
      <c r="E281" s="886"/>
      <c r="F281" s="886"/>
      <c r="G281" s="886"/>
      <c r="H281" s="886"/>
    </row>
    <row r="282" spans="2:8">
      <c r="B282" s="890"/>
      <c r="C282" s="886"/>
      <c r="D282" s="886"/>
      <c r="E282" s="886"/>
      <c r="F282" s="886"/>
      <c r="G282" s="886"/>
      <c r="H282" s="886"/>
    </row>
    <row r="283" spans="2:8">
      <c r="B283" s="890"/>
      <c r="C283" s="886"/>
      <c r="D283" s="886"/>
      <c r="E283" s="886"/>
      <c r="F283" s="886"/>
      <c r="G283" s="886"/>
      <c r="H283" s="886"/>
    </row>
    <row r="284" spans="2:8">
      <c r="B284" s="890"/>
      <c r="C284" s="886"/>
      <c r="D284" s="886"/>
      <c r="E284" s="886"/>
      <c r="F284" s="886"/>
      <c r="G284" s="886"/>
      <c r="H284" s="886"/>
    </row>
    <row r="285" spans="2:8">
      <c r="B285" s="890"/>
      <c r="C285" s="886"/>
      <c r="D285" s="886"/>
      <c r="E285" s="886"/>
      <c r="F285" s="886"/>
      <c r="G285" s="886"/>
      <c r="H285" s="886"/>
    </row>
    <row r="286" spans="2:8">
      <c r="B286" s="890"/>
      <c r="C286" s="886"/>
      <c r="D286" s="886"/>
      <c r="E286" s="886"/>
      <c r="F286" s="886"/>
      <c r="G286" s="886"/>
      <c r="H286" s="886"/>
    </row>
    <row r="287" spans="2:8">
      <c r="B287" s="890"/>
      <c r="C287" s="886"/>
      <c r="D287" s="886"/>
      <c r="E287" s="886"/>
      <c r="F287" s="886"/>
      <c r="G287" s="886"/>
      <c r="H287" s="886"/>
    </row>
    <row r="288" spans="2:8">
      <c r="B288" s="890"/>
      <c r="C288" s="886"/>
      <c r="D288" s="886"/>
      <c r="E288" s="886"/>
      <c r="F288" s="886"/>
      <c r="G288" s="886"/>
      <c r="H288" s="886"/>
    </row>
    <row r="289" spans="2:8">
      <c r="B289" s="890"/>
      <c r="C289" s="886"/>
      <c r="D289" s="886"/>
      <c r="E289" s="886"/>
      <c r="F289" s="886"/>
      <c r="G289" s="886"/>
      <c r="H289" s="886"/>
    </row>
    <row r="290" spans="2:8">
      <c r="B290" s="890"/>
      <c r="C290" s="886"/>
      <c r="D290" s="886"/>
      <c r="E290" s="886"/>
      <c r="F290" s="886"/>
      <c r="G290" s="886"/>
      <c r="H290" s="886"/>
    </row>
    <row r="291" spans="2:8">
      <c r="B291" s="890"/>
      <c r="C291" s="886"/>
      <c r="D291" s="886"/>
      <c r="E291" s="886"/>
      <c r="F291" s="886"/>
      <c r="G291" s="886"/>
      <c r="H291" s="886"/>
    </row>
    <row r="292" spans="2:8">
      <c r="B292" s="890"/>
      <c r="C292" s="886"/>
      <c r="D292" s="886"/>
      <c r="E292" s="886"/>
      <c r="F292" s="886"/>
      <c r="G292" s="886"/>
      <c r="H292" s="886"/>
    </row>
    <row r="293" spans="2:8">
      <c r="B293" s="890"/>
      <c r="C293" s="886"/>
      <c r="D293" s="886"/>
      <c r="E293" s="886"/>
      <c r="F293" s="886"/>
      <c r="G293" s="886"/>
      <c r="H293" s="886"/>
    </row>
    <row r="294" spans="2:8">
      <c r="B294" s="890"/>
      <c r="C294" s="886"/>
      <c r="D294" s="886"/>
      <c r="E294" s="886"/>
      <c r="F294" s="886"/>
      <c r="G294" s="886"/>
      <c r="H294" s="886"/>
    </row>
    <row r="295" spans="2:8">
      <c r="B295" s="890"/>
      <c r="C295" s="886"/>
      <c r="D295" s="886"/>
      <c r="E295" s="886"/>
      <c r="F295" s="886"/>
      <c r="G295" s="886"/>
      <c r="H295" s="886"/>
    </row>
    <row r="296" spans="2:8">
      <c r="B296" s="890"/>
      <c r="C296" s="886"/>
      <c r="D296" s="886"/>
      <c r="E296" s="886"/>
      <c r="F296" s="886"/>
      <c r="G296" s="886"/>
      <c r="H296" s="886"/>
    </row>
    <row r="297" spans="2:8">
      <c r="B297" s="890"/>
      <c r="C297" s="886"/>
      <c r="D297" s="886"/>
      <c r="E297" s="886"/>
      <c r="F297" s="886"/>
      <c r="G297" s="886"/>
      <c r="H297" s="886"/>
    </row>
    <row r="298" spans="2:8">
      <c r="B298" s="890"/>
      <c r="C298" s="886"/>
      <c r="D298" s="886"/>
      <c r="E298" s="886"/>
      <c r="F298" s="886"/>
      <c r="G298" s="886"/>
      <c r="H298" s="886"/>
    </row>
    <row r="299" spans="2:8">
      <c r="B299" s="890"/>
      <c r="C299" s="886"/>
      <c r="D299" s="886"/>
      <c r="E299" s="886"/>
      <c r="F299" s="886"/>
      <c r="G299" s="886"/>
      <c r="H299" s="886"/>
    </row>
    <row r="300" spans="2:8">
      <c r="B300" s="890"/>
      <c r="C300" s="886"/>
      <c r="D300" s="886"/>
      <c r="E300" s="886"/>
      <c r="F300" s="886"/>
      <c r="G300" s="886"/>
      <c r="H300" s="886"/>
    </row>
    <row r="301" spans="2:8">
      <c r="B301" s="890"/>
      <c r="C301" s="886"/>
      <c r="D301" s="886"/>
      <c r="E301" s="886"/>
      <c r="F301" s="886"/>
      <c r="G301" s="886"/>
      <c r="H301" s="886"/>
    </row>
    <row r="302" spans="2:8">
      <c r="B302" s="890"/>
      <c r="C302" s="886"/>
      <c r="D302" s="886"/>
      <c r="E302" s="886"/>
      <c r="F302" s="886"/>
      <c r="G302" s="886"/>
      <c r="H302" s="886"/>
    </row>
    <row r="303" spans="2:8">
      <c r="B303" s="890"/>
      <c r="C303" s="886"/>
      <c r="D303" s="886"/>
      <c r="E303" s="886"/>
      <c r="F303" s="886"/>
      <c r="G303" s="886"/>
      <c r="H303" s="886"/>
    </row>
    <row r="304" spans="2:8">
      <c r="B304" s="890"/>
      <c r="C304" s="886"/>
      <c r="D304" s="886"/>
      <c r="E304" s="886"/>
      <c r="F304" s="886"/>
      <c r="G304" s="886"/>
      <c r="H304" s="886"/>
    </row>
    <row r="305" spans="2:8">
      <c r="B305" s="890"/>
      <c r="C305" s="886"/>
      <c r="D305" s="886"/>
      <c r="E305" s="886"/>
      <c r="F305" s="886"/>
      <c r="G305" s="886"/>
      <c r="H305" s="886"/>
    </row>
    <row r="306" spans="2:8">
      <c r="B306" s="890"/>
      <c r="C306" s="886"/>
      <c r="D306" s="886"/>
      <c r="E306" s="886"/>
      <c r="F306" s="886"/>
      <c r="G306" s="886"/>
      <c r="H306" s="886"/>
    </row>
    <row r="307" spans="2:8">
      <c r="B307" s="890"/>
      <c r="C307" s="886"/>
      <c r="D307" s="886"/>
      <c r="E307" s="886"/>
      <c r="F307" s="886"/>
      <c r="G307" s="886"/>
      <c r="H307" s="886"/>
    </row>
    <row r="308" spans="2:8">
      <c r="B308" s="890"/>
      <c r="C308" s="886"/>
      <c r="D308" s="886"/>
      <c r="E308" s="886"/>
      <c r="F308" s="886"/>
      <c r="G308" s="886"/>
      <c r="H308" s="886"/>
    </row>
    <row r="309" spans="2:8">
      <c r="B309" s="890"/>
      <c r="C309" s="886"/>
      <c r="D309" s="886"/>
      <c r="E309" s="886"/>
      <c r="F309" s="886"/>
      <c r="G309" s="886"/>
      <c r="H309" s="886"/>
    </row>
    <row r="310" spans="2:8">
      <c r="B310" s="890"/>
      <c r="C310" s="886"/>
      <c r="D310" s="886"/>
      <c r="E310" s="886"/>
      <c r="F310" s="886"/>
      <c r="G310" s="886"/>
      <c r="H310" s="886"/>
    </row>
    <row r="311" spans="2:8">
      <c r="B311" s="890"/>
      <c r="C311" s="886"/>
      <c r="D311" s="886"/>
      <c r="E311" s="886"/>
      <c r="F311" s="886"/>
      <c r="G311" s="886"/>
      <c r="H311" s="886"/>
    </row>
    <row r="312" spans="2:8">
      <c r="B312" s="890"/>
      <c r="C312" s="886"/>
      <c r="D312" s="886"/>
      <c r="E312" s="886"/>
      <c r="F312" s="886"/>
      <c r="G312" s="886"/>
      <c r="H312" s="886"/>
    </row>
    <row r="313" spans="2:8">
      <c r="B313" s="890"/>
      <c r="C313" s="886"/>
      <c r="D313" s="886"/>
      <c r="E313" s="886"/>
      <c r="F313" s="886"/>
      <c r="G313" s="886"/>
      <c r="H313" s="886"/>
    </row>
    <row r="314" spans="2:8">
      <c r="B314" s="890"/>
      <c r="C314" s="886"/>
      <c r="D314" s="886"/>
      <c r="E314" s="886"/>
      <c r="F314" s="886"/>
      <c r="G314" s="886"/>
      <c r="H314" s="886"/>
    </row>
    <row r="315" spans="2:8">
      <c r="B315" s="890"/>
      <c r="C315" s="886"/>
      <c r="D315" s="886"/>
      <c r="E315" s="886"/>
      <c r="F315" s="886"/>
      <c r="G315" s="886"/>
      <c r="H315" s="886"/>
    </row>
    <row r="316" spans="2:8">
      <c r="B316" s="890"/>
      <c r="C316" s="886"/>
      <c r="D316" s="886"/>
      <c r="E316" s="886"/>
      <c r="F316" s="886"/>
      <c r="G316" s="886"/>
      <c r="H316" s="886"/>
    </row>
    <row r="317" spans="2:8">
      <c r="B317" s="890"/>
      <c r="C317" s="886"/>
      <c r="D317" s="886"/>
      <c r="E317" s="886"/>
      <c r="F317" s="886"/>
      <c r="G317" s="886"/>
      <c r="H317" s="886"/>
    </row>
    <row r="318" spans="2:8">
      <c r="B318" s="890"/>
      <c r="C318" s="886"/>
      <c r="D318" s="886"/>
      <c r="E318" s="886"/>
      <c r="F318" s="886"/>
      <c r="G318" s="886"/>
      <c r="H318" s="886"/>
    </row>
    <row r="319" spans="2:8">
      <c r="B319" s="890"/>
      <c r="C319" s="886"/>
      <c r="D319" s="886"/>
      <c r="E319" s="886"/>
      <c r="F319" s="886"/>
      <c r="G319" s="886"/>
      <c r="H319" s="886"/>
    </row>
    <row r="320" spans="2:8">
      <c r="B320" s="890"/>
      <c r="C320" s="886"/>
      <c r="D320" s="886"/>
      <c r="E320" s="886"/>
      <c r="F320" s="886"/>
      <c r="G320" s="886"/>
      <c r="H320" s="886"/>
    </row>
    <row r="321" spans="2:8">
      <c r="B321" s="890"/>
      <c r="C321" s="886"/>
      <c r="D321" s="886"/>
      <c r="E321" s="886"/>
      <c r="F321" s="886"/>
      <c r="G321" s="886"/>
      <c r="H321" s="886"/>
    </row>
    <row r="322" spans="2:8">
      <c r="B322" s="890"/>
      <c r="C322" s="886"/>
      <c r="D322" s="886"/>
      <c r="E322" s="886"/>
      <c r="F322" s="886"/>
      <c r="G322" s="886"/>
      <c r="H322" s="886"/>
    </row>
    <row r="323" spans="2:8">
      <c r="B323" s="890"/>
      <c r="C323" s="886"/>
      <c r="D323" s="886"/>
      <c r="E323" s="886"/>
      <c r="F323" s="886"/>
      <c r="G323" s="886"/>
      <c r="H323" s="886"/>
    </row>
    <row r="324" spans="2:8">
      <c r="B324" s="890"/>
      <c r="C324" s="886"/>
      <c r="D324" s="886"/>
      <c r="E324" s="886"/>
      <c r="F324" s="886"/>
      <c r="G324" s="886"/>
      <c r="H324" s="886"/>
    </row>
    <row r="325" spans="2:8">
      <c r="B325" s="890"/>
      <c r="C325" s="886"/>
      <c r="D325" s="886"/>
      <c r="E325" s="886"/>
      <c r="F325" s="886"/>
      <c r="G325" s="886"/>
      <c r="H325" s="886"/>
    </row>
    <row r="326" spans="2:8">
      <c r="B326" s="890"/>
      <c r="C326" s="886"/>
      <c r="D326" s="886"/>
      <c r="E326" s="886"/>
      <c r="F326" s="886"/>
      <c r="G326" s="886"/>
      <c r="H326" s="886"/>
    </row>
    <row r="327" spans="2:8">
      <c r="B327" s="890"/>
      <c r="C327" s="886"/>
      <c r="D327" s="886"/>
      <c r="E327" s="886"/>
      <c r="F327" s="886"/>
      <c r="G327" s="886"/>
      <c r="H327" s="886"/>
    </row>
    <row r="328" spans="2:8">
      <c r="B328" s="890"/>
      <c r="C328" s="886"/>
      <c r="D328" s="886"/>
      <c r="E328" s="886"/>
      <c r="F328" s="886"/>
      <c r="G328" s="886"/>
      <c r="H328" s="886"/>
    </row>
    <row r="329" spans="2:8">
      <c r="B329" s="890"/>
      <c r="C329" s="886"/>
      <c r="D329" s="886"/>
      <c r="E329" s="886"/>
      <c r="F329" s="886"/>
      <c r="G329" s="886"/>
      <c r="H329" s="886"/>
    </row>
    <row r="330" spans="2:8">
      <c r="B330" s="890"/>
      <c r="C330" s="886"/>
      <c r="D330" s="886"/>
      <c r="E330" s="886"/>
      <c r="F330" s="886"/>
      <c r="G330" s="886"/>
      <c r="H330" s="886"/>
    </row>
    <row r="331" spans="2:8">
      <c r="B331" s="890"/>
      <c r="C331" s="886"/>
      <c r="D331" s="886"/>
      <c r="E331" s="886"/>
      <c r="F331" s="886"/>
      <c r="G331" s="886"/>
      <c r="H331" s="886"/>
    </row>
    <row r="332" spans="2:8">
      <c r="B332" s="890"/>
      <c r="C332" s="886"/>
      <c r="D332" s="886"/>
      <c r="E332" s="886"/>
      <c r="F332" s="886"/>
      <c r="G332" s="886"/>
      <c r="H332" s="886"/>
    </row>
    <row r="333" spans="2:8">
      <c r="B333" s="890"/>
      <c r="C333" s="886"/>
      <c r="D333" s="886"/>
      <c r="E333" s="886"/>
      <c r="F333" s="886"/>
      <c r="G333" s="886"/>
      <c r="H333" s="886"/>
    </row>
    <row r="334" spans="2:8">
      <c r="B334" s="890"/>
      <c r="C334" s="886"/>
      <c r="D334" s="886"/>
      <c r="E334" s="886"/>
      <c r="F334" s="886"/>
      <c r="G334" s="886"/>
      <c r="H334" s="886"/>
    </row>
    <row r="335" spans="2:8">
      <c r="B335" s="890"/>
      <c r="C335" s="886"/>
      <c r="D335" s="886"/>
      <c r="E335" s="886"/>
      <c r="F335" s="886"/>
      <c r="G335" s="886"/>
      <c r="H335" s="886"/>
    </row>
    <row r="336" spans="2:8">
      <c r="B336" s="890"/>
      <c r="C336" s="886"/>
      <c r="D336" s="886"/>
      <c r="E336" s="886"/>
      <c r="F336" s="886"/>
      <c r="G336" s="886"/>
      <c r="H336" s="886"/>
    </row>
    <row r="337" spans="2:8">
      <c r="B337" s="890"/>
      <c r="C337" s="886"/>
      <c r="D337" s="886"/>
      <c r="E337" s="886"/>
      <c r="F337" s="886"/>
      <c r="G337" s="886"/>
      <c r="H337" s="886"/>
    </row>
    <row r="338" spans="2:8">
      <c r="B338" s="890"/>
      <c r="C338" s="886"/>
      <c r="D338" s="886"/>
      <c r="E338" s="886"/>
      <c r="F338" s="886"/>
      <c r="G338" s="886"/>
      <c r="H338" s="886"/>
    </row>
    <row r="339" spans="2:8">
      <c r="B339" s="890"/>
      <c r="C339" s="886"/>
      <c r="D339" s="886"/>
      <c r="E339" s="886"/>
      <c r="F339" s="886"/>
      <c r="G339" s="886"/>
      <c r="H339" s="886"/>
    </row>
    <row r="340" spans="2:8">
      <c r="B340" s="890"/>
      <c r="C340" s="886"/>
      <c r="D340" s="886"/>
      <c r="E340" s="886"/>
      <c r="F340" s="886"/>
      <c r="G340" s="886"/>
      <c r="H340" s="886"/>
    </row>
    <row r="341" spans="2:8">
      <c r="B341" s="890"/>
      <c r="C341" s="886"/>
      <c r="D341" s="886"/>
      <c r="E341" s="886"/>
      <c r="F341" s="886"/>
      <c r="G341" s="886"/>
      <c r="H341" s="886"/>
    </row>
    <row r="342" spans="2:8">
      <c r="B342" s="890"/>
      <c r="C342" s="886"/>
      <c r="D342" s="886"/>
      <c r="E342" s="886"/>
      <c r="F342" s="886"/>
      <c r="G342" s="886"/>
      <c r="H342" s="886"/>
    </row>
    <row r="343" spans="2:8">
      <c r="B343" s="890"/>
      <c r="C343" s="886"/>
      <c r="D343" s="886"/>
      <c r="E343" s="886"/>
      <c r="F343" s="886"/>
      <c r="G343" s="886"/>
      <c r="H343" s="886"/>
    </row>
    <row r="344" spans="2:8">
      <c r="B344" s="890"/>
      <c r="C344" s="886"/>
      <c r="D344" s="886"/>
      <c r="E344" s="886"/>
      <c r="F344" s="886"/>
      <c r="G344" s="886"/>
      <c r="H344" s="886"/>
    </row>
    <row r="345" spans="2:8">
      <c r="B345" s="890"/>
      <c r="C345" s="886"/>
      <c r="D345" s="886"/>
      <c r="E345" s="886"/>
      <c r="F345" s="886"/>
      <c r="G345" s="886"/>
      <c r="H345" s="886"/>
    </row>
    <row r="346" spans="2:8">
      <c r="B346" s="890"/>
      <c r="C346" s="886"/>
      <c r="D346" s="886"/>
      <c r="E346" s="886"/>
      <c r="F346" s="886"/>
      <c r="G346" s="886"/>
      <c r="H346" s="886"/>
    </row>
    <row r="347" spans="2:8">
      <c r="B347" s="890"/>
      <c r="C347" s="886"/>
      <c r="D347" s="886"/>
      <c r="E347" s="886"/>
      <c r="F347" s="886"/>
      <c r="G347" s="886"/>
      <c r="H347" s="886"/>
    </row>
    <row r="348" spans="2:8">
      <c r="B348" s="890"/>
      <c r="C348" s="886"/>
      <c r="D348" s="886"/>
      <c r="E348" s="886"/>
      <c r="F348" s="886"/>
      <c r="G348" s="886"/>
      <c r="H348" s="886"/>
    </row>
    <row r="349" spans="2:8">
      <c r="B349" s="890"/>
      <c r="C349" s="886"/>
      <c r="D349" s="886"/>
      <c r="E349" s="886"/>
      <c r="F349" s="886"/>
      <c r="G349" s="886"/>
      <c r="H349" s="886"/>
    </row>
    <row r="350" spans="2:8">
      <c r="B350" s="890"/>
      <c r="C350" s="886"/>
      <c r="D350" s="886"/>
      <c r="E350" s="886"/>
      <c r="F350" s="886"/>
      <c r="G350" s="886"/>
      <c r="H350" s="886"/>
    </row>
    <row r="351" spans="2:8">
      <c r="B351" s="890"/>
      <c r="C351" s="886"/>
      <c r="D351" s="886"/>
      <c r="E351" s="886"/>
      <c r="F351" s="886"/>
      <c r="G351" s="886"/>
      <c r="H351" s="886"/>
    </row>
    <row r="352" spans="2:8">
      <c r="B352" s="890"/>
      <c r="C352" s="886"/>
      <c r="D352" s="886"/>
      <c r="E352" s="886"/>
      <c r="F352" s="886"/>
      <c r="G352" s="886"/>
      <c r="H352" s="886"/>
    </row>
    <row r="353" spans="2:8">
      <c r="B353" s="890"/>
      <c r="C353" s="886"/>
      <c r="D353" s="886"/>
      <c r="E353" s="886"/>
      <c r="F353" s="886"/>
      <c r="G353" s="886"/>
      <c r="H353" s="886"/>
    </row>
    <row r="354" spans="2:8">
      <c r="B354" s="890"/>
      <c r="C354" s="886"/>
      <c r="D354" s="886"/>
      <c r="E354" s="886"/>
      <c r="F354" s="886"/>
      <c r="G354" s="886"/>
      <c r="H354" s="886"/>
    </row>
    <row r="355" spans="2:8">
      <c r="B355" s="890"/>
      <c r="C355" s="886"/>
      <c r="D355" s="886"/>
      <c r="E355" s="886"/>
      <c r="F355" s="886"/>
      <c r="G355" s="886"/>
      <c r="H355" s="886"/>
    </row>
    <row r="356" spans="2:8">
      <c r="B356" s="890"/>
      <c r="C356" s="886"/>
      <c r="D356" s="886"/>
      <c r="E356" s="886"/>
      <c r="F356" s="886"/>
      <c r="G356" s="886"/>
      <c r="H356" s="886"/>
    </row>
    <row r="357" spans="2:8">
      <c r="B357" s="890"/>
      <c r="C357" s="886"/>
      <c r="D357" s="886"/>
      <c r="E357" s="886"/>
      <c r="F357" s="886"/>
      <c r="G357" s="886"/>
      <c r="H357" s="886"/>
    </row>
    <row r="358" spans="2:8">
      <c r="B358" s="890"/>
      <c r="C358" s="886"/>
      <c r="D358" s="886"/>
      <c r="E358" s="886"/>
      <c r="F358" s="886"/>
      <c r="G358" s="886"/>
      <c r="H358" s="886"/>
    </row>
    <row r="359" spans="2:8">
      <c r="B359" s="890"/>
      <c r="C359" s="886"/>
      <c r="D359" s="886"/>
      <c r="E359" s="886"/>
      <c r="F359" s="886"/>
      <c r="G359" s="886"/>
      <c r="H359" s="886"/>
    </row>
    <row r="360" spans="2:8">
      <c r="B360" s="890"/>
      <c r="C360" s="886"/>
      <c r="D360" s="886"/>
      <c r="E360" s="886"/>
      <c r="F360" s="886"/>
      <c r="G360" s="886"/>
      <c r="H360" s="886"/>
    </row>
    <row r="361" spans="2:8">
      <c r="B361" s="890"/>
      <c r="C361" s="886"/>
      <c r="D361" s="886"/>
      <c r="E361" s="886"/>
      <c r="F361" s="886"/>
      <c r="G361" s="886"/>
      <c r="H361" s="886"/>
    </row>
    <row r="362" spans="2:8">
      <c r="B362" s="890"/>
      <c r="C362" s="886"/>
      <c r="D362" s="886"/>
      <c r="E362" s="886"/>
      <c r="F362" s="886"/>
      <c r="G362" s="886"/>
      <c r="H362" s="886"/>
    </row>
    <row r="363" spans="2:8">
      <c r="B363" s="890"/>
      <c r="C363" s="886"/>
      <c r="D363" s="886"/>
      <c r="E363" s="886"/>
      <c r="F363" s="886"/>
      <c r="G363" s="886"/>
      <c r="H363" s="886"/>
    </row>
    <row r="364" spans="2:8">
      <c r="B364" s="890"/>
      <c r="C364" s="886"/>
      <c r="D364" s="886"/>
      <c r="E364" s="886"/>
      <c r="F364" s="886"/>
      <c r="G364" s="886"/>
      <c r="H364" s="886"/>
    </row>
    <row r="365" spans="2:8">
      <c r="B365" s="890"/>
      <c r="C365" s="886"/>
      <c r="D365" s="886"/>
      <c r="E365" s="886"/>
      <c r="F365" s="886"/>
      <c r="G365" s="886"/>
      <c r="H365" s="886"/>
    </row>
    <row r="366" spans="2:8">
      <c r="B366" s="890"/>
      <c r="C366" s="886"/>
      <c r="D366" s="886"/>
      <c r="E366" s="886"/>
      <c r="F366" s="886"/>
      <c r="G366" s="886"/>
      <c r="H366" s="886"/>
    </row>
    <row r="367" spans="2:8">
      <c r="B367" s="890"/>
      <c r="C367" s="886"/>
      <c r="D367" s="886"/>
      <c r="E367" s="886"/>
      <c r="F367" s="886"/>
      <c r="G367" s="886"/>
      <c r="H367" s="886"/>
    </row>
    <row r="368" spans="2:8">
      <c r="B368" s="890"/>
      <c r="C368" s="886"/>
      <c r="D368" s="886"/>
      <c r="E368" s="886"/>
      <c r="F368" s="886"/>
      <c r="G368" s="886"/>
      <c r="H368" s="886"/>
    </row>
    <row r="369" spans="2:8">
      <c r="B369" s="890"/>
      <c r="C369" s="886"/>
      <c r="D369" s="886"/>
      <c r="E369" s="886"/>
      <c r="F369" s="886"/>
      <c r="G369" s="886"/>
      <c r="H369" s="886"/>
    </row>
    <row r="370" spans="2:8">
      <c r="B370" s="890"/>
      <c r="C370" s="886"/>
      <c r="D370" s="886"/>
      <c r="E370" s="886"/>
      <c r="F370" s="886"/>
      <c r="G370" s="886"/>
      <c r="H370" s="886"/>
    </row>
    <row r="371" spans="2:8">
      <c r="B371" s="890"/>
      <c r="C371" s="886"/>
      <c r="D371" s="886"/>
      <c r="E371" s="886"/>
      <c r="F371" s="886"/>
      <c r="G371" s="886"/>
      <c r="H371" s="886"/>
    </row>
    <row r="372" spans="2:8">
      <c r="B372" s="890"/>
      <c r="C372" s="886"/>
      <c r="D372" s="886"/>
      <c r="E372" s="886"/>
      <c r="F372" s="886"/>
      <c r="G372" s="886"/>
      <c r="H372" s="886"/>
    </row>
    <row r="373" spans="2:8">
      <c r="B373" s="890"/>
      <c r="C373" s="886"/>
      <c r="D373" s="886"/>
      <c r="E373" s="886"/>
      <c r="F373" s="886"/>
      <c r="G373" s="886"/>
      <c r="H373" s="886"/>
    </row>
    <row r="374" spans="2:8">
      <c r="B374" s="890"/>
      <c r="C374" s="886"/>
      <c r="D374" s="886"/>
      <c r="E374" s="886"/>
      <c r="F374" s="886"/>
      <c r="G374" s="886"/>
      <c r="H374" s="886"/>
    </row>
    <row r="375" spans="2:8">
      <c r="B375" s="890"/>
      <c r="C375" s="886"/>
      <c r="D375" s="886"/>
      <c r="E375" s="886"/>
      <c r="F375" s="886"/>
      <c r="G375" s="886"/>
      <c r="H375" s="886"/>
    </row>
    <row r="376" spans="2:8">
      <c r="B376" s="890"/>
      <c r="C376" s="886"/>
      <c r="D376" s="886"/>
      <c r="E376" s="886"/>
      <c r="F376" s="886"/>
      <c r="G376" s="886"/>
      <c r="H376" s="886"/>
    </row>
    <row r="377" spans="2:8">
      <c r="B377" s="890"/>
      <c r="C377" s="886"/>
      <c r="D377" s="886"/>
      <c r="E377" s="886"/>
      <c r="F377" s="886"/>
      <c r="G377" s="886"/>
      <c r="H377" s="886"/>
    </row>
    <row r="378" spans="2:8">
      <c r="B378" s="890"/>
      <c r="C378" s="886"/>
      <c r="D378" s="886"/>
      <c r="E378" s="886"/>
      <c r="F378" s="886"/>
      <c r="G378" s="886"/>
      <c r="H378" s="886"/>
    </row>
    <row r="379" spans="2:8">
      <c r="B379" s="890"/>
      <c r="C379" s="886"/>
      <c r="D379" s="886"/>
      <c r="E379" s="886"/>
      <c r="F379" s="886"/>
      <c r="G379" s="886"/>
      <c r="H379" s="886"/>
    </row>
    <row r="380" spans="2:8">
      <c r="B380" s="890"/>
      <c r="C380" s="886"/>
      <c r="D380" s="886"/>
      <c r="E380" s="886"/>
      <c r="F380" s="886"/>
      <c r="G380" s="886"/>
      <c r="H380" s="886"/>
    </row>
    <row r="381" spans="2:8">
      <c r="B381" s="890"/>
      <c r="C381" s="886"/>
      <c r="D381" s="886"/>
      <c r="E381" s="886"/>
      <c r="F381" s="886"/>
      <c r="G381" s="886"/>
      <c r="H381" s="886"/>
    </row>
    <row r="382" spans="2:8">
      <c r="B382" s="890"/>
      <c r="C382" s="886"/>
      <c r="D382" s="886"/>
      <c r="E382" s="886"/>
      <c r="F382" s="886"/>
      <c r="G382" s="886"/>
      <c r="H382" s="886"/>
    </row>
    <row r="383" spans="2:8">
      <c r="B383" s="890"/>
      <c r="C383" s="886"/>
      <c r="D383" s="886"/>
      <c r="E383" s="886"/>
      <c r="F383" s="886"/>
      <c r="G383" s="886"/>
      <c r="H383" s="886"/>
    </row>
    <row r="384" spans="2:8">
      <c r="B384" s="890"/>
      <c r="C384" s="886"/>
      <c r="D384" s="886"/>
      <c r="E384" s="886"/>
      <c r="F384" s="886"/>
      <c r="G384" s="886"/>
      <c r="H384" s="886"/>
    </row>
    <row r="385" spans="2:8">
      <c r="B385" s="890"/>
      <c r="C385" s="886"/>
      <c r="D385" s="886"/>
      <c r="E385" s="886"/>
      <c r="F385" s="886"/>
      <c r="G385" s="886"/>
      <c r="H385" s="886"/>
    </row>
    <row r="386" spans="2:8">
      <c r="B386" s="890"/>
      <c r="C386" s="886"/>
      <c r="D386" s="886"/>
      <c r="E386" s="886"/>
      <c r="F386" s="886"/>
      <c r="G386" s="886"/>
      <c r="H386" s="886"/>
    </row>
    <row r="387" spans="2:8">
      <c r="B387" s="890"/>
      <c r="C387" s="886"/>
      <c r="D387" s="886"/>
      <c r="E387" s="886"/>
      <c r="F387" s="886"/>
      <c r="G387" s="886"/>
      <c r="H387" s="886"/>
    </row>
    <row r="388" spans="2:8">
      <c r="B388" s="890"/>
      <c r="C388" s="886"/>
      <c r="D388" s="886"/>
      <c r="E388" s="886"/>
      <c r="F388" s="886"/>
      <c r="G388" s="886"/>
      <c r="H388" s="886"/>
    </row>
    <row r="389" spans="2:8">
      <c r="B389" s="890"/>
      <c r="C389" s="886"/>
      <c r="D389" s="886"/>
      <c r="E389" s="886"/>
      <c r="F389" s="886"/>
      <c r="G389" s="886"/>
      <c r="H389" s="886"/>
    </row>
    <row r="390" spans="2:8">
      <c r="B390" s="890"/>
      <c r="C390" s="886"/>
      <c r="D390" s="886"/>
      <c r="E390" s="886"/>
      <c r="F390" s="886"/>
      <c r="G390" s="886"/>
      <c r="H390" s="886"/>
    </row>
    <row r="391" spans="2:8">
      <c r="B391" s="890"/>
      <c r="C391" s="886"/>
      <c r="D391" s="886"/>
      <c r="E391" s="886"/>
      <c r="F391" s="886"/>
      <c r="G391" s="886"/>
      <c r="H391" s="886"/>
    </row>
    <row r="392" spans="2:8">
      <c r="B392" s="890"/>
      <c r="C392" s="886"/>
      <c r="D392" s="886"/>
      <c r="E392" s="886"/>
      <c r="F392" s="886"/>
      <c r="G392" s="886"/>
      <c r="H392" s="886"/>
    </row>
    <row r="393" spans="2:8">
      <c r="B393" s="890"/>
      <c r="C393" s="886"/>
      <c r="D393" s="886"/>
      <c r="E393" s="886"/>
      <c r="F393" s="886"/>
      <c r="G393" s="886"/>
      <c r="H393" s="886"/>
    </row>
    <row r="394" spans="2:8">
      <c r="B394" s="890"/>
      <c r="C394" s="886"/>
      <c r="D394" s="886"/>
      <c r="E394" s="886"/>
      <c r="F394" s="886"/>
      <c r="G394" s="886"/>
      <c r="H394" s="886"/>
    </row>
    <row r="395" spans="2:8">
      <c r="B395" s="890"/>
      <c r="C395" s="886"/>
      <c r="D395" s="886"/>
      <c r="E395" s="886"/>
      <c r="F395" s="886"/>
      <c r="G395" s="886"/>
      <c r="H395" s="886"/>
    </row>
    <row r="396" spans="2:8">
      <c r="B396" s="890"/>
      <c r="C396" s="886"/>
      <c r="D396" s="886"/>
      <c r="E396" s="886"/>
      <c r="F396" s="886"/>
      <c r="G396" s="886"/>
      <c r="H396" s="886"/>
    </row>
    <row r="397" spans="2:8">
      <c r="B397" s="890"/>
      <c r="C397" s="886"/>
      <c r="D397" s="886"/>
      <c r="E397" s="886"/>
      <c r="F397" s="886"/>
      <c r="G397" s="886"/>
      <c r="H397" s="886"/>
    </row>
    <row r="398" spans="2:8">
      <c r="B398" s="890"/>
      <c r="C398" s="886"/>
      <c r="D398" s="886"/>
      <c r="E398" s="886"/>
      <c r="F398" s="886"/>
      <c r="G398" s="886"/>
      <c r="H398" s="886"/>
    </row>
    <row r="399" spans="2:8">
      <c r="B399" s="890"/>
      <c r="C399" s="886"/>
      <c r="D399" s="886"/>
      <c r="E399" s="886"/>
      <c r="F399" s="886"/>
      <c r="G399" s="886"/>
      <c r="H399" s="886"/>
    </row>
    <row r="400" spans="2:8">
      <c r="B400" s="890"/>
      <c r="C400" s="886"/>
      <c r="D400" s="886"/>
      <c r="E400" s="886"/>
      <c r="F400" s="886"/>
      <c r="G400" s="886"/>
      <c r="H400" s="886"/>
    </row>
    <row r="401" spans="2:8">
      <c r="B401" s="890"/>
      <c r="C401" s="886"/>
      <c r="D401" s="886"/>
      <c r="E401" s="886"/>
      <c r="F401" s="886"/>
      <c r="G401" s="886"/>
      <c r="H401" s="886"/>
    </row>
    <row r="402" spans="2:8">
      <c r="B402" s="890"/>
      <c r="C402" s="886"/>
      <c r="D402" s="886"/>
      <c r="E402" s="886"/>
      <c r="F402" s="886"/>
      <c r="G402" s="886"/>
      <c r="H402" s="886"/>
    </row>
    <row r="403" spans="2:8">
      <c r="B403" s="890"/>
      <c r="C403" s="886"/>
      <c r="D403" s="886"/>
      <c r="E403" s="886"/>
      <c r="F403" s="886"/>
      <c r="G403" s="886"/>
      <c r="H403" s="886"/>
    </row>
    <row r="404" spans="2:8">
      <c r="B404" s="890"/>
      <c r="C404" s="886"/>
      <c r="D404" s="886"/>
      <c r="E404" s="886"/>
      <c r="F404" s="886"/>
      <c r="G404" s="886"/>
      <c r="H404" s="886"/>
    </row>
    <row r="405" spans="2:8">
      <c r="B405" s="890"/>
      <c r="C405" s="886"/>
      <c r="D405" s="886"/>
      <c r="E405" s="886"/>
      <c r="F405" s="886"/>
      <c r="G405" s="886"/>
      <c r="H405" s="886"/>
    </row>
    <row r="406" spans="2:8">
      <c r="B406" s="890"/>
      <c r="C406" s="886"/>
      <c r="D406" s="886"/>
      <c r="E406" s="886"/>
      <c r="F406" s="886"/>
      <c r="G406" s="886"/>
      <c r="H406" s="886"/>
    </row>
    <row r="407" spans="2:8">
      <c r="B407" s="890"/>
      <c r="C407" s="886"/>
      <c r="D407" s="886"/>
      <c r="E407" s="886"/>
      <c r="F407" s="886"/>
      <c r="G407" s="886"/>
      <c r="H407" s="886"/>
    </row>
    <row r="408" spans="2:8">
      <c r="B408" s="890"/>
      <c r="C408" s="886"/>
      <c r="D408" s="886"/>
      <c r="E408" s="886"/>
      <c r="F408" s="886"/>
      <c r="G408" s="886"/>
      <c r="H408" s="886"/>
    </row>
    <row r="409" spans="2:8">
      <c r="B409" s="890"/>
      <c r="C409" s="886"/>
      <c r="D409" s="886"/>
      <c r="E409" s="886"/>
      <c r="F409" s="886"/>
      <c r="G409" s="886"/>
      <c r="H409" s="886"/>
    </row>
    <row r="410" spans="2:8">
      <c r="B410" s="890"/>
      <c r="C410" s="886"/>
      <c r="D410" s="886"/>
      <c r="E410" s="886"/>
      <c r="F410" s="886"/>
      <c r="G410" s="886"/>
      <c r="H410" s="886"/>
    </row>
    <row r="411" spans="2:8">
      <c r="B411" s="890"/>
      <c r="C411" s="886"/>
      <c r="D411" s="886"/>
      <c r="E411" s="886"/>
      <c r="F411" s="886"/>
      <c r="G411" s="886"/>
      <c r="H411" s="886"/>
    </row>
    <row r="412" spans="2:8">
      <c r="B412" s="890"/>
      <c r="C412" s="886"/>
      <c r="D412" s="886"/>
      <c r="E412" s="886"/>
      <c r="F412" s="886"/>
      <c r="G412" s="886"/>
      <c r="H412" s="886"/>
    </row>
    <row r="413" spans="2:8">
      <c r="B413" s="890"/>
      <c r="C413" s="886"/>
      <c r="D413" s="886"/>
      <c r="E413" s="886"/>
      <c r="F413" s="886"/>
      <c r="G413" s="886"/>
      <c r="H413" s="886"/>
    </row>
    <row r="414" spans="2:8">
      <c r="B414" s="890"/>
      <c r="C414" s="886"/>
      <c r="D414" s="886"/>
      <c r="E414" s="886"/>
      <c r="F414" s="886"/>
      <c r="G414" s="886"/>
      <c r="H414" s="886"/>
    </row>
    <row r="415" spans="2:8">
      <c r="B415" s="890"/>
      <c r="C415" s="886"/>
      <c r="D415" s="886"/>
      <c r="E415" s="886"/>
      <c r="F415" s="886"/>
      <c r="G415" s="886"/>
      <c r="H415" s="886"/>
    </row>
    <row r="416" spans="2:8">
      <c r="B416" s="890"/>
      <c r="C416" s="886"/>
      <c r="D416" s="886"/>
      <c r="E416" s="886"/>
      <c r="F416" s="886"/>
      <c r="G416" s="886"/>
      <c r="H416" s="886"/>
    </row>
    <row r="417" spans="2:8">
      <c r="B417" s="890"/>
      <c r="C417" s="886"/>
      <c r="D417" s="886"/>
      <c r="E417" s="886"/>
      <c r="F417" s="886"/>
      <c r="G417" s="886"/>
      <c r="H417" s="886"/>
    </row>
    <row r="418" spans="2:8">
      <c r="B418" s="890"/>
      <c r="C418" s="886"/>
      <c r="D418" s="886"/>
      <c r="E418" s="886"/>
      <c r="F418" s="886"/>
      <c r="G418" s="886"/>
      <c r="H418" s="886"/>
    </row>
    <row r="419" spans="2:8">
      <c r="B419" s="890"/>
      <c r="C419" s="886"/>
      <c r="D419" s="886"/>
      <c r="E419" s="886"/>
      <c r="F419" s="886"/>
      <c r="G419" s="886"/>
      <c r="H419" s="886"/>
    </row>
    <row r="420" spans="2:8">
      <c r="B420" s="890"/>
      <c r="C420" s="886"/>
      <c r="D420" s="886"/>
      <c r="E420" s="886"/>
      <c r="F420" s="886"/>
      <c r="G420" s="886"/>
      <c r="H420" s="886"/>
    </row>
    <row r="421" spans="2:8">
      <c r="B421" s="890"/>
      <c r="C421" s="886"/>
      <c r="D421" s="886"/>
      <c r="E421" s="886"/>
      <c r="F421" s="886"/>
      <c r="G421" s="886"/>
      <c r="H421" s="886"/>
    </row>
    <row r="422" spans="2:8">
      <c r="B422" s="890"/>
      <c r="C422" s="886"/>
      <c r="D422" s="886"/>
      <c r="E422" s="886"/>
      <c r="F422" s="886"/>
      <c r="G422" s="886"/>
      <c r="H422" s="886"/>
    </row>
    <row r="423" spans="2:8">
      <c r="B423" s="890"/>
      <c r="C423" s="886"/>
      <c r="D423" s="886"/>
      <c r="E423" s="886"/>
      <c r="F423" s="886"/>
      <c r="G423" s="886"/>
      <c r="H423" s="886"/>
    </row>
    <row r="424" spans="2:8">
      <c r="B424" s="890"/>
      <c r="C424" s="886"/>
      <c r="D424" s="886"/>
      <c r="E424" s="886"/>
      <c r="F424" s="886"/>
      <c r="G424" s="886"/>
      <c r="H424" s="886"/>
    </row>
    <row r="425" spans="2:8">
      <c r="B425" s="890"/>
      <c r="C425" s="886"/>
      <c r="D425" s="886"/>
      <c r="E425" s="886"/>
      <c r="F425" s="886"/>
      <c r="G425" s="886"/>
      <c r="H425" s="886"/>
    </row>
    <row r="426" spans="2:8">
      <c r="B426" s="890"/>
      <c r="C426" s="886"/>
      <c r="D426" s="886"/>
      <c r="E426" s="886"/>
      <c r="F426" s="886"/>
      <c r="G426" s="886"/>
      <c r="H426" s="886"/>
    </row>
    <row r="427" spans="2:8">
      <c r="B427" s="890"/>
      <c r="C427" s="886"/>
      <c r="D427" s="886"/>
      <c r="E427" s="886"/>
      <c r="F427" s="886"/>
      <c r="G427" s="886"/>
      <c r="H427" s="886"/>
    </row>
    <row r="428" spans="2:8">
      <c r="B428" s="890"/>
      <c r="C428" s="886"/>
      <c r="D428" s="886"/>
      <c r="E428" s="886"/>
      <c r="F428" s="886"/>
      <c r="G428" s="886"/>
      <c r="H428" s="886"/>
    </row>
    <row r="429" spans="2:8">
      <c r="B429" s="890"/>
      <c r="C429" s="886"/>
      <c r="D429" s="886"/>
      <c r="E429" s="886"/>
      <c r="F429" s="886"/>
      <c r="G429" s="886"/>
      <c r="H429" s="886"/>
    </row>
    <row r="430" spans="2:8">
      <c r="B430" s="890"/>
      <c r="C430" s="886"/>
      <c r="D430" s="886"/>
      <c r="E430" s="886"/>
      <c r="F430" s="886"/>
      <c r="G430" s="886"/>
      <c r="H430" s="886"/>
    </row>
    <row r="431" spans="2:8">
      <c r="B431" s="890"/>
      <c r="C431" s="886"/>
      <c r="D431" s="886"/>
      <c r="E431" s="886"/>
      <c r="F431" s="886"/>
      <c r="G431" s="886"/>
      <c r="H431" s="886"/>
    </row>
    <row r="432" spans="2:8">
      <c r="B432" s="890"/>
      <c r="C432" s="886"/>
      <c r="D432" s="886"/>
      <c r="E432" s="886"/>
      <c r="F432" s="886"/>
      <c r="G432" s="886"/>
      <c r="H432" s="886"/>
    </row>
    <row r="433" spans="2:8">
      <c r="B433" s="890"/>
      <c r="C433" s="886"/>
      <c r="D433" s="886"/>
      <c r="E433" s="886"/>
      <c r="F433" s="886"/>
      <c r="G433" s="886"/>
      <c r="H433" s="886"/>
    </row>
    <row r="434" spans="2:8">
      <c r="B434" s="890"/>
      <c r="C434" s="886"/>
      <c r="D434" s="886"/>
      <c r="E434" s="886"/>
      <c r="F434" s="886"/>
      <c r="G434" s="886"/>
      <c r="H434" s="886"/>
    </row>
    <row r="435" spans="2:8">
      <c r="B435" s="890"/>
      <c r="C435" s="886"/>
      <c r="D435" s="886"/>
      <c r="E435" s="886"/>
      <c r="F435" s="886"/>
      <c r="G435" s="886"/>
      <c r="H435" s="886"/>
    </row>
    <row r="436" spans="2:8">
      <c r="B436" s="890"/>
      <c r="C436" s="886"/>
      <c r="D436" s="886"/>
      <c r="E436" s="886"/>
      <c r="F436" s="886"/>
      <c r="G436" s="886"/>
      <c r="H436" s="886"/>
    </row>
    <row r="437" spans="2:8">
      <c r="B437" s="890"/>
      <c r="C437" s="886"/>
      <c r="D437" s="886"/>
      <c r="E437" s="886"/>
      <c r="F437" s="886"/>
      <c r="G437" s="886"/>
      <c r="H437" s="886"/>
    </row>
    <row r="438" spans="2:8">
      <c r="B438" s="890"/>
      <c r="C438" s="886"/>
      <c r="D438" s="886"/>
      <c r="E438" s="886"/>
      <c r="F438" s="886"/>
      <c r="G438" s="886"/>
      <c r="H438" s="886"/>
    </row>
    <row r="439" spans="2:8">
      <c r="B439" s="890"/>
      <c r="C439" s="886"/>
      <c r="D439" s="886"/>
      <c r="E439" s="886"/>
      <c r="F439" s="886"/>
      <c r="G439" s="886"/>
      <c r="H439" s="886"/>
    </row>
    <row r="440" spans="2:8">
      <c r="B440" s="890"/>
      <c r="C440" s="886"/>
      <c r="D440" s="886"/>
      <c r="E440" s="886"/>
      <c r="F440" s="886"/>
      <c r="G440" s="886"/>
      <c r="H440" s="886"/>
    </row>
    <row r="441" spans="2:8">
      <c r="B441" s="890"/>
      <c r="C441" s="886"/>
      <c r="D441" s="886"/>
      <c r="E441" s="886"/>
      <c r="F441" s="886"/>
      <c r="G441" s="886"/>
      <c r="H441" s="886"/>
    </row>
    <row r="442" spans="2:8">
      <c r="B442" s="890"/>
      <c r="C442" s="886"/>
      <c r="D442" s="886"/>
      <c r="E442" s="886"/>
      <c r="F442" s="886"/>
      <c r="G442" s="886"/>
      <c r="H442" s="886"/>
    </row>
    <row r="443" spans="2:8">
      <c r="B443" s="890"/>
      <c r="C443" s="886"/>
      <c r="D443" s="886"/>
      <c r="E443" s="886"/>
      <c r="F443" s="886"/>
      <c r="G443" s="886"/>
      <c r="H443" s="886"/>
    </row>
    <row r="444" spans="2:8">
      <c r="B444" s="890"/>
      <c r="C444" s="886"/>
      <c r="D444" s="886"/>
      <c r="E444" s="886"/>
      <c r="F444" s="886"/>
      <c r="G444" s="886"/>
      <c r="H444" s="886"/>
    </row>
    <row r="445" spans="2:8">
      <c r="B445" s="890"/>
      <c r="C445" s="886"/>
      <c r="D445" s="886"/>
      <c r="E445" s="886"/>
      <c r="F445" s="886"/>
      <c r="G445" s="886"/>
      <c r="H445" s="886"/>
    </row>
    <row r="446" spans="2:8">
      <c r="B446" s="890"/>
      <c r="C446" s="886"/>
      <c r="D446" s="886"/>
      <c r="E446" s="886"/>
      <c r="F446" s="886"/>
      <c r="G446" s="886"/>
      <c r="H446" s="886"/>
    </row>
    <row r="447" spans="2:8">
      <c r="B447" s="890"/>
      <c r="C447" s="886"/>
      <c r="D447" s="886"/>
      <c r="E447" s="886"/>
      <c r="F447" s="886"/>
      <c r="G447" s="886"/>
      <c r="H447" s="886"/>
    </row>
    <row r="448" spans="2:8">
      <c r="B448" s="890"/>
      <c r="C448" s="886"/>
      <c r="D448" s="886"/>
      <c r="E448" s="886"/>
      <c r="F448" s="886"/>
      <c r="G448" s="886"/>
      <c r="H448" s="886"/>
    </row>
    <row r="449" spans="2:8">
      <c r="B449" s="890"/>
      <c r="C449" s="886"/>
      <c r="D449" s="886"/>
      <c r="E449" s="886"/>
      <c r="F449" s="886"/>
      <c r="G449" s="886"/>
      <c r="H449" s="886"/>
    </row>
    <row r="450" spans="2:8">
      <c r="B450" s="890"/>
      <c r="C450" s="886"/>
      <c r="D450" s="886"/>
      <c r="E450" s="886"/>
      <c r="F450" s="886"/>
      <c r="G450" s="886"/>
      <c r="H450" s="886"/>
    </row>
    <row r="451" spans="2:8">
      <c r="B451" s="890"/>
      <c r="C451" s="886"/>
      <c r="D451" s="886"/>
      <c r="E451" s="886"/>
      <c r="F451" s="886"/>
      <c r="G451" s="886"/>
      <c r="H451" s="886"/>
    </row>
    <row r="452" spans="2:8">
      <c r="B452" s="890"/>
      <c r="C452" s="886"/>
      <c r="D452" s="886"/>
      <c r="E452" s="886"/>
      <c r="F452" s="886"/>
      <c r="G452" s="886"/>
      <c r="H452" s="886"/>
    </row>
    <row r="453" spans="2:8">
      <c r="B453" s="890"/>
      <c r="C453" s="886"/>
      <c r="D453" s="886"/>
      <c r="E453" s="886"/>
      <c r="F453" s="886"/>
      <c r="G453" s="886"/>
      <c r="H453" s="886"/>
    </row>
    <row r="454" spans="2:8">
      <c r="B454" s="890"/>
      <c r="C454" s="886"/>
      <c r="D454" s="886"/>
      <c r="E454" s="886"/>
      <c r="F454" s="886"/>
      <c r="G454" s="886"/>
      <c r="H454" s="886"/>
    </row>
    <row r="455" spans="2:8">
      <c r="B455" s="890"/>
      <c r="C455" s="886"/>
      <c r="D455" s="886"/>
      <c r="E455" s="886"/>
      <c r="F455" s="886"/>
      <c r="G455" s="886"/>
      <c r="H455" s="886"/>
    </row>
    <row r="456" spans="2:8">
      <c r="B456" s="890"/>
      <c r="C456" s="886"/>
      <c r="D456" s="886"/>
      <c r="E456" s="886"/>
      <c r="F456" s="886"/>
      <c r="G456" s="886"/>
      <c r="H456" s="886"/>
    </row>
    <row r="457" spans="2:8">
      <c r="B457" s="890"/>
      <c r="C457" s="886"/>
      <c r="D457" s="886"/>
      <c r="E457" s="886"/>
      <c r="F457" s="886"/>
      <c r="G457" s="886"/>
      <c r="H457" s="886"/>
    </row>
    <row r="458" spans="2:8">
      <c r="B458" s="890"/>
      <c r="C458" s="886"/>
      <c r="D458" s="886"/>
      <c r="E458" s="886"/>
      <c r="F458" s="886"/>
      <c r="G458" s="886"/>
      <c r="H458" s="886"/>
    </row>
    <row r="459" spans="2:8">
      <c r="B459" s="890"/>
      <c r="C459" s="886"/>
      <c r="D459" s="886"/>
      <c r="E459" s="886"/>
      <c r="F459" s="886"/>
      <c r="G459" s="886"/>
      <c r="H459" s="886"/>
    </row>
    <row r="460" spans="2:8">
      <c r="B460" s="890"/>
      <c r="C460" s="886"/>
      <c r="D460" s="886"/>
      <c r="E460" s="886"/>
      <c r="F460" s="886"/>
      <c r="G460" s="886"/>
      <c r="H460" s="886"/>
    </row>
    <row r="461" spans="2:8">
      <c r="B461" s="890"/>
      <c r="C461" s="886"/>
      <c r="D461" s="886"/>
      <c r="E461" s="886"/>
      <c r="F461" s="886"/>
      <c r="G461" s="886"/>
      <c r="H461" s="886"/>
    </row>
    <row r="462" spans="2:8">
      <c r="B462" s="890"/>
      <c r="C462" s="886"/>
      <c r="D462" s="886"/>
      <c r="E462" s="886"/>
      <c r="F462" s="886"/>
      <c r="G462" s="886"/>
      <c r="H462" s="886"/>
    </row>
    <row r="463" spans="2:8">
      <c r="B463" s="890"/>
      <c r="C463" s="886"/>
      <c r="D463" s="886"/>
      <c r="E463" s="886"/>
      <c r="F463" s="886"/>
      <c r="G463" s="886"/>
      <c r="H463" s="886"/>
    </row>
    <row r="464" spans="2:8">
      <c r="B464" s="890"/>
      <c r="C464" s="886"/>
      <c r="D464" s="886"/>
      <c r="E464" s="886"/>
      <c r="F464" s="886"/>
      <c r="G464" s="886"/>
      <c r="H464" s="886"/>
    </row>
    <row r="465" spans="2:8">
      <c r="B465" s="890"/>
      <c r="C465" s="886"/>
      <c r="D465" s="886"/>
      <c r="E465" s="886"/>
      <c r="F465" s="886"/>
      <c r="G465" s="886"/>
      <c r="H465" s="886"/>
    </row>
    <row r="466" spans="2:8">
      <c r="B466" s="890"/>
      <c r="C466" s="886"/>
      <c r="D466" s="886"/>
      <c r="E466" s="886"/>
      <c r="F466" s="886"/>
      <c r="G466" s="886"/>
      <c r="H466" s="886"/>
    </row>
    <row r="467" spans="2:8">
      <c r="B467" s="890"/>
      <c r="C467" s="886"/>
      <c r="D467" s="886"/>
      <c r="E467" s="886"/>
      <c r="F467" s="886"/>
      <c r="G467" s="886"/>
      <c r="H467" s="886"/>
    </row>
    <row r="468" spans="2:8">
      <c r="B468" s="890"/>
      <c r="C468" s="886"/>
      <c r="D468" s="886"/>
      <c r="E468" s="886"/>
      <c r="F468" s="886"/>
      <c r="G468" s="886"/>
      <c r="H468" s="886"/>
    </row>
    <row r="469" spans="2:8">
      <c r="B469" s="890"/>
      <c r="C469" s="886"/>
      <c r="D469" s="886"/>
      <c r="E469" s="886"/>
      <c r="F469" s="886"/>
      <c r="G469" s="886"/>
      <c r="H469" s="886"/>
    </row>
    <row r="470" spans="2:8">
      <c r="B470" s="890"/>
      <c r="C470" s="886"/>
      <c r="D470" s="886"/>
      <c r="E470" s="886"/>
      <c r="F470" s="886"/>
      <c r="G470" s="886"/>
      <c r="H470" s="886"/>
    </row>
    <row r="471" spans="2:8">
      <c r="B471" s="890"/>
      <c r="C471" s="886"/>
      <c r="D471" s="886"/>
      <c r="E471" s="886"/>
      <c r="F471" s="886"/>
      <c r="G471" s="886"/>
      <c r="H471" s="886"/>
    </row>
  </sheetData>
  <mergeCells count="3">
    <mergeCell ref="A1:L1"/>
    <mergeCell ref="A2:L2"/>
    <mergeCell ref="A3:L3"/>
  </mergeCells>
  <printOptions horizontalCentered="1"/>
  <pageMargins left="0.25" right="0.25" top="0.5" bottom="0.5" header="0.3" footer="0.3"/>
  <pageSetup scale="45" fitToWidth="0" fitToHeight="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03"/>
  <sheetViews>
    <sheetView view="pageBreakPreview" topLeftCell="A22" zoomScale="70" zoomScaleNormal="70" zoomScaleSheetLayoutView="70" workbookViewId="0">
      <selection activeCell="E50" sqref="E50"/>
    </sheetView>
  </sheetViews>
  <sheetFormatPr defaultColWidth="8.88671875" defaultRowHeight="12.75"/>
  <cols>
    <col min="1" max="1" width="5.33203125" style="851" customWidth="1"/>
    <col min="2" max="2" width="51.44140625" style="858" customWidth="1"/>
    <col min="3" max="3" width="22.109375" style="851" customWidth="1"/>
    <col min="4" max="4" width="16.33203125" style="851" customWidth="1"/>
    <col min="5" max="5" width="11.88671875" style="851" customWidth="1"/>
    <col min="6" max="6" width="13.88671875" style="851" customWidth="1"/>
    <col min="7" max="7" width="13.109375" style="851" customWidth="1"/>
    <col min="8" max="8" width="77.6640625" style="851" customWidth="1"/>
    <col min="9" max="16384" width="8.88671875" style="851"/>
  </cols>
  <sheetData>
    <row r="1" spans="1:21">
      <c r="B1" s="1125" t="s">
        <v>1041</v>
      </c>
      <c r="C1" s="1125"/>
      <c r="D1" s="1125"/>
      <c r="E1" s="1125"/>
      <c r="F1" s="1125"/>
      <c r="G1" s="1125"/>
      <c r="H1" s="1125"/>
    </row>
    <row r="2" spans="1:21">
      <c r="B2" s="1125" t="s">
        <v>1134</v>
      </c>
      <c r="C2" s="1125"/>
      <c r="D2" s="1125"/>
      <c r="E2" s="1125"/>
      <c r="F2" s="1125"/>
      <c r="G2" s="1125"/>
      <c r="H2" s="1125"/>
    </row>
    <row r="3" spans="1:21">
      <c r="B3" s="1126" t="str">
        <f>+'Attachment H'!D5</f>
        <v>GridLiance High Plains LLC</v>
      </c>
      <c r="C3" s="1125" t="e">
        <f>+'Attachment H'!#REF!</f>
        <v>#REF!</v>
      </c>
      <c r="D3" s="1125">
        <f>+'Attachment H'!A5</f>
        <v>0</v>
      </c>
      <c r="E3" s="1125">
        <f>+'Attachment H'!B5</f>
        <v>0</v>
      </c>
      <c r="F3" s="1125">
        <f>+'Attachment H'!C5</f>
        <v>0</v>
      </c>
      <c r="G3" s="1125" t="str">
        <f>+'Attachment H'!D5</f>
        <v>GridLiance High Plains LLC</v>
      </c>
      <c r="H3" s="1127">
        <f>+'Attachment H'!E5</f>
        <v>0</v>
      </c>
    </row>
    <row r="4" spans="1:21" s="859" customFormat="1"/>
    <row r="5" spans="1:21" s="859" customFormat="1">
      <c r="B5" s="861"/>
      <c r="D5" s="853"/>
      <c r="E5" s="853"/>
      <c r="G5" s="853"/>
    </row>
    <row r="6" spans="1:21" s="859" customFormat="1">
      <c r="B6" s="861"/>
      <c r="J6" s="850"/>
      <c r="K6" s="850"/>
      <c r="L6" s="850"/>
      <c r="M6" s="850"/>
      <c r="N6" s="850"/>
      <c r="O6" s="850"/>
      <c r="P6" s="850"/>
      <c r="Q6" s="850"/>
      <c r="R6" s="850"/>
      <c r="S6" s="850"/>
      <c r="T6" s="850"/>
      <c r="U6" s="853"/>
    </row>
    <row r="7" spans="1:21" s="859" customFormat="1" ht="34.5" customHeight="1">
      <c r="A7" s="893" t="s">
        <v>1002</v>
      </c>
      <c r="B7" s="893" t="s">
        <v>1042</v>
      </c>
      <c r="C7" s="894"/>
      <c r="D7" s="894"/>
      <c r="E7" s="895" t="s">
        <v>1005</v>
      </c>
      <c r="F7" s="895" t="s">
        <v>1006</v>
      </c>
      <c r="G7" s="893" t="s">
        <v>1007</v>
      </c>
      <c r="H7" s="894"/>
      <c r="J7" s="850"/>
      <c r="K7" s="850"/>
      <c r="L7" s="850"/>
      <c r="M7" s="850"/>
      <c r="N7" s="850"/>
      <c r="O7" s="850"/>
      <c r="P7" s="850"/>
      <c r="Q7" s="850"/>
      <c r="R7" s="850"/>
      <c r="S7" s="850"/>
      <c r="T7" s="850"/>
      <c r="U7" s="853"/>
    </row>
    <row r="8" spans="1:21" s="859" customFormat="1">
      <c r="B8" s="860"/>
      <c r="L8" s="135"/>
    </row>
    <row r="9" spans="1:21" s="859" customFormat="1" ht="20.25" customHeight="1">
      <c r="A9" s="859">
        <v>1</v>
      </c>
      <c r="B9" s="859" t="s">
        <v>1009</v>
      </c>
      <c r="E9" s="765">
        <f>+E54</f>
        <v>-82739.706303224099</v>
      </c>
      <c r="F9" s="765">
        <f>+F54</f>
        <v>0</v>
      </c>
      <c r="G9" s="765">
        <f>+G54</f>
        <v>0</v>
      </c>
      <c r="H9" s="859" t="s">
        <v>1043</v>
      </c>
    </row>
    <row r="10" spans="1:21" s="859" customFormat="1" ht="20.25" customHeight="1">
      <c r="A10" s="859">
        <f>+A9+1</f>
        <v>2</v>
      </c>
      <c r="B10" s="859" t="s">
        <v>1017</v>
      </c>
      <c r="E10" s="765">
        <f>+E78</f>
        <v>0</v>
      </c>
      <c r="F10" s="765">
        <f>+F78</f>
        <v>0</v>
      </c>
      <c r="G10" s="765">
        <f>+G78</f>
        <v>0</v>
      </c>
      <c r="H10" s="859" t="s">
        <v>1044</v>
      </c>
    </row>
    <row r="11" spans="1:21" s="859" customFormat="1" ht="20.25" customHeight="1">
      <c r="A11" s="859">
        <f>+A10+1</f>
        <v>3</v>
      </c>
      <c r="B11" s="859" t="s">
        <v>1019</v>
      </c>
      <c r="E11" s="765">
        <f>E32</f>
        <v>0</v>
      </c>
      <c r="F11" s="765">
        <f>F32</f>
        <v>0</v>
      </c>
      <c r="G11" s="765">
        <f>G32</f>
        <v>0</v>
      </c>
      <c r="H11" s="859" t="s">
        <v>1045</v>
      </c>
    </row>
    <row r="12" spans="1:21" s="859" customFormat="1" ht="20.25" customHeight="1">
      <c r="A12" s="859">
        <f>+A11+1</f>
        <v>4</v>
      </c>
      <c r="B12" s="859" t="s">
        <v>1046</v>
      </c>
      <c r="E12" s="765">
        <f>SUM(E9:E11)</f>
        <v>-82739.706303224099</v>
      </c>
      <c r="F12" s="765">
        <f>SUM(F9:F11)</f>
        <v>0</v>
      </c>
      <c r="G12" s="765">
        <f>SUM(G9:G11)</f>
        <v>0</v>
      </c>
      <c r="H12" s="896" t="s">
        <v>1047</v>
      </c>
    </row>
    <row r="13" spans="1:21" s="859" customFormat="1">
      <c r="D13" s="896"/>
      <c r="H13" s="765"/>
    </row>
    <row r="14" spans="1:21" s="859" customFormat="1">
      <c r="H14" s="863"/>
    </row>
    <row r="15" spans="1:21" s="859" customFormat="1">
      <c r="B15" s="1133" t="s">
        <v>1048</v>
      </c>
      <c r="C15" s="1133"/>
      <c r="D15" s="1133"/>
      <c r="E15" s="1133"/>
      <c r="F15" s="1133"/>
      <c r="G15" s="1133"/>
      <c r="H15" s="1133"/>
    </row>
    <row r="16" spans="1:21" s="859" customFormat="1">
      <c r="B16" s="861"/>
      <c r="D16" s="853"/>
      <c r="E16" s="853"/>
      <c r="F16" s="853"/>
      <c r="G16" s="853"/>
    </row>
    <row r="17" spans="1:9" s="859" customFormat="1">
      <c r="B17" s="853" t="s">
        <v>75</v>
      </c>
      <c r="C17" s="853" t="s">
        <v>76</v>
      </c>
      <c r="D17" s="853" t="s">
        <v>77</v>
      </c>
      <c r="E17" s="853" t="s">
        <v>78</v>
      </c>
      <c r="F17" s="853" t="s">
        <v>79</v>
      </c>
      <c r="G17" s="853" t="s">
        <v>80</v>
      </c>
      <c r="H17" s="853" t="s">
        <v>81</v>
      </c>
    </row>
    <row r="18" spans="1:9" s="859" customFormat="1" ht="25.5">
      <c r="B18" s="861" t="s">
        <v>1019</v>
      </c>
      <c r="C18" s="897" t="s">
        <v>21</v>
      </c>
      <c r="D18" s="897" t="s">
        <v>1049</v>
      </c>
      <c r="E18" s="897" t="s">
        <v>1005</v>
      </c>
      <c r="F18" s="897" t="s">
        <v>1006</v>
      </c>
      <c r="G18" s="897" t="s">
        <v>1007</v>
      </c>
      <c r="H18" s="897" t="s">
        <v>1050</v>
      </c>
    </row>
    <row r="19" spans="1:9" ht="30" customHeight="1">
      <c r="A19" s="859">
        <f>A12+1</f>
        <v>5</v>
      </c>
      <c r="B19" s="898"/>
      <c r="C19" s="899"/>
      <c r="D19" s="900"/>
      <c r="E19" s="900"/>
      <c r="F19" s="900"/>
      <c r="G19" s="900"/>
      <c r="H19" s="901"/>
      <c r="I19" s="868"/>
    </row>
    <row r="20" spans="1:9" ht="30" customHeight="1">
      <c r="A20" s="859">
        <f t="shared" ref="A20:A32" si="0">+A19+1</f>
        <v>6</v>
      </c>
      <c r="B20" s="902"/>
      <c r="C20" s="899"/>
      <c r="D20" s="900"/>
      <c r="E20" s="900"/>
      <c r="F20" s="900"/>
      <c r="G20" s="900"/>
      <c r="H20" s="901"/>
      <c r="I20" s="868"/>
    </row>
    <row r="21" spans="1:9" ht="30" customHeight="1">
      <c r="A21" s="859">
        <f t="shared" si="0"/>
        <v>7</v>
      </c>
      <c r="B21" s="902"/>
      <c r="C21" s="899"/>
      <c r="D21" s="900"/>
      <c r="E21" s="900"/>
      <c r="F21" s="900"/>
      <c r="G21" s="900"/>
      <c r="H21" s="901"/>
      <c r="I21" s="868"/>
    </row>
    <row r="22" spans="1:9" ht="30" customHeight="1">
      <c r="A22" s="859">
        <f t="shared" si="0"/>
        <v>8</v>
      </c>
      <c r="B22" s="902"/>
      <c r="C22" s="899"/>
      <c r="D22" s="900"/>
      <c r="E22" s="900"/>
      <c r="F22" s="900"/>
      <c r="G22" s="900"/>
      <c r="H22" s="901"/>
      <c r="I22" s="868"/>
    </row>
    <row r="23" spans="1:9" ht="30" customHeight="1">
      <c r="A23" s="859">
        <f t="shared" si="0"/>
        <v>9</v>
      </c>
      <c r="B23" s="902"/>
      <c r="C23" s="899"/>
      <c r="D23" s="900"/>
      <c r="E23" s="900"/>
      <c r="F23" s="900"/>
      <c r="G23" s="900"/>
      <c r="H23" s="901"/>
      <c r="I23" s="868"/>
    </row>
    <row r="24" spans="1:9" ht="30" customHeight="1">
      <c r="A24" s="859">
        <f t="shared" si="0"/>
        <v>10</v>
      </c>
      <c r="B24" s="902"/>
      <c r="C24" s="899"/>
      <c r="D24" s="900"/>
      <c r="E24" s="900"/>
      <c r="F24" s="900"/>
      <c r="G24" s="900"/>
      <c r="H24" s="901"/>
      <c r="I24" s="868"/>
    </row>
    <row r="25" spans="1:9" ht="30" customHeight="1">
      <c r="A25" s="859">
        <f t="shared" si="0"/>
        <v>11</v>
      </c>
      <c r="B25" s="902"/>
      <c r="C25" s="899"/>
      <c r="D25" s="900"/>
      <c r="E25" s="900"/>
      <c r="F25" s="900"/>
      <c r="G25" s="900"/>
      <c r="H25" s="901"/>
      <c r="I25" s="868"/>
    </row>
    <row r="26" spans="1:9" ht="30" customHeight="1">
      <c r="A26" s="859">
        <f t="shared" si="0"/>
        <v>12</v>
      </c>
      <c r="B26" s="1000" t="s">
        <v>1116</v>
      </c>
      <c r="C26" s="899">
        <f>E26</f>
        <v>0</v>
      </c>
      <c r="D26" s="903"/>
      <c r="E26" s="900"/>
      <c r="F26" s="900"/>
      <c r="G26" s="900"/>
      <c r="H26" s="901"/>
      <c r="I26" s="868"/>
    </row>
    <row r="27" spans="1:9" ht="30" customHeight="1">
      <c r="A27" s="859">
        <f t="shared" si="0"/>
        <v>13</v>
      </c>
      <c r="B27" s="1000" t="s">
        <v>1117</v>
      </c>
      <c r="C27" s="899"/>
      <c r="D27" s="900"/>
      <c r="E27" s="900"/>
      <c r="F27" s="900"/>
      <c r="G27" s="900"/>
      <c r="H27" s="901"/>
      <c r="I27" s="868"/>
    </row>
    <row r="28" spans="1:9" ht="30" customHeight="1">
      <c r="A28" s="859">
        <f t="shared" si="0"/>
        <v>14</v>
      </c>
      <c r="B28" s="904" t="s">
        <v>1051</v>
      </c>
      <c r="C28" s="905"/>
      <c r="D28" s="905"/>
      <c r="E28" s="905"/>
      <c r="F28" s="905"/>
      <c r="G28" s="905"/>
      <c r="H28" s="906" t="s">
        <v>1052</v>
      </c>
      <c r="I28" s="868"/>
    </row>
    <row r="29" spans="1:9" ht="20.25" customHeight="1">
      <c r="A29" s="859">
        <f t="shared" si="0"/>
        <v>15</v>
      </c>
      <c r="B29" s="907" t="s">
        <v>1053</v>
      </c>
      <c r="C29" s="908">
        <f>SUBTOTAL(9,C19:C28)</f>
        <v>0</v>
      </c>
      <c r="D29" s="909">
        <f>SUM(D19:D28)</f>
        <v>0</v>
      </c>
      <c r="E29" s="909">
        <f>SUM(E19:E28)</f>
        <v>0</v>
      </c>
      <c r="F29" s="909">
        <f>SUM(F19:F28)</f>
        <v>0</v>
      </c>
      <c r="G29" s="909">
        <f>SUM(G19:G28)</f>
        <v>0</v>
      </c>
      <c r="H29" s="910"/>
      <c r="I29" s="868"/>
    </row>
    <row r="30" spans="1:9" ht="20.25" customHeight="1">
      <c r="A30" s="859">
        <f t="shared" si="0"/>
        <v>16</v>
      </c>
      <c r="B30" s="911" t="s">
        <v>1054</v>
      </c>
      <c r="C30" s="912"/>
      <c r="D30" s="912"/>
      <c r="E30" s="912"/>
      <c r="F30" s="913"/>
      <c r="G30" s="914"/>
      <c r="H30" s="901"/>
      <c r="I30" s="868"/>
    </row>
    <row r="31" spans="1:9" ht="20.25" customHeight="1">
      <c r="A31" s="859">
        <f t="shared" si="0"/>
        <v>17</v>
      </c>
      <c r="B31" s="915" t="s">
        <v>1055</v>
      </c>
      <c r="C31" s="916"/>
      <c r="D31" s="916"/>
      <c r="E31" s="916"/>
      <c r="F31" s="916"/>
      <c r="G31" s="916"/>
      <c r="H31" s="917"/>
      <c r="I31" s="868"/>
    </row>
    <row r="32" spans="1:9" ht="20.25" customHeight="1" thickBot="1">
      <c r="A32" s="859">
        <f t="shared" si="0"/>
        <v>18</v>
      </c>
      <c r="B32" s="918" t="s">
        <v>21</v>
      </c>
      <c r="C32" s="919">
        <f>+C29-C30-C31</f>
        <v>0</v>
      </c>
      <c r="D32" s="919">
        <f>+D29-D30-D31</f>
        <v>0</v>
      </c>
      <c r="E32" s="919">
        <f>+E29-E30-E31</f>
        <v>0</v>
      </c>
      <c r="F32" s="919">
        <f>+F29-F30-F31</f>
        <v>0</v>
      </c>
      <c r="G32" s="919">
        <f>+G29-G30-G31</f>
        <v>0</v>
      </c>
      <c r="H32" s="920"/>
      <c r="I32" s="868"/>
    </row>
    <row r="33" spans="1:9" ht="20.25" customHeight="1" thickTop="1">
      <c r="A33" s="859"/>
      <c r="B33" s="867" t="s">
        <v>1056</v>
      </c>
      <c r="C33" s="921"/>
      <c r="D33" s="922"/>
      <c r="E33" s="872"/>
      <c r="F33" s="868"/>
      <c r="G33" s="923"/>
      <c r="H33" s="868"/>
    </row>
    <row r="34" spans="1:9" ht="20.25" customHeight="1">
      <c r="A34" s="859"/>
      <c r="B34" s="1130" t="s">
        <v>1057</v>
      </c>
      <c r="C34" s="1131"/>
      <c r="D34" s="1131"/>
      <c r="E34" s="1131"/>
      <c r="F34" s="1131"/>
      <c r="G34" s="1131"/>
      <c r="H34" s="868"/>
    </row>
    <row r="35" spans="1:9" ht="20.25" customHeight="1">
      <c r="A35" s="859"/>
      <c r="B35" s="871" t="s">
        <v>1058</v>
      </c>
      <c r="C35" s="868"/>
      <c r="D35" s="867"/>
      <c r="E35" s="867"/>
      <c r="F35" s="872"/>
      <c r="G35" s="872"/>
      <c r="H35" s="868"/>
    </row>
    <row r="36" spans="1:9" ht="20.25" customHeight="1">
      <c r="A36" s="859"/>
      <c r="B36" s="871" t="s">
        <v>1059</v>
      </c>
      <c r="C36" s="868"/>
      <c r="D36" s="867"/>
      <c r="E36" s="867"/>
      <c r="F36" s="872"/>
      <c r="G36" s="872"/>
      <c r="H36" s="868"/>
    </row>
    <row r="37" spans="1:9" ht="20.25" customHeight="1">
      <c r="A37" s="859"/>
      <c r="B37" s="871" t="s">
        <v>1060</v>
      </c>
      <c r="C37" s="868"/>
      <c r="D37" s="867"/>
      <c r="E37" s="867"/>
      <c r="F37" s="872"/>
      <c r="G37" s="872"/>
      <c r="H37" s="868"/>
    </row>
    <row r="38" spans="1:9" ht="35.25" customHeight="1">
      <c r="A38" s="859"/>
      <c r="B38" s="1130" t="s">
        <v>1061</v>
      </c>
      <c r="C38" s="1130"/>
      <c r="D38" s="1130"/>
      <c r="E38" s="1130"/>
      <c r="F38" s="1130"/>
      <c r="G38" s="1130"/>
      <c r="H38" s="924"/>
    </row>
    <row r="39" spans="1:9">
      <c r="A39" s="859"/>
      <c r="B39" s="925"/>
      <c r="C39" s="925"/>
      <c r="D39" s="925"/>
      <c r="E39" s="925"/>
      <c r="F39" s="925"/>
      <c r="G39" s="925"/>
      <c r="H39" s="924"/>
    </row>
    <row r="40" spans="1:9" s="859" customFormat="1">
      <c r="B40" s="926"/>
      <c r="C40" s="926"/>
      <c r="D40" s="926"/>
      <c r="E40" s="926"/>
      <c r="F40" s="926"/>
      <c r="G40" s="926"/>
      <c r="H40" s="926"/>
      <c r="I40" s="867"/>
    </row>
    <row r="41" spans="1:9" s="859" customFormat="1">
      <c r="B41" s="853" t="s">
        <v>75</v>
      </c>
      <c r="C41" s="853" t="s">
        <v>76</v>
      </c>
      <c r="D41" s="853" t="s">
        <v>77</v>
      </c>
      <c r="E41" s="853" t="s">
        <v>78</v>
      </c>
      <c r="F41" s="853" t="s">
        <v>79</v>
      </c>
      <c r="G41" s="853" t="s">
        <v>80</v>
      </c>
      <c r="H41" s="853" t="s">
        <v>81</v>
      </c>
      <c r="I41" s="867"/>
    </row>
    <row r="42" spans="1:9" ht="25.5">
      <c r="A42" s="859"/>
      <c r="B42" s="867" t="s">
        <v>1062</v>
      </c>
      <c r="C42" s="897" t="s">
        <v>21</v>
      </c>
      <c r="D42" s="927" t="s">
        <v>1049</v>
      </c>
      <c r="E42" s="927" t="s">
        <v>1005</v>
      </c>
      <c r="F42" s="927" t="s">
        <v>1006</v>
      </c>
      <c r="G42" s="927" t="s">
        <v>1007</v>
      </c>
      <c r="H42" s="897" t="s">
        <v>1050</v>
      </c>
      <c r="I42" s="868"/>
    </row>
    <row r="43" spans="1:9" ht="30" customHeight="1">
      <c r="A43" s="859">
        <f>A32+1</f>
        <v>19</v>
      </c>
      <c r="B43" s="902"/>
      <c r="C43" s="899"/>
      <c r="D43" s="900"/>
      <c r="E43" s="900"/>
      <c r="F43" s="900"/>
      <c r="G43" s="900"/>
      <c r="H43" s="901"/>
      <c r="I43" s="868"/>
    </row>
    <row r="44" spans="1:9" ht="30" customHeight="1">
      <c r="A44" s="859">
        <f t="shared" ref="A44:A54" si="1">+A43+1</f>
        <v>20</v>
      </c>
      <c r="B44" s="902"/>
      <c r="C44" s="899"/>
      <c r="D44" s="900"/>
      <c r="E44" s="900"/>
      <c r="F44" s="900"/>
      <c r="G44" s="900"/>
      <c r="H44" s="901"/>
      <c r="I44" s="868"/>
    </row>
    <row r="45" spans="1:9" ht="30" customHeight="1">
      <c r="A45" s="859">
        <f t="shared" si="1"/>
        <v>21</v>
      </c>
      <c r="B45" s="902"/>
      <c r="C45" s="899"/>
      <c r="D45" s="900"/>
      <c r="E45" s="900"/>
      <c r="F45" s="900"/>
      <c r="G45" s="900"/>
      <c r="H45" s="901"/>
      <c r="I45" s="868"/>
    </row>
    <row r="46" spans="1:9" ht="30" customHeight="1">
      <c r="A46" s="859">
        <f t="shared" si="1"/>
        <v>22</v>
      </c>
      <c r="B46" s="902"/>
      <c r="C46" s="900"/>
      <c r="D46" s="900"/>
      <c r="E46" s="900"/>
      <c r="F46" s="900"/>
      <c r="G46" s="900"/>
      <c r="H46" s="901"/>
      <c r="I46" s="868"/>
    </row>
    <row r="47" spans="1:9" ht="30" customHeight="1">
      <c r="A47" s="859">
        <f t="shared" si="1"/>
        <v>23</v>
      </c>
      <c r="B47" s="902"/>
      <c r="C47" s="900"/>
      <c r="D47" s="900"/>
      <c r="E47" s="900"/>
      <c r="F47" s="900"/>
      <c r="G47" s="900"/>
      <c r="H47" s="901"/>
      <c r="I47" s="868"/>
    </row>
    <row r="48" spans="1:9" ht="30" customHeight="1">
      <c r="A48" s="859">
        <f t="shared" si="1"/>
        <v>24</v>
      </c>
      <c r="B48" s="1000" t="s">
        <v>1116</v>
      </c>
      <c r="C48" s="928">
        <f>E48</f>
        <v>0</v>
      </c>
      <c r="D48" s="928"/>
      <c r="E48" s="928"/>
      <c r="F48" s="928"/>
      <c r="G48" s="928"/>
      <c r="H48" s="901"/>
      <c r="I48" s="868"/>
    </row>
    <row r="49" spans="1:9" ht="30" customHeight="1">
      <c r="A49" s="859">
        <f t="shared" si="1"/>
        <v>25</v>
      </c>
      <c r="B49" s="1000" t="s">
        <v>1117</v>
      </c>
      <c r="C49" s="928"/>
      <c r="D49" s="928"/>
      <c r="E49" s="928"/>
      <c r="F49" s="928"/>
      <c r="G49" s="928"/>
      <c r="H49" s="901"/>
      <c r="I49" s="868"/>
    </row>
    <row r="50" spans="1:9" ht="30" customHeight="1">
      <c r="A50" s="859">
        <f t="shared" si="1"/>
        <v>26</v>
      </c>
      <c r="B50" s="949" t="s">
        <v>1118</v>
      </c>
      <c r="C50" s="948">
        <f>E50</f>
        <v>-82739.706303224099</v>
      </c>
      <c r="D50" s="948"/>
      <c r="E50" s="948">
        <v>-82739.706303224099</v>
      </c>
      <c r="F50" s="948"/>
      <c r="G50" s="948"/>
      <c r="H50" s="906"/>
      <c r="I50" s="868"/>
    </row>
    <row r="51" spans="1:9" ht="20.25" customHeight="1">
      <c r="A51" s="859">
        <f t="shared" si="1"/>
        <v>27</v>
      </c>
      <c r="B51" s="929" t="s">
        <v>1063</v>
      </c>
      <c r="C51" s="909">
        <f>SUBTOTAL(9,C43:C50)</f>
        <v>-82739.706303224099</v>
      </c>
      <c r="D51" s="909">
        <f>SUM(D43:D50)</f>
        <v>0</v>
      </c>
      <c r="E51" s="909">
        <f>SUM(E43:E50)</f>
        <v>-82739.706303224099</v>
      </c>
      <c r="F51" s="909">
        <f>SUM(F43:F50)</f>
        <v>0</v>
      </c>
      <c r="G51" s="909">
        <f>SUM(G43:G50)</f>
        <v>0</v>
      </c>
      <c r="H51" s="910"/>
      <c r="I51" s="868"/>
    </row>
    <row r="52" spans="1:9" ht="20.25" customHeight="1">
      <c r="A52" s="859">
        <f t="shared" si="1"/>
        <v>28</v>
      </c>
      <c r="B52" s="930" t="s">
        <v>1054</v>
      </c>
      <c r="C52" s="912"/>
      <c r="D52" s="912"/>
      <c r="E52" s="912"/>
      <c r="F52" s="912"/>
      <c r="G52" s="912"/>
      <c r="H52" s="901"/>
      <c r="I52" s="868"/>
    </row>
    <row r="53" spans="1:9" ht="20.25" customHeight="1">
      <c r="A53" s="859">
        <f t="shared" si="1"/>
        <v>29</v>
      </c>
      <c r="B53" s="931" t="s">
        <v>1055</v>
      </c>
      <c r="C53" s="916"/>
      <c r="D53" s="916"/>
      <c r="E53" s="916"/>
      <c r="F53" s="916"/>
      <c r="G53" s="916"/>
      <c r="H53" s="917"/>
      <c r="I53" s="868"/>
    </row>
    <row r="54" spans="1:9" ht="20.25" customHeight="1" thickBot="1">
      <c r="A54" s="859">
        <f t="shared" si="1"/>
        <v>30</v>
      </c>
      <c r="B54" s="918" t="s">
        <v>21</v>
      </c>
      <c r="C54" s="919">
        <f>+C51-C52-C53</f>
        <v>-82739.706303224099</v>
      </c>
      <c r="D54" s="919">
        <f>+D51-D52-D53</f>
        <v>0</v>
      </c>
      <c r="E54" s="919">
        <f>+E51-E52-E53</f>
        <v>-82739.706303224099</v>
      </c>
      <c r="F54" s="919">
        <f>+F51-F52-F53</f>
        <v>0</v>
      </c>
      <c r="G54" s="919">
        <f>+G51-G52-G53</f>
        <v>0</v>
      </c>
      <c r="H54" s="920"/>
      <c r="I54" s="868"/>
    </row>
    <row r="55" spans="1:9" ht="20.25" customHeight="1" thickTop="1">
      <c r="A55" s="859"/>
      <c r="B55" s="867" t="s">
        <v>1064</v>
      </c>
      <c r="C55" s="867"/>
      <c r="D55" s="872"/>
      <c r="E55" s="922"/>
      <c r="F55" s="868"/>
      <c r="G55" s="924"/>
      <c r="H55" s="868"/>
    </row>
    <row r="56" spans="1:9" ht="20.25" customHeight="1">
      <c r="A56" s="859"/>
      <c r="B56" s="1130" t="s">
        <v>1057</v>
      </c>
      <c r="C56" s="1131"/>
      <c r="D56" s="1131"/>
      <c r="E56" s="1131"/>
      <c r="F56" s="1131"/>
      <c r="G56" s="1131"/>
      <c r="H56" s="868"/>
    </row>
    <row r="57" spans="1:9" ht="20.25" customHeight="1">
      <c r="A57" s="859"/>
      <c r="B57" s="871" t="s">
        <v>1058</v>
      </c>
      <c r="C57" s="868"/>
      <c r="D57" s="867"/>
      <c r="E57" s="867"/>
      <c r="F57" s="872"/>
      <c r="G57" s="872"/>
      <c r="H57" s="868"/>
    </row>
    <row r="58" spans="1:9" ht="20.25" customHeight="1">
      <c r="A58" s="859"/>
      <c r="B58" s="871" t="s">
        <v>1059</v>
      </c>
      <c r="C58" s="868"/>
      <c r="D58" s="867"/>
      <c r="E58" s="867"/>
      <c r="F58" s="872"/>
      <c r="G58" s="872"/>
      <c r="H58" s="868"/>
    </row>
    <row r="59" spans="1:9" ht="20.25" customHeight="1">
      <c r="A59" s="859"/>
      <c r="B59" s="871" t="s">
        <v>1060</v>
      </c>
      <c r="C59" s="868"/>
      <c r="D59" s="867"/>
      <c r="E59" s="867"/>
      <c r="F59" s="872"/>
      <c r="G59" s="872"/>
      <c r="H59" s="868"/>
    </row>
    <row r="60" spans="1:9" ht="35.25" customHeight="1">
      <c r="A60" s="859"/>
      <c r="B60" s="1130" t="s">
        <v>1061</v>
      </c>
      <c r="C60" s="1130"/>
      <c r="D60" s="1130"/>
      <c r="E60" s="1130"/>
      <c r="F60" s="1130"/>
      <c r="G60" s="1130"/>
      <c r="H60" s="924"/>
    </row>
    <row r="61" spans="1:9" s="859" customFormat="1">
      <c r="B61" s="871"/>
      <c r="C61" s="867"/>
      <c r="D61" s="867"/>
      <c r="E61" s="867"/>
      <c r="F61" s="867"/>
      <c r="G61" s="867"/>
      <c r="H61" s="924"/>
      <c r="I61" s="867"/>
    </row>
    <row r="62" spans="1:9" s="859" customFormat="1">
      <c r="B62" s="871"/>
      <c r="C62" s="867"/>
      <c r="D62" s="867"/>
      <c r="E62" s="867"/>
      <c r="F62" s="867"/>
      <c r="G62" s="867"/>
      <c r="H62" s="924"/>
      <c r="I62" s="867"/>
    </row>
    <row r="63" spans="1:9" s="859" customFormat="1">
      <c r="B63" s="853" t="s">
        <v>75</v>
      </c>
      <c r="C63" s="853" t="s">
        <v>76</v>
      </c>
      <c r="D63" s="853" t="s">
        <v>77</v>
      </c>
      <c r="E63" s="853" t="s">
        <v>78</v>
      </c>
      <c r="F63" s="853" t="s">
        <v>79</v>
      </c>
      <c r="G63" s="853" t="s">
        <v>80</v>
      </c>
      <c r="H63" s="853" t="s">
        <v>81</v>
      </c>
      <c r="I63" s="867"/>
    </row>
    <row r="64" spans="1:9" s="859" customFormat="1" ht="25.5">
      <c r="B64" s="867" t="s">
        <v>1065</v>
      </c>
      <c r="C64" s="897" t="s">
        <v>21</v>
      </c>
      <c r="D64" s="927" t="s">
        <v>1049</v>
      </c>
      <c r="E64" s="927" t="s">
        <v>1005</v>
      </c>
      <c r="F64" s="927" t="s">
        <v>1006</v>
      </c>
      <c r="G64" s="927" t="s">
        <v>1007</v>
      </c>
      <c r="H64" s="897" t="s">
        <v>1050</v>
      </c>
      <c r="I64" s="867"/>
    </row>
    <row r="65" spans="1:10" ht="30" customHeight="1">
      <c r="A65" s="859">
        <f>A54+1</f>
        <v>31</v>
      </c>
      <c r="B65" s="932"/>
      <c r="C65" s="899"/>
      <c r="D65" s="900"/>
      <c r="E65" s="900"/>
      <c r="F65" s="900"/>
      <c r="G65" s="900"/>
      <c r="H65" s="901"/>
      <c r="I65" s="868"/>
    </row>
    <row r="66" spans="1:10" ht="30" customHeight="1">
      <c r="A66" s="859">
        <f t="shared" ref="A66:A78" si="2">+A65+1</f>
        <v>32</v>
      </c>
      <c r="B66" s="902"/>
      <c r="C66" s="899"/>
      <c r="D66" s="900"/>
      <c r="E66" s="900"/>
      <c r="F66" s="900"/>
      <c r="G66" s="900"/>
      <c r="H66" s="901"/>
      <c r="I66" s="868"/>
      <c r="J66" s="933"/>
    </row>
    <row r="67" spans="1:10" ht="30" customHeight="1">
      <c r="A67" s="859">
        <f t="shared" si="2"/>
        <v>33</v>
      </c>
      <c r="B67" s="902"/>
      <c r="C67" s="899"/>
      <c r="D67" s="900"/>
      <c r="E67" s="900"/>
      <c r="F67" s="900"/>
      <c r="G67" s="900"/>
      <c r="H67" s="901"/>
      <c r="I67" s="868"/>
    </row>
    <row r="68" spans="1:10" ht="30" customHeight="1">
      <c r="A68" s="859">
        <f t="shared" si="2"/>
        <v>34</v>
      </c>
      <c r="B68" s="902"/>
      <c r="C68" s="899"/>
      <c r="D68" s="900"/>
      <c r="E68" s="900"/>
      <c r="F68" s="900"/>
      <c r="G68" s="900"/>
      <c r="H68" s="901"/>
      <c r="I68" s="868"/>
    </row>
    <row r="69" spans="1:10" ht="30" customHeight="1">
      <c r="A69" s="859">
        <f t="shared" si="2"/>
        <v>35</v>
      </c>
      <c r="B69" s="902"/>
      <c r="C69" s="900"/>
      <c r="D69" s="928"/>
      <c r="E69" s="900"/>
      <c r="F69" s="900"/>
      <c r="G69" s="900"/>
      <c r="H69" s="901"/>
      <c r="I69" s="868"/>
    </row>
    <row r="70" spans="1:10" ht="30" customHeight="1">
      <c r="A70" s="859">
        <f t="shared" si="2"/>
        <v>36</v>
      </c>
      <c r="B70" s="902"/>
      <c r="C70" s="900"/>
      <c r="D70" s="928"/>
      <c r="E70" s="900"/>
      <c r="F70" s="900"/>
      <c r="G70" s="900"/>
      <c r="H70" s="901"/>
      <c r="I70" s="868"/>
    </row>
    <row r="71" spans="1:10" ht="30" customHeight="1">
      <c r="A71" s="859">
        <f t="shared" si="2"/>
        <v>37</v>
      </c>
      <c r="B71" s="902"/>
      <c r="C71" s="900"/>
      <c r="D71" s="928"/>
      <c r="E71" s="900"/>
      <c r="F71" s="900"/>
      <c r="G71" s="900"/>
      <c r="H71" s="901"/>
      <c r="I71" s="868"/>
    </row>
    <row r="72" spans="1:10" ht="30" customHeight="1">
      <c r="A72" s="859">
        <f t="shared" si="2"/>
        <v>38</v>
      </c>
      <c r="B72" s="1000" t="s">
        <v>1116</v>
      </c>
      <c r="C72" s="900"/>
      <c r="D72" s="903"/>
      <c r="E72" s="900"/>
      <c r="F72" s="900"/>
      <c r="G72" s="900"/>
      <c r="H72" s="901"/>
      <c r="I72" s="868"/>
    </row>
    <row r="73" spans="1:10" ht="30" customHeight="1">
      <c r="A73" s="859">
        <f t="shared" si="2"/>
        <v>39</v>
      </c>
      <c r="B73" s="1000" t="s">
        <v>1117</v>
      </c>
      <c r="C73" s="900">
        <f>E73</f>
        <v>0</v>
      </c>
      <c r="D73" s="900"/>
      <c r="E73" s="900"/>
      <c r="F73" s="900"/>
      <c r="G73" s="900"/>
      <c r="H73" s="901"/>
      <c r="I73" s="868"/>
    </row>
    <row r="74" spans="1:10" ht="30" customHeight="1">
      <c r="A74" s="859">
        <f t="shared" si="2"/>
        <v>40</v>
      </c>
      <c r="B74" s="904" t="s">
        <v>1066</v>
      </c>
      <c r="C74" s="934">
        <f>E74</f>
        <v>0</v>
      </c>
      <c r="D74" s="934"/>
      <c r="E74" s="934"/>
      <c r="F74" s="934"/>
      <c r="G74" s="934"/>
      <c r="H74" s="906" t="s">
        <v>1052</v>
      </c>
      <c r="I74" s="868"/>
    </row>
    <row r="75" spans="1:10" ht="20.25" customHeight="1">
      <c r="A75" s="859">
        <f t="shared" si="2"/>
        <v>41</v>
      </c>
      <c r="B75" s="935" t="s">
        <v>1067</v>
      </c>
      <c r="C75" s="908">
        <f>SUBTOTAL(9,C65:C74)</f>
        <v>0</v>
      </c>
      <c r="D75" s="908">
        <f>SUM(D65:D74)</f>
        <v>0</v>
      </c>
      <c r="E75" s="908">
        <f>SUM(E65:E74)</f>
        <v>0</v>
      </c>
      <c r="F75" s="908">
        <f>SUM(F65:F74)</f>
        <v>0</v>
      </c>
      <c r="G75" s="908">
        <f>SUM(G65:G74)</f>
        <v>0</v>
      </c>
      <c r="H75" s="901"/>
      <c r="I75" s="868"/>
    </row>
    <row r="76" spans="1:10" ht="20.25" customHeight="1">
      <c r="A76" s="859">
        <f t="shared" si="2"/>
        <v>42</v>
      </c>
      <c r="B76" s="936" t="s">
        <v>1054</v>
      </c>
      <c r="C76" s="913"/>
      <c r="D76" s="913"/>
      <c r="E76" s="913"/>
      <c r="F76" s="913"/>
      <c r="G76" s="913"/>
      <c r="H76" s="901"/>
      <c r="I76" s="868"/>
    </row>
    <row r="77" spans="1:10" ht="20.25" customHeight="1">
      <c r="A77" s="859">
        <f t="shared" si="2"/>
        <v>43</v>
      </c>
      <c r="B77" s="937" t="s">
        <v>1055</v>
      </c>
      <c r="C77" s="938"/>
      <c r="D77" s="938"/>
      <c r="E77" s="938"/>
      <c r="F77" s="938"/>
      <c r="G77" s="938"/>
      <c r="H77" s="917"/>
      <c r="I77" s="868"/>
    </row>
    <row r="78" spans="1:10" ht="20.25" customHeight="1" thickBot="1">
      <c r="A78" s="859">
        <f t="shared" si="2"/>
        <v>44</v>
      </c>
      <c r="B78" s="918" t="s">
        <v>21</v>
      </c>
      <c r="C78" s="939">
        <f>+C75-C76-C77</f>
        <v>0</v>
      </c>
      <c r="D78" s="939">
        <f>+D75-D76-D77</f>
        <v>0</v>
      </c>
      <c r="E78" s="939">
        <f>+E75-E76-E77</f>
        <v>0</v>
      </c>
      <c r="F78" s="939">
        <f>+F75-F76-F77</f>
        <v>0</v>
      </c>
      <c r="G78" s="939">
        <f>+G75-G76-G77</f>
        <v>0</v>
      </c>
      <c r="H78" s="920"/>
      <c r="I78" s="868"/>
    </row>
    <row r="79" spans="1:10" ht="20.25" customHeight="1" thickTop="1">
      <c r="A79" s="859"/>
      <c r="B79" s="867" t="s">
        <v>1068</v>
      </c>
      <c r="C79" s="867"/>
      <c r="D79" s="867"/>
      <c r="E79" s="872"/>
      <c r="F79" s="872"/>
      <c r="G79" s="868"/>
      <c r="H79" s="940"/>
      <c r="I79" s="868"/>
    </row>
    <row r="80" spans="1:10" ht="20.25" customHeight="1">
      <c r="A80" s="859"/>
      <c r="B80" s="1130" t="s">
        <v>1057</v>
      </c>
      <c r="C80" s="1131"/>
      <c r="D80" s="1131"/>
      <c r="E80" s="1131"/>
      <c r="F80" s="1131"/>
      <c r="G80" s="1131"/>
      <c r="H80" s="868"/>
    </row>
    <row r="81" spans="1:9" ht="20.25" customHeight="1">
      <c r="A81" s="859"/>
      <c r="B81" s="871" t="s">
        <v>1058</v>
      </c>
      <c r="C81" s="868"/>
      <c r="D81" s="867"/>
      <c r="E81" s="867"/>
      <c r="F81" s="872"/>
      <c r="G81" s="872"/>
      <c r="H81" s="868"/>
    </row>
    <row r="82" spans="1:9" ht="20.25" customHeight="1">
      <c r="A82" s="859"/>
      <c r="B82" s="871" t="s">
        <v>1059</v>
      </c>
      <c r="C82" s="868"/>
      <c r="D82" s="867"/>
      <c r="E82" s="867"/>
      <c r="F82" s="872"/>
      <c r="G82" s="872"/>
      <c r="H82" s="868"/>
    </row>
    <row r="83" spans="1:9" ht="20.25" customHeight="1">
      <c r="A83" s="859"/>
      <c r="B83" s="871" t="s">
        <v>1060</v>
      </c>
      <c r="C83" s="868"/>
      <c r="D83" s="867"/>
      <c r="E83" s="867"/>
      <c r="F83" s="872"/>
      <c r="G83" s="872"/>
      <c r="H83" s="868"/>
    </row>
    <row r="84" spans="1:9" ht="35.25" customHeight="1">
      <c r="A84" s="859"/>
      <c r="B84" s="1130" t="s">
        <v>1061</v>
      </c>
      <c r="C84" s="1130"/>
      <c r="D84" s="1130"/>
      <c r="E84" s="1130"/>
      <c r="F84" s="1130"/>
      <c r="G84" s="1130"/>
      <c r="H84" s="868"/>
    </row>
    <row r="85" spans="1:9">
      <c r="B85" s="941"/>
      <c r="C85" s="868"/>
      <c r="D85" s="868"/>
      <c r="E85" s="868"/>
      <c r="F85" s="868"/>
      <c r="G85" s="868"/>
      <c r="H85" s="868"/>
      <c r="I85" s="868"/>
    </row>
    <row r="86" spans="1:9" ht="15.75" customHeight="1">
      <c r="B86" s="942"/>
      <c r="C86" s="942"/>
      <c r="D86" s="942"/>
      <c r="E86" s="942"/>
      <c r="F86" s="942"/>
      <c r="G86" s="942"/>
      <c r="H86" s="942"/>
      <c r="I86" s="868"/>
    </row>
    <row r="87" spans="1:9">
      <c r="B87" s="1132"/>
      <c r="C87" s="1132"/>
      <c r="D87" s="1132"/>
      <c r="E87" s="1132"/>
      <c r="F87" s="1132"/>
      <c r="G87" s="1132"/>
      <c r="H87" s="1132"/>
      <c r="I87" s="943"/>
    </row>
    <row r="88" spans="1:9">
      <c r="B88" s="867"/>
      <c r="C88" s="867"/>
      <c r="D88" s="867"/>
      <c r="E88" s="867"/>
      <c r="F88" s="867"/>
      <c r="G88" s="867"/>
      <c r="H88" s="867"/>
      <c r="I88" s="868"/>
    </row>
    <row r="89" spans="1:9">
      <c r="B89" s="867"/>
      <c r="C89" s="867"/>
      <c r="D89" s="867"/>
      <c r="E89" s="867"/>
      <c r="F89" s="867"/>
      <c r="G89" s="867"/>
      <c r="H89" s="867"/>
      <c r="I89" s="868"/>
    </row>
    <row r="90" spans="1:9" ht="15.75" customHeight="1">
      <c r="B90" s="867"/>
      <c r="C90" s="867"/>
      <c r="D90" s="867"/>
      <c r="E90" s="867"/>
      <c r="F90" s="867"/>
      <c r="G90" s="867"/>
      <c r="H90" s="867"/>
      <c r="I90" s="868"/>
    </row>
    <row r="91" spans="1:9">
      <c r="B91" s="867"/>
      <c r="C91" s="867"/>
      <c r="D91" s="869"/>
      <c r="E91" s="869"/>
      <c r="F91" s="869"/>
      <c r="G91" s="869"/>
      <c r="H91" s="869"/>
      <c r="I91" s="870"/>
    </row>
    <row r="92" spans="1:9">
      <c r="B92" s="867"/>
      <c r="C92" s="867"/>
      <c r="D92" s="869"/>
      <c r="E92" s="869"/>
      <c r="F92" s="869"/>
      <c r="G92" s="869"/>
      <c r="H92" s="869"/>
      <c r="I92" s="870"/>
    </row>
    <row r="93" spans="1:9">
      <c r="B93" s="871"/>
      <c r="C93" s="867"/>
      <c r="D93" s="872"/>
      <c r="E93" s="872"/>
      <c r="F93" s="867"/>
      <c r="G93" s="867"/>
      <c r="H93" s="867"/>
      <c r="I93" s="868"/>
    </row>
    <row r="94" spans="1:9">
      <c r="B94" s="871"/>
      <c r="C94" s="867"/>
      <c r="D94" s="543"/>
      <c r="E94" s="543"/>
      <c r="F94" s="867"/>
      <c r="G94" s="867"/>
      <c r="H94" s="867"/>
      <c r="I94" s="868"/>
    </row>
    <row r="95" spans="1:9">
      <c r="B95" s="871"/>
      <c r="C95" s="867"/>
      <c r="D95" s="543"/>
      <c r="E95" s="543"/>
      <c r="F95" s="867"/>
      <c r="G95" s="867"/>
      <c r="H95" s="867"/>
      <c r="I95" s="868"/>
    </row>
    <row r="96" spans="1:9">
      <c r="B96" s="871"/>
      <c r="C96" s="867"/>
      <c r="D96" s="543"/>
      <c r="E96" s="543"/>
      <c r="F96" s="867"/>
      <c r="G96" s="867"/>
      <c r="H96" s="867"/>
      <c r="I96" s="868"/>
    </row>
    <row r="97" spans="2:9">
      <c r="B97" s="871"/>
      <c r="C97" s="867"/>
      <c r="D97" s="543"/>
      <c r="E97" s="543"/>
      <c r="F97" s="867"/>
      <c r="G97" s="867"/>
      <c r="H97" s="867"/>
      <c r="I97" s="868"/>
    </row>
    <row r="98" spans="2:9">
      <c r="B98" s="871"/>
      <c r="C98" s="867"/>
      <c r="D98" s="543"/>
      <c r="E98" s="543"/>
      <c r="F98" s="867"/>
      <c r="G98" s="867"/>
      <c r="H98" s="867"/>
      <c r="I98" s="868"/>
    </row>
    <row r="99" spans="2:9">
      <c r="B99" s="871"/>
      <c r="C99" s="867"/>
      <c r="D99" s="543"/>
      <c r="E99" s="543"/>
      <c r="F99" s="867"/>
      <c r="G99" s="867"/>
      <c r="H99" s="867"/>
      <c r="I99" s="868"/>
    </row>
    <row r="100" spans="2:9">
      <c r="B100" s="871"/>
      <c r="C100" s="867"/>
      <c r="D100" s="543"/>
      <c r="E100" s="543"/>
      <c r="F100" s="867"/>
      <c r="G100" s="867"/>
      <c r="H100" s="867"/>
      <c r="I100" s="868"/>
    </row>
    <row r="101" spans="2:9">
      <c r="B101" s="871"/>
      <c r="C101" s="867"/>
      <c r="D101" s="543"/>
      <c r="E101" s="543"/>
      <c r="F101" s="867"/>
      <c r="G101" s="867"/>
      <c r="H101" s="867"/>
      <c r="I101" s="868"/>
    </row>
    <row r="102" spans="2:9">
      <c r="B102" s="871"/>
      <c r="C102" s="867"/>
      <c r="D102" s="543"/>
      <c r="E102" s="543"/>
      <c r="F102" s="867"/>
      <c r="G102" s="867"/>
      <c r="H102" s="867"/>
      <c r="I102" s="868"/>
    </row>
    <row r="103" spans="2:9">
      <c r="B103" s="871"/>
      <c r="C103" s="867"/>
      <c r="D103" s="543"/>
      <c r="E103" s="543"/>
      <c r="F103" s="867"/>
      <c r="G103" s="867"/>
      <c r="H103" s="867"/>
      <c r="I103" s="868"/>
    </row>
    <row r="104" spans="2:9">
      <c r="B104" s="867"/>
      <c r="C104" s="867"/>
      <c r="D104" s="543"/>
      <c r="E104" s="543"/>
      <c r="F104" s="867"/>
      <c r="G104" s="867"/>
      <c r="H104" s="867"/>
      <c r="I104" s="868"/>
    </row>
    <row r="105" spans="2:9">
      <c r="B105" s="871"/>
      <c r="C105" s="867"/>
      <c r="D105" s="543"/>
      <c r="E105" s="543"/>
      <c r="F105" s="867"/>
      <c r="G105" s="867"/>
      <c r="H105" s="867"/>
      <c r="I105" s="868"/>
    </row>
    <row r="106" spans="2:9">
      <c r="B106" s="867"/>
      <c r="C106" s="867"/>
      <c r="D106" s="543"/>
      <c r="E106" s="543"/>
      <c r="F106" s="867"/>
      <c r="G106" s="867"/>
      <c r="H106" s="867"/>
      <c r="I106" s="868"/>
    </row>
    <row r="107" spans="2:9">
      <c r="B107" s="871"/>
      <c r="C107" s="867"/>
      <c r="D107" s="867"/>
      <c r="E107" s="867"/>
      <c r="F107" s="867"/>
      <c r="G107" s="867"/>
      <c r="H107" s="867"/>
      <c r="I107" s="868"/>
    </row>
    <row r="108" spans="2:9">
      <c r="B108" s="871"/>
      <c r="C108" s="867"/>
      <c r="D108" s="867"/>
      <c r="E108" s="867"/>
      <c r="F108" s="867"/>
      <c r="G108" s="867"/>
      <c r="H108" s="867"/>
    </row>
    <row r="109" spans="2:9">
      <c r="B109" s="871"/>
      <c r="C109" s="867"/>
      <c r="D109" s="867"/>
      <c r="E109" s="867"/>
      <c r="F109" s="867"/>
      <c r="G109" s="867"/>
      <c r="H109" s="867"/>
    </row>
    <row r="110" spans="2:9">
      <c r="B110" s="871"/>
      <c r="C110" s="867"/>
      <c r="D110" s="867"/>
      <c r="E110" s="867"/>
      <c r="F110" s="867"/>
      <c r="G110" s="867"/>
      <c r="H110" s="867"/>
    </row>
    <row r="111" spans="2:9">
      <c r="B111" s="871"/>
      <c r="C111" s="867"/>
      <c r="D111" s="867"/>
      <c r="E111" s="867"/>
      <c r="F111" s="867"/>
      <c r="G111" s="867"/>
      <c r="H111" s="867"/>
    </row>
    <row r="112" spans="2:9">
      <c r="B112" s="871"/>
      <c r="C112" s="867"/>
      <c r="D112" s="867"/>
      <c r="E112" s="867"/>
      <c r="F112" s="867"/>
      <c r="G112" s="867"/>
      <c r="H112" s="867"/>
    </row>
    <row r="113" spans="2:8">
      <c r="B113" s="871"/>
      <c r="C113" s="867"/>
      <c r="D113" s="867"/>
      <c r="E113" s="867"/>
      <c r="F113" s="867"/>
      <c r="G113" s="867"/>
      <c r="H113" s="867"/>
    </row>
    <row r="114" spans="2:8">
      <c r="B114" s="871"/>
      <c r="C114" s="867"/>
      <c r="D114" s="867"/>
      <c r="E114" s="867"/>
      <c r="F114" s="867"/>
      <c r="G114" s="867"/>
      <c r="H114" s="867"/>
    </row>
    <row r="115" spans="2:8">
      <c r="B115" s="871"/>
      <c r="C115" s="867"/>
      <c r="D115" s="867"/>
      <c r="E115" s="867"/>
      <c r="F115" s="867"/>
      <c r="G115" s="867"/>
      <c r="H115" s="867"/>
    </row>
    <row r="116" spans="2:8">
      <c r="B116" s="871"/>
      <c r="C116" s="867"/>
      <c r="D116" s="867"/>
      <c r="E116" s="867"/>
      <c r="F116" s="867"/>
      <c r="G116" s="867"/>
      <c r="H116" s="867"/>
    </row>
    <row r="117" spans="2:8">
      <c r="B117" s="871"/>
      <c r="C117" s="867"/>
      <c r="D117" s="867"/>
      <c r="E117" s="867"/>
      <c r="F117" s="867"/>
      <c r="G117" s="867"/>
      <c r="H117" s="867"/>
    </row>
    <row r="118" spans="2:8">
      <c r="B118" s="871"/>
      <c r="C118" s="867"/>
      <c r="D118" s="867"/>
      <c r="E118" s="867"/>
      <c r="F118" s="867"/>
      <c r="G118" s="867"/>
      <c r="H118" s="867"/>
    </row>
    <row r="119" spans="2:8">
      <c r="B119" s="871"/>
      <c r="C119" s="867"/>
      <c r="D119" s="867"/>
      <c r="E119" s="867"/>
      <c r="F119" s="867"/>
      <c r="G119" s="867"/>
      <c r="H119" s="867"/>
    </row>
    <row r="120" spans="2:8">
      <c r="B120" s="871"/>
      <c r="C120" s="867"/>
      <c r="D120" s="867"/>
      <c r="E120" s="867"/>
      <c r="F120" s="867"/>
      <c r="G120" s="867"/>
      <c r="H120" s="867"/>
    </row>
    <row r="121" spans="2:8">
      <c r="B121" s="871"/>
      <c r="C121" s="867"/>
      <c r="D121" s="867"/>
      <c r="E121" s="867"/>
      <c r="F121" s="867"/>
      <c r="G121" s="867"/>
      <c r="H121" s="867"/>
    </row>
    <row r="122" spans="2:8">
      <c r="B122" s="871"/>
      <c r="C122" s="867"/>
      <c r="D122" s="867"/>
      <c r="E122" s="867"/>
      <c r="F122" s="867"/>
      <c r="G122" s="867"/>
      <c r="H122" s="867"/>
    </row>
    <row r="123" spans="2:8">
      <c r="B123" s="871"/>
      <c r="C123" s="867"/>
      <c r="D123" s="867"/>
      <c r="E123" s="867"/>
      <c r="F123" s="867"/>
      <c r="G123" s="867"/>
      <c r="H123" s="867"/>
    </row>
    <row r="124" spans="2:8">
      <c r="B124" s="871"/>
      <c r="C124" s="867"/>
      <c r="D124" s="867"/>
      <c r="E124" s="867"/>
      <c r="F124" s="867"/>
      <c r="G124" s="867"/>
      <c r="H124" s="867"/>
    </row>
    <row r="125" spans="2:8">
      <c r="B125" s="871"/>
      <c r="C125" s="867"/>
      <c r="D125" s="867"/>
      <c r="E125" s="867"/>
      <c r="F125" s="867"/>
      <c r="G125" s="867"/>
      <c r="H125" s="867"/>
    </row>
    <row r="126" spans="2:8">
      <c r="B126" s="871"/>
      <c r="C126" s="867"/>
      <c r="D126" s="867"/>
      <c r="E126" s="867"/>
      <c r="F126" s="867"/>
      <c r="G126" s="867"/>
      <c r="H126" s="867"/>
    </row>
    <row r="127" spans="2:8">
      <c r="B127" s="871"/>
      <c r="C127" s="867"/>
      <c r="D127" s="867"/>
      <c r="E127" s="867"/>
      <c r="F127" s="867"/>
      <c r="G127" s="867"/>
      <c r="H127" s="867"/>
    </row>
    <row r="128" spans="2:8">
      <c r="B128" s="871"/>
      <c r="C128" s="867"/>
      <c r="D128" s="867"/>
      <c r="E128" s="867"/>
      <c r="F128" s="867"/>
      <c r="G128" s="867"/>
      <c r="H128" s="867"/>
    </row>
    <row r="129" spans="2:8">
      <c r="B129" s="871"/>
      <c r="C129" s="867"/>
      <c r="D129" s="867"/>
      <c r="E129" s="867"/>
      <c r="F129" s="867"/>
      <c r="G129" s="867"/>
      <c r="H129" s="867"/>
    </row>
    <row r="130" spans="2:8">
      <c r="B130" s="871"/>
      <c r="C130" s="867"/>
      <c r="D130" s="867"/>
      <c r="E130" s="867"/>
      <c r="F130" s="867"/>
      <c r="G130" s="867"/>
      <c r="H130" s="867"/>
    </row>
    <row r="131" spans="2:8">
      <c r="B131" s="871"/>
      <c r="C131" s="867"/>
      <c r="D131" s="867"/>
      <c r="E131" s="867"/>
      <c r="F131" s="867"/>
      <c r="G131" s="867"/>
      <c r="H131" s="867"/>
    </row>
    <row r="132" spans="2:8">
      <c r="B132" s="871"/>
      <c r="C132" s="867"/>
      <c r="D132" s="867"/>
      <c r="E132" s="867"/>
      <c r="F132" s="867"/>
      <c r="G132" s="867"/>
      <c r="H132" s="867"/>
    </row>
    <row r="133" spans="2:8">
      <c r="B133" s="871"/>
      <c r="C133" s="867"/>
      <c r="D133" s="867"/>
      <c r="E133" s="867"/>
      <c r="F133" s="867"/>
      <c r="G133" s="867"/>
      <c r="H133" s="867"/>
    </row>
    <row r="134" spans="2:8">
      <c r="B134" s="871"/>
      <c r="C134" s="867"/>
      <c r="D134" s="867"/>
      <c r="E134" s="867"/>
      <c r="F134" s="867"/>
      <c r="G134" s="867"/>
      <c r="H134" s="867"/>
    </row>
    <row r="135" spans="2:8">
      <c r="B135" s="871"/>
      <c r="C135" s="867"/>
      <c r="D135" s="867"/>
      <c r="E135" s="867"/>
      <c r="F135" s="867"/>
      <c r="G135" s="867"/>
      <c r="H135" s="867"/>
    </row>
    <row r="136" spans="2:8">
      <c r="B136" s="871"/>
      <c r="C136" s="867"/>
      <c r="D136" s="867"/>
      <c r="E136" s="867"/>
      <c r="F136" s="867"/>
      <c r="G136" s="867"/>
      <c r="H136" s="867"/>
    </row>
    <row r="137" spans="2:8">
      <c r="B137" s="871"/>
      <c r="C137" s="867"/>
      <c r="D137" s="867"/>
      <c r="E137" s="867"/>
      <c r="F137" s="867"/>
      <c r="G137" s="867"/>
      <c r="H137" s="867"/>
    </row>
    <row r="138" spans="2:8">
      <c r="B138" s="871"/>
      <c r="C138" s="867"/>
      <c r="D138" s="867"/>
      <c r="E138" s="867"/>
      <c r="F138" s="867"/>
      <c r="G138" s="867"/>
      <c r="H138" s="867"/>
    </row>
    <row r="139" spans="2:8">
      <c r="B139" s="871"/>
      <c r="C139" s="867"/>
      <c r="D139" s="867"/>
      <c r="E139" s="867"/>
      <c r="F139" s="867"/>
      <c r="G139" s="867"/>
      <c r="H139" s="867"/>
    </row>
    <row r="140" spans="2:8">
      <c r="B140" s="871"/>
      <c r="C140" s="867"/>
      <c r="D140" s="867"/>
      <c r="E140" s="867"/>
      <c r="F140" s="867"/>
      <c r="G140" s="867"/>
      <c r="H140" s="867"/>
    </row>
    <row r="141" spans="2:8">
      <c r="B141" s="871"/>
      <c r="C141" s="867"/>
      <c r="D141" s="867"/>
      <c r="E141" s="867"/>
      <c r="F141" s="867"/>
      <c r="G141" s="867"/>
      <c r="H141" s="867"/>
    </row>
    <row r="142" spans="2:8">
      <c r="B142" s="871"/>
      <c r="C142" s="867"/>
      <c r="D142" s="867"/>
      <c r="E142" s="867"/>
      <c r="F142" s="867"/>
      <c r="G142" s="867"/>
      <c r="H142" s="867"/>
    </row>
    <row r="143" spans="2:8">
      <c r="B143" s="871"/>
      <c r="C143" s="867"/>
      <c r="D143" s="867"/>
      <c r="E143" s="867"/>
      <c r="F143" s="867"/>
      <c r="G143" s="867"/>
      <c r="H143" s="867"/>
    </row>
    <row r="144" spans="2:8">
      <c r="B144" s="871"/>
      <c r="C144" s="867"/>
      <c r="D144" s="867"/>
      <c r="E144" s="867"/>
      <c r="F144" s="867"/>
      <c r="G144" s="867"/>
      <c r="H144" s="867"/>
    </row>
    <row r="145" spans="2:8">
      <c r="B145" s="871"/>
      <c r="C145" s="867"/>
      <c r="D145" s="867"/>
      <c r="E145" s="867"/>
      <c r="F145" s="867"/>
      <c r="G145" s="867"/>
      <c r="H145" s="867"/>
    </row>
    <row r="146" spans="2:8">
      <c r="B146" s="871"/>
      <c r="C146" s="867"/>
      <c r="D146" s="867"/>
      <c r="E146" s="867"/>
      <c r="F146" s="867"/>
      <c r="G146" s="867"/>
      <c r="H146" s="867"/>
    </row>
    <row r="147" spans="2:8">
      <c r="B147" s="871"/>
      <c r="C147" s="867"/>
      <c r="D147" s="867"/>
      <c r="E147" s="867"/>
      <c r="F147" s="867"/>
      <c r="G147" s="867"/>
      <c r="H147" s="867"/>
    </row>
    <row r="148" spans="2:8">
      <c r="B148" s="871"/>
      <c r="C148" s="867"/>
      <c r="D148" s="867"/>
      <c r="E148" s="867"/>
      <c r="F148" s="867"/>
      <c r="G148" s="867"/>
      <c r="H148" s="867"/>
    </row>
    <row r="149" spans="2:8">
      <c r="B149" s="871"/>
      <c r="C149" s="867"/>
      <c r="D149" s="867"/>
      <c r="E149" s="867"/>
      <c r="F149" s="867"/>
      <c r="G149" s="867"/>
      <c r="H149" s="867"/>
    </row>
    <row r="150" spans="2:8">
      <c r="B150" s="871"/>
      <c r="C150" s="867"/>
      <c r="D150" s="867"/>
      <c r="E150" s="867"/>
      <c r="F150" s="867"/>
      <c r="G150" s="867"/>
      <c r="H150" s="867"/>
    </row>
    <row r="151" spans="2:8">
      <c r="B151" s="871"/>
      <c r="C151" s="867"/>
      <c r="D151" s="867"/>
      <c r="E151" s="867"/>
      <c r="F151" s="867"/>
      <c r="G151" s="867"/>
      <c r="H151" s="867"/>
    </row>
    <row r="152" spans="2:8">
      <c r="B152" s="871"/>
      <c r="C152" s="867"/>
      <c r="D152" s="867"/>
      <c r="E152" s="867"/>
      <c r="F152" s="867"/>
      <c r="G152" s="867"/>
      <c r="H152" s="867"/>
    </row>
    <row r="153" spans="2:8">
      <c r="B153" s="871"/>
      <c r="C153" s="867"/>
      <c r="D153" s="867"/>
      <c r="E153" s="867"/>
      <c r="F153" s="867"/>
      <c r="G153" s="867"/>
      <c r="H153" s="867"/>
    </row>
    <row r="154" spans="2:8">
      <c r="B154" s="871"/>
      <c r="C154" s="867"/>
      <c r="D154" s="867"/>
      <c r="E154" s="867"/>
      <c r="F154" s="867"/>
      <c r="G154" s="867"/>
      <c r="H154" s="867"/>
    </row>
    <row r="155" spans="2:8">
      <c r="B155" s="871"/>
      <c r="C155" s="867"/>
      <c r="D155" s="867"/>
      <c r="E155" s="867"/>
      <c r="F155" s="867"/>
      <c r="G155" s="867"/>
      <c r="H155" s="867"/>
    </row>
    <row r="156" spans="2:8">
      <c r="B156" s="871"/>
      <c r="C156" s="867"/>
      <c r="D156" s="867"/>
      <c r="E156" s="867"/>
      <c r="F156" s="867"/>
      <c r="G156" s="867"/>
      <c r="H156" s="867"/>
    </row>
    <row r="157" spans="2:8">
      <c r="B157" s="871"/>
      <c r="C157" s="867"/>
      <c r="D157" s="867"/>
      <c r="E157" s="867"/>
      <c r="F157" s="867"/>
      <c r="G157" s="867"/>
      <c r="H157" s="867"/>
    </row>
    <row r="158" spans="2:8">
      <c r="B158" s="871"/>
      <c r="C158" s="867"/>
      <c r="D158" s="867"/>
      <c r="E158" s="867"/>
      <c r="F158" s="867"/>
      <c r="G158" s="867"/>
      <c r="H158" s="867"/>
    </row>
    <row r="159" spans="2:8">
      <c r="B159" s="871"/>
      <c r="C159" s="867"/>
      <c r="D159" s="867"/>
      <c r="E159" s="867"/>
      <c r="F159" s="867"/>
      <c r="G159" s="867"/>
      <c r="H159" s="867"/>
    </row>
    <row r="160" spans="2:8">
      <c r="B160" s="871"/>
      <c r="C160" s="867"/>
      <c r="D160" s="867"/>
      <c r="E160" s="867"/>
      <c r="F160" s="867"/>
      <c r="G160" s="867"/>
      <c r="H160" s="867"/>
    </row>
    <row r="161" spans="2:8">
      <c r="B161" s="871"/>
      <c r="C161" s="867"/>
      <c r="D161" s="867"/>
      <c r="E161" s="867"/>
      <c r="F161" s="867"/>
      <c r="G161" s="867"/>
      <c r="H161" s="867"/>
    </row>
    <row r="162" spans="2:8">
      <c r="B162" s="871"/>
      <c r="C162" s="867"/>
      <c r="D162" s="867"/>
      <c r="E162" s="867"/>
      <c r="F162" s="867"/>
      <c r="G162" s="867"/>
      <c r="H162" s="867"/>
    </row>
    <row r="163" spans="2:8">
      <c r="B163" s="871"/>
      <c r="C163" s="867"/>
      <c r="D163" s="867"/>
      <c r="E163" s="867"/>
      <c r="F163" s="867"/>
      <c r="G163" s="867"/>
      <c r="H163" s="867"/>
    </row>
    <row r="164" spans="2:8">
      <c r="B164" s="871"/>
      <c r="C164" s="867"/>
      <c r="D164" s="867"/>
      <c r="E164" s="867"/>
      <c r="F164" s="867"/>
      <c r="G164" s="867"/>
      <c r="H164" s="867"/>
    </row>
    <row r="165" spans="2:8">
      <c r="B165" s="871"/>
      <c r="C165" s="867"/>
      <c r="D165" s="867"/>
      <c r="E165" s="867"/>
      <c r="F165" s="867"/>
      <c r="G165" s="867"/>
      <c r="H165" s="867"/>
    </row>
    <row r="166" spans="2:8">
      <c r="B166" s="871"/>
      <c r="C166" s="867"/>
      <c r="D166" s="867"/>
      <c r="E166" s="867"/>
      <c r="F166" s="867"/>
      <c r="G166" s="867"/>
      <c r="H166" s="867"/>
    </row>
    <row r="167" spans="2:8">
      <c r="B167" s="871"/>
      <c r="C167" s="867"/>
      <c r="D167" s="867"/>
      <c r="E167" s="867"/>
      <c r="F167" s="867"/>
      <c r="G167" s="867"/>
      <c r="H167" s="867"/>
    </row>
    <row r="168" spans="2:8">
      <c r="B168" s="871"/>
      <c r="C168" s="867"/>
      <c r="D168" s="867"/>
      <c r="E168" s="867"/>
      <c r="F168" s="867"/>
      <c r="G168" s="867"/>
      <c r="H168" s="867"/>
    </row>
    <row r="169" spans="2:8">
      <c r="B169" s="871"/>
      <c r="C169" s="867"/>
      <c r="D169" s="867"/>
      <c r="E169" s="867"/>
      <c r="F169" s="867"/>
      <c r="G169" s="867"/>
      <c r="H169" s="867"/>
    </row>
    <row r="170" spans="2:8">
      <c r="B170" s="871"/>
      <c r="C170" s="867"/>
      <c r="D170" s="867"/>
      <c r="E170" s="867"/>
      <c r="F170" s="867"/>
      <c r="G170" s="867"/>
      <c r="H170" s="867"/>
    </row>
    <row r="171" spans="2:8">
      <c r="B171" s="871"/>
      <c r="C171" s="867"/>
      <c r="D171" s="867"/>
      <c r="E171" s="867"/>
      <c r="F171" s="867"/>
      <c r="G171" s="867"/>
      <c r="H171" s="867"/>
    </row>
    <row r="172" spans="2:8">
      <c r="B172" s="871"/>
      <c r="C172" s="867"/>
      <c r="D172" s="867"/>
      <c r="E172" s="867"/>
      <c r="F172" s="867"/>
      <c r="G172" s="867"/>
      <c r="H172" s="867"/>
    </row>
    <row r="173" spans="2:8">
      <c r="B173" s="871"/>
      <c r="C173" s="867"/>
      <c r="D173" s="867"/>
      <c r="E173" s="867"/>
      <c r="F173" s="867"/>
      <c r="G173" s="867"/>
      <c r="H173" s="867"/>
    </row>
    <row r="174" spans="2:8">
      <c r="B174" s="871"/>
      <c r="C174" s="867"/>
      <c r="D174" s="867"/>
      <c r="E174" s="867"/>
      <c r="F174" s="867"/>
      <c r="G174" s="867"/>
      <c r="H174" s="867"/>
    </row>
    <row r="175" spans="2:8">
      <c r="B175" s="871"/>
      <c r="C175" s="867"/>
      <c r="D175" s="867"/>
      <c r="E175" s="867"/>
      <c r="F175" s="867"/>
      <c r="G175" s="867"/>
      <c r="H175" s="867"/>
    </row>
    <row r="176" spans="2:8">
      <c r="B176" s="871"/>
      <c r="C176" s="867"/>
      <c r="D176" s="867"/>
      <c r="E176" s="867"/>
      <c r="F176" s="867"/>
      <c r="G176" s="867"/>
      <c r="H176" s="867"/>
    </row>
    <row r="177" spans="2:8">
      <c r="B177" s="871"/>
      <c r="C177" s="867"/>
      <c r="D177" s="867"/>
      <c r="E177" s="867"/>
      <c r="F177" s="867"/>
      <c r="G177" s="867"/>
      <c r="H177" s="867"/>
    </row>
    <row r="178" spans="2:8">
      <c r="B178" s="871"/>
      <c r="C178" s="867"/>
      <c r="D178" s="867"/>
      <c r="E178" s="867"/>
      <c r="F178" s="867"/>
      <c r="G178" s="867"/>
      <c r="H178" s="867"/>
    </row>
    <row r="179" spans="2:8">
      <c r="B179" s="871"/>
      <c r="C179" s="867"/>
      <c r="D179" s="867"/>
      <c r="E179" s="867"/>
      <c r="F179" s="867"/>
      <c r="G179" s="867"/>
      <c r="H179" s="867"/>
    </row>
    <row r="180" spans="2:8">
      <c r="B180" s="871"/>
      <c r="C180" s="867"/>
      <c r="D180" s="867"/>
      <c r="E180" s="867"/>
      <c r="F180" s="867"/>
      <c r="G180" s="867"/>
      <c r="H180" s="867"/>
    </row>
    <row r="181" spans="2:8">
      <c r="B181" s="871"/>
      <c r="C181" s="867"/>
      <c r="D181" s="867"/>
      <c r="E181" s="867"/>
      <c r="F181" s="867"/>
      <c r="G181" s="867"/>
      <c r="H181" s="867"/>
    </row>
    <row r="182" spans="2:8">
      <c r="B182" s="871"/>
      <c r="C182" s="867"/>
      <c r="D182" s="867"/>
      <c r="E182" s="867"/>
      <c r="F182" s="867"/>
      <c r="G182" s="867"/>
      <c r="H182" s="867"/>
    </row>
    <row r="183" spans="2:8">
      <c r="B183" s="871"/>
      <c r="C183" s="867"/>
      <c r="D183" s="867"/>
      <c r="E183" s="867"/>
      <c r="F183" s="867"/>
      <c r="G183" s="867"/>
      <c r="H183" s="867"/>
    </row>
    <row r="184" spans="2:8">
      <c r="B184" s="871"/>
      <c r="C184" s="867"/>
      <c r="D184" s="867"/>
      <c r="E184" s="867"/>
      <c r="F184" s="867"/>
      <c r="G184" s="867"/>
      <c r="H184" s="867"/>
    </row>
    <row r="185" spans="2:8">
      <c r="B185" s="871"/>
      <c r="C185" s="867"/>
      <c r="D185" s="867"/>
      <c r="E185" s="867"/>
      <c r="F185" s="867"/>
      <c r="G185" s="867"/>
      <c r="H185" s="867"/>
    </row>
    <row r="186" spans="2:8">
      <c r="B186" s="871"/>
      <c r="C186" s="867"/>
      <c r="D186" s="867"/>
      <c r="E186" s="867"/>
      <c r="F186" s="867"/>
      <c r="G186" s="867"/>
      <c r="H186" s="867"/>
    </row>
    <row r="187" spans="2:8">
      <c r="B187" s="871"/>
      <c r="C187" s="867"/>
      <c r="D187" s="867"/>
      <c r="E187" s="867"/>
      <c r="F187" s="867"/>
      <c r="G187" s="867"/>
      <c r="H187" s="867"/>
    </row>
    <row r="188" spans="2:8">
      <c r="B188" s="871"/>
      <c r="C188" s="867"/>
      <c r="D188" s="867"/>
      <c r="E188" s="867"/>
      <c r="F188" s="867"/>
      <c r="G188" s="867"/>
      <c r="H188" s="867"/>
    </row>
    <row r="189" spans="2:8">
      <c r="B189" s="871"/>
      <c r="C189" s="867"/>
      <c r="D189" s="867"/>
      <c r="E189" s="867"/>
      <c r="F189" s="867"/>
      <c r="G189" s="867"/>
      <c r="H189" s="867"/>
    </row>
    <row r="190" spans="2:8">
      <c r="B190" s="871"/>
      <c r="C190" s="867"/>
      <c r="D190" s="867"/>
      <c r="E190" s="867"/>
      <c r="F190" s="867"/>
      <c r="G190" s="867"/>
      <c r="H190" s="867"/>
    </row>
    <row r="191" spans="2:8">
      <c r="B191" s="871"/>
      <c r="C191" s="867"/>
      <c r="D191" s="867"/>
      <c r="E191" s="867"/>
      <c r="F191" s="867"/>
      <c r="G191" s="867"/>
      <c r="H191" s="867"/>
    </row>
    <row r="192" spans="2:8">
      <c r="B192" s="871"/>
      <c r="C192" s="867"/>
      <c r="D192" s="867"/>
      <c r="E192" s="867"/>
      <c r="F192" s="867"/>
      <c r="G192" s="867"/>
      <c r="H192" s="867"/>
    </row>
    <row r="193" spans="2:8">
      <c r="B193" s="871"/>
      <c r="C193" s="867"/>
      <c r="D193" s="867"/>
      <c r="E193" s="867"/>
      <c r="F193" s="867"/>
      <c r="G193" s="867"/>
      <c r="H193" s="867"/>
    </row>
    <row r="194" spans="2:8">
      <c r="B194" s="871"/>
      <c r="C194" s="867"/>
      <c r="D194" s="867"/>
      <c r="E194" s="867"/>
      <c r="F194" s="867"/>
      <c r="G194" s="867"/>
      <c r="H194" s="867"/>
    </row>
    <row r="195" spans="2:8">
      <c r="B195" s="871"/>
      <c r="C195" s="867"/>
      <c r="D195" s="867"/>
      <c r="E195" s="867"/>
      <c r="F195" s="867"/>
      <c r="G195" s="867"/>
      <c r="H195" s="867"/>
    </row>
    <row r="196" spans="2:8">
      <c r="B196" s="871"/>
      <c r="C196" s="867"/>
      <c r="D196" s="867"/>
      <c r="E196" s="867"/>
      <c r="F196" s="867"/>
      <c r="G196" s="867"/>
      <c r="H196" s="867"/>
    </row>
    <row r="197" spans="2:8">
      <c r="B197" s="871"/>
      <c r="C197" s="867"/>
      <c r="D197" s="867"/>
      <c r="E197" s="867"/>
      <c r="F197" s="867"/>
      <c r="G197" s="867"/>
      <c r="H197" s="867"/>
    </row>
    <row r="198" spans="2:8">
      <c r="B198" s="871"/>
      <c r="C198" s="867"/>
      <c r="D198" s="867"/>
      <c r="E198" s="867"/>
      <c r="F198" s="867"/>
      <c r="G198" s="867"/>
      <c r="H198" s="867"/>
    </row>
    <row r="199" spans="2:8">
      <c r="B199" s="871"/>
      <c r="C199" s="867"/>
      <c r="D199" s="867"/>
      <c r="E199" s="867"/>
      <c r="F199" s="867"/>
      <c r="G199" s="867"/>
      <c r="H199" s="867"/>
    </row>
    <row r="200" spans="2:8">
      <c r="B200" s="871"/>
      <c r="C200" s="867"/>
      <c r="D200" s="867"/>
      <c r="E200" s="867"/>
      <c r="F200" s="867"/>
      <c r="G200" s="867"/>
      <c r="H200" s="867"/>
    </row>
    <row r="201" spans="2:8">
      <c r="B201" s="871"/>
      <c r="C201" s="867"/>
      <c r="D201" s="867"/>
      <c r="E201" s="867"/>
      <c r="F201" s="867"/>
      <c r="G201" s="867"/>
      <c r="H201" s="867"/>
    </row>
    <row r="202" spans="2:8">
      <c r="B202" s="871"/>
      <c r="C202" s="867"/>
      <c r="D202" s="867"/>
      <c r="E202" s="867"/>
      <c r="F202" s="867"/>
      <c r="G202" s="867"/>
      <c r="H202" s="867"/>
    </row>
    <row r="203" spans="2:8">
      <c r="B203" s="871"/>
      <c r="C203" s="867"/>
      <c r="D203" s="867"/>
      <c r="E203" s="867"/>
      <c r="F203" s="867"/>
      <c r="G203" s="867"/>
      <c r="H203" s="867"/>
    </row>
    <row r="204" spans="2:8">
      <c r="B204" s="871"/>
      <c r="C204" s="867"/>
      <c r="D204" s="867"/>
      <c r="E204" s="867"/>
      <c r="F204" s="867"/>
      <c r="G204" s="867"/>
      <c r="H204" s="867"/>
    </row>
    <row r="205" spans="2:8">
      <c r="B205" s="871"/>
      <c r="C205" s="867"/>
      <c r="D205" s="867"/>
      <c r="E205" s="867"/>
      <c r="F205" s="867"/>
      <c r="G205" s="867"/>
      <c r="H205" s="867"/>
    </row>
    <row r="206" spans="2:8">
      <c r="B206" s="871"/>
      <c r="C206" s="867"/>
      <c r="D206" s="867"/>
      <c r="E206" s="867"/>
      <c r="F206" s="867"/>
      <c r="G206" s="867"/>
      <c r="H206" s="867"/>
    </row>
    <row r="207" spans="2:8">
      <c r="B207" s="871"/>
      <c r="C207" s="867"/>
      <c r="D207" s="867"/>
      <c r="E207" s="867"/>
      <c r="F207" s="867"/>
      <c r="G207" s="867"/>
      <c r="H207" s="867"/>
    </row>
    <row r="208" spans="2:8">
      <c r="B208" s="871"/>
      <c r="C208" s="867"/>
      <c r="D208" s="867"/>
      <c r="E208" s="867"/>
      <c r="F208" s="867"/>
      <c r="G208" s="867"/>
      <c r="H208" s="867"/>
    </row>
    <row r="209" spans="2:9">
      <c r="B209" s="871"/>
      <c r="C209" s="867"/>
      <c r="D209" s="867"/>
      <c r="E209" s="867"/>
      <c r="F209" s="867"/>
      <c r="G209" s="867"/>
      <c r="H209" s="867"/>
    </row>
    <row r="210" spans="2:9">
      <c r="B210" s="871"/>
      <c r="C210" s="867"/>
      <c r="D210" s="867"/>
      <c r="E210" s="867"/>
      <c r="F210" s="867"/>
      <c r="G210" s="867"/>
      <c r="H210" s="867"/>
      <c r="I210" s="873"/>
    </row>
    <row r="211" spans="2:9">
      <c r="B211" s="871"/>
      <c r="C211" s="867"/>
      <c r="D211" s="867"/>
      <c r="E211" s="867"/>
      <c r="F211" s="867"/>
      <c r="G211" s="867"/>
      <c r="H211" s="867"/>
    </row>
    <row r="212" spans="2:9">
      <c r="B212" s="871"/>
      <c r="C212" s="867"/>
      <c r="D212" s="867"/>
      <c r="E212" s="867"/>
      <c r="F212" s="867"/>
      <c r="G212" s="867"/>
      <c r="H212" s="867"/>
    </row>
    <row r="213" spans="2:9">
      <c r="B213" s="871"/>
      <c r="C213" s="867"/>
      <c r="D213" s="867"/>
      <c r="E213" s="867"/>
      <c r="F213" s="867"/>
      <c r="G213" s="867"/>
      <c r="H213" s="867"/>
    </row>
    <row r="214" spans="2:9">
      <c r="B214" s="871"/>
      <c r="C214" s="867"/>
      <c r="D214" s="867"/>
      <c r="E214" s="867"/>
      <c r="F214" s="867"/>
      <c r="G214" s="867"/>
      <c r="H214" s="867"/>
    </row>
    <row r="215" spans="2:9">
      <c r="B215" s="871"/>
      <c r="C215" s="867"/>
      <c r="D215" s="867"/>
      <c r="E215" s="867"/>
      <c r="F215" s="867"/>
      <c r="G215" s="867"/>
      <c r="H215" s="867"/>
    </row>
    <row r="216" spans="2:9">
      <c r="B216" s="871"/>
      <c r="C216" s="867"/>
      <c r="D216" s="867"/>
      <c r="E216" s="867"/>
      <c r="F216" s="867"/>
      <c r="G216" s="867"/>
      <c r="H216" s="867"/>
    </row>
    <row r="217" spans="2:9">
      <c r="B217" s="871"/>
      <c r="C217" s="867"/>
      <c r="D217" s="867"/>
      <c r="E217" s="867"/>
      <c r="F217" s="867"/>
      <c r="G217" s="867"/>
      <c r="H217" s="867"/>
    </row>
    <row r="218" spans="2:9">
      <c r="B218" s="871"/>
      <c r="C218" s="867"/>
      <c r="D218" s="867"/>
      <c r="E218" s="867"/>
      <c r="F218" s="867"/>
      <c r="G218" s="867"/>
      <c r="H218" s="867"/>
    </row>
    <row r="219" spans="2:9">
      <c r="B219" s="871"/>
      <c r="C219" s="867"/>
      <c r="D219" s="867"/>
      <c r="E219" s="867"/>
      <c r="F219" s="867"/>
      <c r="G219" s="867"/>
      <c r="H219" s="867"/>
    </row>
    <row r="220" spans="2:9">
      <c r="B220" s="871"/>
      <c r="C220" s="867"/>
      <c r="D220" s="867"/>
      <c r="E220" s="867"/>
      <c r="F220" s="867"/>
      <c r="G220" s="867"/>
      <c r="H220" s="867"/>
    </row>
    <row r="221" spans="2:9">
      <c r="B221" s="871"/>
      <c r="C221" s="867"/>
      <c r="D221" s="867"/>
      <c r="E221" s="867"/>
      <c r="F221" s="867"/>
      <c r="G221" s="867"/>
      <c r="H221" s="867"/>
    </row>
    <row r="222" spans="2:9">
      <c r="B222" s="871"/>
      <c r="C222" s="867"/>
      <c r="D222" s="867"/>
      <c r="E222" s="867"/>
      <c r="F222" s="867"/>
      <c r="G222" s="867"/>
      <c r="H222" s="867"/>
    </row>
    <row r="223" spans="2:9">
      <c r="B223" s="871"/>
      <c r="C223" s="867"/>
      <c r="D223" s="867"/>
      <c r="E223" s="867"/>
      <c r="F223" s="867"/>
      <c r="G223" s="867"/>
      <c r="H223" s="867"/>
    </row>
    <row r="224" spans="2:9">
      <c r="B224" s="871"/>
      <c r="C224" s="867"/>
      <c r="D224" s="867"/>
      <c r="E224" s="867"/>
      <c r="F224" s="867"/>
      <c r="G224" s="867"/>
      <c r="H224" s="867"/>
    </row>
    <row r="225" spans="2:8">
      <c r="B225" s="871"/>
      <c r="C225" s="867"/>
      <c r="D225" s="867"/>
      <c r="E225" s="867"/>
      <c r="F225" s="867"/>
      <c r="G225" s="867"/>
      <c r="H225" s="867"/>
    </row>
    <row r="226" spans="2:8">
      <c r="B226" s="871"/>
      <c r="C226" s="867"/>
      <c r="D226" s="867"/>
      <c r="E226" s="867"/>
      <c r="F226" s="867"/>
      <c r="G226" s="867"/>
      <c r="H226" s="867"/>
    </row>
    <row r="227" spans="2:8">
      <c r="B227" s="871"/>
      <c r="C227" s="867"/>
      <c r="D227" s="867"/>
      <c r="E227" s="867"/>
      <c r="F227" s="867"/>
      <c r="G227" s="867"/>
      <c r="H227" s="867"/>
    </row>
    <row r="228" spans="2:8">
      <c r="B228" s="871"/>
      <c r="C228" s="867"/>
      <c r="D228" s="867"/>
      <c r="E228" s="867"/>
      <c r="F228" s="867"/>
      <c r="G228" s="867"/>
      <c r="H228" s="867"/>
    </row>
    <row r="229" spans="2:8">
      <c r="B229" s="871"/>
      <c r="C229" s="867"/>
      <c r="D229" s="867"/>
      <c r="E229" s="867"/>
      <c r="F229" s="867"/>
      <c r="G229" s="867"/>
      <c r="H229" s="867"/>
    </row>
    <row r="230" spans="2:8">
      <c r="B230" s="871"/>
      <c r="C230" s="867"/>
      <c r="D230" s="867"/>
      <c r="E230" s="867"/>
      <c r="F230" s="867"/>
      <c r="G230" s="867"/>
      <c r="H230" s="867"/>
    </row>
    <row r="231" spans="2:8">
      <c r="B231" s="871"/>
      <c r="C231" s="867"/>
      <c r="D231" s="867"/>
      <c r="E231" s="867"/>
      <c r="F231" s="867"/>
      <c r="G231" s="867"/>
      <c r="H231" s="867"/>
    </row>
    <row r="232" spans="2:8">
      <c r="B232" s="871"/>
      <c r="C232" s="867"/>
      <c r="D232" s="867"/>
      <c r="E232" s="867"/>
      <c r="F232" s="867"/>
      <c r="G232" s="867"/>
      <c r="H232" s="867"/>
    </row>
    <row r="233" spans="2:8">
      <c r="B233" s="871"/>
      <c r="C233" s="867"/>
      <c r="D233" s="867"/>
      <c r="E233" s="867"/>
      <c r="F233" s="867"/>
      <c r="G233" s="867"/>
      <c r="H233" s="867"/>
    </row>
    <row r="234" spans="2:8">
      <c r="B234" s="871"/>
      <c r="C234" s="867"/>
      <c r="D234" s="867"/>
      <c r="E234" s="867"/>
      <c r="F234" s="867"/>
      <c r="G234" s="867"/>
      <c r="H234" s="867"/>
    </row>
    <row r="235" spans="2:8">
      <c r="B235" s="871"/>
      <c r="C235" s="867"/>
      <c r="D235" s="867"/>
      <c r="E235" s="867"/>
      <c r="F235" s="867"/>
      <c r="G235" s="867"/>
      <c r="H235" s="867"/>
    </row>
    <row r="236" spans="2:8">
      <c r="B236" s="871"/>
      <c r="C236" s="867"/>
      <c r="D236" s="867"/>
      <c r="E236" s="867"/>
      <c r="F236" s="867"/>
      <c r="G236" s="867"/>
      <c r="H236" s="867"/>
    </row>
    <row r="237" spans="2:8">
      <c r="B237" s="871"/>
      <c r="C237" s="867"/>
      <c r="D237" s="867"/>
      <c r="E237" s="867"/>
      <c r="F237" s="867"/>
      <c r="G237" s="867"/>
      <c r="H237" s="867"/>
    </row>
    <row r="238" spans="2:8">
      <c r="B238" s="871"/>
      <c r="C238" s="867"/>
      <c r="D238" s="867"/>
      <c r="E238" s="867"/>
      <c r="F238" s="867"/>
      <c r="G238" s="867"/>
      <c r="H238" s="867"/>
    </row>
    <row r="239" spans="2:8">
      <c r="B239" s="871"/>
      <c r="C239" s="867"/>
      <c r="D239" s="867"/>
      <c r="E239" s="867"/>
      <c r="F239" s="867"/>
      <c r="G239" s="867"/>
      <c r="H239" s="867"/>
    </row>
    <row r="240" spans="2:8">
      <c r="B240" s="871"/>
      <c r="C240" s="867"/>
      <c r="D240" s="867"/>
      <c r="E240" s="867"/>
      <c r="F240" s="867"/>
      <c r="G240" s="867"/>
      <c r="H240" s="867"/>
    </row>
    <row r="241" spans="2:8">
      <c r="B241" s="871"/>
      <c r="C241" s="867"/>
      <c r="D241" s="867"/>
      <c r="E241" s="867"/>
      <c r="F241" s="867"/>
      <c r="G241" s="867"/>
      <c r="H241" s="867"/>
    </row>
    <row r="242" spans="2:8">
      <c r="B242" s="871"/>
      <c r="C242" s="867"/>
      <c r="D242" s="867"/>
      <c r="E242" s="867"/>
      <c r="F242" s="867"/>
      <c r="G242" s="867"/>
      <c r="H242" s="867"/>
    </row>
    <row r="243" spans="2:8">
      <c r="B243" s="871"/>
      <c r="C243" s="867"/>
      <c r="D243" s="867"/>
      <c r="E243" s="867"/>
      <c r="F243" s="867"/>
      <c r="G243" s="867"/>
      <c r="H243" s="867"/>
    </row>
    <row r="244" spans="2:8">
      <c r="B244" s="871"/>
      <c r="C244" s="867"/>
      <c r="D244" s="867"/>
      <c r="E244" s="867"/>
      <c r="F244" s="867"/>
      <c r="G244" s="867"/>
      <c r="H244" s="867"/>
    </row>
    <row r="245" spans="2:8">
      <c r="B245" s="871"/>
      <c r="C245" s="867"/>
      <c r="D245" s="867"/>
      <c r="E245" s="867"/>
      <c r="F245" s="867"/>
      <c r="G245" s="867"/>
      <c r="H245" s="867"/>
    </row>
    <row r="246" spans="2:8">
      <c r="B246" s="871"/>
      <c r="C246" s="867"/>
      <c r="D246" s="867"/>
      <c r="E246" s="867"/>
      <c r="F246" s="867"/>
      <c r="G246" s="867"/>
      <c r="H246" s="867"/>
    </row>
    <row r="247" spans="2:8">
      <c r="B247" s="871"/>
      <c r="C247" s="867"/>
      <c r="D247" s="867"/>
      <c r="E247" s="867"/>
      <c r="F247" s="867"/>
      <c r="G247" s="867"/>
      <c r="H247" s="867"/>
    </row>
    <row r="248" spans="2:8">
      <c r="B248" s="871"/>
      <c r="C248" s="867"/>
      <c r="D248" s="867"/>
      <c r="E248" s="867"/>
      <c r="F248" s="867"/>
      <c r="G248" s="867"/>
      <c r="H248" s="867"/>
    </row>
    <row r="249" spans="2:8">
      <c r="B249" s="871"/>
      <c r="C249" s="867"/>
      <c r="D249" s="867"/>
      <c r="E249" s="867"/>
      <c r="F249" s="867"/>
      <c r="G249" s="867"/>
      <c r="H249" s="867"/>
    </row>
    <row r="250" spans="2:8">
      <c r="B250" s="871"/>
      <c r="C250" s="867"/>
      <c r="D250" s="867"/>
      <c r="E250" s="867"/>
      <c r="F250" s="867"/>
      <c r="G250" s="867"/>
      <c r="H250" s="867"/>
    </row>
    <row r="251" spans="2:8">
      <c r="B251" s="871"/>
      <c r="C251" s="867"/>
      <c r="D251" s="867"/>
      <c r="E251" s="867"/>
      <c r="F251" s="867"/>
      <c r="G251" s="867"/>
      <c r="H251" s="867"/>
    </row>
    <row r="252" spans="2:8">
      <c r="B252" s="871"/>
      <c r="C252" s="867"/>
      <c r="D252" s="867"/>
      <c r="E252" s="867"/>
      <c r="F252" s="867"/>
      <c r="G252" s="867"/>
      <c r="H252" s="867"/>
    </row>
    <row r="253" spans="2:8">
      <c r="B253" s="871"/>
      <c r="C253" s="867"/>
      <c r="D253" s="867"/>
      <c r="E253" s="867"/>
      <c r="F253" s="867"/>
      <c r="G253" s="867"/>
      <c r="H253" s="867"/>
    </row>
    <row r="254" spans="2:8">
      <c r="B254" s="871"/>
      <c r="C254" s="867"/>
      <c r="D254" s="867"/>
      <c r="E254" s="867"/>
      <c r="F254" s="867"/>
      <c r="G254" s="867"/>
      <c r="H254" s="867"/>
    </row>
    <row r="255" spans="2:8">
      <c r="B255" s="871"/>
      <c r="C255" s="867"/>
      <c r="D255" s="867"/>
      <c r="E255" s="867"/>
      <c r="F255" s="867"/>
      <c r="G255" s="867"/>
      <c r="H255" s="867"/>
    </row>
    <row r="256" spans="2:8">
      <c r="B256" s="871"/>
      <c r="C256" s="867"/>
      <c r="D256" s="867"/>
      <c r="E256" s="867"/>
      <c r="F256" s="867"/>
      <c r="G256" s="867"/>
      <c r="H256" s="867"/>
    </row>
    <row r="257" spans="2:8">
      <c r="B257" s="871"/>
      <c r="C257" s="867"/>
      <c r="D257" s="867"/>
      <c r="E257" s="867"/>
      <c r="F257" s="867"/>
      <c r="G257" s="867"/>
      <c r="H257" s="867"/>
    </row>
    <row r="258" spans="2:8">
      <c r="B258" s="871"/>
      <c r="C258" s="867"/>
      <c r="D258" s="867"/>
      <c r="E258" s="867"/>
      <c r="F258" s="867"/>
      <c r="G258" s="867"/>
      <c r="H258" s="867"/>
    </row>
    <row r="259" spans="2:8">
      <c r="B259" s="871"/>
      <c r="C259" s="867"/>
      <c r="D259" s="867"/>
      <c r="E259" s="867"/>
      <c r="F259" s="867"/>
      <c r="G259" s="867"/>
      <c r="H259" s="867"/>
    </row>
    <row r="260" spans="2:8">
      <c r="B260" s="871"/>
      <c r="C260" s="867"/>
      <c r="D260" s="867"/>
      <c r="E260" s="867"/>
      <c r="F260" s="867"/>
      <c r="G260" s="867"/>
      <c r="H260" s="867"/>
    </row>
    <row r="261" spans="2:8">
      <c r="B261" s="871"/>
      <c r="C261" s="867"/>
      <c r="D261" s="867"/>
      <c r="E261" s="867"/>
      <c r="F261" s="867"/>
      <c r="G261" s="867"/>
      <c r="H261" s="867"/>
    </row>
    <row r="262" spans="2:8">
      <c r="B262" s="871"/>
      <c r="C262" s="867"/>
      <c r="D262" s="867"/>
      <c r="E262" s="867"/>
      <c r="F262" s="867"/>
      <c r="G262" s="867"/>
      <c r="H262" s="867"/>
    </row>
    <row r="263" spans="2:8">
      <c r="B263" s="871"/>
      <c r="C263" s="867"/>
      <c r="D263" s="867"/>
      <c r="E263" s="867"/>
      <c r="F263" s="867"/>
      <c r="G263" s="867"/>
      <c r="H263" s="867"/>
    </row>
    <row r="264" spans="2:8">
      <c r="B264" s="871"/>
      <c r="C264" s="867"/>
      <c r="D264" s="867"/>
      <c r="E264" s="867"/>
      <c r="F264" s="867"/>
      <c r="G264" s="867"/>
      <c r="H264" s="867"/>
    </row>
    <row r="265" spans="2:8">
      <c r="B265" s="871"/>
      <c r="C265" s="867"/>
      <c r="D265" s="867"/>
      <c r="E265" s="867"/>
      <c r="F265" s="867"/>
      <c r="G265" s="867"/>
      <c r="H265" s="867"/>
    </row>
    <row r="266" spans="2:8">
      <c r="B266" s="871"/>
      <c r="C266" s="867"/>
      <c r="D266" s="867"/>
      <c r="E266" s="867"/>
      <c r="F266" s="867"/>
      <c r="G266" s="867"/>
      <c r="H266" s="867"/>
    </row>
    <row r="267" spans="2:8">
      <c r="B267" s="871"/>
      <c r="C267" s="867"/>
      <c r="D267" s="867"/>
      <c r="E267" s="867"/>
      <c r="F267" s="867"/>
      <c r="G267" s="867"/>
      <c r="H267" s="867"/>
    </row>
    <row r="268" spans="2:8">
      <c r="B268" s="871"/>
      <c r="C268" s="867"/>
      <c r="D268" s="867"/>
      <c r="E268" s="867"/>
      <c r="F268" s="867"/>
      <c r="G268" s="867"/>
      <c r="H268" s="867"/>
    </row>
    <row r="269" spans="2:8">
      <c r="B269" s="871"/>
      <c r="C269" s="867"/>
      <c r="D269" s="867"/>
      <c r="E269" s="867"/>
      <c r="F269" s="867"/>
      <c r="G269" s="867"/>
      <c r="H269" s="867"/>
    </row>
    <row r="270" spans="2:8">
      <c r="B270" s="871"/>
      <c r="C270" s="867"/>
      <c r="D270" s="867"/>
      <c r="E270" s="867"/>
      <c r="F270" s="867"/>
      <c r="G270" s="867"/>
      <c r="H270" s="867"/>
    </row>
    <row r="271" spans="2:8">
      <c r="B271" s="871"/>
      <c r="C271" s="867"/>
      <c r="D271" s="867"/>
      <c r="E271" s="867"/>
      <c r="F271" s="867"/>
      <c r="G271" s="867"/>
      <c r="H271" s="867"/>
    </row>
    <row r="272" spans="2:8">
      <c r="B272" s="871"/>
      <c r="C272" s="867"/>
      <c r="D272" s="867"/>
      <c r="E272" s="867"/>
      <c r="F272" s="867"/>
      <c r="G272" s="867"/>
      <c r="H272" s="867"/>
    </row>
    <row r="273" spans="2:8">
      <c r="B273" s="871"/>
      <c r="C273" s="867"/>
      <c r="D273" s="867"/>
      <c r="E273" s="867"/>
      <c r="F273" s="867"/>
      <c r="G273" s="867"/>
      <c r="H273" s="867"/>
    </row>
    <row r="274" spans="2:8">
      <c r="B274" s="871"/>
      <c r="C274" s="867"/>
      <c r="D274" s="867"/>
      <c r="E274" s="867"/>
      <c r="F274" s="867"/>
      <c r="G274" s="867"/>
      <c r="H274" s="867"/>
    </row>
    <row r="275" spans="2:8">
      <c r="B275" s="871"/>
      <c r="C275" s="867"/>
      <c r="D275" s="867"/>
      <c r="E275" s="867"/>
      <c r="F275" s="867"/>
      <c r="G275" s="867"/>
      <c r="H275" s="867"/>
    </row>
    <row r="276" spans="2:8">
      <c r="B276" s="871"/>
      <c r="C276" s="867"/>
      <c r="D276" s="867"/>
      <c r="E276" s="867"/>
      <c r="F276" s="867"/>
      <c r="G276" s="867"/>
      <c r="H276" s="867"/>
    </row>
    <row r="277" spans="2:8">
      <c r="B277" s="871"/>
      <c r="C277" s="867"/>
      <c r="D277" s="867"/>
      <c r="E277" s="867"/>
      <c r="F277" s="867"/>
      <c r="G277" s="867"/>
      <c r="H277" s="867"/>
    </row>
    <row r="278" spans="2:8">
      <c r="B278" s="871"/>
      <c r="C278" s="867"/>
      <c r="D278" s="867"/>
      <c r="E278" s="867"/>
      <c r="F278" s="867"/>
      <c r="G278" s="867"/>
      <c r="H278" s="867"/>
    </row>
    <row r="279" spans="2:8">
      <c r="B279" s="871"/>
      <c r="C279" s="867"/>
      <c r="D279" s="867"/>
      <c r="E279" s="867"/>
      <c r="F279" s="867"/>
      <c r="G279" s="867"/>
      <c r="H279" s="867"/>
    </row>
    <row r="280" spans="2:8">
      <c r="B280" s="871"/>
      <c r="C280" s="867"/>
      <c r="D280" s="867"/>
      <c r="E280" s="867"/>
      <c r="F280" s="867"/>
      <c r="G280" s="867"/>
      <c r="H280" s="867"/>
    </row>
    <row r="281" spans="2:8">
      <c r="B281" s="871"/>
      <c r="C281" s="867"/>
      <c r="D281" s="867"/>
      <c r="E281" s="867"/>
      <c r="F281" s="867"/>
      <c r="G281" s="867"/>
      <c r="H281" s="867"/>
    </row>
    <row r="282" spans="2:8">
      <c r="B282" s="871"/>
      <c r="C282" s="867"/>
      <c r="D282" s="867"/>
      <c r="E282" s="867"/>
      <c r="F282" s="867"/>
      <c r="G282" s="867"/>
      <c r="H282" s="867"/>
    </row>
    <row r="283" spans="2:8">
      <c r="B283" s="871"/>
      <c r="C283" s="867"/>
      <c r="D283" s="867"/>
      <c r="E283" s="867"/>
      <c r="F283" s="867"/>
      <c r="G283" s="867"/>
      <c r="H283" s="867"/>
    </row>
    <row r="284" spans="2:8">
      <c r="B284" s="871"/>
      <c r="C284" s="867"/>
      <c r="D284" s="867"/>
      <c r="E284" s="867"/>
      <c r="F284" s="867"/>
      <c r="G284" s="867"/>
      <c r="H284" s="867"/>
    </row>
    <row r="285" spans="2:8">
      <c r="B285" s="871"/>
      <c r="C285" s="867"/>
      <c r="D285" s="867"/>
      <c r="E285" s="867"/>
      <c r="F285" s="867"/>
      <c r="G285" s="867"/>
      <c r="H285" s="867"/>
    </row>
    <row r="286" spans="2:8">
      <c r="B286" s="871"/>
      <c r="C286" s="867"/>
      <c r="D286" s="867"/>
      <c r="E286" s="867"/>
      <c r="F286" s="867"/>
      <c r="G286" s="867"/>
      <c r="H286" s="867"/>
    </row>
    <row r="287" spans="2:8">
      <c r="B287" s="871"/>
      <c r="C287" s="867"/>
      <c r="D287" s="867"/>
      <c r="E287" s="867"/>
      <c r="F287" s="867"/>
      <c r="G287" s="867"/>
      <c r="H287" s="867"/>
    </row>
    <row r="288" spans="2:8">
      <c r="B288" s="871"/>
      <c r="C288" s="867"/>
      <c r="D288" s="867"/>
      <c r="E288" s="867"/>
      <c r="F288" s="867"/>
      <c r="G288" s="867"/>
      <c r="H288" s="867"/>
    </row>
    <row r="289" spans="2:8">
      <c r="B289" s="871"/>
      <c r="C289" s="867"/>
      <c r="D289" s="867"/>
      <c r="E289" s="867"/>
      <c r="F289" s="867"/>
      <c r="G289" s="867"/>
      <c r="H289" s="867"/>
    </row>
    <row r="290" spans="2:8">
      <c r="B290" s="871"/>
      <c r="C290" s="867"/>
      <c r="D290" s="867"/>
      <c r="E290" s="867"/>
      <c r="F290" s="867"/>
      <c r="G290" s="867"/>
      <c r="H290" s="867"/>
    </row>
    <row r="291" spans="2:8">
      <c r="B291" s="871"/>
      <c r="C291" s="867"/>
      <c r="D291" s="867"/>
      <c r="E291" s="867"/>
      <c r="F291" s="867"/>
      <c r="G291" s="867"/>
      <c r="H291" s="867"/>
    </row>
    <row r="292" spans="2:8">
      <c r="B292" s="871"/>
      <c r="C292" s="867"/>
      <c r="D292" s="867"/>
      <c r="E292" s="867"/>
      <c r="F292" s="867"/>
      <c r="G292" s="867"/>
      <c r="H292" s="867"/>
    </row>
    <row r="293" spans="2:8">
      <c r="B293" s="871"/>
      <c r="C293" s="867"/>
      <c r="D293" s="867"/>
      <c r="E293" s="867"/>
      <c r="F293" s="867"/>
      <c r="G293" s="867"/>
      <c r="H293" s="867"/>
    </row>
    <row r="294" spans="2:8">
      <c r="B294" s="871"/>
      <c r="C294" s="867"/>
      <c r="D294" s="867"/>
      <c r="E294" s="867"/>
      <c r="F294" s="867"/>
      <c r="G294" s="867"/>
      <c r="H294" s="867"/>
    </row>
    <row r="295" spans="2:8">
      <c r="B295" s="871"/>
      <c r="C295" s="867"/>
      <c r="D295" s="867"/>
      <c r="E295" s="867"/>
      <c r="F295" s="867"/>
      <c r="G295" s="867"/>
      <c r="H295" s="867"/>
    </row>
    <row r="296" spans="2:8">
      <c r="B296" s="871"/>
      <c r="C296" s="867"/>
      <c r="D296" s="867"/>
      <c r="E296" s="867"/>
      <c r="F296" s="867"/>
      <c r="G296" s="867"/>
      <c r="H296" s="867"/>
    </row>
    <row r="297" spans="2:8">
      <c r="B297" s="871"/>
      <c r="C297" s="867"/>
      <c r="D297" s="867"/>
      <c r="E297" s="867"/>
      <c r="F297" s="867"/>
      <c r="G297" s="867"/>
      <c r="H297" s="867"/>
    </row>
    <row r="298" spans="2:8">
      <c r="B298" s="871"/>
      <c r="C298" s="867"/>
      <c r="D298" s="867"/>
      <c r="E298" s="867"/>
      <c r="F298" s="867"/>
      <c r="G298" s="867"/>
      <c r="H298" s="867"/>
    </row>
    <row r="299" spans="2:8">
      <c r="B299" s="871"/>
      <c r="C299" s="867"/>
      <c r="D299" s="867"/>
      <c r="E299" s="867"/>
      <c r="F299" s="867"/>
      <c r="G299" s="867"/>
      <c r="H299" s="867"/>
    </row>
    <row r="300" spans="2:8">
      <c r="B300" s="871"/>
      <c r="C300" s="867"/>
      <c r="D300" s="867"/>
      <c r="E300" s="867"/>
      <c r="F300" s="867"/>
      <c r="G300" s="867"/>
      <c r="H300" s="867"/>
    </row>
    <row r="301" spans="2:8">
      <c r="B301" s="871"/>
      <c r="C301" s="867"/>
      <c r="D301" s="867"/>
      <c r="E301" s="867"/>
      <c r="F301" s="867"/>
      <c r="G301" s="867"/>
      <c r="H301" s="867"/>
    </row>
    <row r="302" spans="2:8">
      <c r="B302" s="871"/>
      <c r="C302" s="867"/>
      <c r="D302" s="867"/>
      <c r="E302" s="867"/>
      <c r="F302" s="867"/>
      <c r="G302" s="867"/>
      <c r="H302" s="867"/>
    </row>
    <row r="303" spans="2:8">
      <c r="B303" s="871"/>
      <c r="C303" s="867"/>
      <c r="D303" s="867"/>
      <c r="E303" s="867"/>
      <c r="F303" s="867"/>
      <c r="G303" s="867"/>
      <c r="H303" s="867"/>
    </row>
    <row r="304" spans="2:8">
      <c r="B304" s="871"/>
      <c r="C304" s="867"/>
      <c r="D304" s="867"/>
      <c r="E304" s="867"/>
      <c r="F304" s="867"/>
      <c r="G304" s="867"/>
      <c r="H304" s="867"/>
    </row>
    <row r="305" spans="2:8">
      <c r="B305" s="871"/>
      <c r="C305" s="867"/>
      <c r="D305" s="867"/>
      <c r="E305" s="867"/>
      <c r="F305" s="867"/>
      <c r="G305" s="867"/>
      <c r="H305" s="867"/>
    </row>
    <row r="306" spans="2:8">
      <c r="B306" s="871"/>
      <c r="C306" s="867"/>
      <c r="D306" s="867"/>
      <c r="E306" s="867"/>
      <c r="F306" s="867"/>
      <c r="G306" s="867"/>
      <c r="H306" s="867"/>
    </row>
    <row r="307" spans="2:8">
      <c r="B307" s="871"/>
      <c r="C307" s="867"/>
      <c r="D307" s="867"/>
      <c r="E307" s="867"/>
      <c r="F307" s="867"/>
      <c r="G307" s="867"/>
      <c r="H307" s="867"/>
    </row>
    <row r="308" spans="2:8">
      <c r="B308" s="871"/>
      <c r="C308" s="867"/>
      <c r="D308" s="867"/>
      <c r="E308" s="867"/>
      <c r="F308" s="867"/>
      <c r="G308" s="867"/>
      <c r="H308" s="867"/>
    </row>
    <row r="309" spans="2:8">
      <c r="B309" s="871"/>
      <c r="C309" s="867"/>
      <c r="D309" s="867"/>
      <c r="E309" s="867"/>
      <c r="F309" s="867"/>
      <c r="G309" s="867"/>
      <c r="H309" s="867"/>
    </row>
    <row r="310" spans="2:8">
      <c r="B310" s="871"/>
      <c r="C310" s="867"/>
      <c r="D310" s="867"/>
      <c r="E310" s="867"/>
      <c r="F310" s="867"/>
      <c r="G310" s="867"/>
      <c r="H310" s="867"/>
    </row>
    <row r="311" spans="2:8">
      <c r="B311" s="871"/>
      <c r="C311" s="867"/>
      <c r="D311" s="867"/>
      <c r="E311" s="867"/>
      <c r="F311" s="867"/>
      <c r="G311" s="867"/>
      <c r="H311" s="867"/>
    </row>
    <row r="312" spans="2:8">
      <c r="B312" s="871"/>
      <c r="C312" s="867"/>
      <c r="D312" s="867"/>
      <c r="E312" s="867"/>
      <c r="F312" s="867"/>
      <c r="G312" s="867"/>
      <c r="H312" s="867"/>
    </row>
    <row r="313" spans="2:8">
      <c r="B313" s="871"/>
      <c r="C313" s="867"/>
      <c r="D313" s="867"/>
      <c r="E313" s="867"/>
      <c r="F313" s="867"/>
      <c r="G313" s="867"/>
      <c r="H313" s="867"/>
    </row>
    <row r="314" spans="2:8">
      <c r="B314" s="871"/>
      <c r="C314" s="867"/>
      <c r="D314" s="867"/>
      <c r="E314" s="867"/>
      <c r="F314" s="867"/>
      <c r="G314" s="867"/>
      <c r="H314" s="867"/>
    </row>
    <row r="315" spans="2:8">
      <c r="B315" s="871"/>
      <c r="C315" s="867"/>
      <c r="D315" s="867"/>
      <c r="E315" s="867"/>
      <c r="F315" s="867"/>
      <c r="G315" s="867"/>
      <c r="H315" s="867"/>
    </row>
    <row r="316" spans="2:8">
      <c r="B316" s="871"/>
      <c r="C316" s="867"/>
      <c r="D316" s="867"/>
      <c r="E316" s="867"/>
      <c r="F316" s="867"/>
      <c r="G316" s="867"/>
      <c r="H316" s="867"/>
    </row>
    <row r="317" spans="2:8">
      <c r="B317" s="871"/>
      <c r="C317" s="867"/>
      <c r="D317" s="867"/>
      <c r="E317" s="867"/>
      <c r="F317" s="867"/>
      <c r="G317" s="867"/>
      <c r="H317" s="867"/>
    </row>
    <row r="318" spans="2:8">
      <c r="B318" s="871"/>
      <c r="C318" s="867"/>
      <c r="D318" s="867"/>
      <c r="E318" s="867"/>
      <c r="F318" s="867"/>
      <c r="G318" s="867"/>
      <c r="H318" s="867"/>
    </row>
    <row r="319" spans="2:8">
      <c r="B319" s="871"/>
      <c r="C319" s="867"/>
      <c r="D319" s="867"/>
      <c r="E319" s="867"/>
      <c r="F319" s="867"/>
      <c r="G319" s="867"/>
      <c r="H319" s="867"/>
    </row>
    <row r="320" spans="2:8">
      <c r="B320" s="871"/>
      <c r="C320" s="867"/>
      <c r="D320" s="867"/>
      <c r="E320" s="867"/>
      <c r="F320" s="867"/>
      <c r="G320" s="867"/>
      <c r="H320" s="867"/>
    </row>
    <row r="321" spans="2:8">
      <c r="B321" s="871"/>
      <c r="C321" s="867"/>
      <c r="D321" s="867"/>
      <c r="E321" s="867"/>
      <c r="F321" s="867"/>
      <c r="G321" s="867"/>
      <c r="H321" s="867"/>
    </row>
    <row r="322" spans="2:8">
      <c r="B322" s="871"/>
      <c r="C322" s="867"/>
      <c r="D322" s="867"/>
      <c r="E322" s="867"/>
      <c r="F322" s="867"/>
      <c r="G322" s="867"/>
      <c r="H322" s="867"/>
    </row>
    <row r="323" spans="2:8">
      <c r="B323" s="871"/>
      <c r="C323" s="867"/>
      <c r="D323" s="867"/>
      <c r="E323" s="867"/>
      <c r="F323" s="867"/>
      <c r="G323" s="867"/>
      <c r="H323" s="867"/>
    </row>
    <row r="324" spans="2:8">
      <c r="B324" s="871"/>
      <c r="C324" s="867"/>
      <c r="D324" s="867"/>
      <c r="E324" s="867"/>
      <c r="F324" s="867"/>
      <c r="G324" s="867"/>
      <c r="H324" s="867"/>
    </row>
    <row r="325" spans="2:8">
      <c r="B325" s="871"/>
      <c r="C325" s="867"/>
      <c r="D325" s="867"/>
      <c r="E325" s="867"/>
      <c r="F325" s="867"/>
      <c r="G325" s="867"/>
      <c r="H325" s="867"/>
    </row>
    <row r="326" spans="2:8">
      <c r="B326" s="871"/>
      <c r="C326" s="867"/>
      <c r="D326" s="867"/>
      <c r="E326" s="867"/>
      <c r="F326" s="867"/>
      <c r="G326" s="867"/>
      <c r="H326" s="867"/>
    </row>
    <row r="327" spans="2:8">
      <c r="B327" s="871"/>
      <c r="C327" s="867"/>
      <c r="D327" s="867"/>
      <c r="E327" s="867"/>
      <c r="F327" s="867"/>
      <c r="G327" s="867"/>
      <c r="H327" s="867"/>
    </row>
    <row r="328" spans="2:8">
      <c r="B328" s="871"/>
      <c r="C328" s="867"/>
      <c r="D328" s="867"/>
      <c r="E328" s="867"/>
      <c r="F328" s="867"/>
      <c r="G328" s="867"/>
      <c r="H328" s="867"/>
    </row>
    <row r="329" spans="2:8">
      <c r="B329" s="871"/>
      <c r="C329" s="867"/>
      <c r="D329" s="867"/>
      <c r="E329" s="867"/>
      <c r="F329" s="867"/>
      <c r="G329" s="867"/>
      <c r="H329" s="867"/>
    </row>
    <row r="330" spans="2:8">
      <c r="B330" s="871"/>
      <c r="C330" s="867"/>
      <c r="D330" s="867"/>
      <c r="E330" s="867"/>
      <c r="F330" s="867"/>
      <c r="G330" s="867"/>
      <c r="H330" s="867"/>
    </row>
    <row r="331" spans="2:8">
      <c r="B331" s="871"/>
      <c r="C331" s="867"/>
      <c r="D331" s="867"/>
      <c r="E331" s="867"/>
      <c r="F331" s="867"/>
      <c r="G331" s="867"/>
      <c r="H331" s="867"/>
    </row>
    <row r="332" spans="2:8">
      <c r="B332" s="871"/>
      <c r="C332" s="867"/>
      <c r="D332" s="867"/>
      <c r="E332" s="867"/>
      <c r="F332" s="867"/>
      <c r="G332" s="867"/>
      <c r="H332" s="867"/>
    </row>
    <row r="333" spans="2:8">
      <c r="B333" s="871"/>
      <c r="C333" s="867"/>
      <c r="D333" s="867"/>
      <c r="E333" s="867"/>
      <c r="F333" s="867"/>
      <c r="G333" s="867"/>
      <c r="H333" s="867"/>
    </row>
    <row r="334" spans="2:8">
      <c r="B334" s="871"/>
      <c r="C334" s="867"/>
      <c r="D334" s="867"/>
      <c r="E334" s="867"/>
      <c r="F334" s="867"/>
      <c r="G334" s="867"/>
      <c r="H334" s="867"/>
    </row>
    <row r="335" spans="2:8">
      <c r="B335" s="871"/>
      <c r="C335" s="867"/>
      <c r="D335" s="867"/>
      <c r="E335" s="867"/>
      <c r="F335" s="867"/>
      <c r="G335" s="867"/>
      <c r="H335" s="867"/>
    </row>
    <row r="336" spans="2:8">
      <c r="B336" s="871"/>
      <c r="C336" s="867"/>
      <c r="D336" s="867"/>
      <c r="E336" s="867"/>
      <c r="F336" s="867"/>
      <c r="G336" s="867"/>
      <c r="H336" s="867"/>
    </row>
    <row r="337" spans="2:8">
      <c r="B337" s="871"/>
      <c r="C337" s="867"/>
      <c r="D337" s="867"/>
      <c r="E337" s="867"/>
      <c r="F337" s="867"/>
      <c r="G337" s="867"/>
      <c r="H337" s="867"/>
    </row>
    <row r="338" spans="2:8">
      <c r="B338" s="871"/>
      <c r="C338" s="867"/>
      <c r="D338" s="867"/>
      <c r="E338" s="867"/>
      <c r="F338" s="867"/>
      <c r="G338" s="867"/>
      <c r="H338" s="867"/>
    </row>
    <row r="339" spans="2:8">
      <c r="B339" s="871"/>
      <c r="C339" s="867"/>
      <c r="D339" s="867"/>
      <c r="E339" s="867"/>
      <c r="F339" s="867"/>
      <c r="G339" s="867"/>
      <c r="H339" s="867"/>
    </row>
    <row r="340" spans="2:8">
      <c r="B340" s="871"/>
      <c r="C340" s="867"/>
      <c r="D340" s="867"/>
      <c r="E340" s="867"/>
      <c r="F340" s="867"/>
      <c r="G340" s="867"/>
      <c r="H340" s="867"/>
    </row>
    <row r="341" spans="2:8">
      <c r="B341" s="871"/>
      <c r="C341" s="867"/>
      <c r="D341" s="867"/>
      <c r="E341" s="867"/>
      <c r="F341" s="867"/>
      <c r="G341" s="867"/>
      <c r="H341" s="867"/>
    </row>
    <row r="342" spans="2:8">
      <c r="B342" s="871"/>
      <c r="C342" s="867"/>
      <c r="D342" s="867"/>
      <c r="E342" s="867"/>
      <c r="F342" s="867"/>
      <c r="G342" s="867"/>
      <c r="H342" s="867"/>
    </row>
    <row r="343" spans="2:8">
      <c r="B343" s="871"/>
      <c r="C343" s="867"/>
      <c r="D343" s="867"/>
      <c r="E343" s="867"/>
      <c r="F343" s="867"/>
      <c r="G343" s="867"/>
      <c r="H343" s="867"/>
    </row>
    <row r="344" spans="2:8">
      <c r="B344" s="871"/>
      <c r="C344" s="867"/>
      <c r="D344" s="867"/>
      <c r="E344" s="867"/>
      <c r="F344" s="867"/>
      <c r="G344" s="867"/>
      <c r="H344" s="867"/>
    </row>
    <row r="345" spans="2:8">
      <c r="B345" s="871"/>
      <c r="C345" s="867"/>
      <c r="D345" s="867"/>
      <c r="E345" s="867"/>
      <c r="F345" s="867"/>
      <c r="G345" s="867"/>
      <c r="H345" s="867"/>
    </row>
    <row r="346" spans="2:8">
      <c r="B346" s="871"/>
      <c r="C346" s="867"/>
      <c r="D346" s="867"/>
      <c r="E346" s="867"/>
      <c r="F346" s="867"/>
      <c r="G346" s="867"/>
      <c r="H346" s="867"/>
    </row>
    <row r="347" spans="2:8">
      <c r="B347" s="871"/>
      <c r="C347" s="867"/>
      <c r="D347" s="867"/>
      <c r="E347" s="867"/>
      <c r="F347" s="867"/>
      <c r="G347" s="867"/>
      <c r="H347" s="867"/>
    </row>
    <row r="348" spans="2:8">
      <c r="B348" s="871"/>
      <c r="C348" s="867"/>
      <c r="D348" s="867"/>
      <c r="E348" s="867"/>
      <c r="F348" s="867"/>
      <c r="G348" s="867"/>
      <c r="H348" s="867"/>
    </row>
    <row r="349" spans="2:8">
      <c r="B349" s="871"/>
      <c r="C349" s="867"/>
      <c r="D349" s="867"/>
      <c r="E349" s="867"/>
      <c r="F349" s="867"/>
      <c r="G349" s="867"/>
      <c r="H349" s="867"/>
    </row>
    <row r="350" spans="2:8">
      <c r="B350" s="871"/>
      <c r="C350" s="867"/>
      <c r="D350" s="867"/>
      <c r="E350" s="867"/>
      <c r="F350" s="867"/>
      <c r="G350" s="867"/>
      <c r="H350" s="867"/>
    </row>
    <row r="351" spans="2:8">
      <c r="B351" s="871"/>
      <c r="C351" s="867"/>
      <c r="D351" s="867"/>
      <c r="E351" s="867"/>
      <c r="F351" s="867"/>
      <c r="G351" s="867"/>
      <c r="H351" s="867"/>
    </row>
    <row r="352" spans="2:8">
      <c r="B352" s="871"/>
      <c r="C352" s="867"/>
      <c r="D352" s="867"/>
      <c r="E352" s="867"/>
      <c r="F352" s="867"/>
      <c r="G352" s="867"/>
      <c r="H352" s="867"/>
    </row>
    <row r="353" spans="2:8">
      <c r="B353" s="871"/>
      <c r="C353" s="867"/>
      <c r="D353" s="867"/>
      <c r="E353" s="867"/>
      <c r="F353" s="867"/>
      <c r="G353" s="867"/>
      <c r="H353" s="867"/>
    </row>
    <row r="354" spans="2:8">
      <c r="B354" s="871"/>
      <c r="C354" s="867"/>
      <c r="D354" s="867"/>
      <c r="E354" s="867"/>
      <c r="F354" s="867"/>
      <c r="G354" s="867"/>
      <c r="H354" s="867"/>
    </row>
    <row r="355" spans="2:8">
      <c r="B355" s="871"/>
      <c r="C355" s="867"/>
      <c r="D355" s="867"/>
      <c r="E355" s="867"/>
      <c r="F355" s="867"/>
      <c r="G355" s="867"/>
      <c r="H355" s="867"/>
    </row>
    <row r="356" spans="2:8">
      <c r="B356" s="871"/>
      <c r="C356" s="867"/>
      <c r="D356" s="867"/>
      <c r="E356" s="867"/>
      <c r="F356" s="867"/>
      <c r="G356" s="867"/>
      <c r="H356" s="867"/>
    </row>
    <row r="357" spans="2:8">
      <c r="B357" s="871"/>
      <c r="C357" s="867"/>
      <c r="D357" s="867"/>
      <c r="E357" s="867"/>
      <c r="F357" s="867"/>
      <c r="G357" s="867"/>
      <c r="H357" s="867"/>
    </row>
    <row r="358" spans="2:8">
      <c r="B358" s="871"/>
      <c r="C358" s="867"/>
      <c r="D358" s="867"/>
      <c r="E358" s="867"/>
      <c r="F358" s="867"/>
      <c r="G358" s="867"/>
      <c r="H358" s="867"/>
    </row>
    <row r="359" spans="2:8">
      <c r="B359" s="871"/>
      <c r="C359" s="867"/>
      <c r="D359" s="867"/>
      <c r="E359" s="867"/>
      <c r="F359" s="867"/>
      <c r="G359" s="867"/>
      <c r="H359" s="867"/>
    </row>
    <row r="360" spans="2:8">
      <c r="B360" s="871"/>
      <c r="C360" s="867"/>
      <c r="D360" s="867"/>
      <c r="E360" s="867"/>
      <c r="F360" s="867"/>
      <c r="G360" s="867"/>
      <c r="H360" s="867"/>
    </row>
    <row r="361" spans="2:8">
      <c r="B361" s="871"/>
      <c r="C361" s="867"/>
      <c r="D361" s="867"/>
      <c r="E361" s="867"/>
      <c r="F361" s="867"/>
      <c r="G361" s="867"/>
      <c r="H361" s="867"/>
    </row>
    <row r="362" spans="2:8">
      <c r="B362" s="871"/>
      <c r="C362" s="867"/>
      <c r="D362" s="867"/>
      <c r="E362" s="867"/>
      <c r="F362" s="867"/>
      <c r="G362" s="867"/>
      <c r="H362" s="867"/>
    </row>
    <row r="363" spans="2:8">
      <c r="B363" s="871"/>
      <c r="C363" s="867"/>
      <c r="D363" s="867"/>
      <c r="E363" s="867"/>
      <c r="F363" s="867"/>
      <c r="G363" s="867"/>
      <c r="H363" s="867"/>
    </row>
    <row r="364" spans="2:8">
      <c r="B364" s="871"/>
      <c r="C364" s="867"/>
      <c r="D364" s="867"/>
      <c r="E364" s="867"/>
      <c r="F364" s="867"/>
      <c r="G364" s="867"/>
      <c r="H364" s="867"/>
    </row>
    <row r="365" spans="2:8">
      <c r="B365" s="871"/>
      <c r="C365" s="867"/>
      <c r="D365" s="867"/>
      <c r="E365" s="867"/>
      <c r="F365" s="867"/>
      <c r="G365" s="867"/>
      <c r="H365" s="867"/>
    </row>
    <row r="366" spans="2:8">
      <c r="B366" s="871"/>
      <c r="C366" s="867"/>
      <c r="D366" s="867"/>
      <c r="E366" s="867"/>
      <c r="F366" s="867"/>
      <c r="G366" s="867"/>
      <c r="H366" s="867"/>
    </row>
    <row r="367" spans="2:8">
      <c r="B367" s="871"/>
      <c r="C367" s="867"/>
      <c r="D367" s="867"/>
      <c r="E367" s="867"/>
      <c r="F367" s="867"/>
      <c r="G367" s="867"/>
      <c r="H367" s="867"/>
    </row>
    <row r="368" spans="2:8">
      <c r="B368" s="871"/>
      <c r="C368" s="867"/>
      <c r="D368" s="867"/>
      <c r="E368" s="867"/>
      <c r="F368" s="867"/>
      <c r="G368" s="867"/>
      <c r="H368" s="867"/>
    </row>
    <row r="369" spans="2:8">
      <c r="B369" s="871"/>
      <c r="C369" s="867"/>
      <c r="D369" s="867"/>
      <c r="E369" s="867"/>
      <c r="F369" s="867"/>
      <c r="G369" s="867"/>
      <c r="H369" s="867"/>
    </row>
    <row r="370" spans="2:8">
      <c r="B370" s="871"/>
      <c r="C370" s="867"/>
      <c r="D370" s="867"/>
      <c r="E370" s="867"/>
      <c r="F370" s="867"/>
      <c r="G370" s="867"/>
      <c r="H370" s="867"/>
    </row>
    <row r="371" spans="2:8">
      <c r="B371" s="871"/>
      <c r="C371" s="867"/>
      <c r="D371" s="867"/>
      <c r="E371" s="867"/>
      <c r="F371" s="867"/>
      <c r="G371" s="867"/>
      <c r="H371" s="867"/>
    </row>
    <row r="372" spans="2:8">
      <c r="B372" s="871"/>
      <c r="C372" s="867"/>
      <c r="D372" s="867"/>
      <c r="E372" s="867"/>
      <c r="F372" s="867"/>
      <c r="G372" s="867"/>
      <c r="H372" s="867"/>
    </row>
    <row r="373" spans="2:8">
      <c r="B373" s="871"/>
      <c r="C373" s="867"/>
      <c r="D373" s="867"/>
      <c r="E373" s="867"/>
      <c r="F373" s="867"/>
      <c r="G373" s="867"/>
      <c r="H373" s="867"/>
    </row>
    <row r="374" spans="2:8">
      <c r="B374" s="871"/>
      <c r="C374" s="867"/>
      <c r="D374" s="867"/>
      <c r="E374" s="867"/>
      <c r="F374" s="867"/>
      <c r="G374" s="867"/>
      <c r="H374" s="867"/>
    </row>
    <row r="375" spans="2:8">
      <c r="B375" s="871"/>
      <c r="C375" s="867"/>
      <c r="D375" s="867"/>
      <c r="E375" s="867"/>
      <c r="F375" s="867"/>
      <c r="G375" s="867"/>
      <c r="H375" s="867"/>
    </row>
    <row r="376" spans="2:8">
      <c r="B376" s="871"/>
      <c r="C376" s="867"/>
      <c r="D376" s="867"/>
      <c r="E376" s="867"/>
      <c r="F376" s="867"/>
      <c r="G376" s="867"/>
      <c r="H376" s="867"/>
    </row>
    <row r="377" spans="2:8">
      <c r="B377" s="871"/>
      <c r="C377" s="867"/>
      <c r="D377" s="867"/>
      <c r="E377" s="867"/>
      <c r="F377" s="867"/>
      <c r="G377" s="867"/>
      <c r="H377" s="867"/>
    </row>
    <row r="378" spans="2:8">
      <c r="B378" s="871"/>
      <c r="C378" s="867"/>
      <c r="D378" s="867"/>
      <c r="E378" s="867"/>
      <c r="F378" s="867"/>
      <c r="G378" s="867"/>
      <c r="H378" s="867"/>
    </row>
    <row r="379" spans="2:8">
      <c r="B379" s="871"/>
      <c r="C379" s="867"/>
      <c r="D379" s="867"/>
      <c r="E379" s="867"/>
      <c r="F379" s="867"/>
      <c r="G379" s="867"/>
      <c r="H379" s="867"/>
    </row>
    <row r="380" spans="2:8">
      <c r="B380" s="871"/>
      <c r="C380" s="867"/>
      <c r="D380" s="867"/>
      <c r="E380" s="867"/>
      <c r="F380" s="867"/>
      <c r="G380" s="867"/>
      <c r="H380" s="867"/>
    </row>
    <row r="381" spans="2:8">
      <c r="B381" s="871"/>
      <c r="C381" s="867"/>
      <c r="D381" s="867"/>
      <c r="E381" s="867"/>
      <c r="F381" s="867"/>
      <c r="G381" s="867"/>
      <c r="H381" s="867"/>
    </row>
    <row r="382" spans="2:8">
      <c r="B382" s="871"/>
      <c r="C382" s="867"/>
      <c r="D382" s="867"/>
      <c r="E382" s="867"/>
      <c r="F382" s="867"/>
      <c r="G382" s="867"/>
      <c r="H382" s="867"/>
    </row>
    <row r="383" spans="2:8">
      <c r="B383" s="871"/>
      <c r="C383" s="867"/>
      <c r="D383" s="867"/>
      <c r="E383" s="867"/>
      <c r="F383" s="867"/>
      <c r="G383" s="867"/>
      <c r="H383" s="867"/>
    </row>
    <row r="384" spans="2:8">
      <c r="B384" s="871"/>
      <c r="C384" s="867"/>
      <c r="D384" s="867"/>
      <c r="E384" s="867"/>
      <c r="F384" s="867"/>
      <c r="G384" s="867"/>
      <c r="H384" s="867"/>
    </row>
    <row r="385" spans="2:8">
      <c r="B385" s="871"/>
      <c r="C385" s="867"/>
      <c r="D385" s="867"/>
      <c r="E385" s="867"/>
      <c r="F385" s="867"/>
      <c r="G385" s="867"/>
      <c r="H385" s="867"/>
    </row>
    <row r="386" spans="2:8">
      <c r="B386" s="871"/>
      <c r="C386" s="867"/>
      <c r="D386" s="867"/>
      <c r="E386" s="867"/>
      <c r="F386" s="867"/>
      <c r="G386" s="867"/>
      <c r="H386" s="867"/>
    </row>
    <row r="387" spans="2:8">
      <c r="B387" s="871"/>
      <c r="C387" s="867"/>
      <c r="D387" s="867"/>
      <c r="E387" s="867"/>
      <c r="F387" s="867"/>
      <c r="G387" s="867"/>
      <c r="H387" s="867"/>
    </row>
    <row r="388" spans="2:8">
      <c r="B388" s="871"/>
      <c r="C388" s="867"/>
      <c r="D388" s="867"/>
      <c r="E388" s="867"/>
      <c r="F388" s="867"/>
      <c r="G388" s="867"/>
      <c r="H388" s="867"/>
    </row>
    <row r="389" spans="2:8">
      <c r="B389" s="871"/>
      <c r="C389" s="867"/>
      <c r="D389" s="867"/>
      <c r="E389" s="867"/>
      <c r="F389" s="867"/>
      <c r="G389" s="867"/>
      <c r="H389" s="867"/>
    </row>
    <row r="390" spans="2:8">
      <c r="B390" s="871"/>
      <c r="C390" s="867"/>
      <c r="D390" s="867"/>
      <c r="E390" s="867"/>
      <c r="F390" s="867"/>
      <c r="G390" s="867"/>
      <c r="H390" s="867"/>
    </row>
    <row r="391" spans="2:8">
      <c r="B391" s="871"/>
      <c r="C391" s="867"/>
      <c r="D391" s="867"/>
      <c r="E391" s="867"/>
      <c r="F391" s="867"/>
      <c r="G391" s="867"/>
      <c r="H391" s="867"/>
    </row>
    <row r="392" spans="2:8">
      <c r="B392" s="871"/>
      <c r="C392" s="867"/>
      <c r="D392" s="867"/>
      <c r="E392" s="867"/>
      <c r="F392" s="867"/>
      <c r="G392" s="867"/>
      <c r="H392" s="867"/>
    </row>
    <row r="393" spans="2:8">
      <c r="B393" s="871"/>
      <c r="C393" s="867"/>
      <c r="D393" s="867"/>
      <c r="E393" s="867"/>
      <c r="F393" s="867"/>
      <c r="G393" s="867"/>
      <c r="H393" s="867"/>
    </row>
    <row r="394" spans="2:8">
      <c r="B394" s="871"/>
      <c r="C394" s="867"/>
      <c r="D394" s="867"/>
      <c r="E394" s="867"/>
      <c r="F394" s="867"/>
      <c r="G394" s="867"/>
      <c r="H394" s="867"/>
    </row>
    <row r="395" spans="2:8">
      <c r="B395" s="871"/>
      <c r="C395" s="867"/>
      <c r="D395" s="867"/>
      <c r="E395" s="867"/>
      <c r="F395" s="867"/>
      <c r="G395" s="867"/>
      <c r="H395" s="867"/>
    </row>
    <row r="396" spans="2:8">
      <c r="B396" s="871"/>
      <c r="C396" s="867"/>
      <c r="D396" s="867"/>
      <c r="E396" s="867"/>
      <c r="F396" s="867"/>
      <c r="G396" s="867"/>
      <c r="H396" s="867"/>
    </row>
    <row r="397" spans="2:8">
      <c r="B397" s="871"/>
      <c r="C397" s="867"/>
      <c r="D397" s="867"/>
      <c r="E397" s="867"/>
      <c r="F397" s="867"/>
      <c r="G397" s="867"/>
      <c r="H397" s="867"/>
    </row>
    <row r="398" spans="2:8">
      <c r="B398" s="871"/>
      <c r="C398" s="867"/>
      <c r="D398" s="867"/>
      <c r="E398" s="867"/>
      <c r="F398" s="867"/>
      <c r="G398" s="867"/>
      <c r="H398" s="867"/>
    </row>
    <row r="399" spans="2:8">
      <c r="B399" s="871"/>
      <c r="C399" s="867"/>
      <c r="D399" s="867"/>
      <c r="E399" s="867"/>
      <c r="F399" s="867"/>
      <c r="G399" s="867"/>
      <c r="H399" s="867"/>
    </row>
    <row r="400" spans="2:8">
      <c r="B400" s="871"/>
      <c r="C400" s="867"/>
      <c r="D400" s="867"/>
      <c r="E400" s="867"/>
      <c r="F400" s="867"/>
      <c r="G400" s="867"/>
      <c r="H400" s="867"/>
    </row>
    <row r="401" spans="2:8">
      <c r="B401" s="871"/>
      <c r="C401" s="867"/>
      <c r="D401" s="867"/>
      <c r="E401" s="867"/>
      <c r="F401" s="867"/>
      <c r="G401" s="867"/>
      <c r="H401" s="867"/>
    </row>
    <row r="402" spans="2:8">
      <c r="B402" s="871"/>
      <c r="C402" s="867"/>
      <c r="D402" s="867"/>
      <c r="E402" s="867"/>
      <c r="F402" s="867"/>
      <c r="G402" s="867"/>
      <c r="H402" s="867"/>
    </row>
    <row r="403" spans="2:8">
      <c r="B403" s="871"/>
      <c r="C403" s="867"/>
      <c r="D403" s="867"/>
      <c r="E403" s="867"/>
      <c r="F403" s="867"/>
      <c r="G403" s="867"/>
      <c r="H403" s="867"/>
    </row>
    <row r="404" spans="2:8">
      <c r="B404" s="871"/>
      <c r="C404" s="867"/>
      <c r="D404" s="867"/>
      <c r="E404" s="867"/>
      <c r="F404" s="867"/>
      <c r="G404" s="867"/>
      <c r="H404" s="867"/>
    </row>
    <row r="405" spans="2:8">
      <c r="B405" s="871"/>
      <c r="C405" s="867"/>
      <c r="D405" s="867"/>
      <c r="E405" s="867"/>
      <c r="F405" s="867"/>
      <c r="G405" s="867"/>
      <c r="H405" s="867"/>
    </row>
    <row r="406" spans="2:8">
      <c r="B406" s="871"/>
      <c r="C406" s="867"/>
      <c r="D406" s="867"/>
      <c r="E406" s="867"/>
      <c r="F406" s="867"/>
      <c r="G406" s="867"/>
      <c r="H406" s="867"/>
    </row>
    <row r="407" spans="2:8">
      <c r="B407" s="871"/>
      <c r="C407" s="867"/>
      <c r="D407" s="867"/>
      <c r="E407" s="867"/>
      <c r="F407" s="867"/>
      <c r="G407" s="867"/>
      <c r="H407" s="867"/>
    </row>
    <row r="408" spans="2:8">
      <c r="B408" s="871"/>
      <c r="C408" s="867"/>
      <c r="D408" s="867"/>
      <c r="E408" s="867"/>
      <c r="F408" s="867"/>
      <c r="G408" s="867"/>
      <c r="H408" s="867"/>
    </row>
    <row r="409" spans="2:8">
      <c r="B409" s="871"/>
      <c r="C409" s="867"/>
      <c r="D409" s="867"/>
      <c r="E409" s="867"/>
      <c r="F409" s="867"/>
      <c r="G409" s="867"/>
      <c r="H409" s="867"/>
    </row>
    <row r="410" spans="2:8">
      <c r="B410" s="871"/>
      <c r="C410" s="867"/>
      <c r="D410" s="867"/>
      <c r="E410" s="867"/>
      <c r="F410" s="867"/>
      <c r="G410" s="867"/>
      <c r="H410" s="867"/>
    </row>
    <row r="411" spans="2:8">
      <c r="B411" s="871"/>
      <c r="C411" s="867"/>
      <c r="D411" s="867"/>
      <c r="E411" s="867"/>
      <c r="F411" s="867"/>
      <c r="G411" s="867"/>
      <c r="H411" s="867"/>
    </row>
    <row r="412" spans="2:8">
      <c r="B412" s="871"/>
      <c r="C412" s="867"/>
      <c r="D412" s="867"/>
      <c r="E412" s="867"/>
      <c r="F412" s="867"/>
      <c r="G412" s="867"/>
      <c r="H412" s="867"/>
    </row>
    <row r="413" spans="2:8">
      <c r="B413" s="871"/>
      <c r="C413" s="867"/>
      <c r="D413" s="867"/>
      <c r="E413" s="867"/>
      <c r="F413" s="867"/>
      <c r="G413" s="867"/>
      <c r="H413" s="867"/>
    </row>
    <row r="414" spans="2:8">
      <c r="B414" s="871"/>
      <c r="C414" s="867"/>
      <c r="D414" s="867"/>
      <c r="E414" s="867"/>
      <c r="F414" s="867"/>
      <c r="G414" s="867"/>
      <c r="H414" s="867"/>
    </row>
    <row r="415" spans="2:8">
      <c r="B415" s="871"/>
      <c r="C415" s="867"/>
      <c r="D415" s="867"/>
      <c r="E415" s="867"/>
      <c r="F415" s="867"/>
      <c r="G415" s="867"/>
      <c r="H415" s="867"/>
    </row>
    <row r="416" spans="2:8">
      <c r="B416" s="871"/>
      <c r="C416" s="867"/>
      <c r="D416" s="867"/>
      <c r="E416" s="867"/>
      <c r="F416" s="867"/>
      <c r="G416" s="867"/>
      <c r="H416" s="867"/>
    </row>
    <row r="417" spans="2:8">
      <c r="B417" s="871"/>
      <c r="C417" s="867"/>
      <c r="D417" s="867"/>
      <c r="E417" s="867"/>
      <c r="F417" s="867"/>
      <c r="G417" s="867"/>
      <c r="H417" s="867"/>
    </row>
    <row r="418" spans="2:8">
      <c r="B418" s="871"/>
      <c r="C418" s="867"/>
      <c r="D418" s="867"/>
      <c r="E418" s="867"/>
      <c r="F418" s="867"/>
      <c r="G418" s="867"/>
      <c r="H418" s="867"/>
    </row>
    <row r="419" spans="2:8">
      <c r="B419" s="871"/>
      <c r="C419" s="867"/>
      <c r="D419" s="867"/>
      <c r="E419" s="867"/>
      <c r="F419" s="867"/>
      <c r="G419" s="867"/>
      <c r="H419" s="867"/>
    </row>
    <row r="420" spans="2:8">
      <c r="B420" s="871"/>
      <c r="C420" s="867"/>
      <c r="D420" s="867"/>
      <c r="E420" s="867"/>
      <c r="F420" s="867"/>
      <c r="G420" s="867"/>
      <c r="H420" s="867"/>
    </row>
    <row r="421" spans="2:8">
      <c r="B421" s="871"/>
      <c r="C421" s="867"/>
      <c r="D421" s="867"/>
      <c r="E421" s="867"/>
      <c r="F421" s="867"/>
      <c r="G421" s="867"/>
      <c r="H421" s="867"/>
    </row>
    <row r="422" spans="2:8">
      <c r="B422" s="871"/>
      <c r="C422" s="867"/>
      <c r="D422" s="867"/>
      <c r="E422" s="867"/>
      <c r="F422" s="867"/>
      <c r="G422" s="867"/>
      <c r="H422" s="867"/>
    </row>
    <row r="423" spans="2:8">
      <c r="B423" s="871"/>
      <c r="C423" s="867"/>
      <c r="D423" s="867"/>
      <c r="E423" s="867"/>
      <c r="F423" s="867"/>
      <c r="G423" s="867"/>
      <c r="H423" s="867"/>
    </row>
    <row r="424" spans="2:8">
      <c r="B424" s="871"/>
      <c r="C424" s="867"/>
      <c r="D424" s="867"/>
      <c r="E424" s="867"/>
      <c r="F424" s="867"/>
      <c r="G424" s="867"/>
      <c r="H424" s="867"/>
    </row>
    <row r="425" spans="2:8">
      <c r="B425" s="871"/>
      <c r="C425" s="867"/>
      <c r="D425" s="867"/>
      <c r="E425" s="867"/>
      <c r="F425" s="867"/>
      <c r="G425" s="867"/>
      <c r="H425" s="867"/>
    </row>
    <row r="426" spans="2:8">
      <c r="B426" s="871"/>
      <c r="C426" s="867"/>
      <c r="D426" s="867"/>
      <c r="E426" s="867"/>
      <c r="F426" s="867"/>
      <c r="G426" s="867"/>
      <c r="H426" s="867"/>
    </row>
    <row r="427" spans="2:8">
      <c r="B427" s="871"/>
      <c r="C427" s="867"/>
      <c r="D427" s="867"/>
      <c r="E427" s="867"/>
      <c r="F427" s="867"/>
      <c r="G427" s="867"/>
      <c r="H427" s="867"/>
    </row>
    <row r="428" spans="2:8">
      <c r="B428" s="871"/>
      <c r="C428" s="867"/>
      <c r="D428" s="867"/>
      <c r="E428" s="867"/>
      <c r="F428" s="867"/>
      <c r="G428" s="867"/>
      <c r="H428" s="867"/>
    </row>
    <row r="429" spans="2:8">
      <c r="B429" s="871"/>
      <c r="C429" s="867"/>
      <c r="D429" s="867"/>
      <c r="E429" s="867"/>
      <c r="F429" s="867"/>
      <c r="G429" s="867"/>
      <c r="H429" s="867"/>
    </row>
    <row r="430" spans="2:8">
      <c r="B430" s="871"/>
      <c r="C430" s="867"/>
      <c r="D430" s="867"/>
      <c r="E430" s="867"/>
      <c r="F430" s="867"/>
      <c r="G430" s="867"/>
      <c r="H430" s="867"/>
    </row>
    <row r="431" spans="2:8">
      <c r="B431" s="871"/>
      <c r="C431" s="867"/>
      <c r="D431" s="867"/>
      <c r="E431" s="867"/>
      <c r="F431" s="867"/>
      <c r="G431" s="867"/>
      <c r="H431" s="867"/>
    </row>
    <row r="432" spans="2:8">
      <c r="B432" s="871"/>
      <c r="C432" s="867"/>
      <c r="D432" s="867"/>
      <c r="E432" s="867"/>
      <c r="F432" s="867"/>
      <c r="G432" s="867"/>
      <c r="H432" s="867"/>
    </row>
    <row r="433" spans="2:8">
      <c r="B433" s="871"/>
      <c r="C433" s="867"/>
      <c r="D433" s="867"/>
      <c r="E433" s="867"/>
      <c r="F433" s="867"/>
      <c r="G433" s="867"/>
      <c r="H433" s="867"/>
    </row>
    <row r="434" spans="2:8">
      <c r="B434" s="871"/>
      <c r="C434" s="867"/>
      <c r="D434" s="867"/>
      <c r="E434" s="867"/>
      <c r="F434" s="867"/>
      <c r="G434" s="867"/>
      <c r="H434" s="867"/>
    </row>
    <row r="435" spans="2:8">
      <c r="B435" s="871"/>
      <c r="C435" s="867"/>
      <c r="D435" s="867"/>
      <c r="E435" s="867"/>
      <c r="F435" s="867"/>
      <c r="G435" s="867"/>
      <c r="H435" s="867"/>
    </row>
    <row r="436" spans="2:8">
      <c r="B436" s="871"/>
      <c r="C436" s="867"/>
      <c r="D436" s="867"/>
      <c r="E436" s="867"/>
      <c r="F436" s="867"/>
      <c r="G436" s="867"/>
      <c r="H436" s="867"/>
    </row>
    <row r="437" spans="2:8">
      <c r="B437" s="871"/>
      <c r="C437" s="867"/>
      <c r="D437" s="867"/>
      <c r="E437" s="867"/>
      <c r="F437" s="867"/>
      <c r="G437" s="867"/>
      <c r="H437" s="867"/>
    </row>
    <row r="438" spans="2:8">
      <c r="B438" s="871"/>
      <c r="C438" s="867"/>
      <c r="D438" s="867"/>
      <c r="E438" s="867"/>
      <c r="F438" s="867"/>
      <c r="G438" s="867"/>
      <c r="H438" s="867"/>
    </row>
    <row r="439" spans="2:8">
      <c r="B439" s="871"/>
      <c r="C439" s="867"/>
      <c r="D439" s="867"/>
      <c r="E439" s="867"/>
      <c r="F439" s="867"/>
      <c r="G439" s="867"/>
      <c r="H439" s="867"/>
    </row>
    <row r="440" spans="2:8">
      <c r="B440" s="871"/>
      <c r="C440" s="867"/>
      <c r="D440" s="867"/>
      <c r="E440" s="867"/>
      <c r="F440" s="867"/>
      <c r="G440" s="867"/>
      <c r="H440" s="867"/>
    </row>
    <row r="441" spans="2:8">
      <c r="B441" s="871"/>
      <c r="C441" s="867"/>
      <c r="D441" s="867"/>
      <c r="E441" s="867"/>
      <c r="F441" s="867"/>
      <c r="G441" s="867"/>
      <c r="H441" s="867"/>
    </row>
    <row r="442" spans="2:8">
      <c r="B442" s="871"/>
      <c r="C442" s="867"/>
      <c r="D442" s="867"/>
      <c r="E442" s="867"/>
      <c r="F442" s="867"/>
      <c r="G442" s="867"/>
      <c r="H442" s="867"/>
    </row>
    <row r="443" spans="2:8">
      <c r="B443" s="871"/>
      <c r="C443" s="867"/>
      <c r="D443" s="867"/>
      <c r="E443" s="867"/>
      <c r="F443" s="867"/>
      <c r="G443" s="867"/>
      <c r="H443" s="867"/>
    </row>
    <row r="444" spans="2:8">
      <c r="B444" s="871"/>
      <c r="C444" s="867"/>
      <c r="D444" s="867"/>
      <c r="E444" s="867"/>
      <c r="F444" s="867"/>
      <c r="G444" s="867"/>
      <c r="H444" s="867"/>
    </row>
    <row r="445" spans="2:8">
      <c r="B445" s="871"/>
      <c r="C445" s="867"/>
      <c r="D445" s="867"/>
      <c r="E445" s="867"/>
      <c r="F445" s="867"/>
      <c r="G445" s="867"/>
      <c r="H445" s="867"/>
    </row>
    <row r="446" spans="2:8">
      <c r="B446" s="871"/>
      <c r="C446" s="867"/>
      <c r="D446" s="867"/>
      <c r="E446" s="867"/>
      <c r="F446" s="867"/>
      <c r="G446" s="867"/>
      <c r="H446" s="867"/>
    </row>
    <row r="447" spans="2:8">
      <c r="B447" s="871"/>
      <c r="C447" s="867"/>
      <c r="D447" s="867"/>
      <c r="E447" s="867"/>
      <c r="F447" s="867"/>
      <c r="G447" s="867"/>
      <c r="H447" s="867"/>
    </row>
    <row r="448" spans="2:8">
      <c r="B448" s="871"/>
      <c r="C448" s="867"/>
      <c r="D448" s="867"/>
      <c r="E448" s="867"/>
      <c r="F448" s="867"/>
      <c r="G448" s="867"/>
      <c r="H448" s="867"/>
    </row>
    <row r="449" spans="2:8">
      <c r="B449" s="871"/>
      <c r="C449" s="867"/>
      <c r="D449" s="867"/>
      <c r="E449" s="867"/>
      <c r="F449" s="867"/>
      <c r="G449" s="867"/>
      <c r="H449" s="867"/>
    </row>
    <row r="450" spans="2:8">
      <c r="B450" s="871"/>
      <c r="C450" s="867"/>
      <c r="D450" s="867"/>
      <c r="E450" s="867"/>
      <c r="F450" s="867"/>
      <c r="G450" s="867"/>
      <c r="H450" s="867"/>
    </row>
    <row r="451" spans="2:8">
      <c r="B451" s="871"/>
      <c r="C451" s="867"/>
      <c r="D451" s="867"/>
      <c r="E451" s="867"/>
      <c r="F451" s="867"/>
      <c r="G451" s="867"/>
      <c r="H451" s="867"/>
    </row>
    <row r="452" spans="2:8">
      <c r="B452" s="871"/>
      <c r="C452" s="867"/>
      <c r="D452" s="867"/>
      <c r="E452" s="867"/>
      <c r="F452" s="867"/>
      <c r="G452" s="867"/>
      <c r="H452" s="867"/>
    </row>
    <row r="453" spans="2:8">
      <c r="B453" s="871"/>
      <c r="C453" s="867"/>
      <c r="D453" s="867"/>
      <c r="E453" s="867"/>
      <c r="F453" s="867"/>
      <c r="G453" s="867"/>
      <c r="H453" s="867"/>
    </row>
    <row r="454" spans="2:8">
      <c r="B454" s="871"/>
      <c r="C454" s="867"/>
      <c r="D454" s="867"/>
      <c r="E454" s="867"/>
      <c r="F454" s="867"/>
      <c r="G454" s="867"/>
      <c r="H454" s="867"/>
    </row>
    <row r="455" spans="2:8">
      <c r="B455" s="871"/>
      <c r="C455" s="867"/>
      <c r="D455" s="867"/>
      <c r="E455" s="867"/>
      <c r="F455" s="867"/>
      <c r="G455" s="867"/>
      <c r="H455" s="867"/>
    </row>
    <row r="456" spans="2:8">
      <c r="B456" s="871"/>
      <c r="C456" s="867"/>
      <c r="D456" s="867"/>
      <c r="E456" s="867"/>
      <c r="F456" s="867"/>
      <c r="G456" s="867"/>
      <c r="H456" s="867"/>
    </row>
    <row r="457" spans="2:8">
      <c r="B457" s="871"/>
      <c r="C457" s="867"/>
      <c r="D457" s="867"/>
      <c r="E457" s="867"/>
      <c r="F457" s="867"/>
      <c r="G457" s="867"/>
      <c r="H457" s="867"/>
    </row>
    <row r="458" spans="2:8">
      <c r="B458" s="871"/>
      <c r="C458" s="867"/>
      <c r="D458" s="867"/>
      <c r="E458" s="867"/>
      <c r="F458" s="867"/>
      <c r="G458" s="867"/>
      <c r="H458" s="867"/>
    </row>
    <row r="459" spans="2:8">
      <c r="B459" s="871"/>
      <c r="C459" s="867"/>
      <c r="D459" s="867"/>
      <c r="E459" s="867"/>
      <c r="F459" s="867"/>
      <c r="G459" s="867"/>
      <c r="H459" s="867"/>
    </row>
    <row r="460" spans="2:8">
      <c r="B460" s="871"/>
      <c r="C460" s="867"/>
      <c r="D460" s="867"/>
      <c r="E460" s="867"/>
      <c r="F460" s="867"/>
      <c r="G460" s="867"/>
      <c r="H460" s="867"/>
    </row>
    <row r="461" spans="2:8">
      <c r="B461" s="871"/>
      <c r="C461" s="867"/>
      <c r="D461" s="867"/>
      <c r="E461" s="867"/>
      <c r="F461" s="867"/>
      <c r="G461" s="867"/>
      <c r="H461" s="867"/>
    </row>
    <row r="462" spans="2:8">
      <c r="B462" s="871"/>
      <c r="C462" s="867"/>
      <c r="D462" s="867"/>
      <c r="E462" s="867"/>
      <c r="F462" s="867"/>
      <c r="G462" s="867"/>
      <c r="H462" s="867"/>
    </row>
    <row r="463" spans="2:8">
      <c r="B463" s="871"/>
      <c r="C463" s="867"/>
      <c r="D463" s="867"/>
      <c r="E463" s="867"/>
      <c r="F463" s="867"/>
      <c r="G463" s="867"/>
      <c r="H463" s="867"/>
    </row>
    <row r="464" spans="2:8">
      <c r="B464" s="871"/>
      <c r="C464" s="867"/>
      <c r="D464" s="867"/>
      <c r="E464" s="867"/>
      <c r="F464" s="867"/>
      <c r="G464" s="867"/>
      <c r="H464" s="867"/>
    </row>
    <row r="465" spans="2:8">
      <c r="B465" s="871"/>
      <c r="C465" s="867"/>
      <c r="D465" s="867"/>
      <c r="E465" s="867"/>
      <c r="F465" s="867"/>
      <c r="G465" s="867"/>
      <c r="H465" s="867"/>
    </row>
    <row r="466" spans="2:8">
      <c r="B466" s="871"/>
      <c r="C466" s="867"/>
      <c r="D466" s="867"/>
      <c r="E466" s="867"/>
      <c r="F466" s="867"/>
      <c r="G466" s="867"/>
      <c r="H466" s="867"/>
    </row>
    <row r="467" spans="2:8">
      <c r="B467" s="871"/>
      <c r="C467" s="867"/>
      <c r="D467" s="867"/>
      <c r="E467" s="867"/>
      <c r="F467" s="867"/>
      <c r="G467" s="867"/>
      <c r="H467" s="867"/>
    </row>
    <row r="468" spans="2:8">
      <c r="B468" s="871"/>
      <c r="C468" s="867"/>
      <c r="D468" s="867"/>
      <c r="E468" s="867"/>
      <c r="F468" s="867"/>
      <c r="G468" s="867"/>
      <c r="H468" s="867"/>
    </row>
    <row r="469" spans="2:8">
      <c r="B469" s="871"/>
      <c r="C469" s="867"/>
      <c r="D469" s="867"/>
      <c r="E469" s="867"/>
      <c r="F469" s="867"/>
      <c r="G469" s="867"/>
      <c r="H469" s="867"/>
    </row>
    <row r="470" spans="2:8">
      <c r="B470" s="871"/>
      <c r="C470" s="867"/>
      <c r="D470" s="867"/>
      <c r="E470" s="867"/>
      <c r="F470" s="867"/>
      <c r="G470" s="867"/>
      <c r="H470" s="867"/>
    </row>
    <row r="471" spans="2:8">
      <c r="B471" s="871"/>
      <c r="C471" s="867"/>
      <c r="D471" s="867"/>
      <c r="E471" s="867"/>
      <c r="F471" s="867"/>
      <c r="G471" s="867"/>
      <c r="H471" s="867"/>
    </row>
    <row r="472" spans="2:8">
      <c r="B472" s="871"/>
      <c r="C472" s="867"/>
      <c r="D472" s="867"/>
      <c r="E472" s="867"/>
      <c r="F472" s="867"/>
      <c r="G472" s="867"/>
      <c r="H472" s="867"/>
    </row>
    <row r="473" spans="2:8">
      <c r="B473" s="871"/>
      <c r="C473" s="867"/>
      <c r="D473" s="867"/>
      <c r="E473" s="867"/>
      <c r="F473" s="867"/>
      <c r="G473" s="867"/>
      <c r="H473" s="867"/>
    </row>
    <row r="474" spans="2:8">
      <c r="B474" s="871"/>
      <c r="C474" s="867"/>
      <c r="D474" s="867"/>
      <c r="E474" s="867"/>
      <c r="F474" s="867"/>
      <c r="G474" s="867"/>
      <c r="H474" s="867"/>
    </row>
    <row r="475" spans="2:8">
      <c r="B475" s="871"/>
      <c r="C475" s="867"/>
      <c r="D475" s="867"/>
      <c r="E475" s="867"/>
      <c r="F475" s="867"/>
      <c r="G475" s="867"/>
      <c r="H475" s="867"/>
    </row>
    <row r="476" spans="2:8">
      <c r="B476" s="871"/>
      <c r="C476" s="867"/>
      <c r="D476" s="867"/>
      <c r="E476" s="867"/>
      <c r="F476" s="867"/>
      <c r="G476" s="867"/>
      <c r="H476" s="867"/>
    </row>
    <row r="477" spans="2:8">
      <c r="B477" s="871"/>
      <c r="C477" s="867"/>
      <c r="D477" s="867"/>
      <c r="E477" s="867"/>
      <c r="F477" s="867"/>
      <c r="G477" s="867"/>
      <c r="H477" s="867"/>
    </row>
    <row r="478" spans="2:8">
      <c r="B478" s="871"/>
      <c r="C478" s="867"/>
      <c r="D478" s="867"/>
      <c r="E478" s="867"/>
      <c r="F478" s="867"/>
      <c r="G478" s="867"/>
      <c r="H478" s="867"/>
    </row>
    <row r="479" spans="2:8">
      <c r="B479" s="871"/>
      <c r="C479" s="867"/>
      <c r="D479" s="867"/>
      <c r="E479" s="867"/>
      <c r="F479" s="867"/>
      <c r="G479" s="867"/>
      <c r="H479" s="867"/>
    </row>
    <row r="480" spans="2:8">
      <c r="B480" s="871"/>
      <c r="C480" s="867"/>
      <c r="D480" s="867"/>
      <c r="E480" s="867"/>
      <c r="F480" s="867"/>
      <c r="G480" s="867"/>
      <c r="H480" s="867"/>
    </row>
    <row r="481" spans="2:8">
      <c r="B481" s="871"/>
      <c r="C481" s="867"/>
      <c r="D481" s="867"/>
      <c r="E481" s="867"/>
      <c r="F481" s="867"/>
      <c r="G481" s="867"/>
      <c r="H481" s="867"/>
    </row>
    <row r="482" spans="2:8">
      <c r="B482" s="871"/>
      <c r="C482" s="867"/>
      <c r="D482" s="867"/>
      <c r="E482" s="867"/>
      <c r="F482" s="867"/>
      <c r="G482" s="867"/>
      <c r="H482" s="867"/>
    </row>
    <row r="483" spans="2:8">
      <c r="B483" s="871"/>
      <c r="C483" s="867"/>
      <c r="D483" s="867"/>
      <c r="E483" s="867"/>
      <c r="F483" s="867"/>
      <c r="G483" s="867"/>
      <c r="H483" s="867"/>
    </row>
    <row r="484" spans="2:8">
      <c r="B484" s="871"/>
      <c r="C484" s="867"/>
      <c r="D484" s="867"/>
      <c r="E484" s="867"/>
      <c r="F484" s="867"/>
      <c r="G484" s="867"/>
      <c r="H484" s="867"/>
    </row>
    <row r="485" spans="2:8">
      <c r="B485" s="871"/>
      <c r="C485" s="867"/>
      <c r="D485" s="867"/>
      <c r="E485" s="867"/>
      <c r="F485" s="867"/>
      <c r="G485" s="867"/>
      <c r="H485" s="867"/>
    </row>
    <row r="486" spans="2:8">
      <c r="B486" s="871"/>
      <c r="C486" s="867"/>
      <c r="D486" s="867"/>
      <c r="E486" s="867"/>
      <c r="F486" s="867"/>
      <c r="G486" s="867"/>
      <c r="H486" s="867"/>
    </row>
    <row r="487" spans="2:8">
      <c r="B487" s="871"/>
      <c r="C487" s="867"/>
      <c r="D487" s="867"/>
      <c r="E487" s="867"/>
      <c r="F487" s="867"/>
      <c r="G487" s="867"/>
      <c r="H487" s="867"/>
    </row>
    <row r="488" spans="2:8">
      <c r="B488" s="871"/>
      <c r="C488" s="867"/>
      <c r="D488" s="867"/>
      <c r="E488" s="867"/>
      <c r="F488" s="867"/>
      <c r="G488" s="867"/>
      <c r="H488" s="867"/>
    </row>
    <row r="489" spans="2:8">
      <c r="B489" s="871"/>
      <c r="C489" s="867"/>
      <c r="D489" s="867"/>
      <c r="E489" s="867"/>
      <c r="F489" s="867"/>
      <c r="G489" s="867"/>
      <c r="H489" s="867"/>
    </row>
    <row r="490" spans="2:8">
      <c r="B490" s="871"/>
      <c r="C490" s="867"/>
      <c r="D490" s="867"/>
      <c r="E490" s="867"/>
      <c r="F490" s="867"/>
      <c r="G490" s="867"/>
      <c r="H490" s="867"/>
    </row>
    <row r="491" spans="2:8">
      <c r="B491" s="871"/>
      <c r="C491" s="867"/>
      <c r="D491" s="867"/>
      <c r="E491" s="867"/>
      <c r="F491" s="867"/>
      <c r="G491" s="867"/>
      <c r="H491" s="867"/>
    </row>
    <row r="492" spans="2:8">
      <c r="B492" s="871"/>
      <c r="C492" s="867"/>
      <c r="D492" s="867"/>
      <c r="E492" s="867"/>
      <c r="F492" s="867"/>
      <c r="G492" s="867"/>
      <c r="H492" s="867"/>
    </row>
    <row r="493" spans="2:8">
      <c r="B493" s="871"/>
      <c r="C493" s="867"/>
      <c r="D493" s="867"/>
      <c r="E493" s="867"/>
      <c r="F493" s="867"/>
      <c r="G493" s="867"/>
      <c r="H493" s="867"/>
    </row>
    <row r="494" spans="2:8">
      <c r="B494" s="871"/>
      <c r="C494" s="867"/>
      <c r="D494" s="867"/>
      <c r="E494" s="867"/>
      <c r="F494" s="867"/>
      <c r="G494" s="867"/>
      <c r="H494" s="867"/>
    </row>
    <row r="495" spans="2:8">
      <c r="B495" s="871"/>
      <c r="C495" s="867"/>
      <c r="D495" s="867"/>
      <c r="E495" s="867"/>
      <c r="F495" s="867"/>
      <c r="G495" s="867"/>
      <c r="H495" s="867"/>
    </row>
    <row r="496" spans="2:8">
      <c r="B496" s="871"/>
      <c r="C496" s="867"/>
      <c r="D496" s="867"/>
      <c r="E496" s="867"/>
      <c r="F496" s="867"/>
      <c r="G496" s="867"/>
      <c r="H496" s="867"/>
    </row>
    <row r="497" spans="2:8">
      <c r="B497" s="871"/>
      <c r="C497" s="867"/>
      <c r="D497" s="867"/>
      <c r="E497" s="867"/>
      <c r="F497" s="867"/>
      <c r="G497" s="867"/>
      <c r="H497" s="867"/>
    </row>
    <row r="498" spans="2:8">
      <c r="B498" s="871"/>
      <c r="C498" s="867"/>
      <c r="D498" s="867"/>
      <c r="E498" s="867"/>
      <c r="F498" s="867"/>
      <c r="G498" s="867"/>
      <c r="H498" s="867"/>
    </row>
    <row r="499" spans="2:8">
      <c r="B499" s="871"/>
      <c r="C499" s="867"/>
      <c r="D499" s="867"/>
      <c r="E499" s="867"/>
      <c r="F499" s="867"/>
      <c r="G499" s="867"/>
      <c r="H499" s="867"/>
    </row>
    <row r="500" spans="2:8">
      <c r="B500" s="871"/>
      <c r="C500" s="867"/>
      <c r="D500" s="867"/>
      <c r="E500" s="867"/>
      <c r="F500" s="867"/>
      <c r="G500" s="867"/>
      <c r="H500" s="867"/>
    </row>
    <row r="501" spans="2:8">
      <c r="B501" s="871"/>
      <c r="C501" s="867"/>
      <c r="D501" s="867"/>
      <c r="E501" s="867"/>
      <c r="F501" s="867"/>
      <c r="G501" s="867"/>
      <c r="H501" s="867"/>
    </row>
    <row r="502" spans="2:8">
      <c r="B502" s="871"/>
      <c r="C502" s="867"/>
      <c r="D502" s="867"/>
      <c r="E502" s="867"/>
      <c r="F502" s="867"/>
      <c r="G502" s="867"/>
      <c r="H502" s="867"/>
    </row>
    <row r="503" spans="2:8">
      <c r="B503" s="871"/>
      <c r="C503" s="867"/>
      <c r="D503" s="867"/>
      <c r="E503" s="867"/>
      <c r="F503" s="867"/>
      <c r="G503" s="867"/>
      <c r="H503" s="867"/>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 footer="0.3"/>
  <pageSetup scale="50" fitToHeight="0" orientation="landscape" r:id="rId1"/>
  <headerFooter alignWithMargins="0"/>
  <rowBreaks count="3" manualBreakCount="3">
    <brk id="40" max="16383" man="1"/>
    <brk id="60" max="16383" man="1"/>
    <brk id="8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503"/>
  <sheetViews>
    <sheetView view="pageBreakPreview" topLeftCell="A28" zoomScale="70" zoomScaleNormal="50" zoomScaleSheetLayoutView="70" workbookViewId="0">
      <selection activeCell="H56" sqref="H56"/>
    </sheetView>
  </sheetViews>
  <sheetFormatPr defaultColWidth="8.88671875" defaultRowHeight="12.75"/>
  <cols>
    <col min="1" max="1" width="5.109375" style="851" customWidth="1"/>
    <col min="2" max="2" width="49.33203125" style="858" customWidth="1"/>
    <col min="3" max="3" width="22.109375" style="851" customWidth="1"/>
    <col min="4" max="4" width="15.109375" style="851" customWidth="1"/>
    <col min="5" max="5" width="12.5546875" style="851" customWidth="1"/>
    <col min="6" max="6" width="11.5546875" style="851" customWidth="1"/>
    <col min="7" max="7" width="14.88671875" style="851" customWidth="1"/>
    <col min="8" max="8" width="79.44140625" style="851" customWidth="1"/>
    <col min="9" max="16384" width="8.88671875" style="851"/>
  </cols>
  <sheetData>
    <row r="1" spans="1:21">
      <c r="B1" s="1125" t="s">
        <v>1069</v>
      </c>
      <c r="C1" s="1125"/>
      <c r="D1" s="1125"/>
      <c r="E1" s="1125"/>
      <c r="F1" s="1125"/>
      <c r="G1" s="1125"/>
      <c r="H1" s="1125"/>
    </row>
    <row r="2" spans="1:21">
      <c r="B2" s="1125" t="s">
        <v>1134</v>
      </c>
      <c r="C2" s="1134"/>
      <c r="D2" s="1134"/>
      <c r="E2" s="1134"/>
      <c r="F2" s="1134"/>
      <c r="G2" s="1134"/>
      <c r="H2" s="1134"/>
    </row>
    <row r="3" spans="1:21">
      <c r="B3" s="1126" t="str">
        <f>+'Attachment H'!D5</f>
        <v>GridLiance High Plains LLC</v>
      </c>
      <c r="C3" s="1125" t="e">
        <f>+'Attachment H'!#REF!</f>
        <v>#REF!</v>
      </c>
      <c r="D3" s="1125">
        <f>+'Attachment H'!A5</f>
        <v>0</v>
      </c>
      <c r="E3" s="1125">
        <f>+'Attachment H'!B5</f>
        <v>0</v>
      </c>
      <c r="F3" s="1125">
        <f>+'Attachment H'!C5</f>
        <v>0</v>
      </c>
      <c r="G3" s="1125" t="str">
        <f>+'Attachment H'!D5</f>
        <v>GridLiance High Plains LLC</v>
      </c>
      <c r="H3" s="1127">
        <f>+'Attachment H'!E5</f>
        <v>0</v>
      </c>
    </row>
    <row r="5" spans="1:21">
      <c r="B5" s="861"/>
      <c r="C5" s="859"/>
      <c r="D5" s="853"/>
      <c r="E5" s="853"/>
      <c r="F5" s="859"/>
      <c r="G5" s="853"/>
      <c r="H5" s="859"/>
    </row>
    <row r="6" spans="1:21">
      <c r="B6" s="861"/>
      <c r="C6" s="859"/>
      <c r="D6" s="853"/>
      <c r="E6" s="853"/>
      <c r="F6" s="853"/>
      <c r="G6" s="853"/>
      <c r="H6" s="859"/>
      <c r="I6" s="859"/>
      <c r="J6" s="850"/>
      <c r="K6" s="850"/>
      <c r="L6" s="850"/>
      <c r="M6" s="850"/>
      <c r="N6" s="850"/>
      <c r="O6" s="850"/>
      <c r="P6" s="850"/>
      <c r="Q6" s="850"/>
      <c r="R6" s="850"/>
      <c r="S6" s="850"/>
      <c r="T6" s="850"/>
      <c r="U6" s="853"/>
    </row>
    <row r="7" spans="1:21" s="859" customFormat="1" ht="34.5" customHeight="1">
      <c r="A7" s="893" t="s">
        <v>1002</v>
      </c>
      <c r="B7" s="893" t="s">
        <v>1042</v>
      </c>
      <c r="C7" s="894"/>
      <c r="D7" s="894"/>
      <c r="E7" s="895" t="s">
        <v>1005</v>
      </c>
      <c r="F7" s="895" t="s">
        <v>1006</v>
      </c>
      <c r="G7" s="895" t="s">
        <v>1007</v>
      </c>
      <c r="H7" s="894"/>
      <c r="J7" s="850"/>
      <c r="K7" s="850"/>
      <c r="L7" s="850"/>
      <c r="M7" s="850"/>
      <c r="N7" s="850"/>
      <c r="O7" s="850"/>
      <c r="P7" s="850"/>
      <c r="Q7" s="850"/>
      <c r="R7" s="850"/>
      <c r="S7" s="850"/>
      <c r="T7" s="850"/>
      <c r="U7" s="853"/>
    </row>
    <row r="8" spans="1:21">
      <c r="A8" s="860"/>
      <c r="C8" s="859"/>
      <c r="E8" s="859"/>
      <c r="F8" s="859"/>
      <c r="G8" s="859"/>
      <c r="H8" s="859"/>
      <c r="L8" s="664"/>
    </row>
    <row r="9" spans="1:21" ht="20.25" customHeight="1">
      <c r="A9" s="860">
        <v>1</v>
      </c>
      <c r="B9" s="859" t="s">
        <v>1062</v>
      </c>
      <c r="E9" s="135">
        <f>+E54</f>
        <v>-269734.2919561211</v>
      </c>
      <c r="F9" s="135">
        <f>+F54</f>
        <v>0</v>
      </c>
      <c r="G9" s="135">
        <f>+G54</f>
        <v>0</v>
      </c>
      <c r="H9" s="859" t="s">
        <v>1043</v>
      </c>
    </row>
    <row r="10" spans="1:21" ht="20.25" customHeight="1">
      <c r="A10" s="860">
        <f>+A9+1</f>
        <v>2</v>
      </c>
      <c r="B10" s="859" t="s">
        <v>1017</v>
      </c>
      <c r="E10" s="135">
        <f>+E78</f>
        <v>0</v>
      </c>
      <c r="F10" s="135">
        <f>+F78</f>
        <v>0</v>
      </c>
      <c r="G10" s="135">
        <f>+G78</f>
        <v>0</v>
      </c>
      <c r="H10" s="859" t="s">
        <v>1044</v>
      </c>
    </row>
    <row r="11" spans="1:21" ht="20.25" customHeight="1">
      <c r="A11" s="860">
        <f>+A10+1</f>
        <v>3</v>
      </c>
      <c r="B11" s="859" t="s">
        <v>1019</v>
      </c>
      <c r="E11" s="135">
        <f>E32</f>
        <v>0</v>
      </c>
      <c r="F11" s="135">
        <f>F32</f>
        <v>0</v>
      </c>
      <c r="G11" s="135">
        <f>G32</f>
        <v>0</v>
      </c>
      <c r="H11" s="859" t="s">
        <v>1045</v>
      </c>
    </row>
    <row r="12" spans="1:21" ht="20.25" customHeight="1">
      <c r="A12" s="860">
        <f>+A11+1</f>
        <v>4</v>
      </c>
      <c r="B12" s="859" t="s">
        <v>1046</v>
      </c>
      <c r="E12" s="135">
        <f>SUM(E9:E11)</f>
        <v>-269734.2919561211</v>
      </c>
      <c r="F12" s="135">
        <f>SUM(F9:F11)</f>
        <v>0</v>
      </c>
      <c r="G12" s="135">
        <f>SUM(G9:G11)</f>
        <v>0</v>
      </c>
      <c r="H12" s="896" t="s">
        <v>1047</v>
      </c>
    </row>
    <row r="13" spans="1:21" s="859" customFormat="1">
      <c r="A13" s="860"/>
      <c r="D13" s="896"/>
      <c r="H13" s="765"/>
    </row>
    <row r="14" spans="1:21">
      <c r="A14" s="860"/>
      <c r="B14" s="859"/>
      <c r="C14" s="859"/>
      <c r="D14" s="859"/>
      <c r="E14" s="859"/>
      <c r="F14" s="859"/>
      <c r="G14" s="859"/>
      <c r="H14" s="863"/>
    </row>
    <row r="15" spans="1:21">
      <c r="A15" s="860"/>
      <c r="B15" s="1133" t="s">
        <v>1070</v>
      </c>
      <c r="C15" s="1133"/>
      <c r="D15" s="1133"/>
      <c r="E15" s="1133"/>
      <c r="F15" s="1133"/>
      <c r="G15" s="1133"/>
      <c r="H15" s="1133"/>
    </row>
    <row r="16" spans="1:21">
      <c r="A16" s="860"/>
      <c r="B16" s="861"/>
      <c r="C16" s="859"/>
      <c r="D16" s="859"/>
      <c r="E16" s="859"/>
      <c r="F16" s="859"/>
      <c r="G16" s="859"/>
      <c r="H16" s="859"/>
    </row>
    <row r="17" spans="1:9">
      <c r="A17" s="860"/>
      <c r="B17" s="853" t="s">
        <v>75</v>
      </c>
      <c r="C17" s="853" t="s">
        <v>76</v>
      </c>
      <c r="D17" s="853" t="s">
        <v>77</v>
      </c>
      <c r="E17" s="853" t="s">
        <v>78</v>
      </c>
      <c r="F17" s="853" t="s">
        <v>79</v>
      </c>
      <c r="G17" s="853" t="s">
        <v>80</v>
      </c>
      <c r="H17" s="853" t="s">
        <v>81</v>
      </c>
    </row>
    <row r="18" spans="1:9" ht="25.5">
      <c r="A18" s="860"/>
      <c r="B18" s="861" t="s">
        <v>1019</v>
      </c>
      <c r="C18" s="897" t="s">
        <v>21</v>
      </c>
      <c r="D18" s="897" t="s">
        <v>1049</v>
      </c>
      <c r="E18" s="897" t="s">
        <v>1005</v>
      </c>
      <c r="F18" s="897" t="s">
        <v>1006</v>
      </c>
      <c r="G18" s="897" t="s">
        <v>1007</v>
      </c>
      <c r="H18" s="897" t="s">
        <v>1050</v>
      </c>
    </row>
    <row r="19" spans="1:9" ht="30" customHeight="1">
      <c r="A19" s="860">
        <f>A12+1</f>
        <v>5</v>
      </c>
      <c r="B19" s="898"/>
      <c r="C19" s="899"/>
      <c r="D19" s="900"/>
      <c r="E19" s="900"/>
      <c r="F19" s="900"/>
      <c r="G19" s="900"/>
      <c r="H19" s="901"/>
      <c r="I19" s="868"/>
    </row>
    <row r="20" spans="1:9" ht="30" customHeight="1">
      <c r="A20" s="860">
        <f t="shared" ref="A20:A32" si="0">+A19+1</f>
        <v>6</v>
      </c>
      <c r="B20" s="902"/>
      <c r="C20" s="899"/>
      <c r="D20" s="900"/>
      <c r="E20" s="900"/>
      <c r="F20" s="900"/>
      <c r="G20" s="900"/>
      <c r="H20" s="901"/>
      <c r="I20" s="868"/>
    </row>
    <row r="21" spans="1:9" ht="30" customHeight="1">
      <c r="A21" s="860">
        <f t="shared" si="0"/>
        <v>7</v>
      </c>
      <c r="B21" s="902"/>
      <c r="C21" s="899"/>
      <c r="D21" s="900"/>
      <c r="E21" s="900"/>
      <c r="F21" s="900"/>
      <c r="G21" s="900"/>
      <c r="H21" s="901"/>
      <c r="I21" s="868"/>
    </row>
    <row r="22" spans="1:9" ht="30" customHeight="1">
      <c r="A22" s="860">
        <f t="shared" si="0"/>
        <v>8</v>
      </c>
      <c r="B22" s="902"/>
      <c r="C22" s="899"/>
      <c r="D22" s="900"/>
      <c r="E22" s="900"/>
      <c r="F22" s="900"/>
      <c r="G22" s="900"/>
      <c r="H22" s="901"/>
      <c r="I22" s="868"/>
    </row>
    <row r="23" spans="1:9" ht="30" customHeight="1">
      <c r="A23" s="860">
        <f t="shared" si="0"/>
        <v>9</v>
      </c>
      <c r="B23" s="902"/>
      <c r="C23" s="899"/>
      <c r="D23" s="900"/>
      <c r="E23" s="900"/>
      <c r="F23" s="900"/>
      <c r="G23" s="900"/>
      <c r="H23" s="901"/>
      <c r="I23" s="868"/>
    </row>
    <row r="24" spans="1:9" ht="30" customHeight="1">
      <c r="A24" s="860">
        <f t="shared" si="0"/>
        <v>10</v>
      </c>
      <c r="B24" s="902"/>
      <c r="C24" s="899"/>
      <c r="D24" s="900"/>
      <c r="E24" s="900"/>
      <c r="F24" s="900"/>
      <c r="G24" s="900"/>
      <c r="H24" s="901"/>
      <c r="I24" s="868"/>
    </row>
    <row r="25" spans="1:9" ht="30" customHeight="1">
      <c r="A25" s="860">
        <f t="shared" si="0"/>
        <v>11</v>
      </c>
      <c r="B25" s="902"/>
      <c r="C25" s="899"/>
      <c r="D25" s="900"/>
      <c r="E25" s="900"/>
      <c r="F25" s="900"/>
      <c r="G25" s="900"/>
      <c r="H25" s="901"/>
      <c r="I25" s="868"/>
    </row>
    <row r="26" spans="1:9" ht="30" customHeight="1">
      <c r="A26" s="860">
        <f t="shared" si="0"/>
        <v>12</v>
      </c>
      <c r="B26" s="1000" t="s">
        <v>1116</v>
      </c>
      <c r="C26" s="899">
        <f>E26</f>
        <v>0</v>
      </c>
      <c r="D26" s="903"/>
      <c r="E26" s="900"/>
      <c r="F26" s="900"/>
      <c r="G26" s="900"/>
      <c r="H26" s="901"/>
      <c r="I26" s="868"/>
    </row>
    <row r="27" spans="1:9" ht="30" customHeight="1">
      <c r="A27" s="860">
        <f t="shared" si="0"/>
        <v>13</v>
      </c>
      <c r="B27" s="1000" t="s">
        <v>1117</v>
      </c>
      <c r="C27" s="899"/>
      <c r="D27" s="900"/>
      <c r="E27" s="900"/>
      <c r="F27" s="900"/>
      <c r="G27" s="900"/>
      <c r="H27" s="901"/>
      <c r="I27" s="868"/>
    </row>
    <row r="28" spans="1:9" ht="30" customHeight="1">
      <c r="A28" s="860">
        <f t="shared" si="0"/>
        <v>14</v>
      </c>
      <c r="B28" s="904" t="s">
        <v>1051</v>
      </c>
      <c r="C28" s="905"/>
      <c r="D28" s="905"/>
      <c r="E28" s="905"/>
      <c r="F28" s="905"/>
      <c r="G28" s="905"/>
      <c r="H28" s="906" t="s">
        <v>1052</v>
      </c>
      <c r="I28" s="868"/>
    </row>
    <row r="29" spans="1:9" ht="20.25" customHeight="1">
      <c r="A29" s="860">
        <f t="shared" si="0"/>
        <v>15</v>
      </c>
      <c r="B29" s="907" t="s">
        <v>1071</v>
      </c>
      <c r="C29" s="908">
        <f>SUBTOTAL(9,C19:C28)</f>
        <v>0</v>
      </c>
      <c r="D29" s="909">
        <f>SUM(D19:D28)</f>
        <v>0</v>
      </c>
      <c r="E29" s="909">
        <f>SUM(E19:E28)</f>
        <v>0</v>
      </c>
      <c r="F29" s="909">
        <f>SUM(F19:F28)</f>
        <v>0</v>
      </c>
      <c r="G29" s="909">
        <f>SUM(G19:G28)</f>
        <v>0</v>
      </c>
      <c r="H29" s="910"/>
      <c r="I29" s="868"/>
    </row>
    <row r="30" spans="1:9" ht="20.25" customHeight="1">
      <c r="A30" s="860">
        <f t="shared" si="0"/>
        <v>16</v>
      </c>
      <c r="B30" s="911" t="s">
        <v>1054</v>
      </c>
      <c r="C30" s="912"/>
      <c r="D30" s="912"/>
      <c r="E30" s="912"/>
      <c r="F30" s="913"/>
      <c r="G30" s="914"/>
      <c r="H30" s="901"/>
      <c r="I30" s="868"/>
    </row>
    <row r="31" spans="1:9" ht="20.25" customHeight="1">
      <c r="A31" s="860">
        <f t="shared" si="0"/>
        <v>17</v>
      </c>
      <c r="B31" s="915" t="s">
        <v>1055</v>
      </c>
      <c r="C31" s="916"/>
      <c r="D31" s="916"/>
      <c r="E31" s="916"/>
      <c r="F31" s="916"/>
      <c r="G31" s="916"/>
      <c r="H31" s="917"/>
      <c r="I31" s="868"/>
    </row>
    <row r="32" spans="1:9" ht="20.25" customHeight="1" thickBot="1">
      <c r="A32" s="860">
        <f t="shared" si="0"/>
        <v>18</v>
      </c>
      <c r="B32" s="918" t="s">
        <v>21</v>
      </c>
      <c r="C32" s="919">
        <f>+C29-C30-C31</f>
        <v>0</v>
      </c>
      <c r="D32" s="919">
        <f>+D29-D30-D31</f>
        <v>0</v>
      </c>
      <c r="E32" s="919">
        <f>+E29-E30-E31</f>
        <v>0</v>
      </c>
      <c r="F32" s="919">
        <f>+F29-F30-F31</f>
        <v>0</v>
      </c>
      <c r="G32" s="919">
        <f>+G29-G30-G31</f>
        <v>0</v>
      </c>
      <c r="H32" s="920"/>
      <c r="I32" s="868"/>
    </row>
    <row r="33" spans="1:9" ht="20.25" customHeight="1" thickTop="1">
      <c r="A33" s="860"/>
      <c r="B33" s="867" t="s">
        <v>1056</v>
      </c>
      <c r="C33" s="921"/>
      <c r="D33" s="922"/>
      <c r="E33" s="872"/>
      <c r="F33" s="868"/>
      <c r="G33" s="923"/>
      <c r="H33" s="868"/>
    </row>
    <row r="34" spans="1:9" ht="20.25" customHeight="1">
      <c r="A34" s="860"/>
      <c r="B34" s="1130" t="s">
        <v>1057</v>
      </c>
      <c r="C34" s="1131"/>
      <c r="D34" s="1131"/>
      <c r="E34" s="1131"/>
      <c r="F34" s="1131"/>
      <c r="G34" s="1131"/>
      <c r="H34" s="868"/>
    </row>
    <row r="35" spans="1:9" ht="20.25" customHeight="1">
      <c r="A35" s="860"/>
      <c r="B35" s="871" t="s">
        <v>1058</v>
      </c>
      <c r="C35" s="868"/>
      <c r="D35" s="867"/>
      <c r="E35" s="867"/>
      <c r="F35" s="872"/>
      <c r="G35" s="872"/>
      <c r="H35" s="868"/>
    </row>
    <row r="36" spans="1:9" ht="20.25" customHeight="1">
      <c r="A36" s="860"/>
      <c r="B36" s="871" t="s">
        <v>1059</v>
      </c>
      <c r="C36" s="868"/>
      <c r="D36" s="867"/>
      <c r="E36" s="867"/>
      <c r="F36" s="872"/>
      <c r="G36" s="872"/>
      <c r="H36" s="868"/>
    </row>
    <row r="37" spans="1:9" ht="20.25" customHeight="1">
      <c r="A37" s="860"/>
      <c r="B37" s="871" t="s">
        <v>1060</v>
      </c>
      <c r="C37" s="868"/>
      <c r="D37" s="867"/>
      <c r="E37" s="867"/>
      <c r="F37" s="872"/>
      <c r="G37" s="872"/>
      <c r="H37" s="868"/>
    </row>
    <row r="38" spans="1:9" ht="33" customHeight="1">
      <c r="A38" s="860"/>
      <c r="B38" s="1130" t="s">
        <v>1072</v>
      </c>
      <c r="C38" s="1130"/>
      <c r="D38" s="1130"/>
      <c r="E38" s="1130"/>
      <c r="F38" s="1130"/>
      <c r="G38" s="1130"/>
      <c r="H38" s="924"/>
    </row>
    <row r="39" spans="1:9">
      <c r="A39" s="860"/>
      <c r="B39" s="925"/>
      <c r="C39" s="925"/>
      <c r="D39" s="925"/>
      <c r="E39" s="925"/>
      <c r="F39" s="925"/>
      <c r="G39" s="925"/>
      <c r="H39" s="924"/>
    </row>
    <row r="40" spans="1:9" s="859" customFormat="1">
      <c r="A40" s="860"/>
      <c r="B40" s="926"/>
      <c r="C40" s="926"/>
      <c r="D40" s="926"/>
      <c r="E40" s="926"/>
      <c r="F40" s="926"/>
      <c r="G40" s="926"/>
      <c r="H40" s="926"/>
      <c r="I40" s="867"/>
    </row>
    <row r="41" spans="1:9" s="859" customFormat="1">
      <c r="A41" s="860"/>
      <c r="B41" s="853" t="s">
        <v>75</v>
      </c>
      <c r="C41" s="853" t="s">
        <v>76</v>
      </c>
      <c r="D41" s="853" t="s">
        <v>77</v>
      </c>
      <c r="E41" s="853" t="s">
        <v>78</v>
      </c>
      <c r="F41" s="853" t="s">
        <v>79</v>
      </c>
      <c r="G41" s="853" t="s">
        <v>80</v>
      </c>
      <c r="H41" s="853" t="s">
        <v>81</v>
      </c>
      <c r="I41" s="867"/>
    </row>
    <row r="42" spans="1:9" ht="25.5">
      <c r="A42" s="860"/>
      <c r="B42" s="861" t="s">
        <v>1009</v>
      </c>
      <c r="C42" s="897" t="s">
        <v>21</v>
      </c>
      <c r="D42" s="897" t="s">
        <v>1049</v>
      </c>
      <c r="E42" s="897" t="s">
        <v>1005</v>
      </c>
      <c r="F42" s="897" t="s">
        <v>1006</v>
      </c>
      <c r="G42" s="897" t="s">
        <v>1007</v>
      </c>
      <c r="H42" s="897" t="s">
        <v>1050</v>
      </c>
    </row>
    <row r="43" spans="1:9" ht="30" customHeight="1">
      <c r="A43" s="860">
        <f>A32+1</f>
        <v>19</v>
      </c>
      <c r="B43" s="902"/>
      <c r="C43" s="899"/>
      <c r="D43" s="900"/>
      <c r="E43" s="900"/>
      <c r="F43" s="900"/>
      <c r="G43" s="900"/>
      <c r="H43" s="901"/>
      <c r="I43" s="868"/>
    </row>
    <row r="44" spans="1:9" ht="30" customHeight="1">
      <c r="A44" s="860">
        <f t="shared" ref="A44:A54" si="1">+A43+1</f>
        <v>20</v>
      </c>
      <c r="B44" s="902"/>
      <c r="C44" s="899"/>
      <c r="D44" s="900"/>
      <c r="E44" s="900"/>
      <c r="F44" s="900"/>
      <c r="G44" s="900"/>
      <c r="H44" s="901"/>
      <c r="I44" s="868"/>
    </row>
    <row r="45" spans="1:9" ht="30" customHeight="1">
      <c r="A45" s="860">
        <f t="shared" si="1"/>
        <v>21</v>
      </c>
      <c r="B45" s="902"/>
      <c r="C45" s="899"/>
      <c r="D45" s="900"/>
      <c r="E45" s="900"/>
      <c r="F45" s="900"/>
      <c r="G45" s="900"/>
      <c r="H45" s="901"/>
      <c r="I45" s="868"/>
    </row>
    <row r="46" spans="1:9" ht="30" customHeight="1">
      <c r="A46" s="860">
        <f t="shared" si="1"/>
        <v>22</v>
      </c>
      <c r="B46" s="902"/>
      <c r="C46" s="899"/>
      <c r="D46" s="900"/>
      <c r="E46" s="900"/>
      <c r="F46" s="900"/>
      <c r="G46" s="900"/>
      <c r="H46" s="901"/>
      <c r="I46" s="868"/>
    </row>
    <row r="47" spans="1:9" ht="30" customHeight="1">
      <c r="A47" s="860">
        <f t="shared" si="1"/>
        <v>23</v>
      </c>
      <c r="B47" s="902"/>
      <c r="C47" s="900"/>
      <c r="D47" s="900"/>
      <c r="E47" s="900"/>
      <c r="F47" s="900"/>
      <c r="G47" s="900"/>
      <c r="H47" s="901"/>
      <c r="I47" s="868"/>
    </row>
    <row r="48" spans="1:9" ht="30" customHeight="1">
      <c r="A48" s="860">
        <f t="shared" si="1"/>
        <v>24</v>
      </c>
      <c r="B48" s="1000" t="s">
        <v>1116</v>
      </c>
      <c r="C48" s="900">
        <f>E48</f>
        <v>0</v>
      </c>
      <c r="D48" s="900"/>
      <c r="E48" s="900"/>
      <c r="F48" s="900"/>
      <c r="G48" s="900"/>
      <c r="H48" s="901"/>
      <c r="I48" s="868"/>
    </row>
    <row r="49" spans="1:11" ht="30" customHeight="1">
      <c r="A49" s="860">
        <f t="shared" si="1"/>
        <v>25</v>
      </c>
      <c r="B49" s="1000" t="s">
        <v>1117</v>
      </c>
      <c r="C49" s="928"/>
      <c r="D49" s="928"/>
      <c r="E49" s="928"/>
      <c r="F49" s="928"/>
      <c r="G49" s="928"/>
      <c r="H49" s="901"/>
      <c r="I49" s="868"/>
    </row>
    <row r="50" spans="1:11" ht="30" customHeight="1">
      <c r="A50" s="860">
        <f t="shared" si="1"/>
        <v>26</v>
      </c>
      <c r="B50" s="949" t="s">
        <v>1066</v>
      </c>
      <c r="C50" s="948">
        <f>E50</f>
        <v>-269734.2919561211</v>
      </c>
      <c r="D50" s="948"/>
      <c r="E50" s="948">
        <v>-269734.2919561211</v>
      </c>
      <c r="F50" s="948"/>
      <c r="G50" s="948"/>
      <c r="H50" s="906" t="s">
        <v>1052</v>
      </c>
      <c r="I50" s="868"/>
    </row>
    <row r="51" spans="1:11" ht="20.25" customHeight="1">
      <c r="A51" s="860">
        <f t="shared" si="1"/>
        <v>27</v>
      </c>
      <c r="B51" s="929" t="s">
        <v>1073</v>
      </c>
      <c r="C51" s="909">
        <f>SUBTOTAL(9,C43:C50)</f>
        <v>-269734.2919561211</v>
      </c>
      <c r="D51" s="909">
        <f>SUM(D43:D50)</f>
        <v>0</v>
      </c>
      <c r="E51" s="909">
        <f>SUM(E43:E50)</f>
        <v>-269734.2919561211</v>
      </c>
      <c r="F51" s="909">
        <f>SUM(F43:F50)</f>
        <v>0</v>
      </c>
      <c r="G51" s="909">
        <f>SUM(G43:G50)</f>
        <v>0</v>
      </c>
      <c r="H51" s="910"/>
      <c r="I51" s="868"/>
    </row>
    <row r="52" spans="1:11" ht="20.25" customHeight="1">
      <c r="A52" s="860">
        <f t="shared" si="1"/>
        <v>28</v>
      </c>
      <c r="B52" s="930" t="s">
        <v>1054</v>
      </c>
      <c r="C52" s="912"/>
      <c r="D52" s="912"/>
      <c r="E52" s="912"/>
      <c r="F52" s="912"/>
      <c r="G52" s="912"/>
      <c r="H52" s="901"/>
      <c r="I52" s="868"/>
    </row>
    <row r="53" spans="1:11" ht="20.25" customHeight="1">
      <c r="A53" s="860">
        <f t="shared" si="1"/>
        <v>29</v>
      </c>
      <c r="B53" s="931" t="s">
        <v>1055</v>
      </c>
      <c r="C53" s="916"/>
      <c r="D53" s="916"/>
      <c r="E53" s="916"/>
      <c r="F53" s="916"/>
      <c r="G53" s="916"/>
      <c r="H53" s="917"/>
      <c r="I53" s="868"/>
    </row>
    <row r="54" spans="1:11" ht="20.25" customHeight="1" thickBot="1">
      <c r="A54" s="860">
        <f t="shared" si="1"/>
        <v>30</v>
      </c>
      <c r="B54" s="918" t="s">
        <v>21</v>
      </c>
      <c r="C54" s="919">
        <f>+C51-C52-C53</f>
        <v>-269734.2919561211</v>
      </c>
      <c r="D54" s="919">
        <f>+D51-D52-D53</f>
        <v>0</v>
      </c>
      <c r="E54" s="919">
        <f>+E51-E52-E53</f>
        <v>-269734.2919561211</v>
      </c>
      <c r="F54" s="919">
        <f>+F51-F52-F53</f>
        <v>0</v>
      </c>
      <c r="G54" s="919">
        <f>+G51-G52-G53</f>
        <v>0</v>
      </c>
      <c r="H54" s="920"/>
      <c r="I54" s="868"/>
    </row>
    <row r="55" spans="1:11" ht="20.25" customHeight="1" thickTop="1">
      <c r="A55" s="860"/>
      <c r="B55" s="867" t="s">
        <v>1064</v>
      </c>
      <c r="C55" s="867"/>
      <c r="D55" s="872"/>
      <c r="E55" s="922"/>
      <c r="F55" s="868"/>
      <c r="G55" s="924"/>
      <c r="H55" s="868"/>
    </row>
    <row r="56" spans="1:11" ht="20.25" customHeight="1">
      <c r="A56" s="860"/>
      <c r="B56" s="1130" t="s">
        <v>1057</v>
      </c>
      <c r="C56" s="1131"/>
      <c r="D56" s="1131"/>
      <c r="E56" s="1131"/>
      <c r="F56" s="1131"/>
      <c r="G56" s="1131"/>
      <c r="H56" s="868"/>
    </row>
    <row r="57" spans="1:11" ht="20.25" customHeight="1">
      <c r="A57" s="860"/>
      <c r="B57" s="871" t="s">
        <v>1058</v>
      </c>
      <c r="C57" s="868"/>
      <c r="D57" s="867"/>
      <c r="E57" s="867"/>
      <c r="F57" s="872"/>
      <c r="G57" s="872"/>
      <c r="H57" s="868"/>
    </row>
    <row r="58" spans="1:11" ht="20.25" customHeight="1">
      <c r="A58" s="860"/>
      <c r="B58" s="871" t="s">
        <v>1059</v>
      </c>
      <c r="C58" s="868"/>
      <c r="D58" s="867"/>
      <c r="E58" s="867"/>
      <c r="F58" s="872"/>
      <c r="G58" s="872"/>
      <c r="H58" s="868"/>
    </row>
    <row r="59" spans="1:11" ht="20.25" customHeight="1">
      <c r="A59" s="860"/>
      <c r="B59" s="871" t="s">
        <v>1060</v>
      </c>
      <c r="C59" s="868"/>
      <c r="D59" s="867"/>
      <c r="E59" s="867"/>
      <c r="F59" s="872"/>
      <c r="G59" s="872"/>
      <c r="H59" s="868"/>
    </row>
    <row r="60" spans="1:11" ht="33.75" customHeight="1">
      <c r="A60" s="860"/>
      <c r="B60" s="1130" t="s">
        <v>1061</v>
      </c>
      <c r="C60" s="1130"/>
      <c r="D60" s="1130"/>
      <c r="E60" s="1130"/>
      <c r="F60" s="1130"/>
      <c r="G60" s="1130"/>
      <c r="H60" s="924"/>
    </row>
    <row r="61" spans="1:11" s="859" customFormat="1">
      <c r="A61" s="860"/>
      <c r="B61" s="871"/>
      <c r="C61" s="867"/>
      <c r="D61" s="867"/>
      <c r="E61" s="867"/>
      <c r="F61" s="867"/>
      <c r="G61" s="867"/>
      <c r="H61" s="924"/>
      <c r="I61" s="867"/>
    </row>
    <row r="62" spans="1:11" s="859" customFormat="1">
      <c r="A62" s="860"/>
      <c r="B62" s="871"/>
      <c r="C62" s="867"/>
      <c r="D62" s="867"/>
      <c r="E62" s="867"/>
      <c r="F62" s="867"/>
      <c r="G62" s="867"/>
      <c r="H62" s="924"/>
      <c r="I62" s="867"/>
    </row>
    <row r="63" spans="1:11" s="859" customFormat="1">
      <c r="A63" s="860"/>
      <c r="B63" s="853" t="s">
        <v>75</v>
      </c>
      <c r="C63" s="853" t="s">
        <v>76</v>
      </c>
      <c r="D63" s="853" t="s">
        <v>77</v>
      </c>
      <c r="E63" s="853" t="s">
        <v>78</v>
      </c>
      <c r="F63" s="853" t="s">
        <v>79</v>
      </c>
      <c r="G63" s="853" t="s">
        <v>80</v>
      </c>
      <c r="H63" s="853" t="s">
        <v>81</v>
      </c>
      <c r="I63" s="867"/>
    </row>
    <row r="64" spans="1:11" ht="25.5">
      <c r="A64" s="860"/>
      <c r="B64" s="861" t="s">
        <v>1017</v>
      </c>
      <c r="C64" s="897" t="s">
        <v>21</v>
      </c>
      <c r="D64" s="897" t="s">
        <v>1049</v>
      </c>
      <c r="E64" s="897" t="s">
        <v>1005</v>
      </c>
      <c r="F64" s="897" t="s">
        <v>1006</v>
      </c>
      <c r="G64" s="897" t="s">
        <v>1007</v>
      </c>
      <c r="H64" s="897" t="s">
        <v>1050</v>
      </c>
      <c r="J64" s="867"/>
      <c r="K64" s="867"/>
    </row>
    <row r="65" spans="1:11" ht="30" customHeight="1">
      <c r="A65" s="860">
        <f>A54+1</f>
        <v>31</v>
      </c>
      <c r="B65" s="932"/>
      <c r="C65" s="899"/>
      <c r="D65" s="900"/>
      <c r="E65" s="900"/>
      <c r="F65" s="900"/>
      <c r="G65" s="900"/>
      <c r="H65" s="901"/>
      <c r="I65" s="868"/>
      <c r="J65" s="867"/>
      <c r="K65" s="867"/>
    </row>
    <row r="66" spans="1:11" ht="30" customHeight="1">
      <c r="A66" s="860">
        <f t="shared" ref="A66:A78" si="2">+A65+1</f>
        <v>32</v>
      </c>
      <c r="B66" s="902"/>
      <c r="C66" s="899"/>
      <c r="D66" s="900"/>
      <c r="E66" s="900"/>
      <c r="F66" s="900"/>
      <c r="G66" s="900"/>
      <c r="H66" s="901"/>
      <c r="I66" s="868"/>
      <c r="J66" s="933"/>
      <c r="K66" s="867"/>
    </row>
    <row r="67" spans="1:11" ht="30" customHeight="1">
      <c r="A67" s="860">
        <f t="shared" si="2"/>
        <v>33</v>
      </c>
      <c r="B67" s="902"/>
      <c r="C67" s="899"/>
      <c r="D67" s="900"/>
      <c r="E67" s="900"/>
      <c r="F67" s="900"/>
      <c r="G67" s="900"/>
      <c r="H67" s="901"/>
      <c r="I67" s="868"/>
      <c r="J67" s="867"/>
      <c r="K67" s="867"/>
    </row>
    <row r="68" spans="1:11" ht="30" customHeight="1">
      <c r="A68" s="860">
        <f t="shared" si="2"/>
        <v>34</v>
      </c>
      <c r="B68" s="902"/>
      <c r="C68" s="899"/>
      <c r="D68" s="900"/>
      <c r="E68" s="900"/>
      <c r="F68" s="900"/>
      <c r="G68" s="900"/>
      <c r="H68" s="901"/>
      <c r="I68" s="868"/>
      <c r="J68" s="867"/>
      <c r="K68" s="867"/>
    </row>
    <row r="69" spans="1:11" ht="30" customHeight="1">
      <c r="A69" s="860">
        <f t="shared" si="2"/>
        <v>35</v>
      </c>
      <c r="B69" s="902"/>
      <c r="C69" s="900"/>
      <c r="D69" s="928"/>
      <c r="E69" s="900"/>
      <c r="F69" s="900"/>
      <c r="G69" s="900"/>
      <c r="H69" s="901"/>
      <c r="I69" s="868"/>
      <c r="J69" s="867"/>
      <c r="K69" s="867"/>
    </row>
    <row r="70" spans="1:11" ht="30" customHeight="1">
      <c r="A70" s="860">
        <f t="shared" si="2"/>
        <v>36</v>
      </c>
      <c r="B70" s="902"/>
      <c r="C70" s="900"/>
      <c r="D70" s="928"/>
      <c r="E70" s="900"/>
      <c r="F70" s="900"/>
      <c r="G70" s="900"/>
      <c r="H70" s="901"/>
      <c r="I70" s="868"/>
      <c r="J70" s="867"/>
      <c r="K70" s="867"/>
    </row>
    <row r="71" spans="1:11" ht="30" customHeight="1">
      <c r="A71" s="860">
        <f t="shared" si="2"/>
        <v>37</v>
      </c>
      <c r="B71" s="902"/>
      <c r="C71" s="900"/>
      <c r="D71" s="928"/>
      <c r="E71" s="900"/>
      <c r="F71" s="900"/>
      <c r="G71" s="900"/>
      <c r="H71" s="901"/>
      <c r="I71" s="868"/>
    </row>
    <row r="72" spans="1:11" ht="30" customHeight="1">
      <c r="A72" s="860">
        <f t="shared" si="2"/>
        <v>38</v>
      </c>
      <c r="B72" s="1000" t="s">
        <v>1116</v>
      </c>
      <c r="C72" s="900">
        <f>E72</f>
        <v>0</v>
      </c>
      <c r="D72" s="903"/>
      <c r="E72" s="900">
        <v>0</v>
      </c>
      <c r="F72" s="900"/>
      <c r="G72" s="900"/>
      <c r="H72" s="901"/>
      <c r="I72" s="868"/>
    </row>
    <row r="73" spans="1:11" ht="30" customHeight="1">
      <c r="A73" s="860">
        <f t="shared" si="2"/>
        <v>39</v>
      </c>
      <c r="B73" s="1000" t="s">
        <v>1117</v>
      </c>
      <c r="C73" s="900"/>
      <c r="D73" s="900"/>
      <c r="E73" s="900"/>
      <c r="F73" s="900"/>
      <c r="G73" s="900"/>
      <c r="H73" s="901"/>
      <c r="I73" s="868"/>
    </row>
    <row r="74" spans="1:11" ht="30" customHeight="1">
      <c r="A74" s="860">
        <f t="shared" si="2"/>
        <v>40</v>
      </c>
      <c r="B74" s="904" t="s">
        <v>1066</v>
      </c>
      <c r="C74" s="934">
        <f>E74</f>
        <v>0</v>
      </c>
      <c r="D74" s="934"/>
      <c r="E74" s="934"/>
      <c r="F74" s="934"/>
      <c r="G74" s="934"/>
      <c r="H74" s="906" t="s">
        <v>1052</v>
      </c>
      <c r="I74" s="868"/>
    </row>
    <row r="75" spans="1:11" ht="20.25" customHeight="1">
      <c r="A75" s="860">
        <f t="shared" si="2"/>
        <v>41</v>
      </c>
      <c r="B75" s="935" t="s">
        <v>1074</v>
      </c>
      <c r="C75" s="908">
        <f>SUBTOTAL(9,C65:C74)</f>
        <v>0</v>
      </c>
      <c r="D75" s="908">
        <f>SUM(D65:D74)</f>
        <v>0</v>
      </c>
      <c r="E75" s="908">
        <f>SUM(E65:E74)</f>
        <v>0</v>
      </c>
      <c r="F75" s="908">
        <f>SUM(F65:F74)</f>
        <v>0</v>
      </c>
      <c r="G75" s="908">
        <f>SUM(G65:G74)</f>
        <v>0</v>
      </c>
      <c r="H75" s="901"/>
      <c r="I75" s="868"/>
    </row>
    <row r="76" spans="1:11" ht="20.25" customHeight="1">
      <c r="A76" s="860">
        <f t="shared" si="2"/>
        <v>42</v>
      </c>
      <c r="B76" s="936" t="s">
        <v>1054</v>
      </c>
      <c r="C76" s="913"/>
      <c r="D76" s="913"/>
      <c r="E76" s="913"/>
      <c r="F76" s="913"/>
      <c r="G76" s="913"/>
      <c r="H76" s="901"/>
      <c r="I76" s="868"/>
    </row>
    <row r="77" spans="1:11" ht="20.25" customHeight="1">
      <c r="A77" s="860">
        <f t="shared" si="2"/>
        <v>43</v>
      </c>
      <c r="B77" s="937" t="s">
        <v>1055</v>
      </c>
      <c r="C77" s="938"/>
      <c r="D77" s="938"/>
      <c r="E77" s="938"/>
      <c r="F77" s="938"/>
      <c r="G77" s="938"/>
      <c r="H77" s="917"/>
      <c r="I77" s="868"/>
    </row>
    <row r="78" spans="1:11" ht="20.25" customHeight="1" thickBot="1">
      <c r="A78" s="860">
        <f t="shared" si="2"/>
        <v>44</v>
      </c>
      <c r="B78" s="918" t="s">
        <v>21</v>
      </c>
      <c r="C78" s="939">
        <f>+C75-C76-C77</f>
        <v>0</v>
      </c>
      <c r="D78" s="939">
        <f>+D75-D76-D77</f>
        <v>0</v>
      </c>
      <c r="E78" s="939">
        <f>+E75-E76-E77</f>
        <v>0</v>
      </c>
      <c r="F78" s="939">
        <f>+F75-F76-F77</f>
        <v>0</v>
      </c>
      <c r="G78" s="939">
        <f>+G75-G76-G77</f>
        <v>0</v>
      </c>
      <c r="H78" s="920"/>
      <c r="I78" s="868"/>
    </row>
    <row r="79" spans="1:11" ht="20.25" customHeight="1" thickTop="1">
      <c r="A79" s="860"/>
      <c r="B79" s="867" t="s">
        <v>1068</v>
      </c>
      <c r="C79" s="867"/>
      <c r="D79" s="867"/>
      <c r="E79" s="872"/>
      <c r="F79" s="872"/>
      <c r="G79" s="868"/>
      <c r="H79" s="940"/>
      <c r="I79" s="868"/>
    </row>
    <row r="80" spans="1:11" ht="20.25" customHeight="1">
      <c r="A80" s="860"/>
      <c r="B80" s="1130" t="s">
        <v>1057</v>
      </c>
      <c r="C80" s="1131"/>
      <c r="D80" s="1131"/>
      <c r="E80" s="1131"/>
      <c r="F80" s="1131"/>
      <c r="G80" s="1131"/>
      <c r="H80" s="868"/>
    </row>
    <row r="81" spans="1:9" ht="20.25" customHeight="1">
      <c r="A81" s="860"/>
      <c r="B81" s="871" t="s">
        <v>1058</v>
      </c>
      <c r="C81" s="868"/>
      <c r="D81" s="867"/>
      <c r="E81" s="867"/>
      <c r="F81" s="872"/>
      <c r="G81" s="872"/>
      <c r="H81" s="868"/>
    </row>
    <row r="82" spans="1:9" ht="20.25" customHeight="1">
      <c r="A82" s="860"/>
      <c r="B82" s="871" t="s">
        <v>1059</v>
      </c>
      <c r="C82" s="868"/>
      <c r="D82" s="867"/>
      <c r="E82" s="867"/>
      <c r="F82" s="872"/>
      <c r="G82" s="872"/>
      <c r="H82" s="868"/>
    </row>
    <row r="83" spans="1:9" ht="20.25" customHeight="1">
      <c r="A83" s="860"/>
      <c r="B83" s="871" t="s">
        <v>1060</v>
      </c>
      <c r="C83" s="868"/>
      <c r="D83" s="867"/>
      <c r="E83" s="867"/>
      <c r="F83" s="872"/>
      <c r="G83" s="872"/>
      <c r="H83" s="868"/>
    </row>
    <row r="84" spans="1:9" ht="32.25" customHeight="1">
      <c r="A84" s="860"/>
      <c r="B84" s="1130" t="s">
        <v>1061</v>
      </c>
      <c r="C84" s="1130"/>
      <c r="D84" s="1130"/>
      <c r="E84" s="1130"/>
      <c r="F84" s="1130"/>
      <c r="G84" s="1130"/>
      <c r="H84" s="868"/>
    </row>
    <row r="85" spans="1:9">
      <c r="B85" s="941"/>
      <c r="C85" s="868"/>
      <c r="D85" s="868"/>
      <c r="E85" s="868"/>
      <c r="F85" s="868"/>
      <c r="G85" s="868"/>
      <c r="H85" s="868"/>
      <c r="I85" s="868"/>
    </row>
    <row r="86" spans="1:9" ht="15.75" customHeight="1">
      <c r="B86" s="942"/>
      <c r="C86" s="942"/>
      <c r="D86" s="942"/>
      <c r="E86" s="942"/>
      <c r="F86" s="942"/>
      <c r="G86" s="942"/>
      <c r="H86" s="942"/>
      <c r="I86" s="868"/>
    </row>
    <row r="87" spans="1:9">
      <c r="B87" s="1132"/>
      <c r="C87" s="1132"/>
      <c r="D87" s="1132"/>
      <c r="E87" s="1132"/>
      <c r="F87" s="1132"/>
      <c r="G87" s="1132"/>
      <c r="H87" s="1132"/>
      <c r="I87" s="943"/>
    </row>
    <row r="88" spans="1:9">
      <c r="B88" s="867"/>
      <c r="C88" s="867"/>
      <c r="D88" s="867"/>
      <c r="E88" s="867"/>
      <c r="F88" s="867"/>
      <c r="G88" s="867"/>
      <c r="H88" s="867"/>
      <c r="I88" s="868"/>
    </row>
    <row r="89" spans="1:9">
      <c r="B89" s="867"/>
      <c r="C89" s="867"/>
      <c r="D89" s="867"/>
      <c r="E89" s="867"/>
      <c r="F89" s="867"/>
      <c r="G89" s="867"/>
      <c r="H89" s="867"/>
      <c r="I89" s="868"/>
    </row>
    <row r="90" spans="1:9" ht="15.75" customHeight="1">
      <c r="B90" s="867"/>
      <c r="C90" s="867"/>
      <c r="D90" s="867"/>
      <c r="E90" s="867"/>
      <c r="F90" s="867"/>
      <c r="G90" s="867"/>
      <c r="H90" s="867"/>
      <c r="I90" s="868"/>
    </row>
    <row r="91" spans="1:9">
      <c r="B91" s="867"/>
      <c r="C91" s="867"/>
      <c r="D91" s="869"/>
      <c r="E91" s="869"/>
      <c r="F91" s="869"/>
      <c r="G91" s="869"/>
      <c r="H91" s="869"/>
      <c r="I91" s="870"/>
    </row>
    <row r="92" spans="1:9">
      <c r="B92" s="867"/>
      <c r="C92" s="867"/>
      <c r="D92" s="869"/>
      <c r="E92" s="869"/>
      <c r="F92" s="869"/>
      <c r="G92" s="869"/>
      <c r="H92" s="869"/>
      <c r="I92" s="870"/>
    </row>
    <row r="93" spans="1:9">
      <c r="B93" s="871"/>
      <c r="C93" s="867"/>
      <c r="D93" s="872"/>
      <c r="E93" s="872"/>
      <c r="F93" s="867"/>
      <c r="G93" s="867"/>
      <c r="H93" s="867"/>
      <c r="I93" s="868"/>
    </row>
    <row r="94" spans="1:9">
      <c r="B94" s="871"/>
      <c r="C94" s="867"/>
      <c r="D94" s="543"/>
      <c r="E94" s="543"/>
      <c r="F94" s="867"/>
      <c r="G94" s="867"/>
      <c r="H94" s="867"/>
      <c r="I94" s="868"/>
    </row>
    <row r="95" spans="1:9">
      <c r="B95" s="871"/>
      <c r="C95" s="867"/>
      <c r="D95" s="543"/>
      <c r="E95" s="543"/>
      <c r="F95" s="867"/>
      <c r="G95" s="867"/>
      <c r="H95" s="867"/>
      <c r="I95" s="868"/>
    </row>
    <row r="96" spans="1:9">
      <c r="B96" s="871"/>
      <c r="C96" s="867"/>
      <c r="D96" s="543"/>
      <c r="E96" s="543"/>
      <c r="F96" s="867"/>
      <c r="G96" s="867"/>
      <c r="H96" s="867"/>
      <c r="I96" s="868"/>
    </row>
    <row r="97" spans="2:9">
      <c r="B97" s="871"/>
      <c r="C97" s="867"/>
      <c r="D97" s="543"/>
      <c r="E97" s="543"/>
      <c r="F97" s="867"/>
      <c r="G97" s="867"/>
      <c r="H97" s="867"/>
      <c r="I97" s="868"/>
    </row>
    <row r="98" spans="2:9">
      <c r="B98" s="871"/>
      <c r="C98" s="867"/>
      <c r="D98" s="543"/>
      <c r="E98" s="543"/>
      <c r="F98" s="867"/>
      <c r="G98" s="867"/>
      <c r="H98" s="867"/>
      <c r="I98" s="868"/>
    </row>
    <row r="99" spans="2:9">
      <c r="B99" s="871"/>
      <c r="C99" s="867"/>
      <c r="D99" s="543"/>
      <c r="E99" s="543"/>
      <c r="F99" s="867"/>
      <c r="G99" s="867"/>
      <c r="H99" s="867"/>
      <c r="I99" s="868"/>
    </row>
    <row r="100" spans="2:9">
      <c r="B100" s="871"/>
      <c r="C100" s="867"/>
      <c r="D100" s="543"/>
      <c r="E100" s="543"/>
      <c r="F100" s="867"/>
      <c r="G100" s="867"/>
      <c r="H100" s="867"/>
      <c r="I100" s="868"/>
    </row>
    <row r="101" spans="2:9">
      <c r="B101" s="871"/>
      <c r="C101" s="867"/>
      <c r="D101" s="543"/>
      <c r="E101" s="543"/>
      <c r="F101" s="867"/>
      <c r="G101" s="867"/>
      <c r="H101" s="867"/>
      <c r="I101" s="868"/>
    </row>
    <row r="102" spans="2:9">
      <c r="B102" s="871"/>
      <c r="C102" s="867"/>
      <c r="D102" s="543"/>
      <c r="E102" s="543"/>
      <c r="F102" s="867"/>
      <c r="G102" s="867"/>
      <c r="H102" s="867"/>
      <c r="I102" s="868"/>
    </row>
    <row r="103" spans="2:9">
      <c r="B103" s="871"/>
      <c r="C103" s="867"/>
      <c r="D103" s="543"/>
      <c r="E103" s="543"/>
      <c r="F103" s="867"/>
      <c r="G103" s="867"/>
      <c r="H103" s="867"/>
      <c r="I103" s="868"/>
    </row>
    <row r="104" spans="2:9">
      <c r="B104" s="867"/>
      <c r="C104" s="867"/>
      <c r="D104" s="543"/>
      <c r="E104" s="543"/>
      <c r="F104" s="867"/>
      <c r="G104" s="867"/>
      <c r="H104" s="867"/>
      <c r="I104" s="868"/>
    </row>
    <row r="105" spans="2:9">
      <c r="B105" s="871"/>
      <c r="C105" s="867"/>
      <c r="D105" s="543"/>
      <c r="E105" s="543"/>
      <c r="F105" s="867"/>
      <c r="G105" s="867"/>
      <c r="H105" s="867"/>
      <c r="I105" s="868"/>
    </row>
    <row r="106" spans="2:9">
      <c r="B106" s="867"/>
      <c r="C106" s="867"/>
      <c r="D106" s="543"/>
      <c r="E106" s="543"/>
      <c r="F106" s="867"/>
      <c r="G106" s="867"/>
      <c r="H106" s="867"/>
      <c r="I106" s="868"/>
    </row>
    <row r="107" spans="2:9">
      <c r="B107" s="871"/>
      <c r="C107" s="867"/>
      <c r="D107" s="867"/>
      <c r="E107" s="867"/>
      <c r="F107" s="867"/>
      <c r="G107" s="867"/>
      <c r="H107" s="867"/>
      <c r="I107" s="868"/>
    </row>
    <row r="108" spans="2:9">
      <c r="B108" s="871"/>
      <c r="C108" s="867"/>
      <c r="D108" s="867"/>
      <c r="E108" s="867"/>
      <c r="F108" s="867"/>
      <c r="G108" s="867"/>
      <c r="H108" s="867"/>
    </row>
    <row r="109" spans="2:9">
      <c r="B109" s="871"/>
      <c r="C109" s="867"/>
      <c r="D109" s="867"/>
      <c r="E109" s="867"/>
      <c r="F109" s="867"/>
      <c r="G109" s="867"/>
      <c r="H109" s="867"/>
    </row>
    <row r="110" spans="2:9">
      <c r="B110" s="871"/>
      <c r="C110" s="867"/>
      <c r="D110" s="867"/>
      <c r="E110" s="867"/>
      <c r="F110" s="867"/>
      <c r="G110" s="867"/>
      <c r="H110" s="867"/>
    </row>
    <row r="111" spans="2:9">
      <c r="B111" s="871"/>
      <c r="C111" s="867"/>
      <c r="D111" s="867"/>
      <c r="E111" s="867"/>
      <c r="F111" s="867"/>
      <c r="G111" s="867"/>
      <c r="H111" s="867"/>
    </row>
    <row r="112" spans="2:9">
      <c r="B112" s="871"/>
      <c r="C112" s="867"/>
      <c r="D112" s="867"/>
      <c r="E112" s="867"/>
      <c r="F112" s="867"/>
      <c r="G112" s="867"/>
      <c r="H112" s="867"/>
    </row>
    <row r="113" spans="2:8">
      <c r="B113" s="871"/>
      <c r="C113" s="867"/>
      <c r="D113" s="867"/>
      <c r="E113" s="867"/>
      <c r="F113" s="867"/>
      <c r="G113" s="867"/>
      <c r="H113" s="867"/>
    </row>
    <row r="114" spans="2:8">
      <c r="B114" s="871"/>
      <c r="C114" s="867"/>
      <c r="D114" s="867"/>
      <c r="E114" s="867"/>
      <c r="F114" s="867"/>
      <c r="G114" s="867"/>
      <c r="H114" s="867"/>
    </row>
    <row r="115" spans="2:8">
      <c r="B115" s="871"/>
      <c r="C115" s="867"/>
      <c r="D115" s="867"/>
      <c r="E115" s="867"/>
      <c r="F115" s="867"/>
      <c r="G115" s="867"/>
      <c r="H115" s="867"/>
    </row>
    <row r="116" spans="2:8">
      <c r="B116" s="871"/>
      <c r="C116" s="867"/>
      <c r="D116" s="867"/>
      <c r="E116" s="867"/>
      <c r="F116" s="867"/>
      <c r="G116" s="867"/>
      <c r="H116" s="867"/>
    </row>
    <row r="117" spans="2:8">
      <c r="B117" s="871"/>
      <c r="C117" s="867"/>
      <c r="D117" s="867"/>
      <c r="E117" s="867"/>
      <c r="F117" s="867"/>
      <c r="G117" s="867"/>
      <c r="H117" s="867"/>
    </row>
    <row r="118" spans="2:8">
      <c r="B118" s="871"/>
      <c r="C118" s="867"/>
      <c r="D118" s="867"/>
      <c r="E118" s="867"/>
      <c r="F118" s="867"/>
      <c r="G118" s="867"/>
      <c r="H118" s="867"/>
    </row>
    <row r="119" spans="2:8">
      <c r="B119" s="871"/>
      <c r="C119" s="867"/>
      <c r="D119" s="867"/>
      <c r="E119" s="867"/>
      <c r="F119" s="867"/>
      <c r="G119" s="867"/>
      <c r="H119" s="867"/>
    </row>
    <row r="120" spans="2:8">
      <c r="B120" s="871"/>
      <c r="C120" s="867"/>
      <c r="D120" s="867"/>
      <c r="E120" s="867"/>
      <c r="F120" s="867"/>
      <c r="G120" s="867"/>
      <c r="H120" s="867"/>
    </row>
    <row r="121" spans="2:8">
      <c r="B121" s="871"/>
      <c r="C121" s="867"/>
      <c r="D121" s="867"/>
      <c r="E121" s="867"/>
      <c r="F121" s="867"/>
      <c r="G121" s="867"/>
      <c r="H121" s="867"/>
    </row>
    <row r="122" spans="2:8">
      <c r="B122" s="871"/>
      <c r="C122" s="867"/>
      <c r="D122" s="867"/>
      <c r="E122" s="867"/>
      <c r="F122" s="867"/>
      <c r="G122" s="867"/>
      <c r="H122" s="867"/>
    </row>
    <row r="123" spans="2:8">
      <c r="B123" s="871"/>
      <c r="C123" s="867"/>
      <c r="D123" s="867"/>
      <c r="E123" s="867"/>
      <c r="F123" s="867"/>
      <c r="G123" s="867"/>
      <c r="H123" s="867"/>
    </row>
    <row r="124" spans="2:8">
      <c r="B124" s="871"/>
      <c r="C124" s="867"/>
      <c r="D124" s="867"/>
      <c r="E124" s="867"/>
      <c r="F124" s="867"/>
      <c r="G124" s="867"/>
      <c r="H124" s="867"/>
    </row>
    <row r="125" spans="2:8">
      <c r="B125" s="871"/>
      <c r="C125" s="867"/>
      <c r="D125" s="867"/>
      <c r="E125" s="867"/>
      <c r="F125" s="867"/>
      <c r="G125" s="867"/>
      <c r="H125" s="867"/>
    </row>
    <row r="126" spans="2:8">
      <c r="B126" s="871"/>
      <c r="C126" s="867"/>
      <c r="D126" s="867"/>
      <c r="E126" s="867"/>
      <c r="F126" s="867"/>
      <c r="G126" s="867"/>
      <c r="H126" s="867"/>
    </row>
    <row r="127" spans="2:8">
      <c r="B127" s="871"/>
      <c r="C127" s="867"/>
      <c r="D127" s="867"/>
      <c r="E127" s="867"/>
      <c r="F127" s="867"/>
      <c r="G127" s="867"/>
      <c r="H127" s="867"/>
    </row>
    <row r="128" spans="2:8">
      <c r="B128" s="871"/>
      <c r="C128" s="867"/>
      <c r="D128" s="867"/>
      <c r="E128" s="867"/>
      <c r="F128" s="867"/>
      <c r="G128" s="867"/>
      <c r="H128" s="867"/>
    </row>
    <row r="129" spans="2:8">
      <c r="B129" s="871"/>
      <c r="C129" s="867"/>
      <c r="D129" s="867"/>
      <c r="E129" s="867"/>
      <c r="F129" s="867"/>
      <c r="G129" s="867"/>
      <c r="H129" s="867"/>
    </row>
    <row r="130" spans="2:8">
      <c r="B130" s="871"/>
      <c r="C130" s="867"/>
      <c r="D130" s="867"/>
      <c r="E130" s="867"/>
      <c r="F130" s="867"/>
      <c r="G130" s="867"/>
      <c r="H130" s="867"/>
    </row>
    <row r="131" spans="2:8">
      <c r="B131" s="871"/>
      <c r="C131" s="867"/>
      <c r="D131" s="867"/>
      <c r="E131" s="867"/>
      <c r="F131" s="867"/>
      <c r="G131" s="867"/>
      <c r="H131" s="867"/>
    </row>
    <row r="132" spans="2:8">
      <c r="B132" s="871"/>
      <c r="C132" s="867"/>
      <c r="D132" s="867"/>
      <c r="E132" s="867"/>
      <c r="F132" s="867"/>
      <c r="G132" s="867"/>
      <c r="H132" s="867"/>
    </row>
    <row r="133" spans="2:8">
      <c r="B133" s="871"/>
      <c r="C133" s="867"/>
      <c r="D133" s="867"/>
      <c r="E133" s="867"/>
      <c r="F133" s="867"/>
      <c r="G133" s="867"/>
      <c r="H133" s="867"/>
    </row>
    <row r="134" spans="2:8">
      <c r="B134" s="871"/>
      <c r="C134" s="867"/>
      <c r="D134" s="867"/>
      <c r="E134" s="867"/>
      <c r="F134" s="867"/>
      <c r="G134" s="867"/>
      <c r="H134" s="867"/>
    </row>
    <row r="135" spans="2:8">
      <c r="B135" s="871"/>
      <c r="C135" s="867"/>
      <c r="D135" s="867"/>
      <c r="E135" s="867"/>
      <c r="F135" s="867"/>
      <c r="G135" s="867"/>
      <c r="H135" s="867"/>
    </row>
    <row r="136" spans="2:8">
      <c r="B136" s="871"/>
      <c r="C136" s="867"/>
      <c r="D136" s="867"/>
      <c r="E136" s="867"/>
      <c r="F136" s="867"/>
      <c r="G136" s="867"/>
      <c r="H136" s="867"/>
    </row>
    <row r="137" spans="2:8">
      <c r="B137" s="871"/>
      <c r="C137" s="867"/>
      <c r="D137" s="867"/>
      <c r="E137" s="867"/>
      <c r="F137" s="867"/>
      <c r="G137" s="867"/>
      <c r="H137" s="867"/>
    </row>
    <row r="138" spans="2:8">
      <c r="B138" s="871"/>
      <c r="C138" s="867"/>
      <c r="D138" s="867"/>
      <c r="E138" s="867"/>
      <c r="F138" s="867"/>
      <c r="G138" s="867"/>
      <c r="H138" s="867"/>
    </row>
    <row r="139" spans="2:8">
      <c r="B139" s="871"/>
      <c r="C139" s="867"/>
      <c r="D139" s="867"/>
      <c r="E139" s="867"/>
      <c r="F139" s="867"/>
      <c r="G139" s="867"/>
      <c r="H139" s="867"/>
    </row>
    <row r="140" spans="2:8">
      <c r="B140" s="871"/>
      <c r="C140" s="867"/>
      <c r="D140" s="867"/>
      <c r="E140" s="867"/>
      <c r="F140" s="867"/>
      <c r="G140" s="867"/>
      <c r="H140" s="867"/>
    </row>
    <row r="141" spans="2:8">
      <c r="B141" s="871"/>
      <c r="C141" s="867"/>
      <c r="D141" s="867"/>
      <c r="E141" s="867"/>
      <c r="F141" s="867"/>
      <c r="G141" s="867"/>
      <c r="H141" s="867"/>
    </row>
    <row r="142" spans="2:8">
      <c r="B142" s="871"/>
      <c r="C142" s="867"/>
      <c r="D142" s="867"/>
      <c r="E142" s="867"/>
      <c r="F142" s="867"/>
      <c r="G142" s="867"/>
      <c r="H142" s="867"/>
    </row>
    <row r="143" spans="2:8">
      <c r="B143" s="871"/>
      <c r="C143" s="867"/>
      <c r="D143" s="867"/>
      <c r="E143" s="867"/>
      <c r="F143" s="867"/>
      <c r="G143" s="867"/>
      <c r="H143" s="867"/>
    </row>
    <row r="144" spans="2:8">
      <c r="B144" s="871"/>
      <c r="C144" s="867"/>
      <c r="D144" s="867"/>
      <c r="E144" s="867"/>
      <c r="F144" s="867"/>
      <c r="G144" s="867"/>
      <c r="H144" s="867"/>
    </row>
    <row r="145" spans="2:8">
      <c r="B145" s="871"/>
      <c r="C145" s="867"/>
      <c r="D145" s="867"/>
      <c r="E145" s="867"/>
      <c r="F145" s="867"/>
      <c r="G145" s="867"/>
      <c r="H145" s="867"/>
    </row>
    <row r="146" spans="2:8">
      <c r="B146" s="871"/>
      <c r="C146" s="867"/>
      <c r="D146" s="867"/>
      <c r="E146" s="867"/>
      <c r="F146" s="867"/>
      <c r="G146" s="867"/>
      <c r="H146" s="867"/>
    </row>
    <row r="147" spans="2:8">
      <c r="B147" s="871"/>
      <c r="C147" s="867"/>
      <c r="D147" s="867"/>
      <c r="E147" s="867"/>
      <c r="F147" s="867"/>
      <c r="G147" s="867"/>
      <c r="H147" s="867"/>
    </row>
    <row r="148" spans="2:8">
      <c r="B148" s="871"/>
      <c r="C148" s="867"/>
      <c r="D148" s="867"/>
      <c r="E148" s="867"/>
      <c r="F148" s="867"/>
      <c r="G148" s="867"/>
      <c r="H148" s="867"/>
    </row>
    <row r="149" spans="2:8">
      <c r="B149" s="871"/>
      <c r="C149" s="867"/>
      <c r="D149" s="867"/>
      <c r="E149" s="867"/>
      <c r="F149" s="867"/>
      <c r="G149" s="867"/>
      <c r="H149" s="867"/>
    </row>
    <row r="150" spans="2:8">
      <c r="B150" s="871"/>
      <c r="C150" s="867"/>
      <c r="D150" s="867"/>
      <c r="E150" s="867"/>
      <c r="F150" s="867"/>
      <c r="G150" s="867"/>
      <c r="H150" s="867"/>
    </row>
    <row r="151" spans="2:8">
      <c r="B151" s="871"/>
      <c r="C151" s="867"/>
      <c r="D151" s="867"/>
      <c r="E151" s="867"/>
      <c r="F151" s="867"/>
      <c r="G151" s="867"/>
      <c r="H151" s="867"/>
    </row>
    <row r="152" spans="2:8">
      <c r="B152" s="871"/>
      <c r="C152" s="867"/>
      <c r="D152" s="867"/>
      <c r="E152" s="867"/>
      <c r="F152" s="867"/>
      <c r="G152" s="867"/>
      <c r="H152" s="867"/>
    </row>
    <row r="153" spans="2:8">
      <c r="B153" s="871"/>
      <c r="C153" s="867"/>
      <c r="D153" s="867"/>
      <c r="E153" s="867"/>
      <c r="F153" s="867"/>
      <c r="G153" s="867"/>
      <c r="H153" s="867"/>
    </row>
    <row r="154" spans="2:8">
      <c r="B154" s="871"/>
      <c r="C154" s="867"/>
      <c r="D154" s="867"/>
      <c r="E154" s="867"/>
      <c r="F154" s="867"/>
      <c r="G154" s="867"/>
      <c r="H154" s="867"/>
    </row>
    <row r="155" spans="2:8">
      <c r="B155" s="871"/>
      <c r="C155" s="867"/>
      <c r="D155" s="867"/>
      <c r="E155" s="867"/>
      <c r="F155" s="867"/>
      <c r="G155" s="867"/>
      <c r="H155" s="867"/>
    </row>
    <row r="156" spans="2:8">
      <c r="B156" s="871"/>
      <c r="C156" s="867"/>
      <c r="D156" s="867"/>
      <c r="E156" s="867"/>
      <c r="F156" s="867"/>
      <c r="G156" s="867"/>
      <c r="H156" s="867"/>
    </row>
    <row r="157" spans="2:8">
      <c r="B157" s="871"/>
      <c r="C157" s="867"/>
      <c r="D157" s="867"/>
      <c r="E157" s="867"/>
      <c r="F157" s="867"/>
      <c r="G157" s="867"/>
      <c r="H157" s="867"/>
    </row>
    <row r="158" spans="2:8">
      <c r="B158" s="871"/>
      <c r="C158" s="867"/>
      <c r="D158" s="867"/>
      <c r="E158" s="867"/>
      <c r="F158" s="867"/>
      <c r="G158" s="867"/>
      <c r="H158" s="867"/>
    </row>
    <row r="159" spans="2:8">
      <c r="B159" s="871"/>
      <c r="C159" s="867"/>
      <c r="D159" s="867"/>
      <c r="E159" s="867"/>
      <c r="F159" s="867"/>
      <c r="G159" s="867"/>
      <c r="H159" s="867"/>
    </row>
    <row r="160" spans="2:8">
      <c r="B160" s="871"/>
      <c r="C160" s="867"/>
      <c r="D160" s="867"/>
      <c r="E160" s="867"/>
      <c r="F160" s="867"/>
      <c r="G160" s="867"/>
      <c r="H160" s="867"/>
    </row>
    <row r="161" spans="2:8">
      <c r="B161" s="871"/>
      <c r="C161" s="867"/>
      <c r="D161" s="867"/>
      <c r="E161" s="867"/>
      <c r="F161" s="867"/>
      <c r="G161" s="867"/>
      <c r="H161" s="867"/>
    </row>
    <row r="162" spans="2:8">
      <c r="B162" s="871"/>
      <c r="C162" s="867"/>
      <c r="D162" s="867"/>
      <c r="E162" s="867"/>
      <c r="F162" s="867"/>
      <c r="G162" s="867"/>
      <c r="H162" s="867"/>
    </row>
    <row r="163" spans="2:8">
      <c r="B163" s="871"/>
      <c r="C163" s="867"/>
      <c r="D163" s="867"/>
      <c r="E163" s="867"/>
      <c r="F163" s="867"/>
      <c r="G163" s="867"/>
      <c r="H163" s="867"/>
    </row>
    <row r="164" spans="2:8">
      <c r="B164" s="871"/>
      <c r="C164" s="867"/>
      <c r="D164" s="867"/>
      <c r="E164" s="867"/>
      <c r="F164" s="867"/>
      <c r="G164" s="867"/>
      <c r="H164" s="867"/>
    </row>
    <row r="165" spans="2:8">
      <c r="B165" s="871"/>
      <c r="C165" s="867"/>
      <c r="D165" s="867"/>
      <c r="E165" s="867"/>
      <c r="F165" s="867"/>
      <c r="G165" s="867"/>
      <c r="H165" s="867"/>
    </row>
    <row r="166" spans="2:8">
      <c r="B166" s="871"/>
      <c r="C166" s="867"/>
      <c r="D166" s="867"/>
      <c r="E166" s="867"/>
      <c r="F166" s="867"/>
      <c r="G166" s="867"/>
      <c r="H166" s="867"/>
    </row>
    <row r="167" spans="2:8">
      <c r="B167" s="871"/>
      <c r="C167" s="867"/>
      <c r="D167" s="867"/>
      <c r="E167" s="867"/>
      <c r="F167" s="867"/>
      <c r="G167" s="867"/>
      <c r="H167" s="867"/>
    </row>
    <row r="168" spans="2:8">
      <c r="B168" s="871"/>
      <c r="C168" s="867"/>
      <c r="D168" s="867"/>
      <c r="E168" s="867"/>
      <c r="F168" s="867"/>
      <c r="G168" s="867"/>
      <c r="H168" s="867"/>
    </row>
    <row r="169" spans="2:8">
      <c r="B169" s="871"/>
      <c r="C169" s="867"/>
      <c r="D169" s="867"/>
      <c r="E169" s="867"/>
      <c r="F169" s="867"/>
      <c r="G169" s="867"/>
      <c r="H169" s="867"/>
    </row>
    <row r="170" spans="2:8">
      <c r="B170" s="871"/>
      <c r="C170" s="867"/>
      <c r="D170" s="867"/>
      <c r="E170" s="867"/>
      <c r="F170" s="867"/>
      <c r="G170" s="867"/>
      <c r="H170" s="867"/>
    </row>
    <row r="171" spans="2:8">
      <c r="B171" s="871"/>
      <c r="C171" s="867"/>
      <c r="D171" s="867"/>
      <c r="E171" s="867"/>
      <c r="F171" s="867"/>
      <c r="G171" s="867"/>
      <c r="H171" s="867"/>
    </row>
    <row r="172" spans="2:8">
      <c r="B172" s="871"/>
      <c r="C172" s="867"/>
      <c r="D172" s="867"/>
      <c r="E172" s="867"/>
      <c r="F172" s="867"/>
      <c r="G172" s="867"/>
      <c r="H172" s="867"/>
    </row>
    <row r="173" spans="2:8">
      <c r="B173" s="871"/>
      <c r="C173" s="867"/>
      <c r="D173" s="867"/>
      <c r="E173" s="867"/>
      <c r="F173" s="867"/>
      <c r="G173" s="867"/>
      <c r="H173" s="867"/>
    </row>
    <row r="174" spans="2:8">
      <c r="B174" s="871"/>
      <c r="C174" s="867"/>
      <c r="D174" s="867"/>
      <c r="E174" s="867"/>
      <c r="F174" s="867"/>
      <c r="G174" s="867"/>
      <c r="H174" s="867"/>
    </row>
    <row r="175" spans="2:8">
      <c r="B175" s="871"/>
      <c r="C175" s="867"/>
      <c r="D175" s="867"/>
      <c r="E175" s="867"/>
      <c r="F175" s="867"/>
      <c r="G175" s="867"/>
      <c r="H175" s="867"/>
    </row>
    <row r="176" spans="2:8">
      <c r="B176" s="871"/>
      <c r="C176" s="867"/>
      <c r="D176" s="867"/>
      <c r="E176" s="867"/>
      <c r="F176" s="867"/>
      <c r="G176" s="867"/>
      <c r="H176" s="867"/>
    </row>
    <row r="177" spans="2:8">
      <c r="B177" s="871"/>
      <c r="C177" s="867"/>
      <c r="D177" s="867"/>
      <c r="E177" s="867"/>
      <c r="F177" s="867"/>
      <c r="G177" s="867"/>
      <c r="H177" s="867"/>
    </row>
    <row r="178" spans="2:8">
      <c r="B178" s="871"/>
      <c r="C178" s="867"/>
      <c r="D178" s="867"/>
      <c r="E178" s="867"/>
      <c r="F178" s="867"/>
      <c r="G178" s="867"/>
      <c r="H178" s="867"/>
    </row>
    <row r="179" spans="2:8">
      <c r="B179" s="871"/>
      <c r="C179" s="867"/>
      <c r="D179" s="867"/>
      <c r="E179" s="867"/>
      <c r="F179" s="867"/>
      <c r="G179" s="867"/>
      <c r="H179" s="867"/>
    </row>
    <row r="180" spans="2:8">
      <c r="B180" s="871"/>
      <c r="C180" s="867"/>
      <c r="D180" s="867"/>
      <c r="E180" s="867"/>
      <c r="F180" s="867"/>
      <c r="G180" s="867"/>
      <c r="H180" s="867"/>
    </row>
    <row r="181" spans="2:8">
      <c r="B181" s="871"/>
      <c r="C181" s="867"/>
      <c r="D181" s="867"/>
      <c r="E181" s="867"/>
      <c r="F181" s="867"/>
      <c r="G181" s="867"/>
      <c r="H181" s="867"/>
    </row>
    <row r="182" spans="2:8">
      <c r="B182" s="871"/>
      <c r="C182" s="867"/>
      <c r="D182" s="867"/>
      <c r="E182" s="867"/>
      <c r="F182" s="867"/>
      <c r="G182" s="867"/>
      <c r="H182" s="867"/>
    </row>
    <row r="183" spans="2:8">
      <c r="B183" s="871"/>
      <c r="C183" s="867"/>
      <c r="D183" s="867"/>
      <c r="E183" s="867"/>
      <c r="F183" s="867"/>
      <c r="G183" s="867"/>
      <c r="H183" s="867"/>
    </row>
    <row r="184" spans="2:8">
      <c r="B184" s="871"/>
      <c r="C184" s="867"/>
      <c r="D184" s="867"/>
      <c r="E184" s="867"/>
      <c r="F184" s="867"/>
      <c r="G184" s="867"/>
      <c r="H184" s="867"/>
    </row>
    <row r="185" spans="2:8">
      <c r="B185" s="871"/>
      <c r="C185" s="867"/>
      <c r="D185" s="867"/>
      <c r="E185" s="867"/>
      <c r="F185" s="867"/>
      <c r="G185" s="867"/>
      <c r="H185" s="867"/>
    </row>
    <row r="186" spans="2:8">
      <c r="B186" s="871"/>
      <c r="C186" s="867"/>
      <c r="D186" s="867"/>
      <c r="E186" s="867"/>
      <c r="F186" s="867"/>
      <c r="G186" s="867"/>
      <c r="H186" s="867"/>
    </row>
    <row r="187" spans="2:8">
      <c r="B187" s="871"/>
      <c r="C187" s="867"/>
      <c r="D187" s="867"/>
      <c r="E187" s="867"/>
      <c r="F187" s="867"/>
      <c r="G187" s="867"/>
      <c r="H187" s="867"/>
    </row>
    <row r="188" spans="2:8">
      <c r="B188" s="871"/>
      <c r="C188" s="867"/>
      <c r="D188" s="867"/>
      <c r="E188" s="867"/>
      <c r="F188" s="867"/>
      <c r="G188" s="867"/>
      <c r="H188" s="867"/>
    </row>
    <row r="189" spans="2:8">
      <c r="B189" s="871"/>
      <c r="C189" s="867"/>
      <c r="D189" s="867"/>
      <c r="E189" s="867"/>
      <c r="F189" s="867"/>
      <c r="G189" s="867"/>
      <c r="H189" s="867"/>
    </row>
    <row r="190" spans="2:8">
      <c r="B190" s="871"/>
      <c r="C190" s="867"/>
      <c r="D190" s="867"/>
      <c r="E190" s="867"/>
      <c r="F190" s="867"/>
      <c r="G190" s="867"/>
      <c r="H190" s="867"/>
    </row>
    <row r="191" spans="2:8">
      <c r="B191" s="871"/>
      <c r="C191" s="867"/>
      <c r="D191" s="867"/>
      <c r="E191" s="867"/>
      <c r="F191" s="867"/>
      <c r="G191" s="867"/>
      <c r="H191" s="867"/>
    </row>
    <row r="192" spans="2:8">
      <c r="B192" s="871"/>
      <c r="C192" s="867"/>
      <c r="D192" s="867"/>
      <c r="E192" s="867"/>
      <c r="F192" s="867"/>
      <c r="G192" s="867"/>
      <c r="H192" s="867"/>
    </row>
    <row r="193" spans="2:8">
      <c r="B193" s="871"/>
      <c r="C193" s="867"/>
      <c r="D193" s="867"/>
      <c r="E193" s="867"/>
      <c r="F193" s="867"/>
      <c r="G193" s="867"/>
      <c r="H193" s="867"/>
    </row>
    <row r="194" spans="2:8">
      <c r="B194" s="871"/>
      <c r="C194" s="867"/>
      <c r="D194" s="867"/>
      <c r="E194" s="867"/>
      <c r="F194" s="867"/>
      <c r="G194" s="867"/>
      <c r="H194" s="867"/>
    </row>
    <row r="195" spans="2:8">
      <c r="B195" s="871"/>
      <c r="C195" s="867"/>
      <c r="D195" s="867"/>
      <c r="E195" s="867"/>
      <c r="F195" s="867"/>
      <c r="G195" s="867"/>
      <c r="H195" s="867"/>
    </row>
    <row r="196" spans="2:8">
      <c r="B196" s="871"/>
      <c r="C196" s="867"/>
      <c r="D196" s="867"/>
      <c r="E196" s="867"/>
      <c r="F196" s="867"/>
      <c r="G196" s="867"/>
      <c r="H196" s="867"/>
    </row>
    <row r="197" spans="2:8">
      <c r="B197" s="871"/>
      <c r="C197" s="867"/>
      <c r="D197" s="867"/>
      <c r="E197" s="867"/>
      <c r="F197" s="867"/>
      <c r="G197" s="867"/>
      <c r="H197" s="867"/>
    </row>
    <row r="198" spans="2:8">
      <c r="B198" s="871"/>
      <c r="C198" s="867"/>
      <c r="D198" s="867"/>
      <c r="E198" s="867"/>
      <c r="F198" s="867"/>
      <c r="G198" s="867"/>
      <c r="H198" s="867"/>
    </row>
    <row r="199" spans="2:8">
      <c r="B199" s="871"/>
      <c r="C199" s="867"/>
      <c r="D199" s="867"/>
      <c r="E199" s="867"/>
      <c r="F199" s="867"/>
      <c r="G199" s="867"/>
      <c r="H199" s="867"/>
    </row>
    <row r="200" spans="2:8">
      <c r="B200" s="871"/>
      <c r="C200" s="867"/>
      <c r="D200" s="867"/>
      <c r="E200" s="867"/>
      <c r="F200" s="867"/>
      <c r="G200" s="867"/>
      <c r="H200" s="867"/>
    </row>
    <row r="201" spans="2:8">
      <c r="B201" s="871"/>
      <c r="C201" s="867"/>
      <c r="D201" s="867"/>
      <c r="E201" s="867"/>
      <c r="F201" s="867"/>
      <c r="G201" s="867"/>
      <c r="H201" s="867"/>
    </row>
    <row r="202" spans="2:8">
      <c r="B202" s="871"/>
      <c r="C202" s="867"/>
      <c r="D202" s="867"/>
      <c r="E202" s="867"/>
      <c r="F202" s="867"/>
      <c r="G202" s="867"/>
      <c r="H202" s="867"/>
    </row>
    <row r="203" spans="2:8">
      <c r="B203" s="871"/>
      <c r="C203" s="867"/>
      <c r="D203" s="867"/>
      <c r="E203" s="867"/>
      <c r="F203" s="867"/>
      <c r="G203" s="867"/>
      <c r="H203" s="867"/>
    </row>
    <row r="204" spans="2:8">
      <c r="B204" s="871"/>
      <c r="C204" s="867"/>
      <c r="D204" s="867"/>
      <c r="E204" s="867"/>
      <c r="F204" s="867"/>
      <c r="G204" s="867"/>
      <c r="H204" s="867"/>
    </row>
    <row r="205" spans="2:8">
      <c r="B205" s="871"/>
      <c r="C205" s="867"/>
      <c r="D205" s="867"/>
      <c r="E205" s="867"/>
      <c r="F205" s="867"/>
      <c r="G205" s="867"/>
      <c r="H205" s="867"/>
    </row>
    <row r="206" spans="2:8">
      <c r="B206" s="871"/>
      <c r="C206" s="867"/>
      <c r="D206" s="867"/>
      <c r="E206" s="867"/>
      <c r="F206" s="867"/>
      <c r="G206" s="867"/>
      <c r="H206" s="867"/>
    </row>
    <row r="207" spans="2:8">
      <c r="B207" s="871"/>
      <c r="C207" s="867"/>
      <c r="D207" s="867"/>
      <c r="E207" s="867"/>
      <c r="F207" s="867"/>
      <c r="G207" s="867"/>
      <c r="H207" s="867"/>
    </row>
    <row r="208" spans="2:8">
      <c r="B208" s="871"/>
      <c r="C208" s="867"/>
      <c r="D208" s="867"/>
      <c r="E208" s="867"/>
      <c r="F208" s="867"/>
      <c r="G208" s="867"/>
      <c r="H208" s="867"/>
    </row>
    <row r="209" spans="2:9">
      <c r="B209" s="871"/>
      <c r="C209" s="867"/>
      <c r="D209" s="867"/>
      <c r="E209" s="867"/>
      <c r="F209" s="867"/>
      <c r="G209" s="867"/>
      <c r="H209" s="867"/>
    </row>
    <row r="210" spans="2:9">
      <c r="B210" s="871"/>
      <c r="C210" s="867"/>
      <c r="D210" s="867"/>
      <c r="E210" s="867"/>
      <c r="F210" s="867"/>
      <c r="G210" s="867"/>
      <c r="H210" s="867"/>
      <c r="I210" s="873"/>
    </row>
    <row r="211" spans="2:9">
      <c r="B211" s="871"/>
      <c r="C211" s="867"/>
      <c r="D211" s="867"/>
      <c r="E211" s="867"/>
      <c r="F211" s="867"/>
      <c r="G211" s="867"/>
      <c r="H211" s="867"/>
    </row>
    <row r="212" spans="2:9">
      <c r="B212" s="871"/>
      <c r="C212" s="867"/>
      <c r="D212" s="867"/>
      <c r="E212" s="867"/>
      <c r="F212" s="867"/>
      <c r="G212" s="867"/>
      <c r="H212" s="867"/>
    </row>
    <row r="213" spans="2:9">
      <c r="B213" s="871"/>
      <c r="C213" s="867"/>
      <c r="D213" s="867"/>
      <c r="E213" s="867"/>
      <c r="F213" s="867"/>
      <c r="G213" s="867"/>
      <c r="H213" s="867"/>
    </row>
    <row r="214" spans="2:9">
      <c r="B214" s="871"/>
      <c r="C214" s="867"/>
      <c r="D214" s="867"/>
      <c r="E214" s="867"/>
      <c r="F214" s="867"/>
      <c r="G214" s="867"/>
      <c r="H214" s="867"/>
    </row>
    <row r="215" spans="2:9">
      <c r="B215" s="871"/>
      <c r="C215" s="867"/>
      <c r="D215" s="867"/>
      <c r="E215" s="867"/>
      <c r="F215" s="867"/>
      <c r="G215" s="867"/>
      <c r="H215" s="867"/>
    </row>
    <row r="216" spans="2:9">
      <c r="B216" s="871"/>
      <c r="C216" s="867"/>
      <c r="D216" s="867"/>
      <c r="E216" s="867"/>
      <c r="F216" s="867"/>
      <c r="G216" s="867"/>
      <c r="H216" s="867"/>
    </row>
    <row r="217" spans="2:9">
      <c r="B217" s="871"/>
      <c r="C217" s="867"/>
      <c r="D217" s="867"/>
      <c r="E217" s="867"/>
      <c r="F217" s="867"/>
      <c r="G217" s="867"/>
      <c r="H217" s="867"/>
    </row>
    <row r="218" spans="2:9">
      <c r="B218" s="871"/>
      <c r="C218" s="867"/>
      <c r="D218" s="867"/>
      <c r="E218" s="867"/>
      <c r="F218" s="867"/>
      <c r="G218" s="867"/>
      <c r="H218" s="867"/>
    </row>
    <row r="219" spans="2:9">
      <c r="B219" s="871"/>
      <c r="C219" s="867"/>
      <c r="D219" s="867"/>
      <c r="E219" s="867"/>
      <c r="F219" s="867"/>
      <c r="G219" s="867"/>
      <c r="H219" s="867"/>
    </row>
    <row r="220" spans="2:9">
      <c r="B220" s="871"/>
      <c r="C220" s="867"/>
      <c r="D220" s="867"/>
      <c r="E220" s="867"/>
      <c r="F220" s="867"/>
      <c r="G220" s="867"/>
      <c r="H220" s="867"/>
    </row>
    <row r="221" spans="2:9">
      <c r="B221" s="871"/>
      <c r="C221" s="867"/>
      <c r="D221" s="867"/>
      <c r="E221" s="867"/>
      <c r="F221" s="867"/>
      <c r="G221" s="867"/>
      <c r="H221" s="867"/>
    </row>
    <row r="222" spans="2:9">
      <c r="B222" s="871"/>
      <c r="C222" s="867"/>
      <c r="D222" s="867"/>
      <c r="E222" s="867"/>
      <c r="F222" s="867"/>
      <c r="G222" s="867"/>
      <c r="H222" s="867"/>
    </row>
    <row r="223" spans="2:9">
      <c r="B223" s="871"/>
      <c r="C223" s="867"/>
      <c r="D223" s="867"/>
      <c r="E223" s="867"/>
      <c r="F223" s="867"/>
      <c r="G223" s="867"/>
      <c r="H223" s="867"/>
    </row>
    <row r="224" spans="2:9">
      <c r="B224" s="871"/>
      <c r="C224" s="867"/>
      <c r="D224" s="867"/>
      <c r="E224" s="867"/>
      <c r="F224" s="867"/>
      <c r="G224" s="867"/>
      <c r="H224" s="867"/>
    </row>
    <row r="225" spans="2:8">
      <c r="B225" s="871"/>
      <c r="C225" s="867"/>
      <c r="D225" s="867"/>
      <c r="E225" s="867"/>
      <c r="F225" s="867"/>
      <c r="G225" s="867"/>
      <c r="H225" s="867"/>
    </row>
    <row r="226" spans="2:8">
      <c r="B226" s="871"/>
      <c r="C226" s="867"/>
      <c r="D226" s="867"/>
      <c r="E226" s="867"/>
      <c r="F226" s="867"/>
      <c r="G226" s="867"/>
      <c r="H226" s="867"/>
    </row>
    <row r="227" spans="2:8">
      <c r="B227" s="871"/>
      <c r="C227" s="867"/>
      <c r="D227" s="867"/>
      <c r="E227" s="867"/>
      <c r="F227" s="867"/>
      <c r="G227" s="867"/>
      <c r="H227" s="867"/>
    </row>
    <row r="228" spans="2:8">
      <c r="B228" s="871"/>
      <c r="C228" s="867"/>
      <c r="D228" s="867"/>
      <c r="E228" s="867"/>
      <c r="F228" s="867"/>
      <c r="G228" s="867"/>
      <c r="H228" s="867"/>
    </row>
    <row r="229" spans="2:8">
      <c r="B229" s="871"/>
      <c r="C229" s="867"/>
      <c r="D229" s="867"/>
      <c r="E229" s="867"/>
      <c r="F229" s="867"/>
      <c r="G229" s="867"/>
      <c r="H229" s="867"/>
    </row>
    <row r="230" spans="2:8">
      <c r="B230" s="871"/>
      <c r="C230" s="867"/>
      <c r="D230" s="867"/>
      <c r="E230" s="867"/>
      <c r="F230" s="867"/>
      <c r="G230" s="867"/>
      <c r="H230" s="867"/>
    </row>
    <row r="231" spans="2:8">
      <c r="B231" s="871"/>
      <c r="C231" s="867"/>
      <c r="D231" s="867"/>
      <c r="E231" s="867"/>
      <c r="F231" s="867"/>
      <c r="G231" s="867"/>
      <c r="H231" s="867"/>
    </row>
    <row r="232" spans="2:8">
      <c r="B232" s="871"/>
      <c r="C232" s="867"/>
      <c r="D232" s="867"/>
      <c r="E232" s="867"/>
      <c r="F232" s="867"/>
      <c r="G232" s="867"/>
      <c r="H232" s="867"/>
    </row>
    <row r="233" spans="2:8">
      <c r="B233" s="871"/>
      <c r="C233" s="867"/>
      <c r="D233" s="867"/>
      <c r="E233" s="867"/>
      <c r="F233" s="867"/>
      <c r="G233" s="867"/>
      <c r="H233" s="867"/>
    </row>
    <row r="234" spans="2:8">
      <c r="B234" s="871"/>
      <c r="C234" s="867"/>
      <c r="D234" s="867"/>
      <c r="E234" s="867"/>
      <c r="F234" s="867"/>
      <c r="G234" s="867"/>
      <c r="H234" s="867"/>
    </row>
    <row r="235" spans="2:8">
      <c r="B235" s="871"/>
      <c r="C235" s="867"/>
      <c r="D235" s="867"/>
      <c r="E235" s="867"/>
      <c r="F235" s="867"/>
      <c r="G235" s="867"/>
      <c r="H235" s="867"/>
    </row>
    <row r="236" spans="2:8">
      <c r="B236" s="871"/>
      <c r="C236" s="867"/>
      <c r="D236" s="867"/>
      <c r="E236" s="867"/>
      <c r="F236" s="867"/>
      <c r="G236" s="867"/>
      <c r="H236" s="867"/>
    </row>
    <row r="237" spans="2:8">
      <c r="B237" s="871"/>
      <c r="C237" s="867"/>
      <c r="D237" s="867"/>
      <c r="E237" s="867"/>
      <c r="F237" s="867"/>
      <c r="G237" s="867"/>
      <c r="H237" s="867"/>
    </row>
    <row r="238" spans="2:8">
      <c r="B238" s="871"/>
      <c r="C238" s="867"/>
      <c r="D238" s="867"/>
      <c r="E238" s="867"/>
      <c r="F238" s="867"/>
      <c r="G238" s="867"/>
      <c r="H238" s="867"/>
    </row>
    <row r="239" spans="2:8">
      <c r="B239" s="871"/>
      <c r="C239" s="867"/>
      <c r="D239" s="867"/>
      <c r="E239" s="867"/>
      <c r="F239" s="867"/>
      <c r="G239" s="867"/>
      <c r="H239" s="867"/>
    </row>
    <row r="240" spans="2:8">
      <c r="B240" s="871"/>
      <c r="C240" s="867"/>
      <c r="D240" s="867"/>
      <c r="E240" s="867"/>
      <c r="F240" s="867"/>
      <c r="G240" s="867"/>
      <c r="H240" s="867"/>
    </row>
    <row r="241" spans="2:8">
      <c r="B241" s="871"/>
      <c r="C241" s="867"/>
      <c r="D241" s="867"/>
      <c r="E241" s="867"/>
      <c r="F241" s="867"/>
      <c r="G241" s="867"/>
      <c r="H241" s="867"/>
    </row>
    <row r="242" spans="2:8">
      <c r="B242" s="871"/>
      <c r="C242" s="867"/>
      <c r="D242" s="867"/>
      <c r="E242" s="867"/>
      <c r="F242" s="867"/>
      <c r="G242" s="867"/>
      <c r="H242" s="867"/>
    </row>
    <row r="243" spans="2:8">
      <c r="B243" s="871"/>
      <c r="C243" s="867"/>
      <c r="D243" s="867"/>
      <c r="E243" s="867"/>
      <c r="F243" s="867"/>
      <c r="G243" s="867"/>
      <c r="H243" s="867"/>
    </row>
    <row r="244" spans="2:8">
      <c r="B244" s="871"/>
      <c r="C244" s="867"/>
      <c r="D244" s="867"/>
      <c r="E244" s="867"/>
      <c r="F244" s="867"/>
      <c r="G244" s="867"/>
      <c r="H244" s="867"/>
    </row>
    <row r="245" spans="2:8">
      <c r="B245" s="871"/>
      <c r="C245" s="867"/>
      <c r="D245" s="867"/>
      <c r="E245" s="867"/>
      <c r="F245" s="867"/>
      <c r="G245" s="867"/>
      <c r="H245" s="867"/>
    </row>
    <row r="246" spans="2:8">
      <c r="B246" s="871"/>
      <c r="C246" s="867"/>
      <c r="D246" s="867"/>
      <c r="E246" s="867"/>
      <c r="F246" s="867"/>
      <c r="G246" s="867"/>
      <c r="H246" s="867"/>
    </row>
    <row r="247" spans="2:8">
      <c r="B247" s="871"/>
      <c r="C247" s="867"/>
      <c r="D247" s="867"/>
      <c r="E247" s="867"/>
      <c r="F247" s="867"/>
      <c r="G247" s="867"/>
      <c r="H247" s="867"/>
    </row>
    <row r="248" spans="2:8">
      <c r="B248" s="871"/>
      <c r="C248" s="867"/>
      <c r="D248" s="867"/>
      <c r="E248" s="867"/>
      <c r="F248" s="867"/>
      <c r="G248" s="867"/>
      <c r="H248" s="867"/>
    </row>
    <row r="249" spans="2:8">
      <c r="B249" s="871"/>
      <c r="C249" s="867"/>
      <c r="D249" s="867"/>
      <c r="E249" s="867"/>
      <c r="F249" s="867"/>
      <c r="G249" s="867"/>
      <c r="H249" s="867"/>
    </row>
    <row r="250" spans="2:8">
      <c r="B250" s="871"/>
      <c r="C250" s="867"/>
      <c r="D250" s="867"/>
      <c r="E250" s="867"/>
      <c r="F250" s="867"/>
      <c r="G250" s="867"/>
      <c r="H250" s="867"/>
    </row>
    <row r="251" spans="2:8">
      <c r="B251" s="871"/>
      <c r="C251" s="867"/>
      <c r="D251" s="867"/>
      <c r="E251" s="867"/>
      <c r="F251" s="867"/>
      <c r="G251" s="867"/>
      <c r="H251" s="867"/>
    </row>
    <row r="252" spans="2:8">
      <c r="B252" s="871"/>
      <c r="C252" s="867"/>
      <c r="D252" s="867"/>
      <c r="E252" s="867"/>
      <c r="F252" s="867"/>
      <c r="G252" s="867"/>
      <c r="H252" s="867"/>
    </row>
    <row r="253" spans="2:8">
      <c r="B253" s="871"/>
      <c r="C253" s="867"/>
      <c r="D253" s="867"/>
      <c r="E253" s="867"/>
      <c r="F253" s="867"/>
      <c r="G253" s="867"/>
      <c r="H253" s="867"/>
    </row>
    <row r="254" spans="2:8">
      <c r="B254" s="871"/>
      <c r="C254" s="867"/>
      <c r="D254" s="867"/>
      <c r="E254" s="867"/>
      <c r="F254" s="867"/>
      <c r="G254" s="867"/>
      <c r="H254" s="867"/>
    </row>
    <row r="255" spans="2:8">
      <c r="B255" s="871"/>
      <c r="C255" s="867"/>
      <c r="D255" s="867"/>
      <c r="E255" s="867"/>
      <c r="F255" s="867"/>
      <c r="G255" s="867"/>
      <c r="H255" s="867"/>
    </row>
    <row r="256" spans="2:8">
      <c r="B256" s="871"/>
      <c r="C256" s="867"/>
      <c r="D256" s="867"/>
      <c r="E256" s="867"/>
      <c r="F256" s="867"/>
      <c r="G256" s="867"/>
      <c r="H256" s="867"/>
    </row>
    <row r="257" spans="2:8">
      <c r="B257" s="871"/>
      <c r="C257" s="867"/>
      <c r="D257" s="867"/>
      <c r="E257" s="867"/>
      <c r="F257" s="867"/>
      <c r="G257" s="867"/>
      <c r="H257" s="867"/>
    </row>
    <row r="258" spans="2:8">
      <c r="B258" s="871"/>
      <c r="C258" s="867"/>
      <c r="D258" s="867"/>
      <c r="E258" s="867"/>
      <c r="F258" s="867"/>
      <c r="G258" s="867"/>
      <c r="H258" s="867"/>
    </row>
    <row r="259" spans="2:8">
      <c r="B259" s="871"/>
      <c r="C259" s="867"/>
      <c r="D259" s="867"/>
      <c r="E259" s="867"/>
      <c r="F259" s="867"/>
      <c r="G259" s="867"/>
      <c r="H259" s="867"/>
    </row>
    <row r="260" spans="2:8">
      <c r="B260" s="871"/>
      <c r="C260" s="867"/>
      <c r="D260" s="867"/>
      <c r="E260" s="867"/>
      <c r="F260" s="867"/>
      <c r="G260" s="867"/>
      <c r="H260" s="867"/>
    </row>
    <row r="261" spans="2:8">
      <c r="B261" s="871"/>
      <c r="C261" s="867"/>
      <c r="D261" s="867"/>
      <c r="E261" s="867"/>
      <c r="F261" s="867"/>
      <c r="G261" s="867"/>
      <c r="H261" s="867"/>
    </row>
    <row r="262" spans="2:8">
      <c r="B262" s="871"/>
      <c r="C262" s="867"/>
      <c r="D262" s="867"/>
      <c r="E262" s="867"/>
      <c r="F262" s="867"/>
      <c r="G262" s="867"/>
      <c r="H262" s="867"/>
    </row>
    <row r="263" spans="2:8">
      <c r="B263" s="871"/>
      <c r="C263" s="867"/>
      <c r="D263" s="867"/>
      <c r="E263" s="867"/>
      <c r="F263" s="867"/>
      <c r="G263" s="867"/>
      <c r="H263" s="867"/>
    </row>
    <row r="264" spans="2:8">
      <c r="B264" s="871"/>
      <c r="C264" s="867"/>
      <c r="D264" s="867"/>
      <c r="E264" s="867"/>
      <c r="F264" s="867"/>
      <c r="G264" s="867"/>
      <c r="H264" s="867"/>
    </row>
    <row r="265" spans="2:8">
      <c r="B265" s="871"/>
      <c r="C265" s="867"/>
      <c r="D265" s="867"/>
      <c r="E265" s="867"/>
      <c r="F265" s="867"/>
      <c r="G265" s="867"/>
      <c r="H265" s="867"/>
    </row>
    <row r="266" spans="2:8">
      <c r="B266" s="871"/>
      <c r="C266" s="867"/>
      <c r="D266" s="867"/>
      <c r="E266" s="867"/>
      <c r="F266" s="867"/>
      <c r="G266" s="867"/>
      <c r="H266" s="867"/>
    </row>
    <row r="267" spans="2:8">
      <c r="B267" s="871"/>
      <c r="C267" s="867"/>
      <c r="D267" s="867"/>
      <c r="E267" s="867"/>
      <c r="F267" s="867"/>
      <c r="G267" s="867"/>
      <c r="H267" s="867"/>
    </row>
    <row r="268" spans="2:8">
      <c r="B268" s="871"/>
      <c r="C268" s="867"/>
      <c r="D268" s="867"/>
      <c r="E268" s="867"/>
      <c r="F268" s="867"/>
      <c r="G268" s="867"/>
      <c r="H268" s="867"/>
    </row>
    <row r="269" spans="2:8">
      <c r="B269" s="871"/>
      <c r="C269" s="867"/>
      <c r="D269" s="867"/>
      <c r="E269" s="867"/>
      <c r="F269" s="867"/>
      <c r="G269" s="867"/>
      <c r="H269" s="867"/>
    </row>
    <row r="270" spans="2:8">
      <c r="B270" s="871"/>
      <c r="C270" s="867"/>
      <c r="D270" s="867"/>
      <c r="E270" s="867"/>
      <c r="F270" s="867"/>
      <c r="G270" s="867"/>
      <c r="H270" s="867"/>
    </row>
    <row r="271" spans="2:8">
      <c r="B271" s="871"/>
      <c r="C271" s="867"/>
      <c r="D271" s="867"/>
      <c r="E271" s="867"/>
      <c r="F271" s="867"/>
      <c r="G271" s="867"/>
      <c r="H271" s="867"/>
    </row>
    <row r="272" spans="2:8">
      <c r="B272" s="871"/>
      <c r="C272" s="867"/>
      <c r="D272" s="867"/>
      <c r="E272" s="867"/>
      <c r="F272" s="867"/>
      <c r="G272" s="867"/>
      <c r="H272" s="867"/>
    </row>
    <row r="273" spans="2:8">
      <c r="B273" s="871"/>
      <c r="C273" s="867"/>
      <c r="D273" s="867"/>
      <c r="E273" s="867"/>
      <c r="F273" s="867"/>
      <c r="G273" s="867"/>
      <c r="H273" s="867"/>
    </row>
    <row r="274" spans="2:8">
      <c r="B274" s="871"/>
      <c r="C274" s="867"/>
      <c r="D274" s="867"/>
      <c r="E274" s="867"/>
      <c r="F274" s="867"/>
      <c r="G274" s="867"/>
      <c r="H274" s="867"/>
    </row>
    <row r="275" spans="2:8">
      <c r="B275" s="871"/>
      <c r="C275" s="867"/>
      <c r="D275" s="867"/>
      <c r="E275" s="867"/>
      <c r="F275" s="867"/>
      <c r="G275" s="867"/>
      <c r="H275" s="867"/>
    </row>
    <row r="276" spans="2:8">
      <c r="B276" s="871"/>
      <c r="C276" s="867"/>
      <c r="D276" s="867"/>
      <c r="E276" s="867"/>
      <c r="F276" s="867"/>
      <c r="G276" s="867"/>
      <c r="H276" s="867"/>
    </row>
    <row r="277" spans="2:8">
      <c r="B277" s="871"/>
      <c r="C277" s="867"/>
      <c r="D277" s="867"/>
      <c r="E277" s="867"/>
      <c r="F277" s="867"/>
      <c r="G277" s="867"/>
      <c r="H277" s="867"/>
    </row>
    <row r="278" spans="2:8">
      <c r="B278" s="871"/>
      <c r="C278" s="867"/>
      <c r="D278" s="867"/>
      <c r="E278" s="867"/>
      <c r="F278" s="867"/>
      <c r="G278" s="867"/>
      <c r="H278" s="867"/>
    </row>
    <row r="279" spans="2:8">
      <c r="B279" s="871"/>
      <c r="C279" s="867"/>
      <c r="D279" s="867"/>
      <c r="E279" s="867"/>
      <c r="F279" s="867"/>
      <c r="G279" s="867"/>
      <c r="H279" s="867"/>
    </row>
    <row r="280" spans="2:8">
      <c r="B280" s="871"/>
      <c r="C280" s="867"/>
      <c r="D280" s="867"/>
      <c r="E280" s="867"/>
      <c r="F280" s="867"/>
      <c r="G280" s="867"/>
      <c r="H280" s="867"/>
    </row>
    <row r="281" spans="2:8">
      <c r="B281" s="871"/>
      <c r="C281" s="867"/>
      <c r="D281" s="867"/>
      <c r="E281" s="867"/>
      <c r="F281" s="867"/>
      <c r="G281" s="867"/>
      <c r="H281" s="867"/>
    </row>
    <row r="282" spans="2:8">
      <c r="B282" s="871"/>
      <c r="C282" s="867"/>
      <c r="D282" s="867"/>
      <c r="E282" s="867"/>
      <c r="F282" s="867"/>
      <c r="G282" s="867"/>
      <c r="H282" s="867"/>
    </row>
    <row r="283" spans="2:8">
      <c r="B283" s="871"/>
      <c r="C283" s="867"/>
      <c r="D283" s="867"/>
      <c r="E283" s="867"/>
      <c r="F283" s="867"/>
      <c r="G283" s="867"/>
      <c r="H283" s="867"/>
    </row>
    <row r="284" spans="2:8">
      <c r="B284" s="871"/>
      <c r="C284" s="867"/>
      <c r="D284" s="867"/>
      <c r="E284" s="867"/>
      <c r="F284" s="867"/>
      <c r="G284" s="867"/>
      <c r="H284" s="867"/>
    </row>
    <row r="285" spans="2:8">
      <c r="B285" s="871"/>
      <c r="C285" s="867"/>
      <c r="D285" s="867"/>
      <c r="E285" s="867"/>
      <c r="F285" s="867"/>
      <c r="G285" s="867"/>
      <c r="H285" s="867"/>
    </row>
    <row r="286" spans="2:8">
      <c r="B286" s="871"/>
      <c r="C286" s="867"/>
      <c r="D286" s="867"/>
      <c r="E286" s="867"/>
      <c r="F286" s="867"/>
      <c r="G286" s="867"/>
      <c r="H286" s="867"/>
    </row>
    <row r="287" spans="2:8">
      <c r="B287" s="871"/>
      <c r="C287" s="867"/>
      <c r="D287" s="867"/>
      <c r="E287" s="867"/>
      <c r="F287" s="867"/>
      <c r="G287" s="867"/>
      <c r="H287" s="867"/>
    </row>
    <row r="288" spans="2:8">
      <c r="B288" s="871"/>
      <c r="C288" s="867"/>
      <c r="D288" s="867"/>
      <c r="E288" s="867"/>
      <c r="F288" s="867"/>
      <c r="G288" s="867"/>
      <c r="H288" s="867"/>
    </row>
    <row r="289" spans="2:8">
      <c r="B289" s="871"/>
      <c r="C289" s="867"/>
      <c r="D289" s="867"/>
      <c r="E289" s="867"/>
      <c r="F289" s="867"/>
      <c r="G289" s="867"/>
      <c r="H289" s="867"/>
    </row>
    <row r="290" spans="2:8">
      <c r="B290" s="871"/>
      <c r="C290" s="867"/>
      <c r="D290" s="867"/>
      <c r="E290" s="867"/>
      <c r="F290" s="867"/>
      <c r="G290" s="867"/>
      <c r="H290" s="867"/>
    </row>
    <row r="291" spans="2:8">
      <c r="B291" s="871"/>
      <c r="C291" s="867"/>
      <c r="D291" s="867"/>
      <c r="E291" s="867"/>
      <c r="F291" s="867"/>
      <c r="G291" s="867"/>
      <c r="H291" s="867"/>
    </row>
    <row r="292" spans="2:8">
      <c r="B292" s="871"/>
      <c r="C292" s="867"/>
      <c r="D292" s="867"/>
      <c r="E292" s="867"/>
      <c r="F292" s="867"/>
      <c r="G292" s="867"/>
      <c r="H292" s="867"/>
    </row>
    <row r="293" spans="2:8">
      <c r="B293" s="871"/>
      <c r="C293" s="867"/>
      <c r="D293" s="867"/>
      <c r="E293" s="867"/>
      <c r="F293" s="867"/>
      <c r="G293" s="867"/>
      <c r="H293" s="867"/>
    </row>
    <row r="294" spans="2:8">
      <c r="B294" s="871"/>
      <c r="C294" s="867"/>
      <c r="D294" s="867"/>
      <c r="E294" s="867"/>
      <c r="F294" s="867"/>
      <c r="G294" s="867"/>
      <c r="H294" s="867"/>
    </row>
    <row r="295" spans="2:8">
      <c r="B295" s="871"/>
      <c r="C295" s="867"/>
      <c r="D295" s="867"/>
      <c r="E295" s="867"/>
      <c r="F295" s="867"/>
      <c r="G295" s="867"/>
      <c r="H295" s="867"/>
    </row>
    <row r="296" spans="2:8">
      <c r="B296" s="871"/>
      <c r="C296" s="867"/>
      <c r="D296" s="867"/>
      <c r="E296" s="867"/>
      <c r="F296" s="867"/>
      <c r="G296" s="867"/>
      <c r="H296" s="867"/>
    </row>
    <row r="297" spans="2:8">
      <c r="B297" s="871"/>
      <c r="C297" s="867"/>
      <c r="D297" s="867"/>
      <c r="E297" s="867"/>
      <c r="F297" s="867"/>
      <c r="G297" s="867"/>
      <c r="H297" s="867"/>
    </row>
    <row r="298" spans="2:8">
      <c r="B298" s="871"/>
      <c r="C298" s="867"/>
      <c r="D298" s="867"/>
      <c r="E298" s="867"/>
      <c r="F298" s="867"/>
      <c r="G298" s="867"/>
      <c r="H298" s="867"/>
    </row>
    <row r="299" spans="2:8">
      <c r="B299" s="871"/>
      <c r="C299" s="867"/>
      <c r="D299" s="867"/>
      <c r="E299" s="867"/>
      <c r="F299" s="867"/>
      <c r="G299" s="867"/>
      <c r="H299" s="867"/>
    </row>
    <row r="300" spans="2:8">
      <c r="B300" s="871"/>
      <c r="C300" s="867"/>
      <c r="D300" s="867"/>
      <c r="E300" s="867"/>
      <c r="F300" s="867"/>
      <c r="G300" s="867"/>
      <c r="H300" s="867"/>
    </row>
    <row r="301" spans="2:8">
      <c r="B301" s="871"/>
      <c r="C301" s="867"/>
      <c r="D301" s="867"/>
      <c r="E301" s="867"/>
      <c r="F301" s="867"/>
      <c r="G301" s="867"/>
      <c r="H301" s="867"/>
    </row>
    <row r="302" spans="2:8">
      <c r="B302" s="871"/>
      <c r="C302" s="867"/>
      <c r="D302" s="867"/>
      <c r="E302" s="867"/>
      <c r="F302" s="867"/>
      <c r="G302" s="867"/>
      <c r="H302" s="867"/>
    </row>
    <row r="303" spans="2:8">
      <c r="B303" s="871"/>
      <c r="C303" s="867"/>
      <c r="D303" s="867"/>
      <c r="E303" s="867"/>
      <c r="F303" s="867"/>
      <c r="G303" s="867"/>
      <c r="H303" s="867"/>
    </row>
    <row r="304" spans="2:8">
      <c r="B304" s="871"/>
      <c r="C304" s="867"/>
      <c r="D304" s="867"/>
      <c r="E304" s="867"/>
      <c r="F304" s="867"/>
      <c r="G304" s="867"/>
      <c r="H304" s="867"/>
    </row>
    <row r="305" spans="2:8">
      <c r="B305" s="871"/>
      <c r="C305" s="867"/>
      <c r="D305" s="867"/>
      <c r="E305" s="867"/>
      <c r="F305" s="867"/>
      <c r="G305" s="867"/>
      <c r="H305" s="867"/>
    </row>
    <row r="306" spans="2:8">
      <c r="B306" s="871"/>
      <c r="C306" s="867"/>
      <c r="D306" s="867"/>
      <c r="E306" s="867"/>
      <c r="F306" s="867"/>
      <c r="G306" s="867"/>
      <c r="H306" s="867"/>
    </row>
    <row r="307" spans="2:8">
      <c r="B307" s="871"/>
      <c r="C307" s="867"/>
      <c r="D307" s="867"/>
      <c r="E307" s="867"/>
      <c r="F307" s="867"/>
      <c r="G307" s="867"/>
      <c r="H307" s="867"/>
    </row>
    <row r="308" spans="2:8">
      <c r="B308" s="871"/>
      <c r="C308" s="867"/>
      <c r="D308" s="867"/>
      <c r="E308" s="867"/>
      <c r="F308" s="867"/>
      <c r="G308" s="867"/>
      <c r="H308" s="867"/>
    </row>
    <row r="309" spans="2:8">
      <c r="B309" s="871"/>
      <c r="C309" s="867"/>
      <c r="D309" s="867"/>
      <c r="E309" s="867"/>
      <c r="F309" s="867"/>
      <c r="G309" s="867"/>
      <c r="H309" s="867"/>
    </row>
    <row r="310" spans="2:8">
      <c r="B310" s="871"/>
      <c r="C310" s="867"/>
      <c r="D310" s="867"/>
      <c r="E310" s="867"/>
      <c r="F310" s="867"/>
      <c r="G310" s="867"/>
      <c r="H310" s="867"/>
    </row>
    <row r="311" spans="2:8">
      <c r="B311" s="871"/>
      <c r="C311" s="867"/>
      <c r="D311" s="867"/>
      <c r="E311" s="867"/>
      <c r="F311" s="867"/>
      <c r="G311" s="867"/>
      <c r="H311" s="867"/>
    </row>
    <row r="312" spans="2:8">
      <c r="B312" s="871"/>
      <c r="C312" s="867"/>
      <c r="D312" s="867"/>
      <c r="E312" s="867"/>
      <c r="F312" s="867"/>
      <c r="G312" s="867"/>
      <c r="H312" s="867"/>
    </row>
    <row r="313" spans="2:8">
      <c r="B313" s="871"/>
      <c r="C313" s="867"/>
      <c r="D313" s="867"/>
      <c r="E313" s="867"/>
      <c r="F313" s="867"/>
      <c r="G313" s="867"/>
      <c r="H313" s="867"/>
    </row>
    <row r="314" spans="2:8">
      <c r="B314" s="871"/>
      <c r="C314" s="867"/>
      <c r="D314" s="867"/>
      <c r="E314" s="867"/>
      <c r="F314" s="867"/>
      <c r="G314" s="867"/>
      <c r="H314" s="867"/>
    </row>
    <row r="315" spans="2:8">
      <c r="B315" s="871"/>
      <c r="C315" s="867"/>
      <c r="D315" s="867"/>
      <c r="E315" s="867"/>
      <c r="F315" s="867"/>
      <c r="G315" s="867"/>
      <c r="H315" s="867"/>
    </row>
    <row r="316" spans="2:8">
      <c r="B316" s="871"/>
      <c r="C316" s="867"/>
      <c r="D316" s="867"/>
      <c r="E316" s="867"/>
      <c r="F316" s="867"/>
      <c r="G316" s="867"/>
      <c r="H316" s="867"/>
    </row>
    <row r="317" spans="2:8">
      <c r="B317" s="871"/>
      <c r="C317" s="867"/>
      <c r="D317" s="867"/>
      <c r="E317" s="867"/>
      <c r="F317" s="867"/>
      <c r="G317" s="867"/>
      <c r="H317" s="867"/>
    </row>
    <row r="318" spans="2:8">
      <c r="B318" s="871"/>
      <c r="C318" s="867"/>
      <c r="D318" s="867"/>
      <c r="E318" s="867"/>
      <c r="F318" s="867"/>
      <c r="G318" s="867"/>
      <c r="H318" s="867"/>
    </row>
    <row r="319" spans="2:8">
      <c r="B319" s="871"/>
      <c r="C319" s="867"/>
      <c r="D319" s="867"/>
      <c r="E319" s="867"/>
      <c r="F319" s="867"/>
      <c r="G319" s="867"/>
      <c r="H319" s="867"/>
    </row>
    <row r="320" spans="2:8">
      <c r="B320" s="871"/>
      <c r="C320" s="867"/>
      <c r="D320" s="867"/>
      <c r="E320" s="867"/>
      <c r="F320" s="867"/>
      <c r="G320" s="867"/>
      <c r="H320" s="867"/>
    </row>
    <row r="321" spans="2:8">
      <c r="B321" s="871"/>
      <c r="C321" s="867"/>
      <c r="D321" s="867"/>
      <c r="E321" s="867"/>
      <c r="F321" s="867"/>
      <c r="G321" s="867"/>
      <c r="H321" s="867"/>
    </row>
    <row r="322" spans="2:8">
      <c r="B322" s="871"/>
      <c r="C322" s="867"/>
      <c r="D322" s="867"/>
      <c r="E322" s="867"/>
      <c r="F322" s="867"/>
      <c r="G322" s="867"/>
      <c r="H322" s="867"/>
    </row>
    <row r="323" spans="2:8">
      <c r="B323" s="871"/>
      <c r="C323" s="867"/>
      <c r="D323" s="867"/>
      <c r="E323" s="867"/>
      <c r="F323" s="867"/>
      <c r="G323" s="867"/>
      <c r="H323" s="867"/>
    </row>
    <row r="324" spans="2:8">
      <c r="B324" s="871"/>
      <c r="C324" s="867"/>
      <c r="D324" s="867"/>
      <c r="E324" s="867"/>
      <c r="F324" s="867"/>
      <c r="G324" s="867"/>
      <c r="H324" s="867"/>
    </row>
    <row r="325" spans="2:8">
      <c r="B325" s="871"/>
      <c r="C325" s="867"/>
      <c r="D325" s="867"/>
      <c r="E325" s="867"/>
      <c r="F325" s="867"/>
      <c r="G325" s="867"/>
      <c r="H325" s="867"/>
    </row>
    <row r="326" spans="2:8">
      <c r="B326" s="871"/>
      <c r="C326" s="867"/>
      <c r="D326" s="867"/>
      <c r="E326" s="867"/>
      <c r="F326" s="867"/>
      <c r="G326" s="867"/>
      <c r="H326" s="867"/>
    </row>
    <row r="327" spans="2:8">
      <c r="B327" s="871"/>
      <c r="C327" s="867"/>
      <c r="D327" s="867"/>
      <c r="E327" s="867"/>
      <c r="F327" s="867"/>
      <c r="G327" s="867"/>
      <c r="H327" s="867"/>
    </row>
    <row r="328" spans="2:8">
      <c r="B328" s="871"/>
      <c r="C328" s="867"/>
      <c r="D328" s="867"/>
      <c r="E328" s="867"/>
      <c r="F328" s="867"/>
      <c r="G328" s="867"/>
      <c r="H328" s="867"/>
    </row>
    <row r="329" spans="2:8">
      <c r="B329" s="871"/>
      <c r="C329" s="867"/>
      <c r="D329" s="867"/>
      <c r="E329" s="867"/>
      <c r="F329" s="867"/>
      <c r="G329" s="867"/>
      <c r="H329" s="867"/>
    </row>
    <row r="330" spans="2:8">
      <c r="B330" s="871"/>
      <c r="C330" s="867"/>
      <c r="D330" s="867"/>
      <c r="E330" s="867"/>
      <c r="F330" s="867"/>
      <c r="G330" s="867"/>
      <c r="H330" s="867"/>
    </row>
    <row r="331" spans="2:8">
      <c r="B331" s="871"/>
      <c r="C331" s="867"/>
      <c r="D331" s="867"/>
      <c r="E331" s="867"/>
      <c r="F331" s="867"/>
      <c r="G331" s="867"/>
      <c r="H331" s="867"/>
    </row>
    <row r="332" spans="2:8">
      <c r="B332" s="871"/>
      <c r="C332" s="867"/>
      <c r="D332" s="867"/>
      <c r="E332" s="867"/>
      <c r="F332" s="867"/>
      <c r="G332" s="867"/>
      <c r="H332" s="867"/>
    </row>
    <row r="333" spans="2:8">
      <c r="B333" s="871"/>
      <c r="C333" s="867"/>
      <c r="D333" s="867"/>
      <c r="E333" s="867"/>
      <c r="F333" s="867"/>
      <c r="G333" s="867"/>
      <c r="H333" s="867"/>
    </row>
    <row r="334" spans="2:8">
      <c r="B334" s="871"/>
      <c r="C334" s="867"/>
      <c r="D334" s="867"/>
      <c r="E334" s="867"/>
      <c r="F334" s="867"/>
      <c r="G334" s="867"/>
      <c r="H334" s="867"/>
    </row>
    <row r="335" spans="2:8">
      <c r="B335" s="871"/>
      <c r="C335" s="867"/>
      <c r="D335" s="867"/>
      <c r="E335" s="867"/>
      <c r="F335" s="867"/>
      <c r="G335" s="867"/>
      <c r="H335" s="867"/>
    </row>
    <row r="336" spans="2:8">
      <c r="B336" s="871"/>
      <c r="C336" s="867"/>
      <c r="D336" s="867"/>
      <c r="E336" s="867"/>
      <c r="F336" s="867"/>
      <c r="G336" s="867"/>
      <c r="H336" s="867"/>
    </row>
    <row r="337" spans="2:8">
      <c r="B337" s="871"/>
      <c r="C337" s="867"/>
      <c r="D337" s="867"/>
      <c r="E337" s="867"/>
      <c r="F337" s="867"/>
      <c r="G337" s="867"/>
      <c r="H337" s="867"/>
    </row>
    <row r="338" spans="2:8">
      <c r="B338" s="871"/>
      <c r="C338" s="867"/>
      <c r="D338" s="867"/>
      <c r="E338" s="867"/>
      <c r="F338" s="867"/>
      <c r="G338" s="867"/>
      <c r="H338" s="867"/>
    </row>
    <row r="339" spans="2:8">
      <c r="B339" s="871"/>
      <c r="C339" s="867"/>
      <c r="D339" s="867"/>
      <c r="E339" s="867"/>
      <c r="F339" s="867"/>
      <c r="G339" s="867"/>
      <c r="H339" s="867"/>
    </row>
    <row r="340" spans="2:8">
      <c r="B340" s="871"/>
      <c r="C340" s="867"/>
      <c r="D340" s="867"/>
      <c r="E340" s="867"/>
      <c r="F340" s="867"/>
      <c r="G340" s="867"/>
      <c r="H340" s="867"/>
    </row>
    <row r="341" spans="2:8">
      <c r="B341" s="871"/>
      <c r="C341" s="867"/>
      <c r="D341" s="867"/>
      <c r="E341" s="867"/>
      <c r="F341" s="867"/>
      <c r="G341" s="867"/>
      <c r="H341" s="867"/>
    </row>
    <row r="342" spans="2:8">
      <c r="B342" s="871"/>
      <c r="C342" s="867"/>
      <c r="D342" s="867"/>
      <c r="E342" s="867"/>
      <c r="F342" s="867"/>
      <c r="G342" s="867"/>
      <c r="H342" s="867"/>
    </row>
    <row r="343" spans="2:8">
      <c r="B343" s="871"/>
      <c r="C343" s="867"/>
      <c r="D343" s="867"/>
      <c r="E343" s="867"/>
      <c r="F343" s="867"/>
      <c r="G343" s="867"/>
      <c r="H343" s="867"/>
    </row>
    <row r="344" spans="2:8">
      <c r="B344" s="871"/>
      <c r="C344" s="867"/>
      <c r="D344" s="867"/>
      <c r="E344" s="867"/>
      <c r="F344" s="867"/>
      <c r="G344" s="867"/>
      <c r="H344" s="867"/>
    </row>
    <row r="345" spans="2:8">
      <c r="B345" s="871"/>
      <c r="C345" s="867"/>
      <c r="D345" s="867"/>
      <c r="E345" s="867"/>
      <c r="F345" s="867"/>
      <c r="G345" s="867"/>
      <c r="H345" s="867"/>
    </row>
    <row r="346" spans="2:8">
      <c r="B346" s="871"/>
      <c r="C346" s="867"/>
      <c r="D346" s="867"/>
      <c r="E346" s="867"/>
      <c r="F346" s="867"/>
      <c r="G346" s="867"/>
      <c r="H346" s="867"/>
    </row>
    <row r="347" spans="2:8">
      <c r="B347" s="871"/>
      <c r="C347" s="867"/>
      <c r="D347" s="867"/>
      <c r="E347" s="867"/>
      <c r="F347" s="867"/>
      <c r="G347" s="867"/>
      <c r="H347" s="867"/>
    </row>
    <row r="348" spans="2:8">
      <c r="B348" s="871"/>
      <c r="C348" s="867"/>
      <c r="D348" s="867"/>
      <c r="E348" s="867"/>
      <c r="F348" s="867"/>
      <c r="G348" s="867"/>
      <c r="H348" s="867"/>
    </row>
    <row r="349" spans="2:8">
      <c r="B349" s="871"/>
      <c r="C349" s="867"/>
      <c r="D349" s="867"/>
      <c r="E349" s="867"/>
      <c r="F349" s="867"/>
      <c r="G349" s="867"/>
      <c r="H349" s="867"/>
    </row>
    <row r="350" spans="2:8">
      <c r="B350" s="871"/>
      <c r="C350" s="867"/>
      <c r="D350" s="867"/>
      <c r="E350" s="867"/>
      <c r="F350" s="867"/>
      <c r="G350" s="867"/>
      <c r="H350" s="867"/>
    </row>
    <row r="351" spans="2:8">
      <c r="B351" s="871"/>
      <c r="C351" s="867"/>
      <c r="D351" s="867"/>
      <c r="E351" s="867"/>
      <c r="F351" s="867"/>
      <c r="G351" s="867"/>
      <c r="H351" s="867"/>
    </row>
    <row r="352" spans="2:8">
      <c r="B352" s="871"/>
      <c r="C352" s="867"/>
      <c r="D352" s="867"/>
      <c r="E352" s="867"/>
      <c r="F352" s="867"/>
      <c r="G352" s="867"/>
      <c r="H352" s="867"/>
    </row>
    <row r="353" spans="2:8">
      <c r="B353" s="871"/>
      <c r="C353" s="867"/>
      <c r="D353" s="867"/>
      <c r="E353" s="867"/>
      <c r="F353" s="867"/>
      <c r="G353" s="867"/>
      <c r="H353" s="867"/>
    </row>
    <row r="354" spans="2:8">
      <c r="B354" s="871"/>
      <c r="C354" s="867"/>
      <c r="D354" s="867"/>
      <c r="E354" s="867"/>
      <c r="F354" s="867"/>
      <c r="G354" s="867"/>
      <c r="H354" s="867"/>
    </row>
    <row r="355" spans="2:8">
      <c r="B355" s="871"/>
      <c r="C355" s="867"/>
      <c r="D355" s="867"/>
      <c r="E355" s="867"/>
      <c r="F355" s="867"/>
      <c r="G355" s="867"/>
      <c r="H355" s="867"/>
    </row>
    <row r="356" spans="2:8">
      <c r="B356" s="871"/>
      <c r="C356" s="867"/>
      <c r="D356" s="867"/>
      <c r="E356" s="867"/>
      <c r="F356" s="867"/>
      <c r="G356" s="867"/>
      <c r="H356" s="867"/>
    </row>
    <row r="357" spans="2:8">
      <c r="B357" s="871"/>
      <c r="C357" s="867"/>
      <c r="D357" s="867"/>
      <c r="E357" s="867"/>
      <c r="F357" s="867"/>
      <c r="G357" s="867"/>
      <c r="H357" s="867"/>
    </row>
    <row r="358" spans="2:8">
      <c r="B358" s="871"/>
      <c r="C358" s="867"/>
      <c r="D358" s="867"/>
      <c r="E358" s="867"/>
      <c r="F358" s="867"/>
      <c r="G358" s="867"/>
      <c r="H358" s="867"/>
    </row>
    <row r="359" spans="2:8">
      <c r="B359" s="871"/>
      <c r="C359" s="867"/>
      <c r="D359" s="867"/>
      <c r="E359" s="867"/>
      <c r="F359" s="867"/>
      <c r="G359" s="867"/>
      <c r="H359" s="867"/>
    </row>
    <row r="360" spans="2:8">
      <c r="B360" s="871"/>
      <c r="C360" s="867"/>
      <c r="D360" s="867"/>
      <c r="E360" s="867"/>
      <c r="F360" s="867"/>
      <c r="G360" s="867"/>
      <c r="H360" s="867"/>
    </row>
    <row r="361" spans="2:8">
      <c r="B361" s="871"/>
      <c r="C361" s="867"/>
      <c r="D361" s="867"/>
      <c r="E361" s="867"/>
      <c r="F361" s="867"/>
      <c r="G361" s="867"/>
      <c r="H361" s="867"/>
    </row>
    <row r="362" spans="2:8">
      <c r="B362" s="871"/>
      <c r="C362" s="867"/>
      <c r="D362" s="867"/>
      <c r="E362" s="867"/>
      <c r="F362" s="867"/>
      <c r="G362" s="867"/>
      <c r="H362" s="867"/>
    </row>
    <row r="363" spans="2:8">
      <c r="B363" s="871"/>
      <c r="C363" s="867"/>
      <c r="D363" s="867"/>
      <c r="E363" s="867"/>
      <c r="F363" s="867"/>
      <c r="G363" s="867"/>
      <c r="H363" s="867"/>
    </row>
    <row r="364" spans="2:8">
      <c r="B364" s="871"/>
      <c r="C364" s="867"/>
      <c r="D364" s="867"/>
      <c r="E364" s="867"/>
      <c r="F364" s="867"/>
      <c r="G364" s="867"/>
      <c r="H364" s="867"/>
    </row>
    <row r="365" spans="2:8">
      <c r="B365" s="871"/>
      <c r="C365" s="867"/>
      <c r="D365" s="867"/>
      <c r="E365" s="867"/>
      <c r="F365" s="867"/>
      <c r="G365" s="867"/>
      <c r="H365" s="867"/>
    </row>
    <row r="366" spans="2:8">
      <c r="B366" s="871"/>
      <c r="C366" s="867"/>
      <c r="D366" s="867"/>
      <c r="E366" s="867"/>
      <c r="F366" s="867"/>
      <c r="G366" s="867"/>
      <c r="H366" s="867"/>
    </row>
    <row r="367" spans="2:8">
      <c r="B367" s="871"/>
      <c r="C367" s="867"/>
      <c r="D367" s="867"/>
      <c r="E367" s="867"/>
      <c r="F367" s="867"/>
      <c r="G367" s="867"/>
      <c r="H367" s="867"/>
    </row>
    <row r="368" spans="2:8">
      <c r="B368" s="871"/>
      <c r="C368" s="867"/>
      <c r="D368" s="867"/>
      <c r="E368" s="867"/>
      <c r="F368" s="867"/>
      <c r="G368" s="867"/>
      <c r="H368" s="867"/>
    </row>
    <row r="369" spans="2:8">
      <c r="B369" s="871"/>
      <c r="C369" s="867"/>
      <c r="D369" s="867"/>
      <c r="E369" s="867"/>
      <c r="F369" s="867"/>
      <c r="G369" s="867"/>
      <c r="H369" s="867"/>
    </row>
    <row r="370" spans="2:8">
      <c r="B370" s="871"/>
      <c r="C370" s="867"/>
      <c r="D370" s="867"/>
      <c r="E370" s="867"/>
      <c r="F370" s="867"/>
      <c r="G370" s="867"/>
      <c r="H370" s="867"/>
    </row>
    <row r="371" spans="2:8">
      <c r="B371" s="871"/>
      <c r="C371" s="867"/>
      <c r="D371" s="867"/>
      <c r="E371" s="867"/>
      <c r="F371" s="867"/>
      <c r="G371" s="867"/>
      <c r="H371" s="867"/>
    </row>
    <row r="372" spans="2:8">
      <c r="B372" s="871"/>
      <c r="C372" s="867"/>
      <c r="D372" s="867"/>
      <c r="E372" s="867"/>
      <c r="F372" s="867"/>
      <c r="G372" s="867"/>
      <c r="H372" s="867"/>
    </row>
    <row r="373" spans="2:8">
      <c r="B373" s="871"/>
      <c r="C373" s="867"/>
      <c r="D373" s="867"/>
      <c r="E373" s="867"/>
      <c r="F373" s="867"/>
      <c r="G373" s="867"/>
      <c r="H373" s="867"/>
    </row>
    <row r="374" spans="2:8">
      <c r="B374" s="871"/>
      <c r="C374" s="867"/>
      <c r="D374" s="867"/>
      <c r="E374" s="867"/>
      <c r="F374" s="867"/>
      <c r="G374" s="867"/>
      <c r="H374" s="867"/>
    </row>
    <row r="375" spans="2:8">
      <c r="B375" s="871"/>
      <c r="C375" s="867"/>
      <c r="D375" s="867"/>
      <c r="E375" s="867"/>
      <c r="F375" s="867"/>
      <c r="G375" s="867"/>
      <c r="H375" s="867"/>
    </row>
    <row r="376" spans="2:8">
      <c r="B376" s="871"/>
      <c r="C376" s="867"/>
      <c r="D376" s="867"/>
      <c r="E376" s="867"/>
      <c r="F376" s="867"/>
      <c r="G376" s="867"/>
      <c r="H376" s="867"/>
    </row>
    <row r="377" spans="2:8">
      <c r="B377" s="871"/>
      <c r="C377" s="867"/>
      <c r="D377" s="867"/>
      <c r="E377" s="867"/>
      <c r="F377" s="867"/>
      <c r="G377" s="867"/>
      <c r="H377" s="867"/>
    </row>
    <row r="378" spans="2:8">
      <c r="B378" s="871"/>
      <c r="C378" s="867"/>
      <c r="D378" s="867"/>
      <c r="E378" s="867"/>
      <c r="F378" s="867"/>
      <c r="G378" s="867"/>
      <c r="H378" s="867"/>
    </row>
    <row r="379" spans="2:8">
      <c r="B379" s="871"/>
      <c r="C379" s="867"/>
      <c r="D379" s="867"/>
      <c r="E379" s="867"/>
      <c r="F379" s="867"/>
      <c r="G379" s="867"/>
      <c r="H379" s="867"/>
    </row>
    <row r="380" spans="2:8">
      <c r="B380" s="871"/>
      <c r="C380" s="867"/>
      <c r="D380" s="867"/>
      <c r="E380" s="867"/>
      <c r="F380" s="867"/>
      <c r="G380" s="867"/>
      <c r="H380" s="867"/>
    </row>
    <row r="381" spans="2:8">
      <c r="B381" s="871"/>
      <c r="C381" s="867"/>
      <c r="D381" s="867"/>
      <c r="E381" s="867"/>
      <c r="F381" s="867"/>
      <c r="G381" s="867"/>
      <c r="H381" s="867"/>
    </row>
    <row r="382" spans="2:8">
      <c r="B382" s="871"/>
      <c r="C382" s="867"/>
      <c r="D382" s="867"/>
      <c r="E382" s="867"/>
      <c r="F382" s="867"/>
      <c r="G382" s="867"/>
      <c r="H382" s="867"/>
    </row>
    <row r="383" spans="2:8">
      <c r="B383" s="871"/>
      <c r="C383" s="867"/>
      <c r="D383" s="867"/>
      <c r="E383" s="867"/>
      <c r="F383" s="867"/>
      <c r="G383" s="867"/>
      <c r="H383" s="867"/>
    </row>
    <row r="384" spans="2:8">
      <c r="B384" s="871"/>
      <c r="C384" s="867"/>
      <c r="D384" s="867"/>
      <c r="E384" s="867"/>
      <c r="F384" s="867"/>
      <c r="G384" s="867"/>
      <c r="H384" s="867"/>
    </row>
    <row r="385" spans="2:8">
      <c r="B385" s="871"/>
      <c r="C385" s="867"/>
      <c r="D385" s="867"/>
      <c r="E385" s="867"/>
      <c r="F385" s="867"/>
      <c r="G385" s="867"/>
      <c r="H385" s="867"/>
    </row>
    <row r="386" spans="2:8">
      <c r="B386" s="871"/>
      <c r="C386" s="867"/>
      <c r="D386" s="867"/>
      <c r="E386" s="867"/>
      <c r="F386" s="867"/>
      <c r="G386" s="867"/>
      <c r="H386" s="867"/>
    </row>
    <row r="387" spans="2:8">
      <c r="B387" s="871"/>
      <c r="C387" s="867"/>
      <c r="D387" s="867"/>
      <c r="E387" s="867"/>
      <c r="F387" s="867"/>
      <c r="G387" s="867"/>
      <c r="H387" s="867"/>
    </row>
    <row r="388" spans="2:8">
      <c r="B388" s="871"/>
      <c r="C388" s="867"/>
      <c r="D388" s="867"/>
      <c r="E388" s="867"/>
      <c r="F388" s="867"/>
      <c r="G388" s="867"/>
      <c r="H388" s="867"/>
    </row>
    <row r="389" spans="2:8">
      <c r="B389" s="871"/>
      <c r="C389" s="867"/>
      <c r="D389" s="867"/>
      <c r="E389" s="867"/>
      <c r="F389" s="867"/>
      <c r="G389" s="867"/>
      <c r="H389" s="867"/>
    </row>
    <row r="390" spans="2:8">
      <c r="B390" s="871"/>
      <c r="C390" s="867"/>
      <c r="D390" s="867"/>
      <c r="E390" s="867"/>
      <c r="F390" s="867"/>
      <c r="G390" s="867"/>
      <c r="H390" s="867"/>
    </row>
    <row r="391" spans="2:8">
      <c r="B391" s="871"/>
      <c r="C391" s="867"/>
      <c r="D391" s="867"/>
      <c r="E391" s="867"/>
      <c r="F391" s="867"/>
      <c r="G391" s="867"/>
      <c r="H391" s="867"/>
    </row>
    <row r="392" spans="2:8">
      <c r="B392" s="871"/>
      <c r="C392" s="867"/>
      <c r="D392" s="867"/>
      <c r="E392" s="867"/>
      <c r="F392" s="867"/>
      <c r="G392" s="867"/>
      <c r="H392" s="867"/>
    </row>
    <row r="393" spans="2:8">
      <c r="B393" s="871"/>
      <c r="C393" s="867"/>
      <c r="D393" s="867"/>
      <c r="E393" s="867"/>
      <c r="F393" s="867"/>
      <c r="G393" s="867"/>
      <c r="H393" s="867"/>
    </row>
    <row r="394" spans="2:8">
      <c r="B394" s="871"/>
      <c r="C394" s="867"/>
      <c r="D394" s="867"/>
      <c r="E394" s="867"/>
      <c r="F394" s="867"/>
      <c r="G394" s="867"/>
      <c r="H394" s="867"/>
    </row>
    <row r="395" spans="2:8">
      <c r="B395" s="871"/>
      <c r="C395" s="867"/>
      <c r="D395" s="867"/>
      <c r="E395" s="867"/>
      <c r="F395" s="867"/>
      <c r="G395" s="867"/>
      <c r="H395" s="867"/>
    </row>
    <row r="396" spans="2:8">
      <c r="B396" s="871"/>
      <c r="C396" s="867"/>
      <c r="D396" s="867"/>
      <c r="E396" s="867"/>
      <c r="F396" s="867"/>
      <c r="G396" s="867"/>
      <c r="H396" s="867"/>
    </row>
    <row r="397" spans="2:8">
      <c r="B397" s="871"/>
      <c r="C397" s="867"/>
      <c r="D397" s="867"/>
      <c r="E397" s="867"/>
      <c r="F397" s="867"/>
      <c r="G397" s="867"/>
      <c r="H397" s="867"/>
    </row>
    <row r="398" spans="2:8">
      <c r="B398" s="871"/>
      <c r="C398" s="867"/>
      <c r="D398" s="867"/>
      <c r="E398" s="867"/>
      <c r="F398" s="867"/>
      <c r="G398" s="867"/>
      <c r="H398" s="867"/>
    </row>
    <row r="399" spans="2:8">
      <c r="B399" s="871"/>
      <c r="C399" s="867"/>
      <c r="D399" s="867"/>
      <c r="E399" s="867"/>
      <c r="F399" s="867"/>
      <c r="G399" s="867"/>
      <c r="H399" s="867"/>
    </row>
    <row r="400" spans="2:8">
      <c r="B400" s="871"/>
      <c r="C400" s="867"/>
      <c r="D400" s="867"/>
      <c r="E400" s="867"/>
      <c r="F400" s="867"/>
      <c r="G400" s="867"/>
      <c r="H400" s="867"/>
    </row>
    <row r="401" spans="2:8">
      <c r="B401" s="871"/>
      <c r="C401" s="867"/>
      <c r="D401" s="867"/>
      <c r="E401" s="867"/>
      <c r="F401" s="867"/>
      <c r="G401" s="867"/>
      <c r="H401" s="867"/>
    </row>
    <row r="402" spans="2:8">
      <c r="B402" s="871"/>
      <c r="C402" s="867"/>
      <c r="D402" s="867"/>
      <c r="E402" s="867"/>
      <c r="F402" s="867"/>
      <c r="G402" s="867"/>
      <c r="H402" s="867"/>
    </row>
    <row r="403" spans="2:8">
      <c r="B403" s="871"/>
      <c r="C403" s="867"/>
      <c r="D403" s="867"/>
      <c r="E403" s="867"/>
      <c r="F403" s="867"/>
      <c r="G403" s="867"/>
      <c r="H403" s="867"/>
    </row>
    <row r="404" spans="2:8">
      <c r="B404" s="871"/>
      <c r="C404" s="867"/>
      <c r="D404" s="867"/>
      <c r="E404" s="867"/>
      <c r="F404" s="867"/>
      <c r="G404" s="867"/>
      <c r="H404" s="867"/>
    </row>
    <row r="405" spans="2:8">
      <c r="B405" s="871"/>
      <c r="C405" s="867"/>
      <c r="D405" s="867"/>
      <c r="E405" s="867"/>
      <c r="F405" s="867"/>
      <c r="G405" s="867"/>
      <c r="H405" s="867"/>
    </row>
    <row r="406" spans="2:8">
      <c r="B406" s="871"/>
      <c r="C406" s="867"/>
      <c r="D406" s="867"/>
      <c r="E406" s="867"/>
      <c r="F406" s="867"/>
      <c r="G406" s="867"/>
      <c r="H406" s="867"/>
    </row>
    <row r="407" spans="2:8">
      <c r="B407" s="871"/>
      <c r="C407" s="867"/>
      <c r="D407" s="867"/>
      <c r="E407" s="867"/>
      <c r="F407" s="867"/>
      <c r="G407" s="867"/>
      <c r="H407" s="867"/>
    </row>
    <row r="408" spans="2:8">
      <c r="B408" s="871"/>
      <c r="C408" s="867"/>
      <c r="D408" s="867"/>
      <c r="E408" s="867"/>
      <c r="F408" s="867"/>
      <c r="G408" s="867"/>
      <c r="H408" s="867"/>
    </row>
    <row r="409" spans="2:8">
      <c r="B409" s="871"/>
      <c r="C409" s="867"/>
      <c r="D409" s="867"/>
      <c r="E409" s="867"/>
      <c r="F409" s="867"/>
      <c r="G409" s="867"/>
      <c r="H409" s="867"/>
    </row>
    <row r="410" spans="2:8">
      <c r="B410" s="871"/>
      <c r="C410" s="867"/>
      <c r="D410" s="867"/>
      <c r="E410" s="867"/>
      <c r="F410" s="867"/>
      <c r="G410" s="867"/>
      <c r="H410" s="867"/>
    </row>
    <row r="411" spans="2:8">
      <c r="B411" s="871"/>
      <c r="C411" s="867"/>
      <c r="D411" s="867"/>
      <c r="E411" s="867"/>
      <c r="F411" s="867"/>
      <c r="G411" s="867"/>
      <c r="H411" s="867"/>
    </row>
    <row r="412" spans="2:8">
      <c r="B412" s="871"/>
      <c r="C412" s="867"/>
      <c r="D412" s="867"/>
      <c r="E412" s="867"/>
      <c r="F412" s="867"/>
      <c r="G412" s="867"/>
      <c r="H412" s="867"/>
    </row>
    <row r="413" spans="2:8">
      <c r="B413" s="871"/>
      <c r="C413" s="867"/>
      <c r="D413" s="867"/>
      <c r="E413" s="867"/>
      <c r="F413" s="867"/>
      <c r="G413" s="867"/>
      <c r="H413" s="867"/>
    </row>
    <row r="414" spans="2:8">
      <c r="B414" s="871"/>
      <c r="C414" s="867"/>
      <c r="D414" s="867"/>
      <c r="E414" s="867"/>
      <c r="F414" s="867"/>
      <c r="G414" s="867"/>
      <c r="H414" s="867"/>
    </row>
    <row r="415" spans="2:8">
      <c r="B415" s="871"/>
      <c r="C415" s="867"/>
      <c r="D415" s="867"/>
      <c r="E415" s="867"/>
      <c r="F415" s="867"/>
      <c r="G415" s="867"/>
      <c r="H415" s="867"/>
    </row>
    <row r="416" spans="2:8">
      <c r="B416" s="871"/>
      <c r="C416" s="867"/>
      <c r="D416" s="867"/>
      <c r="E416" s="867"/>
      <c r="F416" s="867"/>
      <c r="G416" s="867"/>
      <c r="H416" s="867"/>
    </row>
    <row r="417" spans="2:8">
      <c r="B417" s="871"/>
      <c r="C417" s="867"/>
      <c r="D417" s="867"/>
      <c r="E417" s="867"/>
      <c r="F417" s="867"/>
      <c r="G417" s="867"/>
      <c r="H417" s="867"/>
    </row>
    <row r="418" spans="2:8">
      <c r="B418" s="871"/>
      <c r="C418" s="867"/>
      <c r="D418" s="867"/>
      <c r="E418" s="867"/>
      <c r="F418" s="867"/>
      <c r="G418" s="867"/>
      <c r="H418" s="867"/>
    </row>
    <row r="419" spans="2:8">
      <c r="B419" s="871"/>
      <c r="C419" s="867"/>
      <c r="D419" s="867"/>
      <c r="E419" s="867"/>
      <c r="F419" s="867"/>
      <c r="G419" s="867"/>
      <c r="H419" s="867"/>
    </row>
    <row r="420" spans="2:8">
      <c r="B420" s="871"/>
      <c r="C420" s="867"/>
      <c r="D420" s="867"/>
      <c r="E420" s="867"/>
      <c r="F420" s="867"/>
      <c r="G420" s="867"/>
      <c r="H420" s="867"/>
    </row>
    <row r="421" spans="2:8">
      <c r="B421" s="871"/>
      <c r="C421" s="867"/>
      <c r="D421" s="867"/>
      <c r="E421" s="867"/>
      <c r="F421" s="867"/>
      <c r="G421" s="867"/>
      <c r="H421" s="867"/>
    </row>
    <row r="422" spans="2:8">
      <c r="B422" s="871"/>
      <c r="C422" s="867"/>
      <c r="D422" s="867"/>
      <c r="E422" s="867"/>
      <c r="F422" s="867"/>
      <c r="G422" s="867"/>
      <c r="H422" s="867"/>
    </row>
    <row r="423" spans="2:8">
      <c r="B423" s="871"/>
      <c r="C423" s="867"/>
      <c r="D423" s="867"/>
      <c r="E423" s="867"/>
      <c r="F423" s="867"/>
      <c r="G423" s="867"/>
      <c r="H423" s="867"/>
    </row>
    <row r="424" spans="2:8">
      <c r="B424" s="871"/>
      <c r="C424" s="867"/>
      <c r="D424" s="867"/>
      <c r="E424" s="867"/>
      <c r="F424" s="867"/>
      <c r="G424" s="867"/>
      <c r="H424" s="867"/>
    </row>
    <row r="425" spans="2:8">
      <c r="B425" s="871"/>
      <c r="C425" s="867"/>
      <c r="D425" s="867"/>
      <c r="E425" s="867"/>
      <c r="F425" s="867"/>
      <c r="G425" s="867"/>
      <c r="H425" s="867"/>
    </row>
    <row r="426" spans="2:8">
      <c r="B426" s="871"/>
      <c r="C426" s="867"/>
      <c r="D426" s="867"/>
      <c r="E426" s="867"/>
      <c r="F426" s="867"/>
      <c r="G426" s="867"/>
      <c r="H426" s="867"/>
    </row>
    <row r="427" spans="2:8">
      <c r="B427" s="871"/>
      <c r="C427" s="867"/>
      <c r="D427" s="867"/>
      <c r="E427" s="867"/>
      <c r="F427" s="867"/>
      <c r="G427" s="867"/>
      <c r="H427" s="867"/>
    </row>
    <row r="428" spans="2:8">
      <c r="B428" s="871"/>
      <c r="C428" s="867"/>
      <c r="D428" s="867"/>
      <c r="E428" s="867"/>
      <c r="F428" s="867"/>
      <c r="G428" s="867"/>
      <c r="H428" s="867"/>
    </row>
    <row r="429" spans="2:8">
      <c r="B429" s="871"/>
      <c r="C429" s="867"/>
      <c r="D429" s="867"/>
      <c r="E429" s="867"/>
      <c r="F429" s="867"/>
      <c r="G429" s="867"/>
      <c r="H429" s="867"/>
    </row>
    <row r="430" spans="2:8">
      <c r="B430" s="871"/>
      <c r="C430" s="867"/>
      <c r="D430" s="867"/>
      <c r="E430" s="867"/>
      <c r="F430" s="867"/>
      <c r="G430" s="867"/>
      <c r="H430" s="867"/>
    </row>
    <row r="431" spans="2:8">
      <c r="B431" s="871"/>
      <c r="C431" s="867"/>
      <c r="D431" s="867"/>
      <c r="E431" s="867"/>
      <c r="F431" s="867"/>
      <c r="G431" s="867"/>
      <c r="H431" s="867"/>
    </row>
    <row r="432" spans="2:8">
      <c r="B432" s="871"/>
      <c r="C432" s="867"/>
      <c r="D432" s="867"/>
      <c r="E432" s="867"/>
      <c r="F432" s="867"/>
      <c r="G432" s="867"/>
      <c r="H432" s="867"/>
    </row>
    <row r="433" spans="2:8">
      <c r="B433" s="871"/>
      <c r="C433" s="867"/>
      <c r="D433" s="867"/>
      <c r="E433" s="867"/>
      <c r="F433" s="867"/>
      <c r="G433" s="867"/>
      <c r="H433" s="867"/>
    </row>
    <row r="434" spans="2:8">
      <c r="B434" s="871"/>
      <c r="C434" s="867"/>
      <c r="D434" s="867"/>
      <c r="E434" s="867"/>
      <c r="F434" s="867"/>
      <c r="G434" s="867"/>
      <c r="H434" s="867"/>
    </row>
    <row r="435" spans="2:8">
      <c r="B435" s="871"/>
      <c r="C435" s="867"/>
      <c r="D435" s="867"/>
      <c r="E435" s="867"/>
      <c r="F435" s="867"/>
      <c r="G435" s="867"/>
      <c r="H435" s="867"/>
    </row>
    <row r="436" spans="2:8">
      <c r="B436" s="871"/>
      <c r="C436" s="867"/>
      <c r="D436" s="867"/>
      <c r="E436" s="867"/>
      <c r="F436" s="867"/>
      <c r="G436" s="867"/>
      <c r="H436" s="867"/>
    </row>
    <row r="437" spans="2:8">
      <c r="B437" s="871"/>
      <c r="C437" s="867"/>
      <c r="D437" s="867"/>
      <c r="E437" s="867"/>
      <c r="F437" s="867"/>
      <c r="G437" s="867"/>
      <c r="H437" s="867"/>
    </row>
    <row r="438" spans="2:8">
      <c r="B438" s="871"/>
      <c r="C438" s="867"/>
      <c r="D438" s="867"/>
      <c r="E438" s="867"/>
      <c r="F438" s="867"/>
      <c r="G438" s="867"/>
      <c r="H438" s="867"/>
    </row>
    <row r="439" spans="2:8">
      <c r="B439" s="871"/>
      <c r="C439" s="867"/>
      <c r="D439" s="867"/>
      <c r="E439" s="867"/>
      <c r="F439" s="867"/>
      <c r="G439" s="867"/>
      <c r="H439" s="867"/>
    </row>
    <row r="440" spans="2:8">
      <c r="B440" s="871"/>
      <c r="C440" s="867"/>
      <c r="D440" s="867"/>
      <c r="E440" s="867"/>
      <c r="F440" s="867"/>
      <c r="G440" s="867"/>
      <c r="H440" s="867"/>
    </row>
    <row r="441" spans="2:8">
      <c r="B441" s="871"/>
      <c r="C441" s="867"/>
      <c r="D441" s="867"/>
      <c r="E441" s="867"/>
      <c r="F441" s="867"/>
      <c r="G441" s="867"/>
      <c r="H441" s="867"/>
    </row>
    <row r="442" spans="2:8">
      <c r="B442" s="871"/>
      <c r="C442" s="867"/>
      <c r="D442" s="867"/>
      <c r="E442" s="867"/>
      <c r="F442" s="867"/>
      <c r="G442" s="867"/>
      <c r="H442" s="867"/>
    </row>
    <row r="443" spans="2:8">
      <c r="B443" s="871"/>
      <c r="C443" s="867"/>
      <c r="D443" s="867"/>
      <c r="E443" s="867"/>
      <c r="F443" s="867"/>
      <c r="G443" s="867"/>
      <c r="H443" s="867"/>
    </row>
    <row r="444" spans="2:8">
      <c r="B444" s="871"/>
      <c r="C444" s="867"/>
      <c r="D444" s="867"/>
      <c r="E444" s="867"/>
      <c r="F444" s="867"/>
      <c r="G444" s="867"/>
      <c r="H444" s="867"/>
    </row>
    <row r="445" spans="2:8">
      <c r="B445" s="871"/>
      <c r="C445" s="867"/>
      <c r="D445" s="867"/>
      <c r="E445" s="867"/>
      <c r="F445" s="867"/>
      <c r="G445" s="867"/>
      <c r="H445" s="867"/>
    </row>
    <row r="446" spans="2:8">
      <c r="B446" s="871"/>
      <c r="C446" s="867"/>
      <c r="D446" s="867"/>
      <c r="E446" s="867"/>
      <c r="F446" s="867"/>
      <c r="G446" s="867"/>
      <c r="H446" s="867"/>
    </row>
    <row r="447" spans="2:8">
      <c r="B447" s="871"/>
      <c r="C447" s="867"/>
      <c r="D447" s="867"/>
      <c r="E447" s="867"/>
      <c r="F447" s="867"/>
      <c r="G447" s="867"/>
      <c r="H447" s="867"/>
    </row>
    <row r="448" spans="2:8">
      <c r="B448" s="871"/>
      <c r="C448" s="867"/>
      <c r="D448" s="867"/>
      <c r="E448" s="867"/>
      <c r="F448" s="867"/>
      <c r="G448" s="867"/>
      <c r="H448" s="867"/>
    </row>
    <row r="449" spans="2:8">
      <c r="B449" s="871"/>
      <c r="C449" s="867"/>
      <c r="D449" s="867"/>
      <c r="E449" s="867"/>
      <c r="F449" s="867"/>
      <c r="G449" s="867"/>
      <c r="H449" s="867"/>
    </row>
    <row r="450" spans="2:8">
      <c r="B450" s="871"/>
      <c r="C450" s="867"/>
      <c r="D450" s="867"/>
      <c r="E450" s="867"/>
      <c r="F450" s="867"/>
      <c r="G450" s="867"/>
      <c r="H450" s="867"/>
    </row>
    <row r="451" spans="2:8">
      <c r="B451" s="871"/>
      <c r="C451" s="867"/>
      <c r="D451" s="867"/>
      <c r="E451" s="867"/>
      <c r="F451" s="867"/>
      <c r="G451" s="867"/>
      <c r="H451" s="867"/>
    </row>
    <row r="452" spans="2:8">
      <c r="B452" s="871"/>
      <c r="C452" s="867"/>
      <c r="D452" s="867"/>
      <c r="E452" s="867"/>
      <c r="F452" s="867"/>
      <c r="G452" s="867"/>
      <c r="H452" s="867"/>
    </row>
    <row r="453" spans="2:8">
      <c r="B453" s="871"/>
      <c r="C453" s="867"/>
      <c r="D453" s="867"/>
      <c r="E453" s="867"/>
      <c r="F453" s="867"/>
      <c r="G453" s="867"/>
      <c r="H453" s="867"/>
    </row>
    <row r="454" spans="2:8">
      <c r="B454" s="871"/>
      <c r="C454" s="867"/>
      <c r="D454" s="867"/>
      <c r="E454" s="867"/>
      <c r="F454" s="867"/>
      <c r="G454" s="867"/>
      <c r="H454" s="867"/>
    </row>
    <row r="455" spans="2:8">
      <c r="B455" s="871"/>
      <c r="C455" s="867"/>
      <c r="D455" s="867"/>
      <c r="E455" s="867"/>
      <c r="F455" s="867"/>
      <c r="G455" s="867"/>
      <c r="H455" s="867"/>
    </row>
    <row r="456" spans="2:8">
      <c r="B456" s="871"/>
      <c r="C456" s="867"/>
      <c r="D456" s="867"/>
      <c r="E456" s="867"/>
      <c r="F456" s="867"/>
      <c r="G456" s="867"/>
      <c r="H456" s="867"/>
    </row>
    <row r="457" spans="2:8">
      <c r="B457" s="871"/>
      <c r="C457" s="867"/>
      <c r="D457" s="867"/>
      <c r="E457" s="867"/>
      <c r="F457" s="867"/>
      <c r="G457" s="867"/>
      <c r="H457" s="867"/>
    </row>
    <row r="458" spans="2:8">
      <c r="B458" s="871"/>
      <c r="C458" s="867"/>
      <c r="D458" s="867"/>
      <c r="E458" s="867"/>
      <c r="F458" s="867"/>
      <c r="G458" s="867"/>
      <c r="H458" s="867"/>
    </row>
    <row r="459" spans="2:8">
      <c r="B459" s="871"/>
      <c r="C459" s="867"/>
      <c r="D459" s="867"/>
      <c r="E459" s="867"/>
      <c r="F459" s="867"/>
      <c r="G459" s="867"/>
      <c r="H459" s="867"/>
    </row>
    <row r="460" spans="2:8">
      <c r="B460" s="871"/>
      <c r="C460" s="867"/>
      <c r="D460" s="867"/>
      <c r="E460" s="867"/>
      <c r="F460" s="867"/>
      <c r="G460" s="867"/>
      <c r="H460" s="867"/>
    </row>
    <row r="461" spans="2:8">
      <c r="B461" s="871"/>
      <c r="C461" s="867"/>
      <c r="D461" s="867"/>
      <c r="E461" s="867"/>
      <c r="F461" s="867"/>
      <c r="G461" s="867"/>
      <c r="H461" s="867"/>
    </row>
    <row r="462" spans="2:8">
      <c r="B462" s="871"/>
      <c r="C462" s="867"/>
      <c r="D462" s="867"/>
      <c r="E462" s="867"/>
      <c r="F462" s="867"/>
      <c r="G462" s="867"/>
      <c r="H462" s="867"/>
    </row>
    <row r="463" spans="2:8">
      <c r="B463" s="871"/>
      <c r="C463" s="867"/>
      <c r="D463" s="867"/>
      <c r="E463" s="867"/>
      <c r="F463" s="867"/>
      <c r="G463" s="867"/>
      <c r="H463" s="867"/>
    </row>
    <row r="464" spans="2:8">
      <c r="B464" s="871"/>
      <c r="C464" s="867"/>
      <c r="D464" s="867"/>
      <c r="E464" s="867"/>
      <c r="F464" s="867"/>
      <c r="G464" s="867"/>
      <c r="H464" s="867"/>
    </row>
    <row r="465" spans="2:8">
      <c r="B465" s="871"/>
      <c r="C465" s="867"/>
      <c r="D465" s="867"/>
      <c r="E465" s="867"/>
      <c r="F465" s="867"/>
      <c r="G465" s="867"/>
      <c r="H465" s="867"/>
    </row>
    <row r="466" spans="2:8">
      <c r="B466" s="871"/>
      <c r="C466" s="867"/>
      <c r="D466" s="867"/>
      <c r="E466" s="867"/>
      <c r="F466" s="867"/>
      <c r="G466" s="867"/>
      <c r="H466" s="867"/>
    </row>
    <row r="467" spans="2:8">
      <c r="B467" s="871"/>
      <c r="C467" s="867"/>
      <c r="D467" s="867"/>
      <c r="E467" s="867"/>
      <c r="F467" s="867"/>
      <c r="G467" s="867"/>
      <c r="H467" s="867"/>
    </row>
    <row r="468" spans="2:8">
      <c r="B468" s="871"/>
      <c r="C468" s="867"/>
      <c r="D468" s="867"/>
      <c r="E468" s="867"/>
      <c r="F468" s="867"/>
      <c r="G468" s="867"/>
      <c r="H468" s="867"/>
    </row>
    <row r="469" spans="2:8">
      <c r="B469" s="871"/>
      <c r="C469" s="867"/>
      <c r="D469" s="867"/>
      <c r="E469" s="867"/>
      <c r="F469" s="867"/>
      <c r="G469" s="867"/>
      <c r="H469" s="867"/>
    </row>
    <row r="470" spans="2:8">
      <c r="B470" s="871"/>
      <c r="C470" s="867"/>
      <c r="D470" s="867"/>
      <c r="E470" s="867"/>
      <c r="F470" s="867"/>
      <c r="G470" s="867"/>
      <c r="H470" s="867"/>
    </row>
    <row r="471" spans="2:8">
      <c r="B471" s="871"/>
      <c r="C471" s="867"/>
      <c r="D471" s="867"/>
      <c r="E471" s="867"/>
      <c r="F471" s="867"/>
      <c r="G471" s="867"/>
      <c r="H471" s="867"/>
    </row>
    <row r="472" spans="2:8">
      <c r="B472" s="871"/>
      <c r="C472" s="867"/>
      <c r="D472" s="867"/>
      <c r="E472" s="867"/>
      <c r="F472" s="867"/>
      <c r="G472" s="867"/>
      <c r="H472" s="867"/>
    </row>
    <row r="473" spans="2:8">
      <c r="B473" s="871"/>
      <c r="C473" s="867"/>
      <c r="D473" s="867"/>
      <c r="E473" s="867"/>
      <c r="F473" s="867"/>
      <c r="G473" s="867"/>
      <c r="H473" s="867"/>
    </row>
    <row r="474" spans="2:8">
      <c r="B474" s="871"/>
      <c r="C474" s="867"/>
      <c r="D474" s="867"/>
      <c r="E474" s="867"/>
      <c r="F474" s="867"/>
      <c r="G474" s="867"/>
      <c r="H474" s="867"/>
    </row>
    <row r="475" spans="2:8">
      <c r="B475" s="871"/>
      <c r="C475" s="867"/>
      <c r="D475" s="867"/>
      <c r="E475" s="867"/>
      <c r="F475" s="867"/>
      <c r="G475" s="867"/>
      <c r="H475" s="867"/>
    </row>
    <row r="476" spans="2:8">
      <c r="B476" s="871"/>
      <c r="C476" s="867"/>
      <c r="D476" s="867"/>
      <c r="E476" s="867"/>
      <c r="F476" s="867"/>
      <c r="G476" s="867"/>
      <c r="H476" s="867"/>
    </row>
    <row r="477" spans="2:8">
      <c r="B477" s="871"/>
      <c r="C477" s="867"/>
      <c r="D477" s="867"/>
      <c r="E477" s="867"/>
      <c r="F477" s="867"/>
      <c r="G477" s="867"/>
      <c r="H477" s="867"/>
    </row>
    <row r="478" spans="2:8">
      <c r="B478" s="871"/>
      <c r="C478" s="867"/>
      <c r="D478" s="867"/>
      <c r="E478" s="867"/>
      <c r="F478" s="867"/>
      <c r="G478" s="867"/>
      <c r="H478" s="867"/>
    </row>
    <row r="479" spans="2:8">
      <c r="B479" s="871"/>
      <c r="C479" s="867"/>
      <c r="D479" s="867"/>
      <c r="E479" s="867"/>
      <c r="F479" s="867"/>
      <c r="G479" s="867"/>
      <c r="H479" s="867"/>
    </row>
    <row r="480" spans="2:8">
      <c r="B480" s="871"/>
      <c r="C480" s="867"/>
      <c r="D480" s="867"/>
      <c r="E480" s="867"/>
      <c r="F480" s="867"/>
      <c r="G480" s="867"/>
      <c r="H480" s="867"/>
    </row>
    <row r="481" spans="2:8">
      <c r="B481" s="871"/>
      <c r="C481" s="867"/>
      <c r="D481" s="867"/>
      <c r="E481" s="867"/>
      <c r="F481" s="867"/>
      <c r="G481" s="867"/>
      <c r="H481" s="867"/>
    </row>
    <row r="482" spans="2:8">
      <c r="B482" s="871"/>
      <c r="C482" s="867"/>
      <c r="D482" s="867"/>
      <c r="E482" s="867"/>
      <c r="F482" s="867"/>
      <c r="G482" s="867"/>
      <c r="H482" s="867"/>
    </row>
    <row r="483" spans="2:8">
      <c r="B483" s="871"/>
      <c r="C483" s="867"/>
      <c r="D483" s="867"/>
      <c r="E483" s="867"/>
      <c r="F483" s="867"/>
      <c r="G483" s="867"/>
      <c r="H483" s="867"/>
    </row>
    <row r="484" spans="2:8">
      <c r="B484" s="871"/>
      <c r="C484" s="867"/>
      <c r="D484" s="867"/>
      <c r="E484" s="867"/>
      <c r="F484" s="867"/>
      <c r="G484" s="867"/>
      <c r="H484" s="867"/>
    </row>
    <row r="485" spans="2:8">
      <c r="B485" s="871"/>
      <c r="C485" s="867"/>
      <c r="D485" s="867"/>
      <c r="E485" s="867"/>
      <c r="F485" s="867"/>
      <c r="G485" s="867"/>
      <c r="H485" s="867"/>
    </row>
    <row r="486" spans="2:8">
      <c r="B486" s="871"/>
      <c r="C486" s="867"/>
      <c r="D486" s="867"/>
      <c r="E486" s="867"/>
      <c r="F486" s="867"/>
      <c r="G486" s="867"/>
      <c r="H486" s="867"/>
    </row>
    <row r="487" spans="2:8">
      <c r="B487" s="871"/>
      <c r="C487" s="867"/>
      <c r="D487" s="867"/>
      <c r="E487" s="867"/>
      <c r="F487" s="867"/>
      <c r="G487" s="867"/>
      <c r="H487" s="867"/>
    </row>
    <row r="488" spans="2:8">
      <c r="B488" s="871"/>
      <c r="C488" s="867"/>
      <c r="D488" s="867"/>
      <c r="E488" s="867"/>
      <c r="F488" s="867"/>
      <c r="G488" s="867"/>
      <c r="H488" s="867"/>
    </row>
    <row r="489" spans="2:8">
      <c r="B489" s="871"/>
      <c r="C489" s="867"/>
      <c r="D489" s="867"/>
      <c r="E489" s="867"/>
      <c r="F489" s="867"/>
      <c r="G489" s="867"/>
      <c r="H489" s="867"/>
    </row>
    <row r="490" spans="2:8">
      <c r="B490" s="871"/>
      <c r="C490" s="867"/>
      <c r="D490" s="867"/>
      <c r="E490" s="867"/>
      <c r="F490" s="867"/>
      <c r="G490" s="867"/>
      <c r="H490" s="867"/>
    </row>
    <row r="491" spans="2:8">
      <c r="B491" s="871"/>
      <c r="C491" s="867"/>
      <c r="D491" s="867"/>
      <c r="E491" s="867"/>
      <c r="F491" s="867"/>
      <c r="G491" s="867"/>
      <c r="H491" s="867"/>
    </row>
    <row r="492" spans="2:8">
      <c r="B492" s="871"/>
      <c r="C492" s="867"/>
      <c r="D492" s="867"/>
      <c r="E492" s="867"/>
      <c r="F492" s="867"/>
      <c r="G492" s="867"/>
      <c r="H492" s="867"/>
    </row>
    <row r="493" spans="2:8">
      <c r="B493" s="871"/>
      <c r="C493" s="867"/>
      <c r="D493" s="867"/>
      <c r="E493" s="867"/>
      <c r="F493" s="867"/>
      <c r="G493" s="867"/>
      <c r="H493" s="867"/>
    </row>
    <row r="494" spans="2:8">
      <c r="B494" s="871"/>
      <c r="C494" s="867"/>
      <c r="D494" s="867"/>
      <c r="E494" s="867"/>
      <c r="F494" s="867"/>
      <c r="G494" s="867"/>
      <c r="H494" s="867"/>
    </row>
    <row r="495" spans="2:8">
      <c r="B495" s="871"/>
      <c r="C495" s="867"/>
      <c r="D495" s="867"/>
      <c r="E495" s="867"/>
      <c r="F495" s="867"/>
      <c r="G495" s="867"/>
      <c r="H495" s="867"/>
    </row>
    <row r="496" spans="2:8">
      <c r="B496" s="871"/>
      <c r="C496" s="867"/>
      <c r="D496" s="867"/>
      <c r="E496" s="867"/>
      <c r="F496" s="867"/>
      <c r="G496" s="867"/>
      <c r="H496" s="867"/>
    </row>
    <row r="497" spans="2:8">
      <c r="B497" s="871"/>
      <c r="C497" s="867"/>
      <c r="D497" s="867"/>
      <c r="E497" s="867"/>
      <c r="F497" s="867"/>
      <c r="G497" s="867"/>
      <c r="H497" s="867"/>
    </row>
    <row r="498" spans="2:8">
      <c r="B498" s="871"/>
      <c r="C498" s="867"/>
      <c r="D498" s="867"/>
      <c r="E498" s="867"/>
      <c r="F498" s="867"/>
      <c r="G498" s="867"/>
      <c r="H498" s="867"/>
    </row>
    <row r="499" spans="2:8">
      <c r="B499" s="871"/>
      <c r="C499" s="867"/>
      <c r="D499" s="867"/>
      <c r="E499" s="867"/>
      <c r="F499" s="867"/>
      <c r="G499" s="867"/>
      <c r="H499" s="867"/>
    </row>
    <row r="500" spans="2:8">
      <c r="B500" s="871"/>
      <c r="C500" s="867"/>
      <c r="D500" s="867"/>
      <c r="E500" s="867"/>
      <c r="F500" s="867"/>
      <c r="G500" s="867"/>
      <c r="H500" s="867"/>
    </row>
    <row r="501" spans="2:8">
      <c r="B501" s="871"/>
      <c r="C501" s="867"/>
      <c r="D501" s="867"/>
      <c r="E501" s="867"/>
      <c r="F501" s="867"/>
      <c r="G501" s="867"/>
      <c r="H501" s="867"/>
    </row>
    <row r="502" spans="2:8">
      <c r="B502" s="871"/>
      <c r="C502" s="867"/>
      <c r="D502" s="867"/>
      <c r="E502" s="867"/>
      <c r="F502" s="867"/>
      <c r="G502" s="867"/>
      <c r="H502" s="867"/>
    </row>
    <row r="503" spans="2:8">
      <c r="B503" s="871"/>
      <c r="C503" s="867"/>
      <c r="D503" s="867"/>
      <c r="E503" s="867"/>
      <c r="F503" s="867"/>
      <c r="G503" s="867"/>
      <c r="H503" s="867"/>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3" footer="0.5"/>
  <pageSetup paperSize="5" scale="66" fitToHeight="0" orientation="landscape" r:id="rId1"/>
  <headerFooter alignWithMargins="0"/>
  <rowBreaks count="2" manualBreakCount="2">
    <brk id="38" max="7" man="1"/>
    <brk id="6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6A4D75A49D184DABCD061870E2218C" ma:contentTypeVersion="12" ma:contentTypeDescription="Create a new document." ma:contentTypeScope="" ma:versionID="f01eca39bd3b8c6d8b748992aecba5a0">
  <xsd:schema xmlns:xsd="http://www.w3.org/2001/XMLSchema" xmlns:xs="http://www.w3.org/2001/XMLSchema" xmlns:p="http://schemas.microsoft.com/office/2006/metadata/properties" xmlns:ns1="http://schemas.microsoft.com/sharepoint/v3" xmlns:ns2="936fe6af-7fb3-4013-86d2-4bb2bff4d42a" xmlns:ns3="15156bad-83ad-4205-8c03-b1bc4d22d6ee" targetNamespace="http://schemas.microsoft.com/office/2006/metadata/properties" ma:root="true" ma:fieldsID="dbd39dafca199827ca0fdf0e866e8400" ns1:_="" ns2:_="" ns3:_="">
    <xsd:import namespace="http://schemas.microsoft.com/sharepoint/v3"/>
    <xsd:import namespace="936fe6af-7fb3-4013-86d2-4bb2bff4d42a"/>
    <xsd:import namespace="15156bad-83ad-4205-8c03-b1bc4d22d6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6fe6af-7fb3-4013-86d2-4bb2bff4d4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156bad-83ad-4205-8c03-b1bc4d22d6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F532BE4-2E61-4FBE-B494-E7CE65A56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6fe6af-7fb3-4013-86d2-4bb2bff4d42a"/>
    <ds:schemaRef ds:uri="15156bad-83ad-4205-8c03-b1bc4d22d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3.xml><?xml version="1.0" encoding="utf-8"?>
<ds:datastoreItem xmlns:ds="http://schemas.openxmlformats.org/officeDocument/2006/customXml" ds:itemID="{988DBC8E-E135-4F5E-ADEE-BD14D77AAFE6}">
  <ds:schemaRefs>
    <ds:schemaRef ds:uri="http://schemas.openxmlformats.org/package/2006/metadata/core-properties"/>
    <ds:schemaRef ds:uri="http://purl.org/dc/elements/1.1/"/>
    <ds:schemaRef ds:uri="http://schemas.microsoft.com/office/infopath/2007/PartnerControls"/>
    <ds:schemaRef ds:uri="http://purl.org/dc/dcmitype/"/>
    <ds:schemaRef ds:uri="http://purl.org/dc/terms/"/>
    <ds:schemaRef ds:uri="44bb2e18-b621-4b79-9709-e425321f44c0"/>
    <ds:schemaRef ds:uri="http://schemas.microsoft.com/office/2006/documentManagement/types"/>
    <ds:schemaRef ds:uri="57fd0499-4d08-43aa-b485-74857217199e"/>
    <ds:schemaRef ds:uri="http://schemas.microsoft.com/office/2006/metadata/properties"/>
    <ds:schemaRef ds:uri="http://www.w3.org/XML/1998/namespac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Attachment H</vt:lpstr>
      <vt:lpstr>1-Project Rev Req</vt:lpstr>
      <vt:lpstr>2-Incentive ROE</vt:lpstr>
      <vt:lpstr>3-Project True-up</vt:lpstr>
      <vt:lpstr>4- Rate Base</vt:lpstr>
      <vt:lpstr>4a-ADIT Projection</vt:lpstr>
      <vt:lpstr>4b-ADIT Projection Proration</vt:lpstr>
      <vt:lpstr>4c- ADIT BOY</vt:lpstr>
      <vt:lpstr>4d- ADIT EOY</vt:lpstr>
      <vt:lpstr>4e-ADIT True-up</vt:lpstr>
      <vt:lpstr>4f-ADIT True-up Proration</vt:lpstr>
      <vt:lpstr>5-P3 Support</vt:lpstr>
      <vt:lpstr>6-True-Up Interest</vt:lpstr>
      <vt:lpstr>7 - PBOP</vt:lpstr>
      <vt:lpstr>8-Construction Loan</vt:lpstr>
      <vt:lpstr>9 - Const Loan True-up</vt:lpstr>
      <vt:lpstr>10-Dep Rates</vt:lpstr>
      <vt:lpstr>11-Wholesale Distribution</vt:lpstr>
      <vt:lpstr>11a-Wholesale Distribution </vt:lpstr>
      <vt:lpstr>12 Wholesale Dist True-Up</vt:lpstr>
      <vt:lpstr>'10-Dep Rates'!Print_Area</vt:lpstr>
      <vt:lpstr>'11a-Wholesale Distribution '!Print_Area</vt:lpstr>
      <vt:lpstr>'11-Wholesale Distribution'!Print_Area</vt:lpstr>
      <vt:lpstr>'12 Wholesale Dist True-Up'!Print_Area</vt:lpstr>
      <vt:lpstr>'1-Project Rev Req'!Print_Area</vt:lpstr>
      <vt:lpstr>'2-Incentive ROE'!Print_Area</vt:lpstr>
      <vt:lpstr>'4- Rate Base'!Print_Area</vt:lpstr>
      <vt:lpstr>'4a-ADIT Projection'!Print_Area</vt:lpstr>
      <vt:lpstr>'4b-ADIT Projection Proration'!Print_Area</vt:lpstr>
      <vt:lpstr>'4c- ADIT BOY'!Print_Area</vt:lpstr>
      <vt:lpstr>'4d- ADIT EOY'!Print_Area</vt:lpstr>
      <vt:lpstr>'4e-ADIT True-up'!Print_Area</vt:lpstr>
      <vt:lpstr>'4f-ADIT True-up Proration'!Print_Area</vt:lpstr>
      <vt:lpstr>'5-P3 Support'!Print_Area</vt:lpstr>
      <vt:lpstr>'6-True-Up Interest'!Print_Area</vt:lpstr>
      <vt:lpstr>'7 - PBOP'!Print_Area</vt:lpstr>
      <vt:lpstr>'8-Construction Loan'!Print_Area</vt:lpstr>
      <vt:lpstr>'Attachment H'!Print_Area</vt:lpstr>
      <vt:lpstr>'4a-ADIT Projection'!Print_Titles</vt:lpstr>
      <vt:lpstr>'4b-ADIT Projection Proration'!Print_Titles</vt:lpstr>
      <vt:lpstr>'4e-ADIT True-up'!Print_Titles</vt:lpstr>
      <vt:lpstr>'4f-ADIT True-up Proration'!Print_Titles</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Boykin, Matthew</cp:lastModifiedBy>
  <cp:lastPrinted>2021-03-19T18:31:07Z</cp:lastPrinted>
  <dcterms:created xsi:type="dcterms:W3CDTF">1970-01-01T04:00:00Z</dcterms:created>
  <dcterms:modified xsi:type="dcterms:W3CDTF">2021-10-19T14:48:54Z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0x010100566A4D75A49D184DABCD061870E2218C</vt:lpwstr>
  </property>
  <property fmtid="{D5CDD505-2E9C-101B-9397-08002B2CF9AE}" pid="5" name="_dlc_DocIdItemGuid">
    <vt:lpwstr>41042bc2-8c0c-4a0e-9139-7c031c2beff6</vt:lpwstr>
  </property>
  <property fmtid="{D5CDD505-2E9C-101B-9397-08002B2CF9AE}" pid="6" name="{A44787D4-0540-4523-9961-78E4036D8C6D}">
    <vt:lpwstr>{64C46E0A-2B12-4A88-B0A1-8D674896C15A}</vt:lpwstr>
  </property>
</Properties>
</file>