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drawings/drawing1.xml" ContentType="application/vnd.openxmlformats-officedocument.drawing+xml"/>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omments1.xml" ContentType="application/vnd.openxmlformats-officedocument.spreadsheetml.comments+xml"/>
  <Override PartName="/xl/customProperty26.bin" ContentType="application/vnd.openxmlformats-officedocument.spreadsheetml.customProperty"/>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nee.sharepoint.com/teams/NEETATeamBusinessMgmt/Shared Documents/Central Region/GHP/_GridLiance High Plains/4. Regulatory Filings &amp; Financials/True-Up Filings/2025 - True Up Filing (Done in 2026)/"/>
    </mc:Choice>
  </mc:AlternateContent>
  <xr:revisionPtr revIDLastSave="358" documentId="13_ncr:1_{58586CAE-93B4-41AE-B49D-7F6A3F504415}" xr6:coauthVersionLast="47" xr6:coauthVersionMax="47" xr10:uidLastSave="{AC41B632-4B04-41D2-847F-78A60CE7E7A1}"/>
  <bookViews>
    <workbookView xWindow="-120" yWindow="-120" windowWidth="29040" windowHeight="15720" tabRatio="890" firstSheet="13" activeTab="18" xr2:uid="{00000000-000D-0000-FFFF-FFFF00000000}"/>
  </bookViews>
  <sheets>
    <sheet name="Attachment H" sheetId="1" r:id="rId1"/>
    <sheet name="1-Project Rev Req" sheetId="2" r:id="rId2"/>
    <sheet name="2-Incentive ROE" sheetId="3" r:id="rId3"/>
    <sheet name="3-Project True-up" sheetId="4" r:id="rId4"/>
    <sheet name="4- Rate Base" sheetId="5" r:id="rId5"/>
    <sheet name="4a-ADIT Projection" sheetId="6" r:id="rId6"/>
    <sheet name="4b-ADIT Projection Proration" sheetId="7" r:id="rId7"/>
    <sheet name="4c- ADIT BOY" sheetId="8" r:id="rId8"/>
    <sheet name="4d- ADIT EOY" sheetId="9" r:id="rId9"/>
    <sheet name="4e-ADIT True-up" sheetId="10" r:id="rId10"/>
    <sheet name="4f-ADIT True-up Proration" sheetId="11" r:id="rId11"/>
    <sheet name="5-P3 Support" sheetId="12" r:id="rId12"/>
    <sheet name="6-True-Up Interest" sheetId="13" r:id="rId13"/>
    <sheet name="7 - PBOP" sheetId="14" r:id="rId14"/>
    <sheet name="8-Construction Loan" sheetId="15" r:id="rId15"/>
    <sheet name="9 - Const Loan True-up" sheetId="16" r:id="rId16"/>
    <sheet name="10-Dep Rates" sheetId="17" r:id="rId17"/>
    <sheet name="11-Wholesale Distribution" sheetId="18" r:id="rId18"/>
    <sheet name="11a-Wholesale Distribution " sheetId="19" r:id="rId19"/>
    <sheet name="12 Wholesale Dist True-Up" sheetId="20" r:id="rId20"/>
    <sheet name="Tax Support=&gt;&gt;" sheetId="22" r:id="rId21"/>
    <sheet name="Deferreds" sheetId="23" r:id="rId22"/>
    <sheet name="Provision" sheetId="24" r:id="rId23"/>
    <sheet name="Rate Mitigation Calc" sheetId="28" r:id="rId24"/>
    <sheet name="ADIT Rate Mitigation Support" sheetId="26" r:id="rId25"/>
    <sheet name="Tax_Fcst ADIT" sheetId="27" r:id="rId26"/>
  </sheets>
  <definedNames>
    <definedName name="\0" hidden="1">#N/A</definedName>
    <definedName name="\sdf"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sdf"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sdf"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sdf"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sdf"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sdf"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sdf"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__dat1111" localSheetId="23">#REF!</definedName>
    <definedName name="_____dat1111">#REF!</definedName>
    <definedName name="____dat1111" localSheetId="23">#REF!</definedName>
    <definedName name="____dat1111">#REF!</definedName>
    <definedName name="____n4" localSheetId="24" hidden="1">{"EXCELHLP.HLP!1802";5;10;5;10;13;13;13;8;5;5;10;14;13;13;13;13;5;10;14;13;5;10;1;2;24}</definedName>
    <definedName name="____n4" localSheetId="21" hidden="1">{"EXCELHLP.HLP!1802";5;10;5;10;13;13;13;8;5;5;10;14;13;13;13;13;5;10;14;13;5;10;1;2;24}</definedName>
    <definedName name="____n4" localSheetId="22" hidden="1">{"EXCELHLP.HLP!1802";5;10;5;10;13;13;13;8;5;5;10;14;13;13;13;13;5;10;14;13;5;10;1;2;24}</definedName>
    <definedName name="____n4" localSheetId="23" hidden="1">{"EXCELHLP.HLP!1802";5;10;5;10;13;13;13;8;5;5;10;14;13;13;13;13;5;10;14;13;5;10;1;2;24}</definedName>
    <definedName name="____n4" localSheetId="20" hidden="1">{"EXCELHLP.HLP!1802";5;10;5;10;13;13;13;8;5;5;10;14;13;13;13;13;5;10;14;13;5;10;1;2;24}</definedName>
    <definedName name="____n4" localSheetId="25" hidden="1">{"EXCELHLP.HLP!1802";5;10;5;10;13;13;13;8;5;5;10;14;13;13;13;13;5;10;14;13;5;10;1;2;24}</definedName>
    <definedName name="____n4" hidden="1">{"EXCELHLP.HLP!1802";5;10;5;10;13;13;13;8;5;5;10;14;13;13;13;13;5;10;14;13;5;10;1;2;24}</definedName>
    <definedName name="___dat1111" localSheetId="23">#REF!</definedName>
    <definedName name="___dat1111">#REF!</definedName>
    <definedName name="___n4" localSheetId="24" hidden="1">{"EXCELHLP.HLP!1802";5;10;5;10;13;13;13;8;5;5;10;14;13;13;13;13;5;10;14;13;5;10;1;2;24}</definedName>
    <definedName name="___n4" localSheetId="21" hidden="1">{"EXCELHLP.HLP!1802";5;10;5;10;13;13;13;8;5;5;10;14;13;13;13;13;5;10;14;13;5;10;1;2;24}</definedName>
    <definedName name="___n4" localSheetId="22" hidden="1">{"EXCELHLP.HLP!1802";5;10;5;10;13;13;13;8;5;5;10;14;13;13;13;13;5;10;14;13;5;10;1;2;24}</definedName>
    <definedName name="___n4" localSheetId="23" hidden="1">{"EXCELHLP.HLP!1802";5;10;5;10;13;13;13;8;5;5;10;14;13;13;13;13;5;10;14;13;5;10;1;2;24}</definedName>
    <definedName name="___n4" localSheetId="20" hidden="1">{"EXCELHLP.HLP!1802";5;10;5;10;13;13;13;8;5;5;10;14;13;13;13;13;5;10;14;13;5;10;1;2;24}</definedName>
    <definedName name="___n4" localSheetId="25" hidden="1">{"EXCELHLP.HLP!1802";5;10;5;10;13;13;13;8;5;5;10;14;13;13;13;13;5;10;14;13;5;10;1;2;24}</definedName>
    <definedName name="___n4" hidden="1">{"EXCELHLP.HLP!1802";5;10;5;10;13;13;13;8;5;5;10;14;13;13;13;13;5;10;14;13;5;10;1;2;24}</definedName>
    <definedName name="___Q1"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Q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Q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Q1"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Q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Q1"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Q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1__123Graph_ACHART_1" localSheetId="23" hidden="1">#REF!</definedName>
    <definedName name="__1__123Graph_ACHART_1" hidden="1">#REF!</definedName>
    <definedName name="__10__123Graph_XMKT_STOR" localSheetId="23" hidden="1">#REF!</definedName>
    <definedName name="__10__123Graph_XMKT_STOR" hidden="1">#REF!</definedName>
    <definedName name="__11__123Graph_XX_ACTUAL" localSheetId="23" hidden="1">#REF!</definedName>
    <definedName name="__11__123Graph_XX_ACTUAL" hidden="1">#REF!</definedName>
    <definedName name="__123Graph_A" localSheetId="24" hidden="1">#REF!</definedName>
    <definedName name="__123Graph_A" localSheetId="21" hidden="1">#REF!</definedName>
    <definedName name="__123Graph_A" localSheetId="22" hidden="1">#REF!</definedName>
    <definedName name="__123Graph_A" localSheetId="23" hidden="1">#REF!</definedName>
    <definedName name="__123Graph_A" localSheetId="20" hidden="1">#REF!</definedName>
    <definedName name="__123Graph_A" localSheetId="25" hidden="1">#REF!</definedName>
    <definedName name="__123Graph_A" hidden="1">#REF!</definedName>
    <definedName name="__123Graph_A1991" localSheetId="24" hidden="1">#REF!</definedName>
    <definedName name="__123Graph_A1991" localSheetId="21" hidden="1">#REF!</definedName>
    <definedName name="__123Graph_A1991" localSheetId="22" hidden="1">#REF!</definedName>
    <definedName name="__123Graph_A1991" localSheetId="23" hidden="1">#REF!</definedName>
    <definedName name="__123Graph_A1991" localSheetId="20" hidden="1">#REF!</definedName>
    <definedName name="__123Graph_A1991" localSheetId="25" hidden="1">#REF!</definedName>
    <definedName name="__123Graph_A1991" hidden="1">#REF!</definedName>
    <definedName name="__123Graph_A1992" localSheetId="24" hidden="1">#REF!</definedName>
    <definedName name="__123Graph_A1992" localSheetId="21" hidden="1">#REF!</definedName>
    <definedName name="__123Graph_A1992" localSheetId="22" hidden="1">#REF!</definedName>
    <definedName name="__123Graph_A1992" localSheetId="23" hidden="1">#REF!</definedName>
    <definedName name="__123Graph_A1992" localSheetId="20" hidden="1">#REF!</definedName>
    <definedName name="__123Graph_A1992" localSheetId="25" hidden="1">#REF!</definedName>
    <definedName name="__123Graph_A1992" hidden="1">#REF!</definedName>
    <definedName name="__123Graph_A1993" localSheetId="24" hidden="1">#REF!</definedName>
    <definedName name="__123Graph_A1993" localSheetId="23" hidden="1">#REF!</definedName>
    <definedName name="__123Graph_A1993" hidden="1">#REF!</definedName>
    <definedName name="__123Graph_A1994" localSheetId="24" hidden="1">#REF!</definedName>
    <definedName name="__123Graph_A1994" localSheetId="23" hidden="1">#REF!</definedName>
    <definedName name="__123Graph_A1994" hidden="1">#REF!</definedName>
    <definedName name="__123Graph_A1995" localSheetId="23" hidden="1">#REF!</definedName>
    <definedName name="__123Graph_A1995" hidden="1">#REF!</definedName>
    <definedName name="__123Graph_A1996" localSheetId="23" hidden="1">#REF!</definedName>
    <definedName name="__123Graph_A1996" hidden="1">#REF!</definedName>
    <definedName name="__123Graph_ABAR" localSheetId="23" hidden="1">#REF!</definedName>
    <definedName name="__123Graph_ABAR" hidden="1">#REF!</definedName>
    <definedName name="__123Graph_ACCMS" localSheetId="23" hidden="1">#REF!</definedName>
    <definedName name="__123Graph_ACCMS" hidden="1">#REF!</definedName>
    <definedName name="__123Graph_ACCSP" localSheetId="23" hidden="1">#REF!</definedName>
    <definedName name="__123Graph_ACCSP" hidden="1">#REF!</definedName>
    <definedName name="__123Graph_ACG" localSheetId="23" hidden="1">#REF!</definedName>
    <definedName name="__123Graph_ACG" hidden="1">#REF!</definedName>
    <definedName name="__123Graph_ACM" localSheetId="23" hidden="1">#REF!</definedName>
    <definedName name="__123Graph_ACM" hidden="1">#REF!</definedName>
    <definedName name="__123Graph_ACMS" localSheetId="23" hidden="1">#REF!</definedName>
    <definedName name="__123Graph_ACMS" hidden="1">#REF!</definedName>
    <definedName name="__123Graph_ACSP" localSheetId="23" hidden="1">#REF!</definedName>
    <definedName name="__123Graph_ACSP" hidden="1">#REF!</definedName>
    <definedName name="__123Graph_AHG" localSheetId="23" hidden="1">#REF!</definedName>
    <definedName name="__123Graph_AHG" hidden="1">#REF!</definedName>
    <definedName name="__123Graph_AHMS" localSheetId="23" hidden="1">#REF!</definedName>
    <definedName name="__123Graph_AHMS" hidden="1">#REF!</definedName>
    <definedName name="__123Graph_AILL" localSheetId="23" hidden="1">#REF!</definedName>
    <definedName name="__123Graph_AILL" hidden="1">#REF!</definedName>
    <definedName name="__123Graph_AIOWA" localSheetId="23" hidden="1">#REF!</definedName>
    <definedName name="__123Graph_AIOWA" hidden="1">#REF!</definedName>
    <definedName name="__123Graph_AKEOTA" localSheetId="23" hidden="1">#REF!</definedName>
    <definedName name="__123Graph_AKEOTA" hidden="1">#REF!</definedName>
    <definedName name="__123Graph_ALOUD" localSheetId="23" hidden="1">#REF!</definedName>
    <definedName name="__123Graph_ALOUD" hidden="1">#REF!</definedName>
    <definedName name="__123Graph_ANL" localSheetId="23" hidden="1">#REF!</definedName>
    <definedName name="__123Graph_ANL" hidden="1">#REF!</definedName>
    <definedName name="__123Graph_ASAY" localSheetId="23" hidden="1">#REF!</definedName>
    <definedName name="__123Graph_ASAY" hidden="1">#REF!</definedName>
    <definedName name="__123Graph_ATOTSYS" localSheetId="23" hidden="1">#REF!</definedName>
    <definedName name="__123Graph_ATOTSYS" hidden="1">#REF!</definedName>
    <definedName name="__123Graph_B" localSheetId="24" hidden="1">#REF!</definedName>
    <definedName name="__123Graph_B" localSheetId="21" hidden="1">#REF!</definedName>
    <definedName name="__123Graph_B" localSheetId="22" hidden="1">#REF!</definedName>
    <definedName name="__123Graph_B" localSheetId="23" hidden="1">#REF!</definedName>
    <definedName name="__123Graph_B" localSheetId="20" hidden="1">#REF!</definedName>
    <definedName name="__123Graph_B" localSheetId="25" hidden="1">#REF!</definedName>
    <definedName name="__123Graph_B" hidden="1">#REF!</definedName>
    <definedName name="__123Graph_B1991" localSheetId="24" hidden="1">#REF!</definedName>
    <definedName name="__123Graph_B1991" localSheetId="21" hidden="1">#REF!</definedName>
    <definedName name="__123Graph_B1991" localSheetId="22" hidden="1">#REF!</definedName>
    <definedName name="__123Graph_B1991" localSheetId="23" hidden="1">#REF!</definedName>
    <definedName name="__123Graph_B1991" localSheetId="20" hidden="1">#REF!</definedName>
    <definedName name="__123Graph_B1991" localSheetId="25" hidden="1">#REF!</definedName>
    <definedName name="__123Graph_B1991" hidden="1">#REF!</definedName>
    <definedName name="__123Graph_B1992" localSheetId="24" hidden="1">#REF!</definedName>
    <definedName name="__123Graph_B1992" localSheetId="21" hidden="1">#REF!</definedName>
    <definedName name="__123Graph_B1992" localSheetId="22" hidden="1">#REF!</definedName>
    <definedName name="__123Graph_B1992" localSheetId="23" hidden="1">#REF!</definedName>
    <definedName name="__123Graph_B1992" localSheetId="20" hidden="1">#REF!</definedName>
    <definedName name="__123Graph_B1992" localSheetId="25" hidden="1">#REF!</definedName>
    <definedName name="__123Graph_B1992" hidden="1">#REF!</definedName>
    <definedName name="__123Graph_B1993" localSheetId="24" hidden="1">#REF!</definedName>
    <definedName name="__123Graph_B1993" localSheetId="23" hidden="1">#REF!</definedName>
    <definedName name="__123Graph_B1993" hidden="1">#REF!</definedName>
    <definedName name="__123Graph_B1994" localSheetId="24" hidden="1">#REF!</definedName>
    <definedName name="__123Graph_B1994" localSheetId="23" hidden="1">#REF!</definedName>
    <definedName name="__123Graph_B1994" hidden="1">#REF!</definedName>
    <definedName name="__123Graph_B1995" localSheetId="23" hidden="1">#REF!</definedName>
    <definedName name="__123Graph_B1995" hidden="1">#REF!</definedName>
    <definedName name="__123Graph_B1996" localSheetId="23" hidden="1">#REF!</definedName>
    <definedName name="__123Graph_B1996" hidden="1">#REF!</definedName>
    <definedName name="__123Graph_BBAR" localSheetId="23" hidden="1">#REF!</definedName>
    <definedName name="__123Graph_BBAR" hidden="1">#REF!</definedName>
    <definedName name="__123Graph_BCCMS" localSheetId="23" hidden="1">#REF!</definedName>
    <definedName name="__123Graph_BCCMS" hidden="1">#REF!</definedName>
    <definedName name="__123Graph_BCCSP" localSheetId="23" hidden="1">#REF!</definedName>
    <definedName name="__123Graph_BCCSP" hidden="1">#REF!</definedName>
    <definedName name="__123Graph_BCG" localSheetId="23" hidden="1">#REF!</definedName>
    <definedName name="__123Graph_BCG" hidden="1">#REF!</definedName>
    <definedName name="__123Graph_BCM" localSheetId="23" hidden="1">#REF!</definedName>
    <definedName name="__123Graph_BCM" hidden="1">#REF!</definedName>
    <definedName name="__123Graph_BCMS" localSheetId="23" hidden="1">#REF!</definedName>
    <definedName name="__123Graph_BCMS" hidden="1">#REF!</definedName>
    <definedName name="__123Graph_BCSP" localSheetId="23" hidden="1">#REF!</definedName>
    <definedName name="__123Graph_BCSP" hidden="1">#REF!</definedName>
    <definedName name="__123Graph_BHG" localSheetId="23" hidden="1">#REF!</definedName>
    <definedName name="__123Graph_BHG" hidden="1">#REF!</definedName>
    <definedName name="__123Graph_BHMS" localSheetId="23" hidden="1">#REF!</definedName>
    <definedName name="__123Graph_BHMS" hidden="1">#REF!</definedName>
    <definedName name="__123Graph_BILL" localSheetId="23" hidden="1">#REF!</definedName>
    <definedName name="__123Graph_BILL" hidden="1">#REF!</definedName>
    <definedName name="__123Graph_BIOWA" localSheetId="23" hidden="1">#REF!</definedName>
    <definedName name="__123Graph_BIOWA" hidden="1">#REF!</definedName>
    <definedName name="__123Graph_BKEOTA" localSheetId="23" hidden="1">#REF!</definedName>
    <definedName name="__123Graph_BKEOTA" hidden="1">#REF!</definedName>
    <definedName name="__123Graph_BLOUD" localSheetId="23" hidden="1">#REF!</definedName>
    <definedName name="__123Graph_BLOUD" hidden="1">#REF!</definedName>
    <definedName name="__123Graph_BNL" localSheetId="23" hidden="1">#REF!</definedName>
    <definedName name="__123Graph_BNL" hidden="1">#REF!</definedName>
    <definedName name="__123Graph_BSAY" localSheetId="23" hidden="1">#REF!</definedName>
    <definedName name="__123Graph_BSAY" hidden="1">#REF!</definedName>
    <definedName name="__123Graph_BTOTSYS" localSheetId="23" hidden="1">#REF!</definedName>
    <definedName name="__123Graph_BTOTSYS" hidden="1">#REF!</definedName>
    <definedName name="__123Graph_C" localSheetId="24" hidden="1">#REF!</definedName>
    <definedName name="__123Graph_C" localSheetId="21" hidden="1">#REF!</definedName>
    <definedName name="__123Graph_C" localSheetId="22" hidden="1">#REF!</definedName>
    <definedName name="__123Graph_C" localSheetId="23" hidden="1">#REF!</definedName>
    <definedName name="__123Graph_C" localSheetId="20" hidden="1">#REF!</definedName>
    <definedName name="__123Graph_C" localSheetId="25" hidden="1">#REF!</definedName>
    <definedName name="__123Graph_C" hidden="1">#REF!</definedName>
    <definedName name="__123Graph_CBAR" localSheetId="24" hidden="1">#REF!</definedName>
    <definedName name="__123Graph_CBAR" localSheetId="21" hidden="1">#REF!</definedName>
    <definedName name="__123Graph_CBAR" localSheetId="22" hidden="1">#REF!</definedName>
    <definedName name="__123Graph_CBAR" localSheetId="23" hidden="1">#REF!</definedName>
    <definedName name="__123Graph_CBAR" localSheetId="20" hidden="1">#REF!</definedName>
    <definedName name="__123Graph_CBAR" localSheetId="25" hidden="1">#REF!</definedName>
    <definedName name="__123Graph_CBAR" hidden="1">#REF!</definedName>
    <definedName name="__123Graph_CCCMS" localSheetId="23" hidden="1">#REF!</definedName>
    <definedName name="__123Graph_CCCMS" hidden="1">#REF!</definedName>
    <definedName name="__123Graph_CCCSP" localSheetId="23" hidden="1">#REF!</definedName>
    <definedName name="__123Graph_CCCSP" hidden="1">#REF!</definedName>
    <definedName name="__123Graph_CCG" localSheetId="23" hidden="1">#REF!</definedName>
    <definedName name="__123Graph_CCG" hidden="1">#REF!</definedName>
    <definedName name="__123Graph_CCM" localSheetId="23" hidden="1">#REF!</definedName>
    <definedName name="__123Graph_CCM" hidden="1">#REF!</definedName>
    <definedName name="__123Graph_CCMS" localSheetId="23" hidden="1">#REF!</definedName>
    <definedName name="__123Graph_CCMS" hidden="1">#REF!</definedName>
    <definedName name="__123Graph_CCSP" localSheetId="23" hidden="1">#REF!</definedName>
    <definedName name="__123Graph_CCSP" hidden="1">#REF!</definedName>
    <definedName name="__123Graph_CHG" localSheetId="23" hidden="1">#REF!</definedName>
    <definedName name="__123Graph_CHG" hidden="1">#REF!</definedName>
    <definedName name="__123Graph_CHMS" localSheetId="23" hidden="1">#REF!</definedName>
    <definedName name="__123Graph_CHMS" hidden="1">#REF!</definedName>
    <definedName name="__123Graph_CILL" localSheetId="23" hidden="1">#REF!</definedName>
    <definedName name="__123Graph_CILL" hidden="1">#REF!</definedName>
    <definedName name="__123Graph_CIOWA" localSheetId="23" hidden="1">#REF!</definedName>
    <definedName name="__123Graph_CIOWA" hidden="1">#REF!</definedName>
    <definedName name="__123Graph_CKEOTA" localSheetId="23" hidden="1">#REF!</definedName>
    <definedName name="__123Graph_CKEOTA" hidden="1">#REF!</definedName>
    <definedName name="__123Graph_CLOUD" localSheetId="23" hidden="1">#REF!</definedName>
    <definedName name="__123Graph_CLOUD" hidden="1">#REF!</definedName>
    <definedName name="__123Graph_CNL" localSheetId="23" hidden="1">#REF!</definedName>
    <definedName name="__123Graph_CNL" hidden="1">#REF!</definedName>
    <definedName name="__123Graph_CSAY" localSheetId="23" hidden="1">#REF!</definedName>
    <definedName name="__123Graph_CSAY" hidden="1">#REF!</definedName>
    <definedName name="__123Graph_CTOTSYS" localSheetId="23" hidden="1">#REF!</definedName>
    <definedName name="__123Graph_CTOTSYS" hidden="1">#REF!</definedName>
    <definedName name="__123Graph_DBAR" localSheetId="23" hidden="1">#REF!</definedName>
    <definedName name="__123Graph_DBAR" hidden="1">#REF!</definedName>
    <definedName name="__123Graph_E" localSheetId="24" hidden="1">#REF!</definedName>
    <definedName name="__123Graph_E" localSheetId="21" hidden="1">#REF!</definedName>
    <definedName name="__123Graph_E" localSheetId="22" hidden="1">#REF!</definedName>
    <definedName name="__123Graph_E" localSheetId="23" hidden="1">#REF!</definedName>
    <definedName name="__123Graph_E" localSheetId="20" hidden="1">#REF!</definedName>
    <definedName name="__123Graph_E" localSheetId="25" hidden="1">#REF!</definedName>
    <definedName name="__123Graph_E" hidden="1">#REF!</definedName>
    <definedName name="__123Graph_EBAR" localSheetId="24" hidden="1">#REF!</definedName>
    <definedName name="__123Graph_EBAR" localSheetId="21" hidden="1">#REF!</definedName>
    <definedName name="__123Graph_EBAR" localSheetId="22" hidden="1">#REF!</definedName>
    <definedName name="__123Graph_EBAR" localSheetId="23" hidden="1">#REF!</definedName>
    <definedName name="__123Graph_EBAR" localSheetId="20" hidden="1">#REF!</definedName>
    <definedName name="__123Graph_EBAR" localSheetId="25" hidden="1">#REF!</definedName>
    <definedName name="__123Graph_EBAR" hidden="1">#REF!</definedName>
    <definedName name="__123Graph_FBAR" localSheetId="24" hidden="1">#REF!</definedName>
    <definedName name="__123Graph_FBAR" localSheetId="21" hidden="1">#REF!</definedName>
    <definedName name="__123Graph_FBAR" localSheetId="22" hidden="1">#REF!</definedName>
    <definedName name="__123Graph_FBAR" localSheetId="23" hidden="1">#REF!</definedName>
    <definedName name="__123Graph_FBAR" localSheetId="20" hidden="1">#REF!</definedName>
    <definedName name="__123Graph_FBAR" localSheetId="25" hidden="1">#REF!</definedName>
    <definedName name="__123Graph_FBAR" hidden="1">#REF!</definedName>
    <definedName name="__123Graph_X" localSheetId="24" hidden="1">#REF!</definedName>
    <definedName name="__123Graph_X" localSheetId="21" hidden="1">#REF!</definedName>
    <definedName name="__123Graph_X" localSheetId="22" hidden="1">#REF!</definedName>
    <definedName name="__123Graph_X" localSheetId="23" hidden="1">#REF!</definedName>
    <definedName name="__123Graph_X" localSheetId="20" hidden="1">#REF!</definedName>
    <definedName name="__123Graph_X" localSheetId="25" hidden="1">#REF!</definedName>
    <definedName name="__123Graph_X" hidden="1">#REF!</definedName>
    <definedName name="__123Graph_X1991" localSheetId="24" hidden="1">#REF!</definedName>
    <definedName name="__123Graph_X1991" localSheetId="21" hidden="1">#REF!</definedName>
    <definedName name="__123Graph_X1991" localSheetId="22" hidden="1">#REF!</definedName>
    <definedName name="__123Graph_X1991" localSheetId="23" hidden="1">#REF!</definedName>
    <definedName name="__123Graph_X1991" localSheetId="20" hidden="1">#REF!</definedName>
    <definedName name="__123Graph_X1991" localSheetId="25" hidden="1">#REF!</definedName>
    <definedName name="__123Graph_X1991" hidden="1">#REF!</definedName>
    <definedName name="__123Graph_X1992" localSheetId="24" hidden="1">#REF!</definedName>
    <definedName name="__123Graph_X1992" localSheetId="21" hidden="1">#REF!</definedName>
    <definedName name="__123Graph_X1992" localSheetId="22" hidden="1">#REF!</definedName>
    <definedName name="__123Graph_X1992" localSheetId="23" hidden="1">#REF!</definedName>
    <definedName name="__123Graph_X1992" localSheetId="20" hidden="1">#REF!</definedName>
    <definedName name="__123Graph_X1992" localSheetId="25" hidden="1">#REF!</definedName>
    <definedName name="__123Graph_X1992" hidden="1">#REF!</definedName>
    <definedName name="__123Graph_X1993" localSheetId="24" hidden="1">#REF!</definedName>
    <definedName name="__123Graph_X1993" localSheetId="21" hidden="1">#REF!</definedName>
    <definedName name="__123Graph_X1993" localSheetId="22" hidden="1">#REF!</definedName>
    <definedName name="__123Graph_X1993" localSheetId="23" hidden="1">#REF!</definedName>
    <definedName name="__123Graph_X1993" localSheetId="20" hidden="1">#REF!</definedName>
    <definedName name="__123Graph_X1993" localSheetId="25" hidden="1">#REF!</definedName>
    <definedName name="__123Graph_X1993" hidden="1">#REF!</definedName>
    <definedName name="__123Graph_X1994" localSheetId="24" hidden="1">#REF!</definedName>
    <definedName name="__123Graph_X1994" localSheetId="21" hidden="1">#REF!</definedName>
    <definedName name="__123Graph_X1994" localSheetId="22" hidden="1">#REF!</definedName>
    <definedName name="__123Graph_X1994" localSheetId="23" hidden="1">#REF!</definedName>
    <definedName name="__123Graph_X1994" localSheetId="20" hidden="1">#REF!</definedName>
    <definedName name="__123Graph_X1994" localSheetId="25" hidden="1">#REF!</definedName>
    <definedName name="__123Graph_X1994" hidden="1">#REF!</definedName>
    <definedName name="__123Graph_X1995" localSheetId="24" hidden="1">#REF!</definedName>
    <definedName name="__123Graph_X1995" localSheetId="21" hidden="1">#REF!</definedName>
    <definedName name="__123Graph_X1995" localSheetId="22" hidden="1">#REF!</definedName>
    <definedName name="__123Graph_X1995" localSheetId="23" hidden="1">#REF!</definedName>
    <definedName name="__123Graph_X1995" localSheetId="20" hidden="1">#REF!</definedName>
    <definedName name="__123Graph_X1995" localSheetId="25" hidden="1">#REF!</definedName>
    <definedName name="__123Graph_X1995" hidden="1">#REF!</definedName>
    <definedName name="__123Graph_X1996" localSheetId="23" hidden="1">#REF!</definedName>
    <definedName name="__123Graph_X1996" hidden="1">#REF!</definedName>
    <definedName name="__123Graph_XCCMS" localSheetId="23" hidden="1">#REF!</definedName>
    <definedName name="__123Graph_XCCMS" hidden="1">#REF!</definedName>
    <definedName name="__123Graph_XCCSP" localSheetId="23" hidden="1">#REF!</definedName>
    <definedName name="__123Graph_XCCSP" hidden="1">#REF!</definedName>
    <definedName name="__123Graph_XCG" localSheetId="23" hidden="1">#REF!</definedName>
    <definedName name="__123Graph_XCG" hidden="1">#REF!</definedName>
    <definedName name="__123Graph_XCM" localSheetId="23" hidden="1">#REF!</definedName>
    <definedName name="__123Graph_XCM" hidden="1">#REF!</definedName>
    <definedName name="__123Graph_XCMS" localSheetId="23" hidden="1">#REF!</definedName>
    <definedName name="__123Graph_XCMS" hidden="1">#REF!</definedName>
    <definedName name="__123Graph_XCSP" localSheetId="23" hidden="1">#REF!</definedName>
    <definedName name="__123Graph_XCSP" hidden="1">#REF!</definedName>
    <definedName name="__123Graph_XHG" localSheetId="23" hidden="1">#REF!</definedName>
    <definedName name="__123Graph_XHG" hidden="1">#REF!</definedName>
    <definedName name="__123Graph_XHMS" localSheetId="23" hidden="1">#REF!</definedName>
    <definedName name="__123Graph_XHMS" hidden="1">#REF!</definedName>
    <definedName name="__123Graph_XILL" localSheetId="23" hidden="1">#REF!</definedName>
    <definedName name="__123Graph_XILL" hidden="1">#REF!</definedName>
    <definedName name="__123Graph_XIOWA" localSheetId="23" hidden="1">#REF!</definedName>
    <definedName name="__123Graph_XIOWA" hidden="1">#REF!</definedName>
    <definedName name="__123Graph_XKEOTA" localSheetId="23" hidden="1">#REF!</definedName>
    <definedName name="__123Graph_XKEOTA" hidden="1">#REF!</definedName>
    <definedName name="__123Graph_XLOUD" localSheetId="23" hidden="1">#REF!</definedName>
    <definedName name="__123Graph_XLOUD" hidden="1">#REF!</definedName>
    <definedName name="__123Graph_XNL" localSheetId="23" hidden="1">#REF!</definedName>
    <definedName name="__123Graph_XNL" hidden="1">#REF!</definedName>
    <definedName name="__123Graph_XSAY" localSheetId="23" hidden="1">#REF!</definedName>
    <definedName name="__123Graph_XSAY" hidden="1">#REF!</definedName>
    <definedName name="__123Graph_XTOTSYS" localSheetId="23" hidden="1">#REF!</definedName>
    <definedName name="__123Graph_XTOTSYS" hidden="1">#REF!</definedName>
    <definedName name="__2__123Graph_AMKT_STOR" localSheetId="23" hidden="1">#REF!</definedName>
    <definedName name="__2__123Graph_AMKT_STOR" hidden="1">#REF!</definedName>
    <definedName name="__3__123Graph_AX_ACTUAL" localSheetId="23" hidden="1">#REF!</definedName>
    <definedName name="__3__123Graph_AX_ACTUAL" hidden="1">#REF!</definedName>
    <definedName name="__4__123Graph_BCHART_1" localSheetId="23" hidden="1">#REF!</definedName>
    <definedName name="__4__123Graph_BCHART_1" hidden="1">#REF!</definedName>
    <definedName name="__5__123Graph_BMKT_STOR" localSheetId="23" hidden="1">#REF!</definedName>
    <definedName name="__5__123Graph_BMKT_STOR" hidden="1">#REF!</definedName>
    <definedName name="__6__123Graph_CCHART_1" localSheetId="23" hidden="1">#REF!</definedName>
    <definedName name="__6__123Graph_CCHART_1" hidden="1">#REF!</definedName>
    <definedName name="__7__123Graph_CMKT_STOR" localSheetId="23" hidden="1">#REF!</definedName>
    <definedName name="__7__123Graph_CMKT_STOR" hidden="1">#REF!</definedName>
    <definedName name="__8__123Graph_CX_ACTUAL" localSheetId="23" hidden="1">#REF!</definedName>
    <definedName name="__8__123Graph_CX_ACTUAL" hidden="1">#REF!</definedName>
    <definedName name="__9__123Graph_XCHART_1" localSheetId="23" hidden="1">#REF!</definedName>
    <definedName name="__9__123Graph_XCHART_1" hidden="1">#REF!</definedName>
    <definedName name="__dat1111" localSheetId="23">#REF!</definedName>
    <definedName name="__dat1111">#REF!</definedName>
    <definedName name="__FDS_HYPERLINK_TOGGLE_STATE__" hidden="1">"ON"</definedName>
    <definedName name="__IntlFixup">TRUE</definedName>
    <definedName name="__n4" localSheetId="24" hidden="1">{"EXCELHLP.HLP!1802";5;10;5;10;13;13;13;8;5;5;10;14;13;13;13;13;5;10;14;13;5;10;1;2;24}</definedName>
    <definedName name="__n4" localSheetId="21" hidden="1">{"EXCELHLP.HLP!1802";5;10;5;10;13;13;13;8;5;5;10;14;13;13;13;13;5;10;14;13;5;10;1;2;24}</definedName>
    <definedName name="__n4" localSheetId="22" hidden="1">{"EXCELHLP.HLP!1802";5;10;5;10;13;13;13;8;5;5;10;14;13;13;13;13;5;10;14;13;5;10;1;2;24}</definedName>
    <definedName name="__n4" localSheetId="23" hidden="1">{"EXCELHLP.HLP!1802";5;10;5;10;13;13;13;8;5;5;10;14;13;13;13;13;5;10;14;13;5;10;1;2;24}</definedName>
    <definedName name="__n4" localSheetId="20" hidden="1">{"EXCELHLP.HLP!1802";5;10;5;10;13;13;13;8;5;5;10;14;13;13;13;13;5;10;14;13;5;10;1;2;24}</definedName>
    <definedName name="__n4" localSheetId="25" hidden="1">{"EXCELHLP.HLP!1802";5;10;5;10;13;13;13;8;5;5;10;14;13;13;13;13;5;10;14;13;5;10;1;2;24}</definedName>
    <definedName name="__n4" hidden="1">{"EXCELHLP.HLP!1802";5;10;5;10;13;13;13;8;5;5;10;14;13;13;13;13;5;10;14;13;5;10;1;2;24}</definedName>
    <definedName name="_1__123Graph_ACHART_1" localSheetId="23" hidden="1">#REF!</definedName>
    <definedName name="_1__123Graph_ACHART_1" hidden="1">#REF!</definedName>
    <definedName name="_10__123Graph_COP75_25PRICE" hidden="1">#N/A</definedName>
    <definedName name="_10__123Graph_XMKT_STOR" localSheetId="23" hidden="1">#REF!</definedName>
    <definedName name="_10__123Graph_XMKT_STOR" hidden="1">#REF!</definedName>
    <definedName name="_101__123Graph_BCHART_2" localSheetId="24" hidden="1">#REF!</definedName>
    <definedName name="_101__123Graph_BCHART_2" localSheetId="21" hidden="1">#REF!</definedName>
    <definedName name="_101__123Graph_BCHART_2" localSheetId="22" hidden="1">#REF!</definedName>
    <definedName name="_101__123Graph_BCHART_2" localSheetId="23" hidden="1">#REF!</definedName>
    <definedName name="_101__123Graph_BCHART_2" localSheetId="20" hidden="1">#REF!</definedName>
    <definedName name="_101__123Graph_BCHART_2" localSheetId="25" hidden="1">#REF!</definedName>
    <definedName name="_101__123Graph_BCHART_2" hidden="1">#REF!</definedName>
    <definedName name="_104__123Graph_BCHART_20" localSheetId="24" hidden="1">#REF!</definedName>
    <definedName name="_104__123Graph_BCHART_20" localSheetId="21" hidden="1">#REF!</definedName>
    <definedName name="_104__123Graph_BCHART_20" localSheetId="22" hidden="1">#REF!</definedName>
    <definedName name="_104__123Graph_BCHART_20" localSheetId="23" hidden="1">#REF!</definedName>
    <definedName name="_104__123Graph_BCHART_20" localSheetId="20" hidden="1">#REF!</definedName>
    <definedName name="_104__123Graph_BCHART_20" localSheetId="25" hidden="1">#REF!</definedName>
    <definedName name="_104__123Graph_BCHART_20" hidden="1">#REF!</definedName>
    <definedName name="_107__123Graph_BCHART_3" localSheetId="24" hidden="1">#REF!</definedName>
    <definedName name="_107__123Graph_BCHART_3" localSheetId="21" hidden="1">#REF!</definedName>
    <definedName name="_107__123Graph_BCHART_3" localSheetId="22" hidden="1">#REF!</definedName>
    <definedName name="_107__123Graph_BCHART_3" localSheetId="23" hidden="1">#REF!</definedName>
    <definedName name="_107__123Graph_BCHART_3" localSheetId="20" hidden="1">#REF!</definedName>
    <definedName name="_107__123Graph_BCHART_3" localSheetId="25" hidden="1">#REF!</definedName>
    <definedName name="_107__123Graph_BCHART_3" hidden="1">#REF!</definedName>
    <definedName name="_11__123Graph_COP75_25RETURN" hidden="1">#N/A</definedName>
    <definedName name="_11__123Graph_XX_ACTUAL" localSheetId="23" hidden="1">#REF!</definedName>
    <definedName name="_11__123Graph_XX_ACTUAL" hidden="1">#REF!</definedName>
    <definedName name="_110__123Graph_BCHART_6" localSheetId="24" hidden="1">#REF!</definedName>
    <definedName name="_110__123Graph_BCHART_6" localSheetId="21" hidden="1">#REF!</definedName>
    <definedName name="_110__123Graph_BCHART_6" localSheetId="22" hidden="1">#REF!</definedName>
    <definedName name="_110__123Graph_BCHART_6" localSheetId="23" hidden="1">#REF!</definedName>
    <definedName name="_110__123Graph_BCHART_6" localSheetId="20" hidden="1">#REF!</definedName>
    <definedName name="_110__123Graph_BCHART_6" localSheetId="25" hidden="1">#REF!</definedName>
    <definedName name="_110__123Graph_BCHART_6" hidden="1">#REF!</definedName>
    <definedName name="_113__123Graph_BCHART_7" localSheetId="24" hidden="1">#REF!</definedName>
    <definedName name="_113__123Graph_BCHART_7" localSheetId="21" hidden="1">#REF!</definedName>
    <definedName name="_113__123Graph_BCHART_7" localSheetId="22" hidden="1">#REF!</definedName>
    <definedName name="_113__123Graph_BCHART_7" localSheetId="23" hidden="1">#REF!</definedName>
    <definedName name="_113__123Graph_BCHART_7" localSheetId="20" hidden="1">#REF!</definedName>
    <definedName name="_113__123Graph_BCHART_7" localSheetId="25" hidden="1">#REF!</definedName>
    <definedName name="_113__123Graph_BCHART_7" hidden="1">#REF!</definedName>
    <definedName name="_116__123Graph_BCHART_8" localSheetId="24" hidden="1">#REF!</definedName>
    <definedName name="_116__123Graph_BCHART_8" localSheetId="21" hidden="1">#REF!</definedName>
    <definedName name="_116__123Graph_BCHART_8" localSheetId="22" hidden="1">#REF!</definedName>
    <definedName name="_116__123Graph_BCHART_8" localSheetId="23" hidden="1">#REF!</definedName>
    <definedName name="_116__123Graph_BCHART_8" localSheetId="20" hidden="1">#REF!</definedName>
    <definedName name="_116__123Graph_BCHART_8" localSheetId="25" hidden="1">#REF!</definedName>
    <definedName name="_116__123Graph_BCHART_8" hidden="1">#REF!</definedName>
    <definedName name="_119__123Graph_BCHART_9" localSheetId="24" hidden="1">#REF!</definedName>
    <definedName name="_119__123Graph_BCHART_9" localSheetId="23" hidden="1">#REF!</definedName>
    <definedName name="_119__123Graph_BCHART_9" localSheetId="25" hidden="1">#REF!</definedName>
    <definedName name="_119__123Graph_BCHART_9" hidden="1">#REF!</definedName>
    <definedName name="_12__123Graph_DHO_MPRICE" hidden="1">#N/A</definedName>
    <definedName name="_122__123Graph_CCHART_1" localSheetId="24" hidden="1">#REF!</definedName>
    <definedName name="_122__123Graph_CCHART_1" localSheetId="21" hidden="1">#REF!</definedName>
    <definedName name="_122__123Graph_CCHART_1" localSheetId="22" hidden="1">#REF!</definedName>
    <definedName name="_122__123Graph_CCHART_1" localSheetId="23" hidden="1">#REF!</definedName>
    <definedName name="_122__123Graph_CCHART_1" localSheetId="20" hidden="1">#REF!</definedName>
    <definedName name="_122__123Graph_CCHART_1" localSheetId="25" hidden="1">#REF!</definedName>
    <definedName name="_122__123Graph_CCHART_1" hidden="1">#REF!</definedName>
    <definedName name="_125__123Graph_CCHART_11" localSheetId="24" hidden="1">#REF!</definedName>
    <definedName name="_125__123Graph_CCHART_11" localSheetId="21" hidden="1">#REF!</definedName>
    <definedName name="_125__123Graph_CCHART_11" localSheetId="22" hidden="1">#REF!</definedName>
    <definedName name="_125__123Graph_CCHART_11" localSheetId="23" hidden="1">#REF!</definedName>
    <definedName name="_125__123Graph_CCHART_11" localSheetId="20" hidden="1">#REF!</definedName>
    <definedName name="_125__123Graph_CCHART_11" localSheetId="25" hidden="1">#REF!</definedName>
    <definedName name="_125__123Graph_CCHART_11" hidden="1">#REF!</definedName>
    <definedName name="_128__123Graph_CCHART_12" localSheetId="24" hidden="1">#REF!</definedName>
    <definedName name="_128__123Graph_CCHART_12" localSheetId="21" hidden="1">#REF!</definedName>
    <definedName name="_128__123Graph_CCHART_12" localSheetId="22" hidden="1">#REF!</definedName>
    <definedName name="_128__123Graph_CCHART_12" localSheetId="23" hidden="1">#REF!</definedName>
    <definedName name="_128__123Graph_CCHART_12" localSheetId="20" hidden="1">#REF!</definedName>
    <definedName name="_128__123Graph_CCHART_12" localSheetId="25" hidden="1">#REF!</definedName>
    <definedName name="_128__123Graph_CCHART_12" hidden="1">#REF!</definedName>
    <definedName name="_13__123Graph_DO_MPRICE" hidden="1">#N/A</definedName>
    <definedName name="_131__123Graph_CCHART_2" localSheetId="24" hidden="1">#REF!</definedName>
    <definedName name="_131__123Graph_CCHART_2" localSheetId="21" hidden="1">#REF!</definedName>
    <definedName name="_131__123Graph_CCHART_2" localSheetId="22" hidden="1">#REF!</definedName>
    <definedName name="_131__123Graph_CCHART_2" localSheetId="23" hidden="1">#REF!</definedName>
    <definedName name="_131__123Graph_CCHART_2" localSheetId="20" hidden="1">#REF!</definedName>
    <definedName name="_131__123Graph_CCHART_2" localSheetId="25" hidden="1">#REF!</definedName>
    <definedName name="_131__123Graph_CCHART_2" hidden="1">#REF!</definedName>
    <definedName name="_134__123Graph_CCHART_20" localSheetId="24" hidden="1">#REF!</definedName>
    <definedName name="_134__123Graph_CCHART_20" localSheetId="21" hidden="1">#REF!</definedName>
    <definedName name="_134__123Graph_CCHART_20" localSheetId="22" hidden="1">#REF!</definedName>
    <definedName name="_134__123Graph_CCHART_20" localSheetId="23" hidden="1">#REF!</definedName>
    <definedName name="_134__123Graph_CCHART_20" localSheetId="20" hidden="1">#REF!</definedName>
    <definedName name="_134__123Graph_CCHART_20" localSheetId="25" hidden="1">#REF!</definedName>
    <definedName name="_134__123Graph_CCHART_20" hidden="1">#REF!</definedName>
    <definedName name="_137__123Graph_CCHART_7" localSheetId="24" hidden="1">#REF!</definedName>
    <definedName name="_137__123Graph_CCHART_7" localSheetId="21" hidden="1">#REF!</definedName>
    <definedName name="_137__123Graph_CCHART_7" localSheetId="22" hidden="1">#REF!</definedName>
    <definedName name="_137__123Graph_CCHART_7" localSheetId="23" hidden="1">#REF!</definedName>
    <definedName name="_137__123Graph_CCHART_7" localSheetId="20" hidden="1">#REF!</definedName>
    <definedName name="_137__123Graph_CCHART_7" localSheetId="25" hidden="1">#REF!</definedName>
    <definedName name="_137__123Graph_CCHART_7" hidden="1">#REF!</definedName>
    <definedName name="_14__123Graph_DOP75_25PRICE" hidden="1">#N/A</definedName>
    <definedName name="_140__123Graph_CCHART_8" localSheetId="24" hidden="1">#REF!</definedName>
    <definedName name="_140__123Graph_CCHART_8" localSheetId="21" hidden="1">#REF!</definedName>
    <definedName name="_140__123Graph_CCHART_8" localSheetId="22" hidden="1">#REF!</definedName>
    <definedName name="_140__123Graph_CCHART_8" localSheetId="23" hidden="1">#REF!</definedName>
    <definedName name="_140__123Graph_CCHART_8" localSheetId="20" hidden="1">#REF!</definedName>
    <definedName name="_140__123Graph_CCHART_8" localSheetId="25" hidden="1">#REF!</definedName>
    <definedName name="_140__123Graph_CCHART_8" hidden="1">#REF!</definedName>
    <definedName name="_143__123Graph_DCHART_1" localSheetId="24" hidden="1">#REF!</definedName>
    <definedName name="_143__123Graph_DCHART_1" localSheetId="21" hidden="1">#REF!</definedName>
    <definedName name="_143__123Graph_DCHART_1" localSheetId="22" hidden="1">#REF!</definedName>
    <definedName name="_143__123Graph_DCHART_1" localSheetId="23" hidden="1">#REF!</definedName>
    <definedName name="_143__123Graph_DCHART_1" localSheetId="20" hidden="1">#REF!</definedName>
    <definedName name="_143__123Graph_DCHART_1" localSheetId="25" hidden="1">#REF!</definedName>
    <definedName name="_143__123Graph_DCHART_1" hidden="1">#REF!</definedName>
    <definedName name="_146__123Graph_DCHART_12" localSheetId="24" hidden="1">#REF!</definedName>
    <definedName name="_146__123Graph_DCHART_12" localSheetId="21" hidden="1">#REF!</definedName>
    <definedName name="_146__123Graph_DCHART_12" localSheetId="22" hidden="1">#REF!</definedName>
    <definedName name="_146__123Graph_DCHART_12" localSheetId="23" hidden="1">#REF!</definedName>
    <definedName name="_146__123Graph_DCHART_12" localSheetId="20" hidden="1">#REF!</definedName>
    <definedName name="_146__123Graph_DCHART_12" localSheetId="25" hidden="1">#REF!</definedName>
    <definedName name="_146__123Graph_DCHART_12" hidden="1">#REF!</definedName>
    <definedName name="_149__123Graph_DCHART_2" localSheetId="24" hidden="1">#REF!</definedName>
    <definedName name="_149__123Graph_DCHART_2" localSheetId="23" hidden="1">#REF!</definedName>
    <definedName name="_149__123Graph_DCHART_2" localSheetId="25" hidden="1">#REF!</definedName>
    <definedName name="_149__123Graph_DCHART_2" hidden="1">#REF!</definedName>
    <definedName name="_15__123Graph_DOP75_25RETURN" hidden="1">#N/A</definedName>
    <definedName name="_152__123Graph_DCHART_8" localSheetId="24" hidden="1">#REF!</definedName>
    <definedName name="_152__123Graph_DCHART_8" localSheetId="21" hidden="1">#REF!</definedName>
    <definedName name="_152__123Graph_DCHART_8" localSheetId="22" hidden="1">#REF!</definedName>
    <definedName name="_152__123Graph_DCHART_8" localSheetId="23" hidden="1">#REF!</definedName>
    <definedName name="_152__123Graph_DCHART_8" localSheetId="20" hidden="1">#REF!</definedName>
    <definedName name="_152__123Graph_DCHART_8" localSheetId="25" hidden="1">#REF!</definedName>
    <definedName name="_152__123Graph_DCHART_8" hidden="1">#REF!</definedName>
    <definedName name="_155__123Graph_ECHART_12" localSheetId="24" hidden="1">#REF!</definedName>
    <definedName name="_155__123Graph_ECHART_12" localSheetId="21" hidden="1">#REF!</definedName>
    <definedName name="_155__123Graph_ECHART_12" localSheetId="22" hidden="1">#REF!</definedName>
    <definedName name="_155__123Graph_ECHART_12" localSheetId="23" hidden="1">#REF!</definedName>
    <definedName name="_155__123Graph_ECHART_12" localSheetId="20" hidden="1">#REF!</definedName>
    <definedName name="_155__123Graph_ECHART_12" localSheetId="25" hidden="1">#REF!</definedName>
    <definedName name="_155__123Graph_ECHART_12" hidden="1">#REF!</definedName>
    <definedName name="_158__123Graph_ECHART_2" localSheetId="24" hidden="1">#REF!</definedName>
    <definedName name="_158__123Graph_ECHART_2" localSheetId="21" hidden="1">#REF!</definedName>
    <definedName name="_158__123Graph_ECHART_2" localSheetId="22" hidden="1">#REF!</definedName>
    <definedName name="_158__123Graph_ECHART_2" localSheetId="23" hidden="1">#REF!</definedName>
    <definedName name="_158__123Graph_ECHART_2" localSheetId="20" hidden="1">#REF!</definedName>
    <definedName name="_158__123Graph_ECHART_2" localSheetId="25" hidden="1">#REF!</definedName>
    <definedName name="_158__123Graph_ECHART_2" hidden="1">#REF!</definedName>
    <definedName name="_16__123Graph_EHO_MPRICE" hidden="1">#N/A</definedName>
    <definedName name="_161__123Graph_ECHART_8" localSheetId="24" hidden="1">#REF!</definedName>
    <definedName name="_161__123Graph_ECHART_8" localSheetId="21" hidden="1">#REF!</definedName>
    <definedName name="_161__123Graph_ECHART_8" localSheetId="22" hidden="1">#REF!</definedName>
    <definedName name="_161__123Graph_ECHART_8" localSheetId="23" hidden="1">#REF!</definedName>
    <definedName name="_161__123Graph_ECHART_8" localSheetId="20" hidden="1">#REF!</definedName>
    <definedName name="_161__123Graph_ECHART_8" localSheetId="25" hidden="1">#REF!</definedName>
    <definedName name="_161__123Graph_ECHART_8" hidden="1">#REF!</definedName>
    <definedName name="_164__123Graph_FCHART_1" localSheetId="24" hidden="1">#REF!</definedName>
    <definedName name="_164__123Graph_FCHART_1" localSheetId="21" hidden="1">#REF!</definedName>
    <definedName name="_164__123Graph_FCHART_1" localSheetId="22" hidden="1">#REF!</definedName>
    <definedName name="_164__123Graph_FCHART_1" localSheetId="23" hidden="1">#REF!</definedName>
    <definedName name="_164__123Graph_FCHART_1" localSheetId="20" hidden="1">#REF!</definedName>
    <definedName name="_164__123Graph_FCHART_1" localSheetId="25" hidden="1">#REF!</definedName>
    <definedName name="_164__123Graph_FCHART_1" hidden="1">#REF!</definedName>
    <definedName name="_167__123Graph_XCHART_10" localSheetId="24" hidden="1">#REF!</definedName>
    <definedName name="_167__123Graph_XCHART_10" localSheetId="21" hidden="1">#REF!</definedName>
    <definedName name="_167__123Graph_XCHART_10" localSheetId="22" hidden="1">#REF!</definedName>
    <definedName name="_167__123Graph_XCHART_10" localSheetId="23" hidden="1">#REF!</definedName>
    <definedName name="_167__123Graph_XCHART_10" localSheetId="20" hidden="1">#REF!</definedName>
    <definedName name="_167__123Graph_XCHART_10" localSheetId="25" hidden="1">#REF!</definedName>
    <definedName name="_167__123Graph_XCHART_10" hidden="1">#REF!</definedName>
    <definedName name="_17__123Graph_ACHART_1" localSheetId="24" hidden="1">#REF!</definedName>
    <definedName name="_17__123Graph_ACHART_1" localSheetId="23" hidden="1">#REF!</definedName>
    <definedName name="_17__123Graph_ACHART_1" localSheetId="25" hidden="1">#REF!</definedName>
    <definedName name="_17__123Graph_ACHART_1" hidden="1">#REF!</definedName>
    <definedName name="_17__123Graph_EO_MPRICE" hidden="1">#N/A</definedName>
    <definedName name="_170__123Graph_XCHART_11" localSheetId="24" hidden="1">#REF!</definedName>
    <definedName name="_170__123Graph_XCHART_11" localSheetId="21" hidden="1">#REF!</definedName>
    <definedName name="_170__123Graph_XCHART_11" localSheetId="22" hidden="1">#REF!</definedName>
    <definedName name="_170__123Graph_XCHART_11" localSheetId="23" hidden="1">#REF!</definedName>
    <definedName name="_170__123Graph_XCHART_11" localSheetId="20" hidden="1">#REF!</definedName>
    <definedName name="_170__123Graph_XCHART_11" localSheetId="25" hidden="1">#REF!</definedName>
    <definedName name="_170__123Graph_XCHART_11" hidden="1">#REF!</definedName>
    <definedName name="_173__123Graph_XCHART_12" localSheetId="24" hidden="1">#REF!</definedName>
    <definedName name="_173__123Graph_XCHART_12" localSheetId="21" hidden="1">#REF!</definedName>
    <definedName name="_173__123Graph_XCHART_12" localSheetId="22" hidden="1">#REF!</definedName>
    <definedName name="_173__123Graph_XCHART_12" localSheetId="23" hidden="1">#REF!</definedName>
    <definedName name="_173__123Graph_XCHART_12" localSheetId="20" hidden="1">#REF!</definedName>
    <definedName name="_173__123Graph_XCHART_12" localSheetId="25" hidden="1">#REF!</definedName>
    <definedName name="_173__123Graph_XCHART_12" hidden="1">#REF!</definedName>
    <definedName name="_176__123Graph_XCHART_13" localSheetId="24" hidden="1">#REF!</definedName>
    <definedName name="_176__123Graph_XCHART_13" localSheetId="21" hidden="1">#REF!</definedName>
    <definedName name="_176__123Graph_XCHART_13" localSheetId="22" hidden="1">#REF!</definedName>
    <definedName name="_176__123Graph_XCHART_13" localSheetId="23" hidden="1">#REF!</definedName>
    <definedName name="_176__123Graph_XCHART_13" localSheetId="20" hidden="1">#REF!</definedName>
    <definedName name="_176__123Graph_XCHART_13" localSheetId="25" hidden="1">#REF!</definedName>
    <definedName name="_176__123Graph_XCHART_13" hidden="1">#REF!</definedName>
    <definedName name="_179__123Graph_XCHART_14" localSheetId="24" hidden="1">#REF!</definedName>
    <definedName name="_179__123Graph_XCHART_14" localSheetId="23" hidden="1">#REF!</definedName>
    <definedName name="_179__123Graph_XCHART_14" localSheetId="25" hidden="1">#REF!</definedName>
    <definedName name="_179__123Graph_XCHART_14" hidden="1">#REF!</definedName>
    <definedName name="_18__123Graph_EOP75_25PRICE" hidden="1">#N/A</definedName>
    <definedName name="_182__123Graph_XCHART_15" localSheetId="24" hidden="1">#REF!</definedName>
    <definedName name="_182__123Graph_XCHART_15" localSheetId="21" hidden="1">#REF!</definedName>
    <definedName name="_182__123Graph_XCHART_15" localSheetId="22" hidden="1">#REF!</definedName>
    <definedName name="_182__123Graph_XCHART_15" localSheetId="23" hidden="1">#REF!</definedName>
    <definedName name="_182__123Graph_XCHART_15" localSheetId="20" hidden="1">#REF!</definedName>
    <definedName name="_182__123Graph_XCHART_15" localSheetId="25" hidden="1">#REF!</definedName>
    <definedName name="_182__123Graph_XCHART_15" hidden="1">#REF!</definedName>
    <definedName name="_185__123Graph_XCHART_16" localSheetId="24" hidden="1">#REF!</definedName>
    <definedName name="_185__123Graph_XCHART_16" localSheetId="21" hidden="1">#REF!</definedName>
    <definedName name="_185__123Graph_XCHART_16" localSheetId="22" hidden="1">#REF!</definedName>
    <definedName name="_185__123Graph_XCHART_16" localSheetId="23" hidden="1">#REF!</definedName>
    <definedName name="_185__123Graph_XCHART_16" localSheetId="20" hidden="1">#REF!</definedName>
    <definedName name="_185__123Graph_XCHART_16" localSheetId="25" hidden="1">#REF!</definedName>
    <definedName name="_185__123Graph_XCHART_16" hidden="1">#REF!</definedName>
    <definedName name="_188__123Graph_XCHART_18" localSheetId="24" hidden="1">#REF!</definedName>
    <definedName name="_188__123Graph_XCHART_18" localSheetId="21" hidden="1">#REF!</definedName>
    <definedName name="_188__123Graph_XCHART_18" localSheetId="22" hidden="1">#REF!</definedName>
    <definedName name="_188__123Graph_XCHART_18" localSheetId="23" hidden="1">#REF!</definedName>
    <definedName name="_188__123Graph_XCHART_18" localSheetId="20" hidden="1">#REF!</definedName>
    <definedName name="_188__123Graph_XCHART_18" localSheetId="25" hidden="1">#REF!</definedName>
    <definedName name="_188__123Graph_XCHART_18" hidden="1">#REF!</definedName>
    <definedName name="_19__123Graph_EOP75_25RETURN" hidden="1">#N/A</definedName>
    <definedName name="_191__123Graph_XCHART_2" localSheetId="24" hidden="1">#REF!</definedName>
    <definedName name="_191__123Graph_XCHART_2" localSheetId="21" hidden="1">#REF!</definedName>
    <definedName name="_191__123Graph_XCHART_2" localSheetId="22" hidden="1">#REF!</definedName>
    <definedName name="_191__123Graph_XCHART_2" localSheetId="23" hidden="1">#REF!</definedName>
    <definedName name="_191__123Graph_XCHART_2" localSheetId="20" hidden="1">#REF!</definedName>
    <definedName name="_191__123Graph_XCHART_2" localSheetId="25" hidden="1">#REF!</definedName>
    <definedName name="_191__123Graph_XCHART_2" hidden="1">#REF!</definedName>
    <definedName name="_194__123Graph_XCHART_20" localSheetId="24" hidden="1">#REF!</definedName>
    <definedName name="_194__123Graph_XCHART_20" localSheetId="21" hidden="1">#REF!</definedName>
    <definedName name="_194__123Graph_XCHART_20" localSheetId="22" hidden="1">#REF!</definedName>
    <definedName name="_194__123Graph_XCHART_20" localSheetId="23" hidden="1">#REF!</definedName>
    <definedName name="_194__123Graph_XCHART_20" localSheetId="20" hidden="1">#REF!</definedName>
    <definedName name="_194__123Graph_XCHART_20" localSheetId="25" hidden="1">#REF!</definedName>
    <definedName name="_194__123Graph_XCHART_20" hidden="1">#REF!</definedName>
    <definedName name="_197__123Graph_XCHART_3" localSheetId="24" hidden="1">#REF!</definedName>
    <definedName name="_197__123Graph_XCHART_3" localSheetId="21" hidden="1">#REF!</definedName>
    <definedName name="_197__123Graph_XCHART_3" localSheetId="22" hidden="1">#REF!</definedName>
    <definedName name="_197__123Graph_XCHART_3" localSheetId="23" hidden="1">#REF!</definedName>
    <definedName name="_197__123Graph_XCHART_3" localSheetId="20" hidden="1">#REF!</definedName>
    <definedName name="_197__123Graph_XCHART_3" localSheetId="25" hidden="1">#REF!</definedName>
    <definedName name="_197__123Graph_XCHART_3" hidden="1">#REF!</definedName>
    <definedName name="_1E_1">#N/A</definedName>
    <definedName name="_2__123Graph_AMKT_STOR" localSheetId="23" hidden="1">#REF!</definedName>
    <definedName name="_2__123Graph_AMKT_STOR" hidden="1">#REF!</definedName>
    <definedName name="_2__123Graph_AOP75_25PRICE" hidden="1">#N/A</definedName>
    <definedName name="_20__123Graph_ACHART_10" localSheetId="24" hidden="1">#REF!</definedName>
    <definedName name="_20__123Graph_ACHART_10" localSheetId="21" hidden="1">#REF!</definedName>
    <definedName name="_20__123Graph_ACHART_10" localSheetId="22" hidden="1">#REF!</definedName>
    <definedName name="_20__123Graph_ACHART_10" localSheetId="23" hidden="1">#REF!</definedName>
    <definedName name="_20__123Graph_ACHART_10" localSheetId="20" hidden="1">#REF!</definedName>
    <definedName name="_20__123Graph_ACHART_10" localSheetId="25" hidden="1">#REF!</definedName>
    <definedName name="_20__123Graph_ACHART_10" hidden="1">#REF!</definedName>
    <definedName name="_20__123Graph_FHO_MPRICE" hidden="1">#N/A</definedName>
    <definedName name="_200__123Graph_XCHART_4" localSheetId="24" hidden="1">#REF!</definedName>
    <definedName name="_200__123Graph_XCHART_4" localSheetId="21" hidden="1">#REF!</definedName>
    <definedName name="_200__123Graph_XCHART_4" localSheetId="22" hidden="1">#REF!</definedName>
    <definedName name="_200__123Graph_XCHART_4" localSheetId="23" hidden="1">#REF!</definedName>
    <definedName name="_200__123Graph_XCHART_4" localSheetId="20" hidden="1">#REF!</definedName>
    <definedName name="_200__123Graph_XCHART_4" localSheetId="25" hidden="1">#REF!</definedName>
    <definedName name="_200__123Graph_XCHART_4" hidden="1">#REF!</definedName>
    <definedName name="_203__123Graph_XCHART_5" localSheetId="24" hidden="1">#REF!</definedName>
    <definedName name="_203__123Graph_XCHART_5" localSheetId="21" hidden="1">#REF!</definedName>
    <definedName name="_203__123Graph_XCHART_5" localSheetId="22" hidden="1">#REF!</definedName>
    <definedName name="_203__123Graph_XCHART_5" localSheetId="23" hidden="1">#REF!</definedName>
    <definedName name="_203__123Graph_XCHART_5" localSheetId="20" hidden="1">#REF!</definedName>
    <definedName name="_203__123Graph_XCHART_5" localSheetId="25" hidden="1">#REF!</definedName>
    <definedName name="_203__123Graph_XCHART_5" hidden="1">#REF!</definedName>
    <definedName name="_206__123Graph_XCHART_6" localSheetId="24" hidden="1">#REF!</definedName>
    <definedName name="_206__123Graph_XCHART_6" localSheetId="21" hidden="1">#REF!</definedName>
    <definedName name="_206__123Graph_XCHART_6" localSheetId="22" hidden="1">#REF!</definedName>
    <definedName name="_206__123Graph_XCHART_6" localSheetId="23" hidden="1">#REF!</definedName>
    <definedName name="_206__123Graph_XCHART_6" localSheetId="20" hidden="1">#REF!</definedName>
    <definedName name="_206__123Graph_XCHART_6" localSheetId="25" hidden="1">#REF!</definedName>
    <definedName name="_206__123Graph_XCHART_6" hidden="1">#REF!</definedName>
    <definedName name="_209__123Graph_XCHART_7" localSheetId="24" hidden="1">#REF!</definedName>
    <definedName name="_209__123Graph_XCHART_7" localSheetId="23" hidden="1">#REF!</definedName>
    <definedName name="_209__123Graph_XCHART_7" localSheetId="25" hidden="1">#REF!</definedName>
    <definedName name="_209__123Graph_XCHART_7" hidden="1">#REF!</definedName>
    <definedName name="_21__123Graph_FO_MPRICE" hidden="1">#N/A</definedName>
    <definedName name="_212__123Graph_XCHART_8" localSheetId="24" hidden="1">#REF!</definedName>
    <definedName name="_212__123Graph_XCHART_8" localSheetId="21" hidden="1">#REF!</definedName>
    <definedName name="_212__123Graph_XCHART_8" localSheetId="22" hidden="1">#REF!</definedName>
    <definedName name="_212__123Graph_XCHART_8" localSheetId="23" hidden="1">#REF!</definedName>
    <definedName name="_212__123Graph_XCHART_8" localSheetId="20" hidden="1">#REF!</definedName>
    <definedName name="_212__123Graph_XCHART_8" localSheetId="25" hidden="1">#REF!</definedName>
    <definedName name="_212__123Graph_XCHART_8" hidden="1">#REF!</definedName>
    <definedName name="_215__123Graph_XCHART_9" localSheetId="24" hidden="1">#REF!</definedName>
    <definedName name="_215__123Graph_XCHART_9" localSheetId="21" hidden="1">#REF!</definedName>
    <definedName name="_215__123Graph_XCHART_9" localSheetId="22" hidden="1">#REF!</definedName>
    <definedName name="_215__123Graph_XCHART_9" localSheetId="23" hidden="1">#REF!</definedName>
    <definedName name="_215__123Graph_XCHART_9" localSheetId="20" hidden="1">#REF!</definedName>
    <definedName name="_215__123Graph_XCHART_9" localSheetId="25" hidden="1">#REF!</definedName>
    <definedName name="_215__123Graph_XCHART_9" hidden="1">#REF!</definedName>
    <definedName name="_22__123Graph_FOP75_25PRICE" hidden="1">#N/A</definedName>
    <definedName name="_23__123Graph_ACHART_11" localSheetId="24" hidden="1">#REF!</definedName>
    <definedName name="_23__123Graph_ACHART_11" localSheetId="21" hidden="1">#REF!</definedName>
    <definedName name="_23__123Graph_ACHART_11" localSheetId="22" hidden="1">#REF!</definedName>
    <definedName name="_23__123Graph_ACHART_11" localSheetId="23" hidden="1">#REF!</definedName>
    <definedName name="_23__123Graph_ACHART_11" localSheetId="20" hidden="1">#REF!</definedName>
    <definedName name="_23__123Graph_ACHART_11" localSheetId="25" hidden="1">#REF!</definedName>
    <definedName name="_23__123Graph_ACHART_11" hidden="1">#REF!</definedName>
    <definedName name="_23__123Graph_FOP75_25RETURN" hidden="1">#N/A</definedName>
    <definedName name="_24__123Graph_XCHART_1" hidden="1">#N/A</definedName>
    <definedName name="_25__123Graph_XOP75_25PRICE" hidden="1">#N/A</definedName>
    <definedName name="_26__123Graph_ACHART_12" localSheetId="24" hidden="1">#REF!</definedName>
    <definedName name="_26__123Graph_ACHART_12" localSheetId="21" hidden="1">#REF!</definedName>
    <definedName name="_26__123Graph_ACHART_12" localSheetId="22" hidden="1">#REF!</definedName>
    <definedName name="_26__123Graph_ACHART_12" localSheetId="23" hidden="1">#REF!</definedName>
    <definedName name="_26__123Graph_ACHART_12" localSheetId="20" hidden="1">#REF!</definedName>
    <definedName name="_26__123Graph_ACHART_12" localSheetId="25" hidden="1">#REF!</definedName>
    <definedName name="_26__123Graph_ACHART_12" hidden="1">#REF!</definedName>
    <definedName name="_26__123Graph_XOP75_25RETURN" hidden="1">#N/A</definedName>
    <definedName name="_29__123Graph_ACHART_13" localSheetId="24" hidden="1">#REF!</definedName>
    <definedName name="_29__123Graph_ACHART_13" localSheetId="21" hidden="1">#REF!</definedName>
    <definedName name="_29__123Graph_ACHART_13" localSheetId="22" hidden="1">#REF!</definedName>
    <definedName name="_29__123Graph_ACHART_13" localSheetId="23" hidden="1">#REF!</definedName>
    <definedName name="_29__123Graph_ACHART_13" localSheetId="20" hidden="1">#REF!</definedName>
    <definedName name="_29__123Graph_ACHART_13" localSheetId="25" hidden="1">#REF!</definedName>
    <definedName name="_29__123Graph_ACHART_13" hidden="1">#REF!</definedName>
    <definedName name="_3__123Graph_AOP75_25RETURN" hidden="1">#N/A</definedName>
    <definedName name="_3__123Graph_AX_ACTUAL" localSheetId="23" hidden="1">#REF!</definedName>
    <definedName name="_3__123Graph_AX_ACTUAL" hidden="1">#REF!</definedName>
    <definedName name="_31_Dec_00" localSheetId="24">#REF!</definedName>
    <definedName name="_31_Dec_00" localSheetId="21">#REF!</definedName>
    <definedName name="_31_Dec_00" localSheetId="22">#REF!</definedName>
    <definedName name="_31_Dec_00" localSheetId="23">#REF!</definedName>
    <definedName name="_31_Dec_00" localSheetId="20">#REF!</definedName>
    <definedName name="_31_Dec_00" localSheetId="25">#REF!</definedName>
    <definedName name="_31_Dec_00">#REF!</definedName>
    <definedName name="_31_Jan_01" localSheetId="24">#REF!</definedName>
    <definedName name="_31_Jan_01" localSheetId="21">#REF!</definedName>
    <definedName name="_31_Jan_01" localSheetId="22">#REF!</definedName>
    <definedName name="_31_Jan_01" localSheetId="23">#REF!</definedName>
    <definedName name="_31_Jan_01" localSheetId="20">#REF!</definedName>
    <definedName name="_31_Jan_01" localSheetId="25">#REF!</definedName>
    <definedName name="_31_Jan_01">#REF!</definedName>
    <definedName name="_32__123Graph_ACHART_14" localSheetId="24" hidden="1">#REF!</definedName>
    <definedName name="_32__123Graph_ACHART_14" localSheetId="21" hidden="1">#REF!</definedName>
    <definedName name="_32__123Graph_ACHART_14" localSheetId="22" hidden="1">#REF!</definedName>
    <definedName name="_32__123Graph_ACHART_14" localSheetId="23" hidden="1">#REF!</definedName>
    <definedName name="_32__123Graph_ACHART_14" localSheetId="20" hidden="1">#REF!</definedName>
    <definedName name="_32__123Graph_ACHART_14" localSheetId="25" hidden="1">#REF!</definedName>
    <definedName name="_32__123Graph_ACHART_14" hidden="1">#REF!</definedName>
    <definedName name="_35__123Graph_ACHART_15" localSheetId="24" hidden="1">#REF!</definedName>
    <definedName name="_35__123Graph_ACHART_15" localSheetId="23" hidden="1">#REF!</definedName>
    <definedName name="_35__123Graph_ACHART_15" localSheetId="25" hidden="1">#REF!</definedName>
    <definedName name="_35__123Graph_ACHART_15" hidden="1">#REF!</definedName>
    <definedName name="_38__123Graph_ACHART_16" localSheetId="24" hidden="1">#REF!</definedName>
    <definedName name="_38__123Graph_ACHART_16" localSheetId="23" hidden="1">#REF!</definedName>
    <definedName name="_38__123Graph_ACHART_16" localSheetId="25" hidden="1">#REF!</definedName>
    <definedName name="_38__123Graph_ACHART_16" hidden="1">#REF!</definedName>
    <definedName name="_4__123Graph_BCHART_1" localSheetId="23" hidden="1">#REF!</definedName>
    <definedName name="_4__123Graph_BCHART_1" hidden="1">#REF!</definedName>
    <definedName name="_41__123Graph_ACHART_17" localSheetId="24" hidden="1">#REF!</definedName>
    <definedName name="_41__123Graph_ACHART_17" localSheetId="21" hidden="1">#REF!</definedName>
    <definedName name="_41__123Graph_ACHART_17" localSheetId="22" hidden="1">#REF!</definedName>
    <definedName name="_41__123Graph_ACHART_17" localSheetId="23" hidden="1">#REF!</definedName>
    <definedName name="_41__123Graph_ACHART_17" localSheetId="20" hidden="1">#REF!</definedName>
    <definedName name="_41__123Graph_ACHART_17" localSheetId="25" hidden="1">#REF!</definedName>
    <definedName name="_41__123Graph_ACHART_17" hidden="1">#REF!</definedName>
    <definedName name="_44__123Graph_ACHART_18" localSheetId="24" hidden="1">#REF!</definedName>
    <definedName name="_44__123Graph_ACHART_18" localSheetId="21" hidden="1">#REF!</definedName>
    <definedName name="_44__123Graph_ACHART_18" localSheetId="22" hidden="1">#REF!</definedName>
    <definedName name="_44__123Graph_ACHART_18" localSheetId="23" hidden="1">#REF!</definedName>
    <definedName name="_44__123Graph_ACHART_18" localSheetId="20" hidden="1">#REF!</definedName>
    <definedName name="_44__123Graph_ACHART_18" localSheetId="25" hidden="1">#REF!</definedName>
    <definedName name="_44__123Graph_ACHART_18" hidden="1">#REF!</definedName>
    <definedName name="_47__123Graph_ACHART_19" localSheetId="24" hidden="1">#REF!</definedName>
    <definedName name="_47__123Graph_ACHART_19" localSheetId="21" hidden="1">#REF!</definedName>
    <definedName name="_47__123Graph_ACHART_19" localSheetId="22" hidden="1">#REF!</definedName>
    <definedName name="_47__123Graph_ACHART_19" localSheetId="23" hidden="1">#REF!</definedName>
    <definedName name="_47__123Graph_ACHART_19" localSheetId="20" hidden="1">#REF!</definedName>
    <definedName name="_47__123Graph_ACHART_19" localSheetId="25" hidden="1">#REF!</definedName>
    <definedName name="_47__123Graph_ACHART_19" hidden="1">#REF!</definedName>
    <definedName name="_5__123Graph_BMKT_STOR" localSheetId="23" hidden="1">#REF!</definedName>
    <definedName name="_5__123Graph_BMKT_STOR" hidden="1">#REF!</definedName>
    <definedName name="_5__123Graph_BOP75_25PRICE" hidden="1">#N/A</definedName>
    <definedName name="_50__123Graph_ACHART_2" localSheetId="24" hidden="1">#REF!</definedName>
    <definedName name="_50__123Graph_ACHART_2" localSheetId="21" hidden="1">#REF!</definedName>
    <definedName name="_50__123Graph_ACHART_2" localSheetId="22" hidden="1">#REF!</definedName>
    <definedName name="_50__123Graph_ACHART_2" localSheetId="23" hidden="1">#REF!</definedName>
    <definedName name="_50__123Graph_ACHART_2" localSheetId="20" hidden="1">#REF!</definedName>
    <definedName name="_50__123Graph_ACHART_2" localSheetId="25" hidden="1">#REF!</definedName>
    <definedName name="_50__123Graph_ACHART_2" hidden="1">#REF!</definedName>
    <definedName name="_53__123Graph_ACHART_20" localSheetId="24" hidden="1">#REF!</definedName>
    <definedName name="_53__123Graph_ACHART_20" localSheetId="21" hidden="1">#REF!</definedName>
    <definedName name="_53__123Graph_ACHART_20" localSheetId="22" hidden="1">#REF!</definedName>
    <definedName name="_53__123Graph_ACHART_20" localSheetId="23" hidden="1">#REF!</definedName>
    <definedName name="_53__123Graph_ACHART_20" localSheetId="20" hidden="1">#REF!</definedName>
    <definedName name="_53__123Graph_ACHART_20" localSheetId="25" hidden="1">#REF!</definedName>
    <definedName name="_53__123Graph_ACHART_20" hidden="1">#REF!</definedName>
    <definedName name="_56__123Graph_ACHART_3" localSheetId="24" hidden="1">#REF!</definedName>
    <definedName name="_56__123Graph_ACHART_3" localSheetId="21" hidden="1">#REF!</definedName>
    <definedName name="_56__123Graph_ACHART_3" localSheetId="22" hidden="1">#REF!</definedName>
    <definedName name="_56__123Graph_ACHART_3" localSheetId="23" hidden="1">#REF!</definedName>
    <definedName name="_56__123Graph_ACHART_3" localSheetId="20" hidden="1">#REF!</definedName>
    <definedName name="_56__123Graph_ACHART_3" localSheetId="25" hidden="1">#REF!</definedName>
    <definedName name="_56__123Graph_ACHART_3" hidden="1">#REF!</definedName>
    <definedName name="_59__123Graph_ACHART_4" localSheetId="24" hidden="1">#REF!</definedName>
    <definedName name="_59__123Graph_ACHART_4" localSheetId="23" hidden="1">#REF!</definedName>
    <definedName name="_59__123Graph_ACHART_4" localSheetId="25" hidden="1">#REF!</definedName>
    <definedName name="_59__123Graph_ACHART_4" hidden="1">#REF!</definedName>
    <definedName name="_6__123Graph_BOP75_25RETURN" hidden="1">#N/A</definedName>
    <definedName name="_6__123Graph_CCHART_1" localSheetId="23" hidden="1">#REF!</definedName>
    <definedName name="_6__123Graph_CCHART_1" hidden="1">#REF!</definedName>
    <definedName name="_62__123Graph_ACHART_5" localSheetId="24" hidden="1">#REF!</definedName>
    <definedName name="_62__123Graph_ACHART_5" localSheetId="21" hidden="1">#REF!</definedName>
    <definedName name="_62__123Graph_ACHART_5" localSheetId="22" hidden="1">#REF!</definedName>
    <definedName name="_62__123Graph_ACHART_5" localSheetId="23" hidden="1">#REF!</definedName>
    <definedName name="_62__123Graph_ACHART_5" localSheetId="20" hidden="1">#REF!</definedName>
    <definedName name="_62__123Graph_ACHART_5" localSheetId="25" hidden="1">#REF!</definedName>
    <definedName name="_62__123Graph_ACHART_5" hidden="1">#REF!</definedName>
    <definedName name="_65__123Graph_ACHART_6" localSheetId="24" hidden="1">#REF!</definedName>
    <definedName name="_65__123Graph_ACHART_6" localSheetId="21" hidden="1">#REF!</definedName>
    <definedName name="_65__123Graph_ACHART_6" localSheetId="22" hidden="1">#REF!</definedName>
    <definedName name="_65__123Graph_ACHART_6" localSheetId="23" hidden="1">#REF!</definedName>
    <definedName name="_65__123Graph_ACHART_6" localSheetId="20" hidden="1">#REF!</definedName>
    <definedName name="_65__123Graph_ACHART_6" localSheetId="25" hidden="1">#REF!</definedName>
    <definedName name="_65__123Graph_ACHART_6" hidden="1">#REF!</definedName>
    <definedName name="_68__123Graph_ACHART_7" localSheetId="24" hidden="1">#REF!</definedName>
    <definedName name="_68__123Graph_ACHART_7" localSheetId="21" hidden="1">#REF!</definedName>
    <definedName name="_68__123Graph_ACHART_7" localSheetId="22" hidden="1">#REF!</definedName>
    <definedName name="_68__123Graph_ACHART_7" localSheetId="23" hidden="1">#REF!</definedName>
    <definedName name="_68__123Graph_ACHART_7" localSheetId="20" hidden="1">#REF!</definedName>
    <definedName name="_68__123Graph_ACHART_7" localSheetId="25" hidden="1">#REF!</definedName>
    <definedName name="_68__123Graph_ACHART_7" hidden="1">#REF!</definedName>
    <definedName name="_7__123Graph_CCHART_1" hidden="1">#N/A</definedName>
    <definedName name="_7__123Graph_CMKT_STOR" localSheetId="23" hidden="1">#REF!</definedName>
    <definedName name="_7__123Graph_CMKT_STOR" hidden="1">#REF!</definedName>
    <definedName name="_71__123Graph_ACHART_8" localSheetId="24" hidden="1">#REF!</definedName>
    <definedName name="_71__123Graph_ACHART_8" localSheetId="21" hidden="1">#REF!</definedName>
    <definedName name="_71__123Graph_ACHART_8" localSheetId="22" hidden="1">#REF!</definedName>
    <definedName name="_71__123Graph_ACHART_8" localSheetId="23" hidden="1">#REF!</definedName>
    <definedName name="_71__123Graph_ACHART_8" localSheetId="20" hidden="1">#REF!</definedName>
    <definedName name="_71__123Graph_ACHART_8" localSheetId="25" hidden="1">#REF!</definedName>
    <definedName name="_71__123Graph_ACHART_8" hidden="1">#REF!</definedName>
    <definedName name="_74__123Graph_ACHART_9" localSheetId="24" hidden="1">#REF!</definedName>
    <definedName name="_74__123Graph_ACHART_9" localSheetId="21" hidden="1">#REF!</definedName>
    <definedName name="_74__123Graph_ACHART_9" localSheetId="22" hidden="1">#REF!</definedName>
    <definedName name="_74__123Graph_ACHART_9" localSheetId="23" hidden="1">#REF!</definedName>
    <definedName name="_74__123Graph_ACHART_9" localSheetId="20" hidden="1">#REF!</definedName>
    <definedName name="_74__123Graph_ACHART_9" localSheetId="25" hidden="1">#REF!</definedName>
    <definedName name="_74__123Graph_ACHART_9" hidden="1">#REF!</definedName>
    <definedName name="_77__123Graph_BCHART_1" localSheetId="24" hidden="1">#REF!</definedName>
    <definedName name="_77__123Graph_BCHART_1" localSheetId="21" hidden="1">#REF!</definedName>
    <definedName name="_77__123Graph_BCHART_1" localSheetId="22" hidden="1">#REF!</definedName>
    <definedName name="_77__123Graph_BCHART_1" localSheetId="23" hidden="1">#REF!</definedName>
    <definedName name="_77__123Graph_BCHART_1" localSheetId="20" hidden="1">#REF!</definedName>
    <definedName name="_77__123Graph_BCHART_1" localSheetId="25" hidden="1">#REF!</definedName>
    <definedName name="_77__123Graph_BCHART_1" hidden="1">#REF!</definedName>
    <definedName name="_8__123Graph_CHO_MPRICE" hidden="1">#N/A</definedName>
    <definedName name="_8__123Graph_CX_ACTUAL" localSheetId="23" hidden="1">#REF!</definedName>
    <definedName name="_8__123Graph_CX_ACTUAL" hidden="1">#REF!</definedName>
    <definedName name="_80__123Graph_BCHART_11" localSheetId="24" hidden="1">#REF!</definedName>
    <definedName name="_80__123Graph_BCHART_11" localSheetId="21" hidden="1">#REF!</definedName>
    <definedName name="_80__123Graph_BCHART_11" localSheetId="22" hidden="1">#REF!</definedName>
    <definedName name="_80__123Graph_BCHART_11" localSheetId="23" hidden="1">#REF!</definedName>
    <definedName name="_80__123Graph_BCHART_11" localSheetId="20" hidden="1">#REF!</definedName>
    <definedName name="_80__123Graph_BCHART_11" localSheetId="25" hidden="1">#REF!</definedName>
    <definedName name="_80__123Graph_BCHART_11" hidden="1">#REF!</definedName>
    <definedName name="_83__123Graph_BCHART_12" localSheetId="24" hidden="1">#REF!</definedName>
    <definedName name="_83__123Graph_BCHART_12" localSheetId="21" hidden="1">#REF!</definedName>
    <definedName name="_83__123Graph_BCHART_12" localSheetId="22" hidden="1">#REF!</definedName>
    <definedName name="_83__123Graph_BCHART_12" localSheetId="23" hidden="1">#REF!</definedName>
    <definedName name="_83__123Graph_BCHART_12" localSheetId="20" hidden="1">#REF!</definedName>
    <definedName name="_83__123Graph_BCHART_12" localSheetId="25" hidden="1">#REF!</definedName>
    <definedName name="_83__123Graph_BCHART_12" hidden="1">#REF!</definedName>
    <definedName name="_86__123Graph_BCHART_13" localSheetId="24" hidden="1">#REF!</definedName>
    <definedName name="_86__123Graph_BCHART_13" localSheetId="21" hidden="1">#REF!</definedName>
    <definedName name="_86__123Graph_BCHART_13" localSheetId="22" hidden="1">#REF!</definedName>
    <definedName name="_86__123Graph_BCHART_13" localSheetId="23" hidden="1">#REF!</definedName>
    <definedName name="_86__123Graph_BCHART_13" localSheetId="20" hidden="1">#REF!</definedName>
    <definedName name="_86__123Graph_BCHART_13" localSheetId="25" hidden="1">#REF!</definedName>
    <definedName name="_86__123Graph_BCHART_13" hidden="1">#REF!</definedName>
    <definedName name="_89__123Graph_BCHART_14" localSheetId="24" hidden="1">#REF!</definedName>
    <definedName name="_89__123Graph_BCHART_14" localSheetId="23" hidden="1">#REF!</definedName>
    <definedName name="_89__123Graph_BCHART_14" localSheetId="25" hidden="1">#REF!</definedName>
    <definedName name="_89__123Graph_BCHART_14" hidden="1">#REF!</definedName>
    <definedName name="_9__123Graph_CO_MPRICE" hidden="1">#N/A</definedName>
    <definedName name="_9__123Graph_XCHART_1" localSheetId="23" hidden="1">#REF!</definedName>
    <definedName name="_9__123Graph_XCHART_1" hidden="1">#REF!</definedName>
    <definedName name="_92__123Graph_BCHART_15" localSheetId="24" hidden="1">#REF!</definedName>
    <definedName name="_92__123Graph_BCHART_15" localSheetId="21" hidden="1">#REF!</definedName>
    <definedName name="_92__123Graph_BCHART_15" localSheetId="22" hidden="1">#REF!</definedName>
    <definedName name="_92__123Graph_BCHART_15" localSheetId="23" hidden="1">#REF!</definedName>
    <definedName name="_92__123Graph_BCHART_15" localSheetId="20" hidden="1">#REF!</definedName>
    <definedName name="_92__123Graph_BCHART_15" localSheetId="25" hidden="1">#REF!</definedName>
    <definedName name="_92__123Graph_BCHART_15" hidden="1">#REF!</definedName>
    <definedName name="_95__123Graph_BCHART_16" localSheetId="24" hidden="1">#REF!</definedName>
    <definedName name="_95__123Graph_BCHART_16" localSheetId="21" hidden="1">#REF!</definedName>
    <definedName name="_95__123Graph_BCHART_16" localSheetId="22" hidden="1">#REF!</definedName>
    <definedName name="_95__123Graph_BCHART_16" localSheetId="23" hidden="1">#REF!</definedName>
    <definedName name="_95__123Graph_BCHART_16" localSheetId="20" hidden="1">#REF!</definedName>
    <definedName name="_95__123Graph_BCHART_16" localSheetId="25" hidden="1">#REF!</definedName>
    <definedName name="_95__123Graph_BCHART_16" hidden="1">#REF!</definedName>
    <definedName name="_98__123Graph_BCHART_17" localSheetId="24" hidden="1">#REF!</definedName>
    <definedName name="_98__123Graph_BCHART_17" localSheetId="21" hidden="1">#REF!</definedName>
    <definedName name="_98__123Graph_BCHART_17" localSheetId="22" hidden="1">#REF!</definedName>
    <definedName name="_98__123Graph_BCHART_17" localSheetId="23" hidden="1">#REF!</definedName>
    <definedName name="_98__123Graph_BCHART_17" localSheetId="20" hidden="1">#REF!</definedName>
    <definedName name="_98__123Graph_BCHART_17" localSheetId="25" hidden="1">#REF!</definedName>
    <definedName name="_98__123Graph_BCHART_17" hidden="1">#REF!</definedName>
    <definedName name="_a1111" localSheetId="24" hidden="1">{"Cash Budget",#N/A,FALSE,"98 Cash";"Running Cash Budget",#N/A,FALSE,"98 Cash";"Actual Cash",#N/A,FALSE,"98 Cash";"Update Cash Budget",#N/A,FALSE,"98 Cash"}</definedName>
    <definedName name="_a1111" localSheetId="21" hidden="1">{"Cash Budget",#N/A,FALSE,"98 Cash";"Running Cash Budget",#N/A,FALSE,"98 Cash";"Actual Cash",#N/A,FALSE,"98 Cash";"Update Cash Budget",#N/A,FALSE,"98 Cash"}</definedName>
    <definedName name="_a1111" localSheetId="22" hidden="1">{"Cash Budget",#N/A,FALSE,"98 Cash";"Running Cash Budget",#N/A,FALSE,"98 Cash";"Actual Cash",#N/A,FALSE,"98 Cash";"Update Cash Budget",#N/A,FALSE,"98 Cash"}</definedName>
    <definedName name="_a1111" localSheetId="23" hidden="1">{"Cash Budget",#N/A,FALSE,"98 Cash";"Running Cash Budget",#N/A,FALSE,"98 Cash";"Actual Cash",#N/A,FALSE,"98 Cash";"Update Cash Budget",#N/A,FALSE,"98 Cash"}</definedName>
    <definedName name="_a1111" localSheetId="20" hidden="1">{"Cash Budget",#N/A,FALSE,"98 Cash";"Running Cash Budget",#N/A,FALSE,"98 Cash";"Actual Cash",#N/A,FALSE,"98 Cash";"Update Cash Budget",#N/A,FALSE,"98 Cash"}</definedName>
    <definedName name="_a1111" localSheetId="25" hidden="1">{"Cash Budget",#N/A,FALSE,"98 Cash";"Running Cash Budget",#N/A,FALSE,"98 Cash";"Actual Cash",#N/A,FALSE,"98 Cash";"Update Cash Budget",#N/A,FALSE,"98 Cash"}</definedName>
    <definedName name="_a1111" hidden="1">{"Cash Budget",#N/A,FALSE,"98 Cash";"Running Cash Budget",#N/A,FALSE,"98 Cash";"Actual Cash",#N/A,FALSE,"98 Cash";"Update Cash Budget",#N/A,FALSE,"98 Cash"}</definedName>
    <definedName name="_AMO_UniqueIdentifier" hidden="1">"'8403d099-e876-4d31-b913-cb2efff0232f'"</definedName>
    <definedName name="_ATPRegress_Dlg_Results" localSheetId="24" hidden="1">{2;#N/A;"R13C16:R17C16";#N/A;"R13C14:R17C15";FALSE;FALSE;FALSE;95;#N/A;#N/A;"R13C19";#N/A;FALSE;FALSE;FALSE;FALSE;#N/A;"";#N/A;FALSE;"";"";#N/A;#N/A;#N/A}</definedName>
    <definedName name="_ATPRegress_Dlg_Results" localSheetId="21" hidden="1">{2;#N/A;"R13C16:R17C16";#N/A;"R13C14:R17C15";FALSE;FALSE;FALSE;95;#N/A;#N/A;"R13C19";#N/A;FALSE;FALSE;FALSE;FALSE;#N/A;"";#N/A;FALSE;"";"";#N/A;#N/A;#N/A}</definedName>
    <definedName name="_ATPRegress_Dlg_Results" localSheetId="22" hidden="1">{2;#N/A;"R13C16:R17C16";#N/A;"R13C14:R17C15";FALSE;FALSE;FALSE;95;#N/A;#N/A;"R13C19";#N/A;FALSE;FALSE;FALSE;FALSE;#N/A;"";#N/A;FALSE;"";"";#N/A;#N/A;#N/A}</definedName>
    <definedName name="_ATPRegress_Dlg_Results" localSheetId="23" hidden="1">{2;#N/A;"R13C16:R17C16";#N/A;"R13C14:R17C15";FALSE;FALSE;FALSE;95;#N/A;#N/A;"R13C19";#N/A;FALSE;FALSE;FALSE;FALSE;#N/A;"";#N/A;FALSE;"";"";#N/A;#N/A;#N/A}</definedName>
    <definedName name="_ATPRegress_Dlg_Results" localSheetId="20" hidden="1">{2;#N/A;"R13C16:R17C16";#N/A;"R13C14:R17C15";FALSE;FALSE;FALSE;95;#N/A;#N/A;"R13C19";#N/A;FALSE;FALSE;FALSE;FALSE;#N/A;"";#N/A;FALSE;"";"";#N/A;#N/A;#N/A}</definedName>
    <definedName name="_ATPRegress_Dlg_Results" localSheetId="25" hidden="1">{2;#N/A;"R13C16:R17C16";#N/A;"R13C14:R17C15";FALSE;FALSE;FALSE;95;#N/A;#N/A;"R13C19";#N/A;FALSE;FALSE;FALSE;FALSE;#N/A;"";#N/A;FALSE;"";"";#N/A;#N/A;#N/A}</definedName>
    <definedName name="_ATPRegress_Dlg_Results" hidden="1">{2;#N/A;"R13C16:R17C16";#N/A;"R13C14:R17C15";FALSE;FALSE;FALSE;95;#N/A;#N/A;"R13C19";#N/A;FALSE;FALSE;FALSE;FALSE;#N/A;"";#N/A;FALSE;"";"";#N/A;#N/A;#N/A}</definedName>
    <definedName name="_ATPRegress_Dlg_Types" localSheetId="24" hidden="1">{"EXCELHLP.HLP!1802";5;10;5;10;13;13;13;8;5;5;10;14;13;13;13;13;5;10;14;13;5;10;1;2;24}</definedName>
    <definedName name="_ATPRegress_Dlg_Types" localSheetId="21" hidden="1">{"EXCELHLP.HLP!1802";5;10;5;10;13;13;13;8;5;5;10;14;13;13;13;13;5;10;14;13;5;10;1;2;24}</definedName>
    <definedName name="_ATPRegress_Dlg_Types" localSheetId="22" hidden="1">{"EXCELHLP.HLP!1802";5;10;5;10;13;13;13;8;5;5;10;14;13;13;13;13;5;10;14;13;5;10;1;2;24}</definedName>
    <definedName name="_ATPRegress_Dlg_Types" localSheetId="23" hidden="1">{"EXCELHLP.HLP!1802";5;10;5;10;13;13;13;8;5;5;10;14;13;13;13;13;5;10;14;13;5;10;1;2;24}</definedName>
    <definedName name="_ATPRegress_Dlg_Types" localSheetId="20" hidden="1">{"EXCELHLP.HLP!1802";5;10;5;10;13;13;13;8;5;5;10;14;13;13;13;13;5;10;14;13;5;10;1;2;24}</definedName>
    <definedName name="_ATPRegress_Dlg_Types" localSheetId="25" hidden="1">{"EXCELHLP.HLP!1802";5;10;5;10;13;13;13;8;5;5;10;14;13;13;13;13;5;10;14;13;5;10;1;2;24}</definedName>
    <definedName name="_ATPRegress_Dlg_Types" hidden="1">{"EXCELHLP.HLP!1802";5;10;5;10;13;13;13;8;5;5;10;14;13;13;13;13;5;10;14;13;5;10;1;2;24}</definedName>
    <definedName name="_ATPRegress_Range1" localSheetId="23" hidden="1">#REF!</definedName>
    <definedName name="_ATPRegress_Range1" hidden="1">#REF!</definedName>
    <definedName name="_ATPRegress_Range2" localSheetId="23" hidden="1">#REF!</definedName>
    <definedName name="_ATPRegress_Range2" hidden="1">#REF!</definedName>
    <definedName name="_ATPRegress_Range3" localSheetId="23" hidden="1">#REF!</definedName>
    <definedName name="_ATPRegress_Range3" hidden="1">#REF!</definedName>
    <definedName name="_ATPRegress_Range4" hidden="1">"="</definedName>
    <definedName name="_ATPRegress_Range5" hidden="1">"="</definedName>
    <definedName name="_BB1"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_BB1"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_BB1"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_BB1"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_BB1"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_BB1"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_BB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_bdm.37E2A9A526F14BE28438D0D77462415E.edm" hidden="1">#REF!</definedName>
    <definedName name="_bdm.67DB5193A043445CAC1F8C017AB81E09.edm" localSheetId="23" hidden="1">#REF!</definedName>
    <definedName name="_bdm.67DB5193A043445CAC1F8C017AB81E09.edm" hidden="1">#REF!</definedName>
    <definedName name="_bok2" localSheetId="23">#REF!,#REF!,#REF!,#REF!</definedName>
    <definedName name="_bok2">#REF!,#REF!,#REF!,#REF!</definedName>
    <definedName name="_dat1111" localSheetId="23">#REF!</definedName>
    <definedName name="_dat1111">#REF!</definedName>
    <definedName name="_Fill" localSheetId="5" hidden="1">#REF!</definedName>
    <definedName name="_Fill" localSheetId="6" hidden="1">#REF!</definedName>
    <definedName name="_Fill" localSheetId="9" hidden="1">#REF!</definedName>
    <definedName name="_Fill" localSheetId="10" hidden="1">#REF!</definedName>
    <definedName name="_Fill" localSheetId="24" hidden="1">#REF!</definedName>
    <definedName name="_Fill" localSheetId="23" hidden="1">#REF!</definedName>
    <definedName name="_Fill" localSheetId="25" hidden="1">#REF!</definedName>
    <definedName name="_Fill" hidden="1">#REF!</definedName>
    <definedName name="_xlnm._FilterDatabase" localSheetId="23" hidden="1">#REF!</definedName>
    <definedName name="_xlnm._FilterDatabase" localSheetId="25" hidden="1">#REF!</definedName>
    <definedName name="_xlnm._FilterDatabase" hidden="1">#REF!</definedName>
    <definedName name="_FLL2" localSheetId="23" hidden="1">#REF!</definedName>
    <definedName name="_FLL2" hidden="1">#REF!</definedName>
    <definedName name="_HBO2" localSheetId="23">#REF!,#REF!,#REF!,#REF!</definedName>
    <definedName name="_HBO2">#REF!,#REF!,#REF!,#REF!</definedName>
    <definedName name="_Key1" localSheetId="24" hidden="1">#REF!</definedName>
    <definedName name="_Key1" localSheetId="21" hidden="1">#REF!</definedName>
    <definedName name="_Key1" localSheetId="22" hidden="1">#REF!</definedName>
    <definedName name="_Key1" localSheetId="23" hidden="1">#REF!</definedName>
    <definedName name="_Key1" localSheetId="20" hidden="1">#REF!</definedName>
    <definedName name="_Key1" localSheetId="25" hidden="1">#REF!</definedName>
    <definedName name="_Key1" hidden="1">#REF!</definedName>
    <definedName name="_Key2" localSheetId="24" hidden="1">#REF!</definedName>
    <definedName name="_Key2" localSheetId="21" hidden="1">#REF!</definedName>
    <definedName name="_Key2" localSheetId="22" hidden="1">#REF!</definedName>
    <definedName name="_Key2" localSheetId="23" hidden="1">#REF!</definedName>
    <definedName name="_Key2" localSheetId="20" hidden="1">#REF!</definedName>
    <definedName name="_Key2" localSheetId="25" hidden="1">#REF!</definedName>
    <definedName name="_Key2" hidden="1">#REF!</definedName>
    <definedName name="_MDZ2" localSheetId="23">#REF!,#REF!,#REF!,#REF!</definedName>
    <definedName name="_MDZ2">#REF!,#REF!,#REF!,#REF!</definedName>
    <definedName name="_n4" localSheetId="24" hidden="1">{"EXCELHLP.HLP!1802";5;10;5;10;13;13;13;8;5;5;10;14;13;13;13;13;5;10;14;13;5;10;1;2;24}</definedName>
    <definedName name="_n4" localSheetId="21" hidden="1">{"EXCELHLP.HLP!1802";5;10;5;10;13;13;13;8;5;5;10;14;13;13;13;13;5;10;14;13;5;10;1;2;24}</definedName>
    <definedName name="_n4" localSheetId="22" hidden="1">{"EXCELHLP.HLP!1802";5;10;5;10;13;13;13;8;5;5;10;14;13;13;13;13;5;10;14;13;5;10;1;2;24}</definedName>
    <definedName name="_n4" localSheetId="23" hidden="1">{"EXCELHLP.HLP!1802";5;10;5;10;13;13;13;8;5;5;10;14;13;13;13;13;5;10;14;13;5;10;1;2;24}</definedName>
    <definedName name="_n4" localSheetId="20" hidden="1">{"EXCELHLP.HLP!1802";5;10;5;10;13;13;13;8;5;5;10;14;13;13;13;13;5;10;14;13;5;10;1;2;24}</definedName>
    <definedName name="_n4" localSheetId="25" hidden="1">{"EXCELHLP.HLP!1802";5;10;5;10;13;13;13;8;5;5;10;14;13;13;13;13;5;10;14;13;5;10;1;2;24}</definedName>
    <definedName name="_n4" hidden="1">{"EXCELHLP.HLP!1802";5;10;5;10;13;13;13;8;5;5;10;14;13;13;13;13;5;10;14;13;5;10;1;2;24}</definedName>
    <definedName name="_Order1" hidden="1">255</definedName>
    <definedName name="_Order2" hidden="1">255</definedName>
    <definedName name="_Parse_Out" localSheetId="24" hidden="1">#REF!</definedName>
    <definedName name="_Parse_Out" localSheetId="21" hidden="1">#REF!</definedName>
    <definedName name="_Parse_Out" localSheetId="22" hidden="1">#REF!</definedName>
    <definedName name="_Parse_Out" localSheetId="23" hidden="1">#REF!</definedName>
    <definedName name="_Parse_Out" localSheetId="20" hidden="1">#REF!</definedName>
    <definedName name="_Parse_Out" localSheetId="25" hidden="1">#REF!</definedName>
    <definedName name="_Parse_Out" hidden="1">#REF!</definedName>
    <definedName name="_Q1"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Q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Q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Q1"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Q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Q1"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Q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Regression_Int">1</definedName>
    <definedName name="_Regression_Out" localSheetId="24" hidden="1">#REF!</definedName>
    <definedName name="_Regression_Out" localSheetId="21" hidden="1">#REF!</definedName>
    <definedName name="_Regression_Out" localSheetId="22" hidden="1">#REF!</definedName>
    <definedName name="_Regression_Out" localSheetId="23" hidden="1">#REF!</definedName>
    <definedName name="_Regression_Out" localSheetId="20" hidden="1">#REF!</definedName>
    <definedName name="_Regression_Out" localSheetId="25" hidden="1">#REF!</definedName>
    <definedName name="_Regression_Out" hidden="1">#REF!</definedName>
    <definedName name="_Regression_X" localSheetId="24" hidden="1">#REF!</definedName>
    <definedName name="_Regression_X" localSheetId="21" hidden="1">#REF!</definedName>
    <definedName name="_Regression_X" localSheetId="22" hidden="1">#REF!</definedName>
    <definedName name="_Regression_X" localSheetId="23" hidden="1">#REF!</definedName>
    <definedName name="_Regression_X" localSheetId="20" hidden="1">#REF!</definedName>
    <definedName name="_Regression_X" localSheetId="25" hidden="1">#REF!</definedName>
    <definedName name="_Regression_X" hidden="1">#REF!</definedName>
    <definedName name="_Regression_Y" localSheetId="24" hidden="1">#REF!</definedName>
    <definedName name="_Regression_Y" localSheetId="21" hidden="1">#REF!</definedName>
    <definedName name="_Regression_Y" localSheetId="22" hidden="1">#REF!</definedName>
    <definedName name="_Regression_Y" localSheetId="23" hidden="1">#REF!</definedName>
    <definedName name="_Regression_Y" localSheetId="20" hidden="1">#REF!</definedName>
    <definedName name="_Regression_Y" localSheetId="25" hidden="1">#REF!</definedName>
    <definedName name="_Regression_Y" hidden="1">#REF!</definedName>
    <definedName name="_Report">"Print All"</definedName>
    <definedName name="_S_Base" localSheetId="24">{0.1;0;0.382758620689655;0;0;0;0.258620689655172;0;0.258620689655172}</definedName>
    <definedName name="_S_Base" localSheetId="21">{0.1;0;0.382758620689655;0;0;0;0.258620689655172;0;0.258620689655172}</definedName>
    <definedName name="_S_Base" localSheetId="22">{0.1;0;0.382758620689655;0;0;0;0.258620689655172;0;0.258620689655172}</definedName>
    <definedName name="_S_Base" localSheetId="23">{0.1;0;0.382758620689655;0;0;0;0.258620689655172;0;0.258620689655172}</definedName>
    <definedName name="_S_Base" localSheetId="20">{0.1;0;0.382758620689655;0;0;0;0.258620689655172;0;0.258620689655172}</definedName>
    <definedName name="_S_Base" localSheetId="25">{0.1;0;0.382758620689655;0;0;0;0.258620689655172;0;0.258620689655172}</definedName>
    <definedName name="_S_Base">{0.1;0;0.382758620689655;0;0;0;0.258620689655172;0;0.258620689655172}</definedName>
    <definedName name="_S_new_case" localSheetId="24">{0.1;0;0.45;0;0;0;0;0;0.45}</definedName>
    <definedName name="_S_new_case" localSheetId="21">{0.1;0;0.45;0;0;0;0;0;0.45}</definedName>
    <definedName name="_S_new_case" localSheetId="22">{0.1;0;0.45;0;0;0;0;0;0.45}</definedName>
    <definedName name="_S_new_case" localSheetId="23">{0.1;0;0.45;0;0;0;0;0;0.45}</definedName>
    <definedName name="_S_new_case" localSheetId="20">{0.1;0;0.45;0;0;0;0;0;0.45}</definedName>
    <definedName name="_S_new_case" localSheetId="25">{0.1;0;0.45;0;0;0;0;0;0.45}</definedName>
    <definedName name="_S_new_case">{0.1;0;0.45;0;0;0;0;0;0.45}</definedName>
    <definedName name="_Sort" localSheetId="24" hidden="1">#REF!</definedName>
    <definedName name="_Sort" localSheetId="21" hidden="1">#REF!</definedName>
    <definedName name="_Sort" localSheetId="22" hidden="1">#REF!</definedName>
    <definedName name="_Sort" localSheetId="23" hidden="1">#REF!</definedName>
    <definedName name="_Sort" localSheetId="20" hidden="1">#REF!</definedName>
    <definedName name="_Sort" localSheetId="25" hidden="1">#REF!</definedName>
    <definedName name="_Sort" hidden="1">#REF!</definedName>
    <definedName name="_Table1_In1" localSheetId="24" hidden="1">#REF!</definedName>
    <definedName name="_Table1_In1" localSheetId="21" hidden="1">#REF!</definedName>
    <definedName name="_Table1_In1" localSheetId="22" hidden="1">#REF!</definedName>
    <definedName name="_Table1_In1" localSheetId="23" hidden="1">#REF!</definedName>
    <definedName name="_Table1_In1" localSheetId="20" hidden="1">#REF!</definedName>
    <definedName name="_Table1_In1" localSheetId="25" hidden="1">#REF!</definedName>
    <definedName name="_Table1_In1" hidden="1">#REF!</definedName>
    <definedName name="_Table1_Out" localSheetId="24" hidden="1">#REF!</definedName>
    <definedName name="_Table1_Out" localSheetId="21" hidden="1">#REF!</definedName>
    <definedName name="_Table1_Out" localSheetId="22" hidden="1">#REF!</definedName>
    <definedName name="_Table1_Out" localSheetId="23" hidden="1">#REF!</definedName>
    <definedName name="_Table1_Out" localSheetId="20" hidden="1">#REF!</definedName>
    <definedName name="_Table1_Out" localSheetId="25" hidden="1">#REF!</definedName>
    <definedName name="_Table1_Out" hidden="1">#REF!</definedName>
    <definedName name="_Table2_In1" localSheetId="23" hidden="1">#REF!</definedName>
    <definedName name="_Table2_In1" hidden="1">#REF!</definedName>
    <definedName name="_Table2_In2" localSheetId="23" hidden="1">#REF!</definedName>
    <definedName name="_Table2_In2" hidden="1">#REF!</definedName>
    <definedName name="_Table2_Out" localSheetId="23" hidden="1">#REF!</definedName>
    <definedName name="_Table2_Out" hidden="1">#REF!</definedName>
    <definedName name="_Table3_In2" localSheetId="23" hidden="1">#REF!</definedName>
    <definedName name="_Table3_In2" hidden="1">#REF!</definedName>
    <definedName name="_te1"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_te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_te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_te1"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_te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_te1"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_te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_te2"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te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te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te2"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te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te2"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te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te3" localSheetId="24"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_te3" localSheetId="2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_te3" localSheetId="22"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_te3" localSheetId="23"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_te3" localSheetId="2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_te3" localSheetId="25"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_te3"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_te4"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_te4"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_te4"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_te4"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_te4"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_te4"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_te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_tet12" localSheetId="24" hidden="1">{"assumptions",#N/A,FALSE,"Scenario 1";"valuation",#N/A,FALSE,"Scenario 1"}</definedName>
    <definedName name="_tet12" localSheetId="21" hidden="1">{"assumptions",#N/A,FALSE,"Scenario 1";"valuation",#N/A,FALSE,"Scenario 1"}</definedName>
    <definedName name="_tet12" localSheetId="22" hidden="1">{"assumptions",#N/A,FALSE,"Scenario 1";"valuation",#N/A,FALSE,"Scenario 1"}</definedName>
    <definedName name="_tet12" localSheetId="23" hidden="1">{"assumptions",#N/A,FALSE,"Scenario 1";"valuation",#N/A,FALSE,"Scenario 1"}</definedName>
    <definedName name="_tet12" localSheetId="20" hidden="1">{"assumptions",#N/A,FALSE,"Scenario 1";"valuation",#N/A,FALSE,"Scenario 1"}</definedName>
    <definedName name="_tet12" localSheetId="25" hidden="1">{"assumptions",#N/A,FALSE,"Scenario 1";"valuation",#N/A,FALSE,"Scenario 1"}</definedName>
    <definedName name="_tet12" hidden="1">{"assumptions",#N/A,FALSE,"Scenario 1";"valuation",#N/A,FALSE,"Scenario 1"}</definedName>
    <definedName name="_tet5" localSheetId="24" hidden="1">{"assumptions",#N/A,FALSE,"Scenario 1";"valuation",#N/A,FALSE,"Scenario 1"}</definedName>
    <definedName name="_tet5" localSheetId="21" hidden="1">{"assumptions",#N/A,FALSE,"Scenario 1";"valuation",#N/A,FALSE,"Scenario 1"}</definedName>
    <definedName name="_tet5" localSheetId="22" hidden="1">{"assumptions",#N/A,FALSE,"Scenario 1";"valuation",#N/A,FALSE,"Scenario 1"}</definedName>
    <definedName name="_tet5" localSheetId="23" hidden="1">{"assumptions",#N/A,FALSE,"Scenario 1";"valuation",#N/A,FALSE,"Scenario 1"}</definedName>
    <definedName name="_tet5" localSheetId="20" hidden="1">{"assumptions",#N/A,FALSE,"Scenario 1";"valuation",#N/A,FALSE,"Scenario 1"}</definedName>
    <definedName name="_tet5" localSheetId="25" hidden="1">{"assumptions",#N/A,FALSE,"Scenario 1";"valuation",#N/A,FALSE,"Scenario 1"}</definedName>
    <definedName name="_tet5" hidden="1">{"assumptions",#N/A,FALSE,"Scenario 1";"valuation",#N/A,FALSE,"Scenario 1"}</definedName>
    <definedName name="_wrn1" localSheetId="24" hidden="1">{#N/A,#N/A,FALSE,"MBR PCS";#N/A,#N/A,FALSE,"MBR CIG";#N/A,#N/A,FALSE,"MBR iDEN";#N/A,#N/A,FALSE,"MBR_FWT";#N/A,#N/A,FALSE,"MBR TOTAL"}</definedName>
    <definedName name="_wrn1" localSheetId="21" hidden="1">{#N/A,#N/A,FALSE,"MBR PCS";#N/A,#N/A,FALSE,"MBR CIG";#N/A,#N/A,FALSE,"MBR iDEN";#N/A,#N/A,FALSE,"MBR_FWT";#N/A,#N/A,FALSE,"MBR TOTAL"}</definedName>
    <definedName name="_wrn1" localSheetId="22" hidden="1">{#N/A,#N/A,FALSE,"MBR PCS";#N/A,#N/A,FALSE,"MBR CIG";#N/A,#N/A,FALSE,"MBR iDEN";#N/A,#N/A,FALSE,"MBR_FWT";#N/A,#N/A,FALSE,"MBR TOTAL"}</definedName>
    <definedName name="_wrn1" localSheetId="23" hidden="1">{#N/A,#N/A,FALSE,"MBR PCS";#N/A,#N/A,FALSE,"MBR CIG";#N/A,#N/A,FALSE,"MBR iDEN";#N/A,#N/A,FALSE,"MBR_FWT";#N/A,#N/A,FALSE,"MBR TOTAL"}</definedName>
    <definedName name="_wrn1" localSheetId="20" hidden="1">{#N/A,#N/A,FALSE,"MBR PCS";#N/A,#N/A,FALSE,"MBR CIG";#N/A,#N/A,FALSE,"MBR iDEN";#N/A,#N/A,FALSE,"MBR_FWT";#N/A,#N/A,FALSE,"MBR TOTAL"}</definedName>
    <definedName name="_wrn1" localSheetId="25" hidden="1">{#N/A,#N/A,FALSE,"MBR PCS";#N/A,#N/A,FALSE,"MBR CIG";#N/A,#N/A,FALSE,"MBR iDEN";#N/A,#N/A,FALSE,"MBR_FWT";#N/A,#N/A,FALSE,"MBR TOTAL"}</definedName>
    <definedName name="_wrn1" hidden="1">{#N/A,#N/A,FALSE,"MBR PCS";#N/A,#N/A,FALSE,"MBR CIG";#N/A,#N/A,FALSE,"MBR iDEN";#N/A,#N/A,FALSE,"MBR_FWT";#N/A,#N/A,FALSE,"MBR TOTAL"}</definedName>
    <definedName name="_xlcn.WorksheetConnection_CopyofCableEventCostTrackingCURRENT2.xlsxtable_cable_splice" localSheetId="24" hidden="1">table_cable_splice</definedName>
    <definedName name="_xlcn.WorksheetConnection_CopyofCableEventCostTrackingCURRENT2.xlsxtable_cable_splice" localSheetId="21" hidden="1">table_cable_splice</definedName>
    <definedName name="_xlcn.WorksheetConnection_CopyofCableEventCostTrackingCURRENT2.xlsxtable_cable_splice" localSheetId="22" hidden="1">table_cable_splice</definedName>
    <definedName name="_xlcn.WorksheetConnection_CopyofCableEventCostTrackingCURRENT2.xlsxtable_cable_splice" localSheetId="23" hidden="1">table_cable_splice</definedName>
    <definedName name="_xlcn.WorksheetConnection_CopyofCableEventCostTrackingCURRENT2.xlsxtable_cable_splice" localSheetId="20" hidden="1">table_cable_splice</definedName>
    <definedName name="_xlcn.WorksheetConnection_CopyofCableEventCostTrackingCURRENT2.xlsxtable_cable_splice" localSheetId="25" hidden="1">table_cable_splice</definedName>
    <definedName name="_xlcn.WorksheetConnection_CopyofCableEventCostTrackingCURRENT2.xlsxtable_cable_splice" hidden="1">table_cable_splice</definedName>
    <definedName name="_xlcn.WorksheetConnection_CopyofCableEventCostTrackingCURRENT2.xlsxtable_demob" localSheetId="24" hidden="1">table_demob</definedName>
    <definedName name="_xlcn.WorksheetConnection_CopyofCableEventCostTrackingCURRENT2.xlsxtable_demob" localSheetId="21" hidden="1">table_demob</definedName>
    <definedName name="_xlcn.WorksheetConnection_CopyofCableEventCostTrackingCURRENT2.xlsxtable_demob" localSheetId="22" hidden="1">table_demob</definedName>
    <definedName name="_xlcn.WorksheetConnection_CopyofCableEventCostTrackingCURRENT2.xlsxtable_demob" localSheetId="23" hidden="1">table_demob</definedName>
    <definedName name="_xlcn.WorksheetConnection_CopyofCableEventCostTrackingCURRENT2.xlsxtable_demob" localSheetId="20" hidden="1">table_demob</definedName>
    <definedName name="_xlcn.WorksheetConnection_CopyofCableEventCostTrackingCURRENT2.xlsxtable_demob" localSheetId="25" hidden="1">table_demob</definedName>
    <definedName name="_xlcn.WorksheetConnection_CopyofCableEventCostTrackingCURRENT2.xlsxtable_demob" hidden="1">table_demob</definedName>
    <definedName name="_xlcn.WorksheetConnection_CopyofCableEventCostTrackingCURRENT2.xlsxtable_inspection" localSheetId="24" hidden="1">table_inspection</definedName>
    <definedName name="_xlcn.WorksheetConnection_CopyofCableEventCostTrackingCURRENT2.xlsxtable_inspection" localSheetId="21" hidden="1">table_inspection</definedName>
    <definedName name="_xlcn.WorksheetConnection_CopyofCableEventCostTrackingCURRENT2.xlsxtable_inspection" localSheetId="22" hidden="1">table_inspection</definedName>
    <definedName name="_xlcn.WorksheetConnection_CopyofCableEventCostTrackingCURRENT2.xlsxtable_inspection" localSheetId="23" hidden="1">table_inspection</definedName>
    <definedName name="_xlcn.WorksheetConnection_CopyofCableEventCostTrackingCURRENT2.xlsxtable_inspection" localSheetId="20" hidden="1">table_inspection</definedName>
    <definedName name="_xlcn.WorksheetConnection_CopyofCableEventCostTrackingCURRENT2.xlsxtable_inspection" localSheetId="25" hidden="1">table_inspection</definedName>
    <definedName name="_xlcn.WorksheetConnection_CopyofCableEventCostTrackingCURRENT2.xlsxtable_inspection" hidden="1">table_inspection</definedName>
    <definedName name="_xx" localSheetId="24" hidden="1">#REF!</definedName>
    <definedName name="_xx" localSheetId="21" hidden="1">#REF!</definedName>
    <definedName name="_xx" localSheetId="22" hidden="1">#REF!</definedName>
    <definedName name="_xx" localSheetId="23" hidden="1">#REF!</definedName>
    <definedName name="_xx" localSheetId="20" hidden="1">#REF!</definedName>
    <definedName name="_xx" localSheetId="25" hidden="1">#REF!</definedName>
    <definedName name="_xx" hidden="1">#REF!</definedName>
    <definedName name="a" localSheetId="24" hidden="1">{"MATALL",#N/A,FALSE,"Sheet4";"matclass",#N/A,FALSE,"Sheet4"}</definedName>
    <definedName name="a" localSheetId="21" hidden="1">{"MATALL",#N/A,FALSE,"Sheet4";"matclass",#N/A,FALSE,"Sheet4"}</definedName>
    <definedName name="a" localSheetId="22" hidden="1">{"MATALL",#N/A,FALSE,"Sheet4";"matclass",#N/A,FALSE,"Sheet4"}</definedName>
    <definedName name="a" localSheetId="23" hidden="1">{"MATALL",#N/A,FALSE,"Sheet4";"matclass",#N/A,FALSE,"Sheet4"}</definedName>
    <definedName name="a" localSheetId="20" hidden="1">{"MATALL",#N/A,FALSE,"Sheet4";"matclass",#N/A,FALSE,"Sheet4"}</definedName>
    <definedName name="a" localSheetId="25" hidden="1">{"MATALL",#N/A,FALSE,"Sheet4";"matclass",#N/A,FALSE,"Sheet4"}</definedName>
    <definedName name="a" hidden="1">{"MATALL",#N/A,FALSE,"Sheet4";"matclass",#N/A,FALSE,"Sheet4"}</definedName>
    <definedName name="aa" localSheetId="24" hidden="1">{#N/A,#N/A,FALSE,"Title Page";#N/A,#N/A,FALSE,"Conclusions";#N/A,#N/A,FALSE,"Assum.";#N/A,#N/A,FALSE,"Sun  DCF-WC-Dep";#N/A,#N/A,FALSE,"MarketValue";#N/A,#N/A,FALSE,"BalSheet";#N/A,#N/A,FALSE,"WACC";#N/A,#N/A,FALSE,"PC+ Info.";#N/A,#N/A,FALSE,"PC+Info_2"}</definedName>
    <definedName name="aa" localSheetId="21" hidden="1">{#N/A,#N/A,FALSE,"Title Page";#N/A,#N/A,FALSE,"Conclusions";#N/A,#N/A,FALSE,"Assum.";#N/A,#N/A,FALSE,"Sun  DCF-WC-Dep";#N/A,#N/A,FALSE,"MarketValue";#N/A,#N/A,FALSE,"BalSheet";#N/A,#N/A,FALSE,"WACC";#N/A,#N/A,FALSE,"PC+ Info.";#N/A,#N/A,FALSE,"PC+Info_2"}</definedName>
    <definedName name="aa" localSheetId="22" hidden="1">{#N/A,#N/A,FALSE,"Title Page";#N/A,#N/A,FALSE,"Conclusions";#N/A,#N/A,FALSE,"Assum.";#N/A,#N/A,FALSE,"Sun  DCF-WC-Dep";#N/A,#N/A,FALSE,"MarketValue";#N/A,#N/A,FALSE,"BalSheet";#N/A,#N/A,FALSE,"WACC";#N/A,#N/A,FALSE,"PC+ Info.";#N/A,#N/A,FALSE,"PC+Info_2"}</definedName>
    <definedName name="aa" localSheetId="23" hidden="1">{#N/A,#N/A,FALSE,"Title Page";#N/A,#N/A,FALSE,"Conclusions";#N/A,#N/A,FALSE,"Assum.";#N/A,#N/A,FALSE,"Sun  DCF-WC-Dep";#N/A,#N/A,FALSE,"MarketValue";#N/A,#N/A,FALSE,"BalSheet";#N/A,#N/A,FALSE,"WACC";#N/A,#N/A,FALSE,"PC+ Info.";#N/A,#N/A,FALSE,"PC+Info_2"}</definedName>
    <definedName name="aa" localSheetId="20" hidden="1">{#N/A,#N/A,FALSE,"Title Page";#N/A,#N/A,FALSE,"Conclusions";#N/A,#N/A,FALSE,"Assum.";#N/A,#N/A,FALSE,"Sun  DCF-WC-Dep";#N/A,#N/A,FALSE,"MarketValue";#N/A,#N/A,FALSE,"BalSheet";#N/A,#N/A,FALSE,"WACC";#N/A,#N/A,FALSE,"PC+ Info.";#N/A,#N/A,FALSE,"PC+Info_2"}</definedName>
    <definedName name="aa" localSheetId="25" hidden="1">{#N/A,#N/A,FALSE,"Title Page";#N/A,#N/A,FALSE,"Conclusions";#N/A,#N/A,FALSE,"Assum.";#N/A,#N/A,FALSE,"Sun  DCF-WC-Dep";#N/A,#N/A,FALSE,"MarketValue";#N/A,#N/A,FALSE,"BalSheet";#N/A,#N/A,FALSE,"WACC";#N/A,#N/A,FALSE,"PC+ Info.";#N/A,#N/A,FALSE,"PC+Info_2"}</definedName>
    <definedName name="aa" hidden="1">{#N/A,#N/A,FALSE,"Title Page";#N/A,#N/A,FALSE,"Conclusions";#N/A,#N/A,FALSE,"Assum.";#N/A,#N/A,FALSE,"Sun  DCF-WC-Dep";#N/A,#N/A,FALSE,"MarketValue";#N/A,#N/A,FALSE,"BalSheet";#N/A,#N/A,FALSE,"WACC";#N/A,#N/A,FALSE,"PC+ Info.";#N/A,#N/A,FALSE,"PC+Info_2"}</definedName>
    <definedName name="aaa" localSheetId="15" hidden="1">{#N/A,#N/A,FALSE,"O&amp;M by processes";#N/A,#N/A,FALSE,"Elec Act vs Bud";#N/A,#N/A,FALSE,"G&amp;A";#N/A,#N/A,FALSE,"BGS";#N/A,#N/A,FALSE,"Res Cost"}</definedName>
    <definedName name="aaa" localSheetId="24" hidden="1">{#N/A,#N/A,FALSE,"O&amp;M by processes";#N/A,#N/A,FALSE,"Elec Act vs Bud";#N/A,#N/A,FALSE,"G&amp;A";#N/A,#N/A,FALSE,"BGS";#N/A,#N/A,FALSE,"Res Cost"}</definedName>
    <definedName name="aaa" localSheetId="21" hidden="1">{#N/A,#N/A,FALSE,"O&amp;M by processes";#N/A,#N/A,FALSE,"Elec Act vs Bud";#N/A,#N/A,FALSE,"G&amp;A";#N/A,#N/A,FALSE,"BGS";#N/A,#N/A,FALSE,"Res Cost"}</definedName>
    <definedName name="aaa" localSheetId="22" hidden="1">{#N/A,#N/A,FALSE,"O&amp;M by processes";#N/A,#N/A,FALSE,"Elec Act vs Bud";#N/A,#N/A,FALSE,"G&amp;A";#N/A,#N/A,FALSE,"BGS";#N/A,#N/A,FALSE,"Res Cost"}</definedName>
    <definedName name="aaa" localSheetId="23" hidden="1">{#N/A,#N/A,FALSE,"O&amp;M by processes";#N/A,#N/A,FALSE,"Elec Act vs Bud";#N/A,#N/A,FALSE,"G&amp;A";#N/A,#N/A,FALSE,"BGS";#N/A,#N/A,FALSE,"Res Cost"}</definedName>
    <definedName name="aaa" localSheetId="20" hidden="1">{#N/A,#N/A,FALSE,"O&amp;M by processes";#N/A,#N/A,FALSE,"Elec Act vs Bud";#N/A,#N/A,FALSE,"G&amp;A";#N/A,#N/A,FALSE,"BGS";#N/A,#N/A,FALSE,"Res Cost"}</definedName>
    <definedName name="aaa" localSheetId="25" hidden="1">{#N/A,#N/A,FALSE,"O&amp;M by processes";#N/A,#N/A,FALSE,"Elec Act vs Bud";#N/A,#N/A,FALSE,"G&amp;A";#N/A,#N/A,FALSE,"BGS";#N/A,#N/A,FALSE,"Res Cost"}</definedName>
    <definedName name="aaa" hidden="1">{#N/A,#N/A,FALSE,"O&amp;M by processes";#N/A,#N/A,FALSE,"Elec Act vs Bud";#N/A,#N/A,FALSE,"G&amp;A";#N/A,#N/A,FALSE,"BGS";#N/A,#N/A,FALSE,"Res Cost"}</definedName>
    <definedName name="AAA_DOCTOPS" hidden="1">"AAA_SET"</definedName>
    <definedName name="AAA_duser" hidden="1">"OFF"</definedName>
    <definedName name="aaaa" localSheetId="23">#REF!,#REF!,#REF!,#REF!</definedName>
    <definedName name="aaaa">#REF!,#REF!,#REF!,#REF!</definedName>
    <definedName name="aaaa1" localSheetId="24" hidden="1">{"1999 Cash Budget",#N/A,FALSE,"99 Cash";"1999 Cash Budget YTD",#N/A,FALSE,"99 Cash";"1999 Cash Actual/Forcast",#N/A,FALSE,"99 Cash";"1999 Cash Actual/Forcast YTD",#N/A,FALSE,"99 Cash"}</definedName>
    <definedName name="aaaa1" localSheetId="21" hidden="1">{"1999 Cash Budget",#N/A,FALSE,"99 Cash";"1999 Cash Budget YTD",#N/A,FALSE,"99 Cash";"1999 Cash Actual/Forcast",#N/A,FALSE,"99 Cash";"1999 Cash Actual/Forcast YTD",#N/A,FALSE,"99 Cash"}</definedName>
    <definedName name="aaaa1" localSheetId="22" hidden="1">{"1999 Cash Budget",#N/A,FALSE,"99 Cash";"1999 Cash Budget YTD",#N/A,FALSE,"99 Cash";"1999 Cash Actual/Forcast",#N/A,FALSE,"99 Cash";"1999 Cash Actual/Forcast YTD",#N/A,FALSE,"99 Cash"}</definedName>
    <definedName name="aaaa1" localSheetId="23" hidden="1">{"1999 Cash Budget",#N/A,FALSE,"99 Cash";"1999 Cash Budget YTD",#N/A,FALSE,"99 Cash";"1999 Cash Actual/Forcast",#N/A,FALSE,"99 Cash";"1999 Cash Actual/Forcast YTD",#N/A,FALSE,"99 Cash"}</definedName>
    <definedName name="aaaa1" localSheetId="20" hidden="1">{"1999 Cash Budget",#N/A,FALSE,"99 Cash";"1999 Cash Budget YTD",#N/A,FALSE,"99 Cash";"1999 Cash Actual/Forcast",#N/A,FALSE,"99 Cash";"1999 Cash Actual/Forcast YTD",#N/A,FALSE,"99 Cash"}</definedName>
    <definedName name="aaaa1" localSheetId="25" hidden="1">{"1999 Cash Budget",#N/A,FALSE,"99 Cash";"1999 Cash Budget YTD",#N/A,FALSE,"99 Cash";"1999 Cash Actual/Forcast",#N/A,FALSE,"99 Cash";"1999 Cash Actual/Forcast YTD",#N/A,FALSE,"99 Cash"}</definedName>
    <definedName name="aaaa1" hidden="1">{"1999 Cash Budget",#N/A,FALSE,"99 Cash";"1999 Cash Budget YTD",#N/A,FALSE,"99 Cash";"1999 Cash Actual/Forcast",#N/A,FALSE,"99 Cash";"1999 Cash Actual/Forcast YTD",#N/A,FALSE,"99 Cash"}</definedName>
    <definedName name="aaaaa" localSheetId="24" hidden="1">{#N/A,#N/A,FALSE,"Title Page";#N/A,#N/A,FALSE,"Conclusions";#N/A,#N/A,FALSE,"Assum.";#N/A,#N/A,FALSE,"Sun  DCF-WC-Dep";#N/A,#N/A,FALSE,"MarketValue";#N/A,#N/A,FALSE,"BalSheet";#N/A,#N/A,FALSE,"WACC";#N/A,#N/A,FALSE,"PC+ Info.";#N/A,#N/A,FALSE,"PC+Info_2"}</definedName>
    <definedName name="aaaaa" localSheetId="21" hidden="1">{#N/A,#N/A,FALSE,"Title Page";#N/A,#N/A,FALSE,"Conclusions";#N/A,#N/A,FALSE,"Assum.";#N/A,#N/A,FALSE,"Sun  DCF-WC-Dep";#N/A,#N/A,FALSE,"MarketValue";#N/A,#N/A,FALSE,"BalSheet";#N/A,#N/A,FALSE,"WACC";#N/A,#N/A,FALSE,"PC+ Info.";#N/A,#N/A,FALSE,"PC+Info_2"}</definedName>
    <definedName name="aaaaa" localSheetId="22" hidden="1">{#N/A,#N/A,FALSE,"Title Page";#N/A,#N/A,FALSE,"Conclusions";#N/A,#N/A,FALSE,"Assum.";#N/A,#N/A,FALSE,"Sun  DCF-WC-Dep";#N/A,#N/A,FALSE,"MarketValue";#N/A,#N/A,FALSE,"BalSheet";#N/A,#N/A,FALSE,"WACC";#N/A,#N/A,FALSE,"PC+ Info.";#N/A,#N/A,FALSE,"PC+Info_2"}</definedName>
    <definedName name="aaaaa" localSheetId="23" hidden="1">{#N/A,#N/A,FALSE,"Title Page";#N/A,#N/A,FALSE,"Conclusions";#N/A,#N/A,FALSE,"Assum.";#N/A,#N/A,FALSE,"Sun  DCF-WC-Dep";#N/A,#N/A,FALSE,"MarketValue";#N/A,#N/A,FALSE,"BalSheet";#N/A,#N/A,FALSE,"WACC";#N/A,#N/A,FALSE,"PC+ Info.";#N/A,#N/A,FALSE,"PC+Info_2"}</definedName>
    <definedName name="aaaaa" localSheetId="20" hidden="1">{#N/A,#N/A,FALSE,"Title Page";#N/A,#N/A,FALSE,"Conclusions";#N/A,#N/A,FALSE,"Assum.";#N/A,#N/A,FALSE,"Sun  DCF-WC-Dep";#N/A,#N/A,FALSE,"MarketValue";#N/A,#N/A,FALSE,"BalSheet";#N/A,#N/A,FALSE,"WACC";#N/A,#N/A,FALSE,"PC+ Info.";#N/A,#N/A,FALSE,"PC+Info_2"}</definedName>
    <definedName name="aaaaa" localSheetId="25" hidden="1">{#N/A,#N/A,FALSE,"Title Page";#N/A,#N/A,FALSE,"Conclusions";#N/A,#N/A,FALSE,"Assum.";#N/A,#N/A,FALSE,"Sun  DCF-WC-Dep";#N/A,#N/A,FALSE,"MarketValue";#N/A,#N/A,FALSE,"BalSheet";#N/A,#N/A,FALSE,"WACC";#N/A,#N/A,FALSE,"PC+ Info.";#N/A,#N/A,FALSE,"PC+Info_2"}</definedName>
    <definedName name="aaaaa" hidden="1">{#N/A,#N/A,FALSE,"Title Page";#N/A,#N/A,FALSE,"Conclusions";#N/A,#N/A,FALSE,"Assum.";#N/A,#N/A,FALSE,"Sun  DCF-WC-Dep";#N/A,#N/A,FALSE,"MarketValue";#N/A,#N/A,FALSE,"BalSheet";#N/A,#N/A,FALSE,"WACC";#N/A,#N/A,FALSE,"PC+ Info.";#N/A,#N/A,FALSE,"PC+Info_2"}</definedName>
    <definedName name="aaaaaa" localSheetId="24" hidden="1">{#N/A,#N/A,FALSE,"Title Page";#N/A,#N/A,FALSE,"Conclusions";#N/A,#N/A,FALSE,"Assum.";#N/A,#N/A,FALSE,"Sun  DCF-WC-Dep";#N/A,#N/A,FALSE,"MarketValue";#N/A,#N/A,FALSE,"BalSheet";#N/A,#N/A,FALSE,"WACC";#N/A,#N/A,FALSE,"PC+ Info.";#N/A,#N/A,FALSE,"PC+Info_2"}</definedName>
    <definedName name="aaaaaa" localSheetId="21" hidden="1">{#N/A,#N/A,FALSE,"Title Page";#N/A,#N/A,FALSE,"Conclusions";#N/A,#N/A,FALSE,"Assum.";#N/A,#N/A,FALSE,"Sun  DCF-WC-Dep";#N/A,#N/A,FALSE,"MarketValue";#N/A,#N/A,FALSE,"BalSheet";#N/A,#N/A,FALSE,"WACC";#N/A,#N/A,FALSE,"PC+ Info.";#N/A,#N/A,FALSE,"PC+Info_2"}</definedName>
    <definedName name="aaaaaa" localSheetId="22" hidden="1">{#N/A,#N/A,FALSE,"Title Page";#N/A,#N/A,FALSE,"Conclusions";#N/A,#N/A,FALSE,"Assum.";#N/A,#N/A,FALSE,"Sun  DCF-WC-Dep";#N/A,#N/A,FALSE,"MarketValue";#N/A,#N/A,FALSE,"BalSheet";#N/A,#N/A,FALSE,"WACC";#N/A,#N/A,FALSE,"PC+ Info.";#N/A,#N/A,FALSE,"PC+Info_2"}</definedName>
    <definedName name="aaaaaa" localSheetId="23" hidden="1">{#N/A,#N/A,FALSE,"Title Page";#N/A,#N/A,FALSE,"Conclusions";#N/A,#N/A,FALSE,"Assum.";#N/A,#N/A,FALSE,"Sun  DCF-WC-Dep";#N/A,#N/A,FALSE,"MarketValue";#N/A,#N/A,FALSE,"BalSheet";#N/A,#N/A,FALSE,"WACC";#N/A,#N/A,FALSE,"PC+ Info.";#N/A,#N/A,FALSE,"PC+Info_2"}</definedName>
    <definedName name="aaaaaa" localSheetId="20" hidden="1">{#N/A,#N/A,FALSE,"Title Page";#N/A,#N/A,FALSE,"Conclusions";#N/A,#N/A,FALSE,"Assum.";#N/A,#N/A,FALSE,"Sun  DCF-WC-Dep";#N/A,#N/A,FALSE,"MarketValue";#N/A,#N/A,FALSE,"BalSheet";#N/A,#N/A,FALSE,"WACC";#N/A,#N/A,FALSE,"PC+ Info.";#N/A,#N/A,FALSE,"PC+Info_2"}</definedName>
    <definedName name="aaaaaa" localSheetId="25" hidden="1">{#N/A,#N/A,FALSE,"Title Page";#N/A,#N/A,FALSE,"Conclusions";#N/A,#N/A,FALSE,"Assum.";#N/A,#N/A,FALSE,"Sun  DCF-WC-Dep";#N/A,#N/A,FALSE,"MarketValue";#N/A,#N/A,FALSE,"BalSheet";#N/A,#N/A,FALSE,"WACC";#N/A,#N/A,FALSE,"PC+ Info.";#N/A,#N/A,FALSE,"PC+Info_2"}</definedName>
    <definedName name="aaaaaa" hidden="1">{#N/A,#N/A,FALSE,"Title Page";#N/A,#N/A,FALSE,"Conclusions";#N/A,#N/A,FALSE,"Assum.";#N/A,#N/A,FALSE,"Sun  DCF-WC-Dep";#N/A,#N/A,FALSE,"MarketValue";#N/A,#N/A,FALSE,"BalSheet";#N/A,#N/A,FALSE,"WACC";#N/A,#N/A,FALSE,"PC+ Info.";#N/A,#N/A,FALSE,"PC+Info_2"}</definedName>
    <definedName name="aaaaaaa" localSheetId="24" hidden="1">{"Cash Budget",#N/A,FALSE,"98 Cash";"Running Cash Budget",#N/A,FALSE,"98 Cash";"Actual Cash",#N/A,FALSE,"98 Cash";"Update Cash Budget",#N/A,FALSE,"98 Cash"}</definedName>
    <definedName name="aaaaaaa" localSheetId="21" hidden="1">{"Cash Budget",#N/A,FALSE,"98 Cash";"Running Cash Budget",#N/A,FALSE,"98 Cash";"Actual Cash",#N/A,FALSE,"98 Cash";"Update Cash Budget",#N/A,FALSE,"98 Cash"}</definedName>
    <definedName name="aaaaaaa" localSheetId="22" hidden="1">{"Cash Budget",#N/A,FALSE,"98 Cash";"Running Cash Budget",#N/A,FALSE,"98 Cash";"Actual Cash",#N/A,FALSE,"98 Cash";"Update Cash Budget",#N/A,FALSE,"98 Cash"}</definedName>
    <definedName name="aaaaaaa" localSheetId="23" hidden="1">{"Cash Budget",#N/A,FALSE,"98 Cash";"Running Cash Budget",#N/A,FALSE,"98 Cash";"Actual Cash",#N/A,FALSE,"98 Cash";"Update Cash Budget",#N/A,FALSE,"98 Cash"}</definedName>
    <definedName name="aaaaaaa" localSheetId="20" hidden="1">{"Cash Budget",#N/A,FALSE,"98 Cash";"Running Cash Budget",#N/A,FALSE,"98 Cash";"Actual Cash",#N/A,FALSE,"98 Cash";"Update Cash Budget",#N/A,FALSE,"98 Cash"}</definedName>
    <definedName name="aaaaaaa" localSheetId="25" hidden="1">{"Cash Budget",#N/A,FALSE,"98 Cash";"Running Cash Budget",#N/A,FALSE,"98 Cash";"Actual Cash",#N/A,FALSE,"98 Cash";"Update Cash Budget",#N/A,FALSE,"98 Cash"}</definedName>
    <definedName name="aaaaaaa" hidden="1">{"Cash Budget",#N/A,FALSE,"98 Cash";"Running Cash Budget",#N/A,FALSE,"98 Cash";"Actual Cash",#N/A,FALSE,"98 Cash";"Update Cash Budget",#N/A,FALSE,"98 Cash"}</definedName>
    <definedName name="aaaaaaaa" localSheetId="24" hidden="1">{"Income Budget",#N/A,FALSE,"98 Income";"Running GAAP Budget Income",#N/A,FALSE,"98 Income";"GAAP Actual",#N/A,FALSE,"98 Income";"GAAP Varinance",#N/A,FALSE,"98 Income"}</definedName>
    <definedName name="aaaaaaaa" localSheetId="21" hidden="1">{"Income Budget",#N/A,FALSE,"98 Income";"Running GAAP Budget Income",#N/A,FALSE,"98 Income";"GAAP Actual",#N/A,FALSE,"98 Income";"GAAP Varinance",#N/A,FALSE,"98 Income"}</definedName>
    <definedName name="aaaaaaaa" localSheetId="22" hidden="1">{"Income Budget",#N/A,FALSE,"98 Income";"Running GAAP Budget Income",#N/A,FALSE,"98 Income";"GAAP Actual",#N/A,FALSE,"98 Income";"GAAP Varinance",#N/A,FALSE,"98 Income"}</definedName>
    <definedName name="aaaaaaaa" localSheetId="23" hidden="1">{"Income Budget",#N/A,FALSE,"98 Income";"Running GAAP Budget Income",#N/A,FALSE,"98 Income";"GAAP Actual",#N/A,FALSE,"98 Income";"GAAP Varinance",#N/A,FALSE,"98 Income"}</definedName>
    <definedName name="aaaaaaaa" localSheetId="20" hidden="1">{"Income Budget",#N/A,FALSE,"98 Income";"Running GAAP Budget Income",#N/A,FALSE,"98 Income";"GAAP Actual",#N/A,FALSE,"98 Income";"GAAP Varinance",#N/A,FALSE,"98 Income"}</definedName>
    <definedName name="aaaaaaaa" localSheetId="25" hidden="1">{"Income Budget",#N/A,FALSE,"98 Income";"Running GAAP Budget Income",#N/A,FALSE,"98 Income";"GAAP Actual",#N/A,FALSE,"98 Income";"GAAP Varinance",#N/A,FALSE,"98 Income"}</definedName>
    <definedName name="aaaaaaaa" hidden="1">{"Income Budget",#N/A,FALSE,"98 Income";"Running GAAP Budget Income",#N/A,FALSE,"98 Income";"GAAP Actual",#N/A,FALSE,"98 Income";"GAAP Varinance",#N/A,FALSE,"98 Income"}</definedName>
    <definedName name="aaaaaaaaaa" localSheetId="24" hidden="1">{"Cash Budget",#N/A,FALSE,"98 Cash";"Running Cash Budget",#N/A,FALSE,"98 Cash";"Actual Cash",#N/A,FALSE,"98 Cash";"Update Cash Budget",#N/A,FALSE,"98 Cash"}</definedName>
    <definedName name="aaaaaaaaaa" localSheetId="21" hidden="1">{"Cash Budget",#N/A,FALSE,"98 Cash";"Running Cash Budget",#N/A,FALSE,"98 Cash";"Actual Cash",#N/A,FALSE,"98 Cash";"Update Cash Budget",#N/A,FALSE,"98 Cash"}</definedName>
    <definedName name="aaaaaaaaaa" localSheetId="22" hidden="1">{"Cash Budget",#N/A,FALSE,"98 Cash";"Running Cash Budget",#N/A,FALSE,"98 Cash";"Actual Cash",#N/A,FALSE,"98 Cash";"Update Cash Budget",#N/A,FALSE,"98 Cash"}</definedName>
    <definedName name="aaaaaaaaaa" localSheetId="23" hidden="1">{"Cash Budget",#N/A,FALSE,"98 Cash";"Running Cash Budget",#N/A,FALSE,"98 Cash";"Actual Cash",#N/A,FALSE,"98 Cash";"Update Cash Budget",#N/A,FALSE,"98 Cash"}</definedName>
    <definedName name="aaaaaaaaaa" localSheetId="20" hidden="1">{"Cash Budget",#N/A,FALSE,"98 Cash";"Running Cash Budget",#N/A,FALSE,"98 Cash";"Actual Cash",#N/A,FALSE,"98 Cash";"Update Cash Budget",#N/A,FALSE,"98 Cash"}</definedName>
    <definedName name="aaaaaaaaaa" localSheetId="25" hidden="1">{"Cash Budget",#N/A,FALSE,"98 Cash";"Running Cash Budget",#N/A,FALSE,"98 Cash";"Actual Cash",#N/A,FALSE,"98 Cash";"Update Cash Budget",#N/A,FALSE,"98 Cash"}</definedName>
    <definedName name="aaaaaaaaaa" hidden="1">{"Cash Budget",#N/A,FALSE,"98 Cash";"Running Cash Budget",#N/A,FALSE,"98 Cash";"Actual Cash",#N/A,FALSE,"98 Cash";"Update Cash Budget",#N/A,FALSE,"98 Cash"}</definedName>
    <definedName name="aaaaaaaaaaaaaaa" localSheetId="15" hidden="1">{#N/A,#N/A,FALSE,"O&amp;M by processes";#N/A,#N/A,FALSE,"Elec Act vs Bud";#N/A,#N/A,FALSE,"G&amp;A";#N/A,#N/A,FALSE,"BGS";#N/A,#N/A,FALSE,"Res Cost"}</definedName>
    <definedName name="aaaaaaaaaaaaaaa" localSheetId="24" hidden="1">{#N/A,#N/A,FALSE,"O&amp;M by processes";#N/A,#N/A,FALSE,"Elec Act vs Bud";#N/A,#N/A,FALSE,"G&amp;A";#N/A,#N/A,FALSE,"BGS";#N/A,#N/A,FALSE,"Res Cost"}</definedName>
    <definedName name="aaaaaaaaaaaaaaa" localSheetId="21" hidden="1">{#N/A,#N/A,FALSE,"O&amp;M by processes";#N/A,#N/A,FALSE,"Elec Act vs Bud";#N/A,#N/A,FALSE,"G&amp;A";#N/A,#N/A,FALSE,"BGS";#N/A,#N/A,FALSE,"Res Cost"}</definedName>
    <definedName name="aaaaaaaaaaaaaaa" localSheetId="22" hidden="1">{#N/A,#N/A,FALSE,"O&amp;M by processes";#N/A,#N/A,FALSE,"Elec Act vs Bud";#N/A,#N/A,FALSE,"G&amp;A";#N/A,#N/A,FALSE,"BGS";#N/A,#N/A,FALSE,"Res Cost"}</definedName>
    <definedName name="aaaaaaaaaaaaaaa" localSheetId="23" hidden="1">{#N/A,#N/A,FALSE,"O&amp;M by processes";#N/A,#N/A,FALSE,"Elec Act vs Bud";#N/A,#N/A,FALSE,"G&amp;A";#N/A,#N/A,FALSE,"BGS";#N/A,#N/A,FALSE,"Res Cost"}</definedName>
    <definedName name="aaaaaaaaaaaaaaa" localSheetId="20" hidden="1">{#N/A,#N/A,FALSE,"O&amp;M by processes";#N/A,#N/A,FALSE,"Elec Act vs Bud";#N/A,#N/A,FALSE,"G&amp;A";#N/A,#N/A,FALSE,"BGS";#N/A,#N/A,FALSE,"Res Cost"}</definedName>
    <definedName name="aaaaaaaaaaaaaaa" localSheetId="25" hidden="1">{#N/A,#N/A,FALSE,"O&amp;M by processes";#N/A,#N/A,FALSE,"Elec Act vs Bud";#N/A,#N/A,FALSE,"G&amp;A";#N/A,#N/A,FALSE,"BGS";#N/A,#N/A,FALSE,"Res Cost"}</definedName>
    <definedName name="aaaaaaaaaaaaaaa" hidden="1">{#N/A,#N/A,FALSE,"O&amp;M by processes";#N/A,#N/A,FALSE,"Elec Act vs Bud";#N/A,#N/A,FALSE,"G&amp;A";#N/A,#N/A,FALSE,"BGS";#N/A,#N/A,FALSE,"Res Cost"}</definedName>
    <definedName name="AAB_Addin5" hidden="1">"AAB_Description for addin 5,Description for addin 5,Description for addin 5,Description for addin 5,Description for addin 5,Description for addin 5"</definedName>
    <definedName name="ab"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b"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b"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b"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b"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b"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b"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bc" localSheetId="24" hidden="1">{"Alles",#N/A,FALSE,"H A Ü"}</definedName>
    <definedName name="abc" localSheetId="21" hidden="1">{"Alles",#N/A,FALSE,"H A Ü"}</definedName>
    <definedName name="abc" localSheetId="22" hidden="1">{"Alles",#N/A,FALSE,"H A Ü"}</definedName>
    <definedName name="abc" localSheetId="23" hidden="1">{"Alles",#N/A,FALSE,"H A Ü"}</definedName>
    <definedName name="abc" localSheetId="20" hidden="1">{"Alles",#N/A,FALSE,"H A Ü"}</definedName>
    <definedName name="abc" localSheetId="25" hidden="1">{"Alles",#N/A,FALSE,"H A Ü"}</definedName>
    <definedName name="abc" hidden="1">{"Alles",#N/A,FALSE,"H A Ü"}</definedName>
    <definedName name="abcd" localSheetId="24" hidden="1">{#N/A,#N/A,TRUE,"TOTAL DSBN";#N/A,#N/A,TRUE,"WEST";#N/A,#N/A,TRUE,"SOUTH";#N/A,#N/A,TRUE,"NORTHEAST"}</definedName>
    <definedName name="abcd" localSheetId="21" hidden="1">{#N/A,#N/A,TRUE,"TOTAL DSBN";#N/A,#N/A,TRUE,"WEST";#N/A,#N/A,TRUE,"SOUTH";#N/A,#N/A,TRUE,"NORTHEAST"}</definedName>
    <definedName name="abcd" localSheetId="22" hidden="1">{#N/A,#N/A,TRUE,"TOTAL DSBN";#N/A,#N/A,TRUE,"WEST";#N/A,#N/A,TRUE,"SOUTH";#N/A,#N/A,TRUE,"NORTHEAST"}</definedName>
    <definedName name="abcd" localSheetId="23" hidden="1">{#N/A,#N/A,TRUE,"TOTAL DSBN";#N/A,#N/A,TRUE,"WEST";#N/A,#N/A,TRUE,"SOUTH";#N/A,#N/A,TRUE,"NORTHEAST"}</definedName>
    <definedName name="abcd" localSheetId="20" hidden="1">{#N/A,#N/A,TRUE,"TOTAL DSBN";#N/A,#N/A,TRUE,"WEST";#N/A,#N/A,TRUE,"SOUTH";#N/A,#N/A,TRUE,"NORTHEAST"}</definedName>
    <definedName name="abcd" localSheetId="25" hidden="1">{#N/A,#N/A,TRUE,"TOTAL DSBN";#N/A,#N/A,TRUE,"WEST";#N/A,#N/A,TRUE,"SOUTH";#N/A,#N/A,TRUE,"NORTHEAST"}</definedName>
    <definedName name="abcd" hidden="1">{#N/A,#N/A,TRUE,"TOTAL DSBN";#N/A,#N/A,TRUE,"WEST";#N/A,#N/A,TRUE,"SOUTH";#N/A,#N/A,TRUE,"NORTHEAST"}</definedName>
    <definedName name="abcde" localSheetId="24" hidden="1">{#N/A,#N/A,FALSE,"Title Page";#N/A,#N/A,FALSE,"Conclusions";#N/A,#N/A,FALSE,"Assum.";#N/A,#N/A,FALSE,"Sun  DCF-WC-Dep";#N/A,#N/A,FALSE,"MarketValue";#N/A,#N/A,FALSE,"BalSheet";#N/A,#N/A,FALSE,"WACC";#N/A,#N/A,FALSE,"PC+ Info.";#N/A,#N/A,FALSE,"PC+Info_2"}</definedName>
    <definedName name="abcde" localSheetId="21" hidden="1">{#N/A,#N/A,FALSE,"Title Page";#N/A,#N/A,FALSE,"Conclusions";#N/A,#N/A,FALSE,"Assum.";#N/A,#N/A,FALSE,"Sun  DCF-WC-Dep";#N/A,#N/A,FALSE,"MarketValue";#N/A,#N/A,FALSE,"BalSheet";#N/A,#N/A,FALSE,"WACC";#N/A,#N/A,FALSE,"PC+ Info.";#N/A,#N/A,FALSE,"PC+Info_2"}</definedName>
    <definedName name="abcde" localSheetId="22" hidden="1">{#N/A,#N/A,FALSE,"Title Page";#N/A,#N/A,FALSE,"Conclusions";#N/A,#N/A,FALSE,"Assum.";#N/A,#N/A,FALSE,"Sun  DCF-WC-Dep";#N/A,#N/A,FALSE,"MarketValue";#N/A,#N/A,FALSE,"BalSheet";#N/A,#N/A,FALSE,"WACC";#N/A,#N/A,FALSE,"PC+ Info.";#N/A,#N/A,FALSE,"PC+Info_2"}</definedName>
    <definedName name="abcde" localSheetId="23" hidden="1">{#N/A,#N/A,FALSE,"Title Page";#N/A,#N/A,FALSE,"Conclusions";#N/A,#N/A,FALSE,"Assum.";#N/A,#N/A,FALSE,"Sun  DCF-WC-Dep";#N/A,#N/A,FALSE,"MarketValue";#N/A,#N/A,FALSE,"BalSheet";#N/A,#N/A,FALSE,"WACC";#N/A,#N/A,FALSE,"PC+ Info.";#N/A,#N/A,FALSE,"PC+Info_2"}</definedName>
    <definedName name="abcde" localSheetId="20" hidden="1">{#N/A,#N/A,FALSE,"Title Page";#N/A,#N/A,FALSE,"Conclusions";#N/A,#N/A,FALSE,"Assum.";#N/A,#N/A,FALSE,"Sun  DCF-WC-Dep";#N/A,#N/A,FALSE,"MarketValue";#N/A,#N/A,FALSE,"BalSheet";#N/A,#N/A,FALSE,"WACC";#N/A,#N/A,FALSE,"PC+ Info.";#N/A,#N/A,FALSE,"PC+Info_2"}</definedName>
    <definedName name="abcde" localSheetId="25" hidden="1">{#N/A,#N/A,FALSE,"Title Page";#N/A,#N/A,FALSE,"Conclusions";#N/A,#N/A,FALSE,"Assum.";#N/A,#N/A,FALSE,"Sun  DCF-WC-Dep";#N/A,#N/A,FALSE,"MarketValue";#N/A,#N/A,FALSE,"BalSheet";#N/A,#N/A,FALSE,"WACC";#N/A,#N/A,FALSE,"PC+ Info.";#N/A,#N/A,FALSE,"PC+Info_2"}</definedName>
    <definedName name="abcde" hidden="1">{#N/A,#N/A,FALSE,"Title Page";#N/A,#N/A,FALSE,"Conclusions";#N/A,#N/A,FALSE,"Assum.";#N/A,#N/A,FALSE,"Sun  DCF-WC-Dep";#N/A,#N/A,FALSE,"MarketValue";#N/A,#N/A,FALSE,"BalSheet";#N/A,#N/A,FALSE,"WACC";#N/A,#N/A,FALSE,"PC+ Info.";#N/A,#N/A,FALSE,"PC+Info_2"}</definedName>
    <definedName name="ABD" localSheetId="23">#REF!,#REF!,#REF!,#REF!</definedName>
    <definedName name="ABD">#REF!,#REF!,#REF!,#REF!</definedName>
    <definedName name="AC_255" localSheetId="23">#REF!</definedName>
    <definedName name="AC_255">#REF!</definedName>
    <definedName name="Actual" localSheetId="23">#REF!</definedName>
    <definedName name="Actual">#REF!</definedName>
    <definedName name="ACwvu.earnings." localSheetId="24" hidden="1">#REF!</definedName>
    <definedName name="ACwvu.earnings." localSheetId="21" hidden="1">#REF!</definedName>
    <definedName name="ACwvu.earnings." localSheetId="22" hidden="1">#REF!</definedName>
    <definedName name="ACwvu.earnings." localSheetId="23" hidden="1">#REF!</definedName>
    <definedName name="ACwvu.earnings." localSheetId="20" hidden="1">#REF!</definedName>
    <definedName name="ACwvu.earnings." localSheetId="25" hidden="1">#REF!</definedName>
    <definedName name="ACwvu.earnings." hidden="1">#REF!</definedName>
    <definedName name="ACwvu.OP." localSheetId="24" hidden="1">#REF!</definedName>
    <definedName name="ACwvu.OP." localSheetId="21" hidden="1">#REF!</definedName>
    <definedName name="ACwvu.OP." localSheetId="22" hidden="1">#REF!</definedName>
    <definedName name="ACwvu.OP." localSheetId="23" hidden="1">#REF!</definedName>
    <definedName name="ACwvu.OP." localSheetId="20" hidden="1">#REF!</definedName>
    <definedName name="ACwvu.OP." localSheetId="25" hidden="1">#REF!</definedName>
    <definedName name="ACwvu.OP." hidden="1">#REF!</definedName>
    <definedName name="adas" localSheetId="24" hidden="1">{#N/A,#N/A,FALSE,"Balance SPS";#N/A,#N/A,FALSE,"P&amp;L_SPS"}</definedName>
    <definedName name="adas" localSheetId="21" hidden="1">{#N/A,#N/A,FALSE,"Balance SPS";#N/A,#N/A,FALSE,"P&amp;L_SPS"}</definedName>
    <definedName name="adas" localSheetId="22" hidden="1">{#N/A,#N/A,FALSE,"Balance SPS";#N/A,#N/A,FALSE,"P&amp;L_SPS"}</definedName>
    <definedName name="adas" localSheetId="23" hidden="1">{#N/A,#N/A,FALSE,"Balance SPS";#N/A,#N/A,FALSE,"P&amp;L_SPS"}</definedName>
    <definedName name="adas" localSheetId="20" hidden="1">{#N/A,#N/A,FALSE,"Balance SPS";#N/A,#N/A,FALSE,"P&amp;L_SPS"}</definedName>
    <definedName name="adas" localSheetId="25" hidden="1">{#N/A,#N/A,FALSE,"Balance SPS";#N/A,#N/A,FALSE,"P&amp;L_SPS"}</definedName>
    <definedName name="adas" hidden="1">{#N/A,#N/A,FALSE,"Balance SPS";#N/A,#N/A,FALSE,"P&amp;L_SPS"}</definedName>
    <definedName name="Addr1" localSheetId="24" hidden="1">#REF!</definedName>
    <definedName name="Addr1" localSheetId="21" hidden="1">#REF!</definedName>
    <definedName name="Addr1" localSheetId="22" hidden="1">#REF!</definedName>
    <definedName name="Addr1" localSheetId="23" hidden="1">#REF!</definedName>
    <definedName name="Addr1" localSheetId="20" hidden="1">#REF!</definedName>
    <definedName name="Addr1" localSheetId="25" hidden="1">#REF!</definedName>
    <definedName name="Addr1" hidden="1">#REF!</definedName>
    <definedName name="Addr2" localSheetId="24" hidden="1">#REF!</definedName>
    <definedName name="Addr2" localSheetId="21" hidden="1">#REF!</definedName>
    <definedName name="Addr2" localSheetId="22" hidden="1">#REF!</definedName>
    <definedName name="Addr2" localSheetId="23" hidden="1">#REF!</definedName>
    <definedName name="Addr2" localSheetId="20" hidden="1">#REF!</definedName>
    <definedName name="Addr2" localSheetId="25" hidden="1">#REF!</definedName>
    <definedName name="Addr2" hidden="1">#REF!</definedName>
    <definedName name="adjust" localSheetId="24" hidden="1">{#N/A,#N/A,FALSE,"Ratios - Classic";#N/A,#N/A,FALSE,"Share Proof - Classic";#N/A,#N/A,FALSE,"Per Share-Classic"}</definedName>
    <definedName name="adjust" localSheetId="21" hidden="1">{#N/A,#N/A,FALSE,"Ratios - Classic";#N/A,#N/A,FALSE,"Share Proof - Classic";#N/A,#N/A,FALSE,"Per Share-Classic"}</definedName>
    <definedName name="adjust" localSheetId="22" hidden="1">{#N/A,#N/A,FALSE,"Ratios - Classic";#N/A,#N/A,FALSE,"Share Proof - Classic";#N/A,#N/A,FALSE,"Per Share-Classic"}</definedName>
    <definedName name="adjust" localSheetId="23" hidden="1">{#N/A,#N/A,FALSE,"Ratios - Classic";#N/A,#N/A,FALSE,"Share Proof - Classic";#N/A,#N/A,FALSE,"Per Share-Classic"}</definedName>
    <definedName name="adjust" localSheetId="20" hidden="1">{#N/A,#N/A,FALSE,"Ratios - Classic";#N/A,#N/A,FALSE,"Share Proof - Classic";#N/A,#N/A,FALSE,"Per Share-Classic"}</definedName>
    <definedName name="adjust" localSheetId="25" hidden="1">{#N/A,#N/A,FALSE,"Ratios - Classic";#N/A,#N/A,FALSE,"Share Proof - Classic";#N/A,#N/A,FALSE,"Per Share-Classic"}</definedName>
    <definedName name="adjust" hidden="1">{#N/A,#N/A,FALSE,"Ratios - Classic";#N/A,#N/A,FALSE,"Share Proof - Classic";#N/A,#N/A,FALSE,"Per Share-Classic"}</definedName>
    <definedName name="adsfds"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dsfds"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dsfds"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dsfds"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dsfds"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dsfds"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dsfd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ersrter" localSheetId="23">#REF!,#REF!,#REF!,#REF!</definedName>
    <definedName name="aersrter">#REF!,#REF!,#REF!,#REF!</definedName>
    <definedName name="AFUDC" localSheetId="23">#REF!</definedName>
    <definedName name="AFUDC">#REF!</definedName>
    <definedName name="AFUDC_or_Not" localSheetId="23">#REF!</definedName>
    <definedName name="AFUDC_or_Not">#REF!</definedName>
    <definedName name="ag" localSheetId="2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ag"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ag"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ag" localSheetId="2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ag"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ag" localSheetId="2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ag"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AG_Expense_Rate" localSheetId="23">#REF!</definedName>
    <definedName name="AG_Expense_Rate">#REF!</definedName>
    <definedName name="aga" localSheetId="23">#REF!,#REF!,#REF!,#REF!</definedName>
    <definedName name="aga">#REF!,#REF!,#REF!,#REF!</definedName>
    <definedName name="aGF" localSheetId="23">#REF!,#REF!,#REF!,#REF!</definedName>
    <definedName name="aGF">#REF!,#REF!,#REF!,#REF!</definedName>
    <definedName name="agfd" localSheetId="24" hidden="1">{#N/A,#N/A,FALSE,"Balance SPS";#N/A,#N/A,FALSE,"P&amp;L_SPS"}</definedName>
    <definedName name="agfd" localSheetId="21" hidden="1">{#N/A,#N/A,FALSE,"Balance SPS";#N/A,#N/A,FALSE,"P&amp;L_SPS"}</definedName>
    <definedName name="agfd" localSheetId="22" hidden="1">{#N/A,#N/A,FALSE,"Balance SPS";#N/A,#N/A,FALSE,"P&amp;L_SPS"}</definedName>
    <definedName name="agfd" localSheetId="23" hidden="1">{#N/A,#N/A,FALSE,"Balance SPS";#N/A,#N/A,FALSE,"P&amp;L_SPS"}</definedName>
    <definedName name="agfd" localSheetId="20" hidden="1">{#N/A,#N/A,FALSE,"Balance SPS";#N/A,#N/A,FALSE,"P&amp;L_SPS"}</definedName>
    <definedName name="agfd" localSheetId="25" hidden="1">{#N/A,#N/A,FALSE,"Balance SPS";#N/A,#N/A,FALSE,"P&amp;L_SPS"}</definedName>
    <definedName name="agfd" hidden="1">{#N/A,#N/A,FALSE,"Balance SPS";#N/A,#N/A,FALSE,"P&amp;L_SPS"}</definedName>
    <definedName name="agrt" localSheetId="23">#REF!,#REF!,#REF!,#REF!</definedName>
    <definedName name="agrt">#REF!,#REF!,#REF!,#REF!</definedName>
    <definedName name="aksdhf" localSheetId="24" hidden="1">{"Alles",#N/A,FALSE,"H A Ü"}</definedName>
    <definedName name="aksdhf" localSheetId="21" hidden="1">{"Alles",#N/A,FALSE,"H A Ü"}</definedName>
    <definedName name="aksdhf" localSheetId="22" hidden="1">{"Alles",#N/A,FALSE,"H A Ü"}</definedName>
    <definedName name="aksdhf" localSheetId="23" hidden="1">{"Alles",#N/A,FALSE,"H A Ü"}</definedName>
    <definedName name="aksdhf" localSheetId="20" hidden="1">{"Alles",#N/A,FALSE,"H A Ü"}</definedName>
    <definedName name="aksdhf" localSheetId="25" hidden="1">{"Alles",#N/A,FALSE,"H A Ü"}</definedName>
    <definedName name="aksdhf" hidden="1">{"Alles",#N/A,FALSE,"H A Ü"}</definedName>
    <definedName name="Alignment" hidden="1">"a1"</definedName>
    <definedName name="AllASS" localSheetId="23">#REF!</definedName>
    <definedName name="AllASS">#REF!</definedName>
    <definedName name="ALLCGI" localSheetId="23">#REF!</definedName>
    <definedName name="ALLCGI">#REF!</definedName>
    <definedName name="AllocateFuelFlareMcfBasedOnGallons" localSheetId="23">#REF!</definedName>
    <definedName name="AllocateFuelFlareMcfBasedOnGallons">#REF!</definedName>
    <definedName name="AllocateFuelFlareMcfBasedOnWellHeadMcf" localSheetId="23">#REF!</definedName>
    <definedName name="AllocateFuelFlareMcfBasedOnWellHeadMcf">#REF!</definedName>
    <definedName name="AllocateFuelFlareMmbtuBasedOnGallons" localSheetId="23">#REF!</definedName>
    <definedName name="AllocateFuelFlareMmbtuBasedOnGallons">#REF!</definedName>
    <definedName name="AllocateFuelFlareMmbtuBasedOnWellHeadMcf" localSheetId="23">#REF!</definedName>
    <definedName name="AllocateFuelFlareMmbtuBasedOnWellHeadMcf">#REF!</definedName>
    <definedName name="ALLRD" localSheetId="23">#REF!</definedName>
    <definedName name="ALLRD">#REF!</definedName>
    <definedName name="ALLSKP" localSheetId="23">#REF!</definedName>
    <definedName name="ALLSKP">#REF!</definedName>
    <definedName name="AllTables" localSheetId="24">{4}</definedName>
    <definedName name="AllTables" localSheetId="21">{4}</definedName>
    <definedName name="AllTables" localSheetId="22">{4}</definedName>
    <definedName name="AllTables" localSheetId="23">{4}</definedName>
    <definedName name="AllTables" localSheetId="20">{4}</definedName>
    <definedName name="AllTables" localSheetId="25">{4}</definedName>
    <definedName name="AllTables">{4}</definedName>
    <definedName name="am" localSheetId="23">#REF!,#REF!,#REF!,#REF!</definedName>
    <definedName name="am">#REF!,#REF!,#REF!,#REF!</definedName>
    <definedName name="AMT_tax" localSheetId="23">#REF!</definedName>
    <definedName name="AMT_tax">#REF!</definedName>
    <definedName name="an" localSheetId="23">#REF!,#REF!,#REF!,#REF!</definedName>
    <definedName name="an">#REF!,#REF!,#REF!,#REF!</definedName>
    <definedName name="AnalysisTab" localSheetId="23">#REF!</definedName>
    <definedName name="AnalysisTab">#REF!</definedName>
    <definedName name="another" localSheetId="23">#REF!,#REF!,#REF!,#REF!</definedName>
    <definedName name="another">#REF!,#REF!,#REF!,#REF!</definedName>
    <definedName name="anscount" hidden="1">1</definedName>
    <definedName name="AppliedFor" localSheetId="24" hidden="1">#REF!</definedName>
    <definedName name="AppliedFor" localSheetId="21" hidden="1">#REF!</definedName>
    <definedName name="AppliedFor" localSheetId="22" hidden="1">#REF!</definedName>
    <definedName name="AppliedFor" localSheetId="23" hidden="1">#REF!</definedName>
    <definedName name="AppliedFor" localSheetId="20" hidden="1">#REF!</definedName>
    <definedName name="AppliedFor" localSheetId="25" hidden="1">#REF!</definedName>
    <definedName name="AppliedFor" hidden="1">#REF!</definedName>
    <definedName name="AppliedForDate" localSheetId="24" hidden="1">#REF!</definedName>
    <definedName name="AppliedForDate" localSheetId="21" hidden="1">#REF!</definedName>
    <definedName name="AppliedForDate" localSheetId="22" hidden="1">#REF!</definedName>
    <definedName name="AppliedForDate" localSheetId="23" hidden="1">#REF!</definedName>
    <definedName name="AppliedForDate" localSheetId="20" hidden="1">#REF!</definedName>
    <definedName name="AppliedForDate" localSheetId="25" hidden="1">#REF!</definedName>
    <definedName name="AppliedForDate" hidden="1">#REF!</definedName>
    <definedName name="are"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re"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re"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re"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re"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re"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 localSheetId="24" hidden="1">{#N/A,#N/A,FALSE,"BACK UP CIG"}</definedName>
    <definedName name="as" localSheetId="21" hidden="1">{#N/A,#N/A,FALSE,"BACK UP CIG"}</definedName>
    <definedName name="as" localSheetId="22" hidden="1">{#N/A,#N/A,FALSE,"BACK UP CIG"}</definedName>
    <definedName name="as" localSheetId="23" hidden="1">{#N/A,#N/A,FALSE,"BACK UP CIG"}</definedName>
    <definedName name="as" localSheetId="20" hidden="1">{#N/A,#N/A,FALSE,"BACK UP CIG"}</definedName>
    <definedName name="as" localSheetId="25" hidden="1">{#N/A,#N/A,FALSE,"BACK UP CIG"}</definedName>
    <definedName name="as" hidden="1">{#N/A,#N/A,FALSE,"BACK UP CIG"}</definedName>
    <definedName name="AS2DocOpenMode" hidden="1">"AS2DocumentEdit"</definedName>
    <definedName name="AS2HasNoAutoHeaderFooter" hidden="1">" "</definedName>
    <definedName name="AS2NamedRange" hidden="1">3</definedName>
    <definedName name="AS2ReportLS" hidden="1">1</definedName>
    <definedName name="AS2StaticLS" hidden="1">#REF!</definedName>
    <definedName name="AS2SyncStepLS" hidden="1">0</definedName>
    <definedName name="AS2TaxWorkpaper" hidden="1">" "</definedName>
    <definedName name="AS2TickmarkLS" hidden="1">#REF!</definedName>
    <definedName name="AS2VersionLS" hidden="1">300</definedName>
    <definedName name="asa"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asa"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asa"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asa"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asa"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asa"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asa"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asas" localSheetId="23">#REF!,#REF!,#REF!,#REF!</definedName>
    <definedName name="asas">#REF!,#REF!,#REF!,#REF!</definedName>
    <definedName name="asd" localSheetId="23">#REF!,#REF!,#REF!,#REF!</definedName>
    <definedName name="asd">#REF!,#REF!,#REF!,#REF!</definedName>
    <definedName name="asda"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asda"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asda"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asda"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asda"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asda"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asd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asdad" localSheetId="24" hidden="1">{#N/A,#N/A,FALSE,"MBR PCS";#N/A,#N/A,FALSE,"MBR CIG";#N/A,#N/A,FALSE,"MBR iDEN";#N/A,#N/A,FALSE,"MBR_FWT";#N/A,#N/A,FALSE,"MBR TOTAL"}</definedName>
    <definedName name="asdad" localSheetId="21" hidden="1">{#N/A,#N/A,FALSE,"MBR PCS";#N/A,#N/A,FALSE,"MBR CIG";#N/A,#N/A,FALSE,"MBR iDEN";#N/A,#N/A,FALSE,"MBR_FWT";#N/A,#N/A,FALSE,"MBR TOTAL"}</definedName>
    <definedName name="asdad" localSheetId="22" hidden="1">{#N/A,#N/A,FALSE,"MBR PCS";#N/A,#N/A,FALSE,"MBR CIG";#N/A,#N/A,FALSE,"MBR iDEN";#N/A,#N/A,FALSE,"MBR_FWT";#N/A,#N/A,FALSE,"MBR TOTAL"}</definedName>
    <definedName name="asdad" localSheetId="23" hidden="1">{#N/A,#N/A,FALSE,"MBR PCS";#N/A,#N/A,FALSE,"MBR CIG";#N/A,#N/A,FALSE,"MBR iDEN";#N/A,#N/A,FALSE,"MBR_FWT";#N/A,#N/A,FALSE,"MBR TOTAL"}</definedName>
    <definedName name="asdad" localSheetId="20" hidden="1">{#N/A,#N/A,FALSE,"MBR PCS";#N/A,#N/A,FALSE,"MBR CIG";#N/A,#N/A,FALSE,"MBR iDEN";#N/A,#N/A,FALSE,"MBR_FWT";#N/A,#N/A,FALSE,"MBR TOTAL"}</definedName>
    <definedName name="asdad" localSheetId="25" hidden="1">{#N/A,#N/A,FALSE,"MBR PCS";#N/A,#N/A,FALSE,"MBR CIG";#N/A,#N/A,FALSE,"MBR iDEN";#N/A,#N/A,FALSE,"MBR_FWT";#N/A,#N/A,FALSE,"MBR TOTAL"}</definedName>
    <definedName name="asdad" hidden="1">{#N/A,#N/A,FALSE,"MBR PCS";#N/A,#N/A,FALSE,"MBR CIG";#N/A,#N/A,FALSE,"MBR iDEN";#N/A,#N/A,FALSE,"MBR_FWT";#N/A,#N/A,FALSE,"MBR TOTAL"}</definedName>
    <definedName name="asdaf"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af"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af"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af"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af"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af"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af"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as" localSheetId="24"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asdas" localSheetId="21"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asdas" localSheetId="22"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asdas" localSheetId="23"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asdas" localSheetId="20"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asdas" localSheetId="25"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asdas"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asdasd" localSheetId="24"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asdasd" localSheetId="2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asdasd" localSheetId="22"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asdasd" localSheetId="23"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asdasd" localSheetId="2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asdasd" localSheetId="25"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asdasd"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asdasdas" localSheetId="24" hidden="1">{#N/A,#N/A,FALSE,"Headcount_PCS ";#N/A,#N/A,FALSE,"Headcount CIG";#N/A,#N/A,FALSE,"Headcount iDEN";#N/A,#N/A,FALSE,"JAG PLANT TREND"}</definedName>
    <definedName name="asdasdas" localSheetId="21" hidden="1">{#N/A,#N/A,FALSE,"Headcount_PCS ";#N/A,#N/A,FALSE,"Headcount CIG";#N/A,#N/A,FALSE,"Headcount iDEN";#N/A,#N/A,FALSE,"JAG PLANT TREND"}</definedName>
    <definedName name="asdasdas" localSheetId="22" hidden="1">{#N/A,#N/A,FALSE,"Headcount_PCS ";#N/A,#N/A,FALSE,"Headcount CIG";#N/A,#N/A,FALSE,"Headcount iDEN";#N/A,#N/A,FALSE,"JAG PLANT TREND"}</definedName>
    <definedName name="asdasdas" localSheetId="23" hidden="1">{#N/A,#N/A,FALSE,"Headcount_PCS ";#N/A,#N/A,FALSE,"Headcount CIG";#N/A,#N/A,FALSE,"Headcount iDEN";#N/A,#N/A,FALSE,"JAG PLANT TREND"}</definedName>
    <definedName name="asdasdas" localSheetId="20" hidden="1">{#N/A,#N/A,FALSE,"Headcount_PCS ";#N/A,#N/A,FALSE,"Headcount CIG";#N/A,#N/A,FALSE,"Headcount iDEN";#N/A,#N/A,FALSE,"JAG PLANT TREND"}</definedName>
    <definedName name="asdasdas" localSheetId="25" hidden="1">{#N/A,#N/A,FALSE,"Headcount_PCS ";#N/A,#N/A,FALSE,"Headcount CIG";#N/A,#N/A,FALSE,"Headcount iDEN";#N/A,#N/A,FALSE,"JAG PLANT TREND"}</definedName>
    <definedName name="asdasdas" hidden="1">{#N/A,#N/A,FALSE,"Headcount_PCS ";#N/A,#N/A,FALSE,"Headcount CIG";#N/A,#N/A,FALSE,"Headcount iDEN";#N/A,#N/A,FALSE,"JAG PLANT TREND"}</definedName>
    <definedName name="ASDF" localSheetId="24" hidden="1">{TRUE,TRUE,-1.25,-15.5,604.5,343.5,FALSE,FALSE,TRUE,TRUE,0,1,2,1,13,1,4,4,TRUE,TRUE,3,TRUE,1,TRUE,80,"Swvu.qtr._.for._.IR.","ACwvu.qtr._.for._.IR.",#N/A,FALSE,FALSE,0.65,0.5,1.25,1,2,"","",TRUE,FALSE,FALSE,FALSE,1,#N/A,1,1,"=R1C1:R33C11",FALSE,#N/A,#N/A,FALSE,FALSE,FALSE,1,#N/A,#N/A,FALSE,FALSE,TRUE,TRUE,TRUE}</definedName>
    <definedName name="ASDF" localSheetId="21" hidden="1">{TRUE,TRUE,-1.25,-15.5,604.5,343.5,FALSE,FALSE,TRUE,TRUE,0,1,2,1,13,1,4,4,TRUE,TRUE,3,TRUE,1,TRUE,80,"Swvu.qtr._.for._.IR.","ACwvu.qtr._.for._.IR.",#N/A,FALSE,FALSE,0.65,0.5,1.25,1,2,"","",TRUE,FALSE,FALSE,FALSE,1,#N/A,1,1,"=R1C1:R33C11",FALSE,#N/A,#N/A,FALSE,FALSE,FALSE,1,#N/A,#N/A,FALSE,FALSE,TRUE,TRUE,TRUE}</definedName>
    <definedName name="ASDF" localSheetId="22" hidden="1">{TRUE,TRUE,-1.25,-15.5,604.5,343.5,FALSE,FALSE,TRUE,TRUE,0,1,2,1,13,1,4,4,TRUE,TRUE,3,TRUE,1,TRUE,80,"Swvu.qtr._.for._.IR.","ACwvu.qtr._.for._.IR.",#N/A,FALSE,FALSE,0.65,0.5,1.25,1,2,"","",TRUE,FALSE,FALSE,FALSE,1,#N/A,1,1,"=R1C1:R33C11",FALSE,#N/A,#N/A,FALSE,FALSE,FALSE,1,#N/A,#N/A,FALSE,FALSE,TRUE,TRUE,TRUE}</definedName>
    <definedName name="ASDF" localSheetId="23" hidden="1">{TRUE,TRUE,-1.25,-15.5,604.5,343.5,FALSE,FALSE,TRUE,TRUE,0,1,2,1,13,1,4,4,TRUE,TRUE,3,TRUE,1,TRUE,80,"Swvu.qtr._.for._.IR.","ACwvu.qtr._.for._.IR.",#N/A,FALSE,FALSE,0.65,0.5,1.25,1,2,"","",TRUE,FALSE,FALSE,FALSE,1,#N/A,1,1,"=R1C1:R33C11",FALSE,#N/A,#N/A,FALSE,FALSE,FALSE,1,#N/A,#N/A,FALSE,FALSE,TRUE,TRUE,TRUE}</definedName>
    <definedName name="ASDF" localSheetId="20" hidden="1">{TRUE,TRUE,-1.25,-15.5,604.5,343.5,FALSE,FALSE,TRUE,TRUE,0,1,2,1,13,1,4,4,TRUE,TRUE,3,TRUE,1,TRUE,80,"Swvu.qtr._.for._.IR.","ACwvu.qtr._.for._.IR.",#N/A,FALSE,FALSE,0.65,0.5,1.25,1,2,"","",TRUE,FALSE,FALSE,FALSE,1,#N/A,1,1,"=R1C1:R33C11",FALSE,#N/A,#N/A,FALSE,FALSE,FALSE,1,#N/A,#N/A,FALSE,FALSE,TRUE,TRUE,TRUE}</definedName>
    <definedName name="ASDF" localSheetId="25" hidden="1">{TRUE,TRUE,-1.25,-15.5,604.5,343.5,FALSE,FALSE,TRUE,TRUE,0,1,2,1,13,1,4,4,TRUE,TRUE,3,TRUE,1,TRUE,80,"Swvu.qtr._.for._.IR.","ACwvu.qtr._.for._.IR.",#N/A,FALSE,FALSE,0.65,0.5,1.25,1,2,"","",TRUE,FALSE,FALSE,FALSE,1,#N/A,1,1,"=R1C1:R33C11",FALSE,#N/A,#N/A,FALSE,FALSE,FALSE,1,#N/A,#N/A,FALSE,FALSE,TRUE,TRUE,TRUE}</definedName>
    <definedName name="ASDF" hidden="1">{TRUE,TRUE,-1.25,-15.5,604.5,343.5,FALSE,FALSE,TRUE,TRUE,0,1,2,1,13,1,4,4,TRUE,TRUE,3,TRUE,1,TRUE,80,"Swvu.qtr._.for._.IR.","ACwvu.qtr._.for._.IR.",#N/A,FALSE,FALSE,0.65,0.5,1.25,1,2,"","",TRUE,FALSE,FALSE,FALSE,1,#N/A,1,1,"=R1C1:R33C11",FALSE,#N/A,#N/A,FALSE,FALSE,FALSE,1,#N/A,#N/A,FALSE,FALSE,TRUE,TRUE,TRUE}</definedName>
    <definedName name="asdfadsf" localSheetId="24" hidden="1">{TRUE,TRUE,-1.25,-15.5,604.5,343.5,FALSE,FALSE,TRUE,TRUE,0,1,2,1,13,1,4,4,TRUE,TRUE,3,TRUE,1,TRUE,80,"Swvu.qtr._.for._.IR.","ACwvu.qtr._.for._.IR.",#N/A,FALSE,FALSE,0.65,0.5,1.25,1,2,"","",TRUE,FALSE,FALSE,FALSE,1,#N/A,1,1,"=R1C1:R33C11",FALSE,#N/A,#N/A,FALSE,FALSE,FALSE,1,#N/A,#N/A,FALSE,FALSE,TRUE,TRUE,TRUE}</definedName>
    <definedName name="asdfadsf" localSheetId="21" hidden="1">{TRUE,TRUE,-1.25,-15.5,604.5,343.5,FALSE,FALSE,TRUE,TRUE,0,1,2,1,13,1,4,4,TRUE,TRUE,3,TRUE,1,TRUE,80,"Swvu.qtr._.for._.IR.","ACwvu.qtr._.for._.IR.",#N/A,FALSE,FALSE,0.65,0.5,1.25,1,2,"","",TRUE,FALSE,FALSE,FALSE,1,#N/A,1,1,"=R1C1:R33C11",FALSE,#N/A,#N/A,FALSE,FALSE,FALSE,1,#N/A,#N/A,FALSE,FALSE,TRUE,TRUE,TRUE}</definedName>
    <definedName name="asdfadsf" localSheetId="22" hidden="1">{TRUE,TRUE,-1.25,-15.5,604.5,343.5,FALSE,FALSE,TRUE,TRUE,0,1,2,1,13,1,4,4,TRUE,TRUE,3,TRUE,1,TRUE,80,"Swvu.qtr._.for._.IR.","ACwvu.qtr._.for._.IR.",#N/A,FALSE,FALSE,0.65,0.5,1.25,1,2,"","",TRUE,FALSE,FALSE,FALSE,1,#N/A,1,1,"=R1C1:R33C11",FALSE,#N/A,#N/A,FALSE,FALSE,FALSE,1,#N/A,#N/A,FALSE,FALSE,TRUE,TRUE,TRUE}</definedName>
    <definedName name="asdfadsf" localSheetId="23" hidden="1">{TRUE,TRUE,-1.25,-15.5,604.5,343.5,FALSE,FALSE,TRUE,TRUE,0,1,2,1,13,1,4,4,TRUE,TRUE,3,TRUE,1,TRUE,80,"Swvu.qtr._.for._.IR.","ACwvu.qtr._.for._.IR.",#N/A,FALSE,FALSE,0.65,0.5,1.25,1,2,"","",TRUE,FALSE,FALSE,FALSE,1,#N/A,1,1,"=R1C1:R33C11",FALSE,#N/A,#N/A,FALSE,FALSE,FALSE,1,#N/A,#N/A,FALSE,FALSE,TRUE,TRUE,TRUE}</definedName>
    <definedName name="asdfadsf" localSheetId="20" hidden="1">{TRUE,TRUE,-1.25,-15.5,604.5,343.5,FALSE,FALSE,TRUE,TRUE,0,1,2,1,13,1,4,4,TRUE,TRUE,3,TRUE,1,TRUE,80,"Swvu.qtr._.for._.IR.","ACwvu.qtr._.for._.IR.",#N/A,FALSE,FALSE,0.65,0.5,1.25,1,2,"","",TRUE,FALSE,FALSE,FALSE,1,#N/A,1,1,"=R1C1:R33C11",FALSE,#N/A,#N/A,FALSE,FALSE,FALSE,1,#N/A,#N/A,FALSE,FALSE,TRUE,TRUE,TRUE}</definedName>
    <definedName name="asdfadsf" localSheetId="25" hidden="1">{TRUE,TRUE,-1.25,-15.5,604.5,343.5,FALSE,FALSE,TRUE,TRUE,0,1,2,1,13,1,4,4,TRUE,TRUE,3,TRUE,1,TRUE,80,"Swvu.qtr._.for._.IR.","ACwvu.qtr._.for._.IR.",#N/A,FALSE,FALSE,0.65,0.5,1.25,1,2,"","",TRUE,FALSE,FALSE,FALSE,1,#N/A,1,1,"=R1C1:R33C11",FALSE,#N/A,#N/A,FALSE,FALSE,FALSE,1,#N/A,#N/A,FALSE,FALSE,TRUE,TRUE,TRUE}</definedName>
    <definedName name="asdfadsf" hidden="1">{TRUE,TRUE,-1.25,-15.5,604.5,343.5,FALSE,FALSE,TRUE,TRUE,0,1,2,1,13,1,4,4,TRUE,TRUE,3,TRUE,1,TRUE,80,"Swvu.qtr._.for._.IR.","ACwvu.qtr._.for._.IR.",#N/A,FALSE,FALSE,0.65,0.5,1.25,1,2,"","",TRUE,FALSE,FALSE,FALSE,1,#N/A,1,1,"=R1C1:R33C11",FALSE,#N/A,#N/A,FALSE,FALSE,FALSE,1,#N/A,#N/A,FALSE,FALSE,TRUE,TRUE,TRUE}</definedName>
    <definedName name="asdfsd" localSheetId="24" hidden="1">{#N/A,#N/A,FALSE,"Aging Summary";#N/A,#N/A,FALSE,"Ratio Analysis";#N/A,#N/A,FALSE,"Test 120 Day Accts";#N/A,#N/A,FALSE,"Tickmarks"}</definedName>
    <definedName name="asdfsd" localSheetId="21" hidden="1">{#N/A,#N/A,FALSE,"Aging Summary";#N/A,#N/A,FALSE,"Ratio Analysis";#N/A,#N/A,FALSE,"Test 120 Day Accts";#N/A,#N/A,FALSE,"Tickmarks"}</definedName>
    <definedName name="asdfsd" localSheetId="22" hidden="1">{#N/A,#N/A,FALSE,"Aging Summary";#N/A,#N/A,FALSE,"Ratio Analysis";#N/A,#N/A,FALSE,"Test 120 Day Accts";#N/A,#N/A,FALSE,"Tickmarks"}</definedName>
    <definedName name="asdfsd" localSheetId="23" hidden="1">{#N/A,#N/A,FALSE,"Aging Summary";#N/A,#N/A,FALSE,"Ratio Analysis";#N/A,#N/A,FALSE,"Test 120 Day Accts";#N/A,#N/A,FALSE,"Tickmarks"}</definedName>
    <definedName name="asdfsd" localSheetId="20" hidden="1">{#N/A,#N/A,FALSE,"Aging Summary";#N/A,#N/A,FALSE,"Ratio Analysis";#N/A,#N/A,FALSE,"Test 120 Day Accts";#N/A,#N/A,FALSE,"Tickmarks"}</definedName>
    <definedName name="asdfsd" localSheetId="25" hidden="1">{#N/A,#N/A,FALSE,"Aging Summary";#N/A,#N/A,FALSE,"Ratio Analysis";#N/A,#N/A,FALSE,"Test 120 Day Accts";#N/A,#N/A,FALSE,"Tickmarks"}</definedName>
    <definedName name="asdfsd" hidden="1">{#N/A,#N/A,FALSE,"Aging Summary";#N/A,#N/A,FALSE,"Ratio Analysis";#N/A,#N/A,FALSE,"Test 120 Day Accts";#N/A,#N/A,FALSE,"Tickmarks"}</definedName>
    <definedName name="asdgasd" localSheetId="24" hidden="1">{#N/A,#N/A,FALSE,"BS_ESG ";#N/A,#N/A,FALSE,"P&amp;L_ESG"}</definedName>
    <definedName name="asdgasd" localSheetId="21" hidden="1">{#N/A,#N/A,FALSE,"BS_ESG ";#N/A,#N/A,FALSE,"P&amp;L_ESG"}</definedName>
    <definedName name="asdgasd" localSheetId="22" hidden="1">{#N/A,#N/A,FALSE,"BS_ESG ";#N/A,#N/A,FALSE,"P&amp;L_ESG"}</definedName>
    <definedName name="asdgasd" localSheetId="23" hidden="1">{#N/A,#N/A,FALSE,"BS_ESG ";#N/A,#N/A,FALSE,"P&amp;L_ESG"}</definedName>
    <definedName name="asdgasd" localSheetId="20" hidden="1">{#N/A,#N/A,FALSE,"BS_ESG ";#N/A,#N/A,FALSE,"P&amp;L_ESG"}</definedName>
    <definedName name="asdgasd" localSheetId="25" hidden="1">{#N/A,#N/A,FALSE,"BS_ESG ";#N/A,#N/A,FALSE,"P&amp;L_ESG"}</definedName>
    <definedName name="asdgasd" hidden="1">{#N/A,#N/A,FALSE,"BS_ESG ";#N/A,#N/A,FALSE,"P&amp;L_ESG"}</definedName>
    <definedName name="asfda" localSheetId="24" hidden="1">{#N/A,#N/A,FALSE,"Cover";#N/A,#N/A,FALSE,"General Assumptions";#N/A,#N/A,FALSE,"Comments CIG";#N/A,#N/A,FALSE,"BS CIG";#N/A,#N/A,FALSE,"P&amp;L CIG";#N/A,#N/A,FALSE,"Cash Flow CIG";#N/A,#N/A,FALSE,"MBR CIG";#N/A,#N/A,FALSE,"Headcount - CIG";#N/A,#N/A,FALSE,"CIG MFG";#N/A,#N/A,FALSE,"CIG Inventory";#N/A,#N/A,FALSE,"Capital CIG"}</definedName>
    <definedName name="asfda" localSheetId="21" hidden="1">{#N/A,#N/A,FALSE,"Cover";#N/A,#N/A,FALSE,"General Assumptions";#N/A,#N/A,FALSE,"Comments CIG";#N/A,#N/A,FALSE,"BS CIG";#N/A,#N/A,FALSE,"P&amp;L CIG";#N/A,#N/A,FALSE,"Cash Flow CIG";#N/A,#N/A,FALSE,"MBR CIG";#N/A,#N/A,FALSE,"Headcount - CIG";#N/A,#N/A,FALSE,"CIG MFG";#N/A,#N/A,FALSE,"CIG Inventory";#N/A,#N/A,FALSE,"Capital CIG"}</definedName>
    <definedName name="asfda" localSheetId="22" hidden="1">{#N/A,#N/A,FALSE,"Cover";#N/A,#N/A,FALSE,"General Assumptions";#N/A,#N/A,FALSE,"Comments CIG";#N/A,#N/A,FALSE,"BS CIG";#N/A,#N/A,FALSE,"P&amp;L CIG";#N/A,#N/A,FALSE,"Cash Flow CIG";#N/A,#N/A,FALSE,"MBR CIG";#N/A,#N/A,FALSE,"Headcount - CIG";#N/A,#N/A,FALSE,"CIG MFG";#N/A,#N/A,FALSE,"CIG Inventory";#N/A,#N/A,FALSE,"Capital CIG"}</definedName>
    <definedName name="asfda" localSheetId="23" hidden="1">{#N/A,#N/A,FALSE,"Cover";#N/A,#N/A,FALSE,"General Assumptions";#N/A,#N/A,FALSE,"Comments CIG";#N/A,#N/A,FALSE,"BS CIG";#N/A,#N/A,FALSE,"P&amp;L CIG";#N/A,#N/A,FALSE,"Cash Flow CIG";#N/A,#N/A,FALSE,"MBR CIG";#N/A,#N/A,FALSE,"Headcount - CIG";#N/A,#N/A,FALSE,"CIG MFG";#N/A,#N/A,FALSE,"CIG Inventory";#N/A,#N/A,FALSE,"Capital CIG"}</definedName>
    <definedName name="asfda" localSheetId="20" hidden="1">{#N/A,#N/A,FALSE,"Cover";#N/A,#N/A,FALSE,"General Assumptions";#N/A,#N/A,FALSE,"Comments CIG";#N/A,#N/A,FALSE,"BS CIG";#N/A,#N/A,FALSE,"P&amp;L CIG";#N/A,#N/A,FALSE,"Cash Flow CIG";#N/A,#N/A,FALSE,"MBR CIG";#N/A,#N/A,FALSE,"Headcount - CIG";#N/A,#N/A,FALSE,"CIG MFG";#N/A,#N/A,FALSE,"CIG Inventory";#N/A,#N/A,FALSE,"Capital CIG"}</definedName>
    <definedName name="asfda" localSheetId="25" hidden="1">{#N/A,#N/A,FALSE,"Cover";#N/A,#N/A,FALSE,"General Assumptions";#N/A,#N/A,FALSE,"Comments CIG";#N/A,#N/A,FALSE,"BS CIG";#N/A,#N/A,FALSE,"P&amp;L CIG";#N/A,#N/A,FALSE,"Cash Flow CIG";#N/A,#N/A,FALSE,"MBR CIG";#N/A,#N/A,FALSE,"Headcount - CIG";#N/A,#N/A,FALSE,"CIG MFG";#N/A,#N/A,FALSE,"CIG Inventory";#N/A,#N/A,FALSE,"Capital CIG"}</definedName>
    <definedName name="asfda" hidden="1">{#N/A,#N/A,FALSE,"Cover";#N/A,#N/A,FALSE,"General Assumptions";#N/A,#N/A,FALSE,"Comments CIG";#N/A,#N/A,FALSE,"BS CIG";#N/A,#N/A,FALSE,"P&amp;L CIG";#N/A,#N/A,FALSE,"Cash Flow CIG";#N/A,#N/A,FALSE,"MBR CIG";#N/A,#N/A,FALSE,"Headcount - CIG";#N/A,#N/A,FALSE,"CIG MFG";#N/A,#N/A,FALSE,"CIG Inventory";#N/A,#N/A,FALSE,"Capital CIG"}</definedName>
    <definedName name="Assumed_Equity_Return" localSheetId="23">#REF!</definedName>
    <definedName name="Assumed_Equity_Return">#REF!</definedName>
    <definedName name="atpr" localSheetId="24" hidden="1">{"EXCELHLP.HLP!1802";5;10;5;10;13;13;13;8;5;5;10;14;13;13;13;13;5;10;14;13;5;10;1;2;24}</definedName>
    <definedName name="atpr" localSheetId="21" hidden="1">{"EXCELHLP.HLP!1802";5;10;5;10;13;13;13;8;5;5;10;14;13;13;13;13;5;10;14;13;5;10;1;2;24}</definedName>
    <definedName name="atpr" localSheetId="22" hidden="1">{"EXCELHLP.HLP!1802";5;10;5;10;13;13;13;8;5;5;10;14;13;13;13;13;5;10;14;13;5;10;1;2;24}</definedName>
    <definedName name="atpr" localSheetId="23" hidden="1">{"EXCELHLP.HLP!1802";5;10;5;10;13;13;13;8;5;5;10;14;13;13;13;13;5;10;14;13;5;10;1;2;24}</definedName>
    <definedName name="atpr" localSheetId="20" hidden="1">{"EXCELHLP.HLP!1802";5;10;5;10;13;13;13;8;5;5;10;14;13;13;13;13;5;10;14;13;5;10;1;2;24}</definedName>
    <definedName name="atpr" localSheetId="25" hidden="1">{"EXCELHLP.HLP!1802";5;10;5;10;13;13;13;8;5;5;10;14;13;13;13;13;5;10;14;13;5;10;1;2;24}</definedName>
    <definedName name="atpr" hidden="1">{"EXCELHLP.HLP!1802";5;10;5;10;13;13;13;8;5;5;10;14;13;13;13;13;5;10;14;13;5;10;1;2;24}</definedName>
    <definedName name="ATRR_Percent_Assigned" localSheetId="23">#REF!</definedName>
    <definedName name="ATRR_Percent_Assigned">#REF!</definedName>
    <definedName name="ATXQAVersion" hidden="1">2</definedName>
    <definedName name="awvrevrf"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1"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1"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1"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2"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2"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2"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2"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2"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2"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3"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3"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3"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3"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3"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3"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4"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4"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4"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4"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4"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4"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5"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5"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5"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5"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5"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5"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zle_Outlet_Mcf" localSheetId="23">#REF!</definedName>
    <definedName name="Azle_Outlet_Mcf">#REF!</definedName>
    <definedName name="Azle_Outlet_MMBtu" localSheetId="23">#REF!</definedName>
    <definedName name="Azle_Outlet_MMBtu">#REF!</definedName>
    <definedName name="BALANCE" localSheetId="23">#REF!</definedName>
    <definedName name="BALANCE">#REF!</definedName>
    <definedName name="Balances" localSheetId="24">#REF!</definedName>
    <definedName name="Balances" localSheetId="21">#REF!</definedName>
    <definedName name="Balances" localSheetId="22">#REF!</definedName>
    <definedName name="Balances" localSheetId="23">#REF!</definedName>
    <definedName name="Balances" localSheetId="20">#REF!</definedName>
    <definedName name="Balances" localSheetId="25">#REF!</definedName>
    <definedName name="Balances">#REF!</definedName>
    <definedName name="BaseYear" localSheetId="23">#REF!</definedName>
    <definedName name="BaseYear">#REF!</definedName>
    <definedName name="Basis_Points" localSheetId="23">#REF!</definedName>
    <definedName name="Basis_Points">#REF!</definedName>
    <definedName name="BB"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BB"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BB"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BB"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BB"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BB"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BB"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bbb" localSheetId="15" hidden="1">{#N/A,#N/A,FALSE,"O&amp;M by processes";#N/A,#N/A,FALSE,"Elec Act vs Bud";#N/A,#N/A,FALSE,"G&amp;A";#N/A,#N/A,FALSE,"BGS";#N/A,#N/A,FALSE,"Res Cost"}</definedName>
    <definedName name="bbb" localSheetId="24" hidden="1">{#N/A,#N/A,FALSE,"O&amp;M by processes";#N/A,#N/A,FALSE,"Elec Act vs Bud";#N/A,#N/A,FALSE,"G&amp;A";#N/A,#N/A,FALSE,"BGS";#N/A,#N/A,FALSE,"Res Cost"}</definedName>
    <definedName name="bbb" localSheetId="21" hidden="1">{#N/A,#N/A,FALSE,"O&amp;M by processes";#N/A,#N/A,FALSE,"Elec Act vs Bud";#N/A,#N/A,FALSE,"G&amp;A";#N/A,#N/A,FALSE,"BGS";#N/A,#N/A,FALSE,"Res Cost"}</definedName>
    <definedName name="bbb" localSheetId="22" hidden="1">{#N/A,#N/A,FALSE,"O&amp;M by processes";#N/A,#N/A,FALSE,"Elec Act vs Bud";#N/A,#N/A,FALSE,"G&amp;A";#N/A,#N/A,FALSE,"BGS";#N/A,#N/A,FALSE,"Res Cost"}</definedName>
    <definedName name="bbb" localSheetId="23" hidden="1">{#N/A,#N/A,FALSE,"O&amp;M by processes";#N/A,#N/A,FALSE,"Elec Act vs Bud";#N/A,#N/A,FALSE,"G&amp;A";#N/A,#N/A,FALSE,"BGS";#N/A,#N/A,FALSE,"Res Cost"}</definedName>
    <definedName name="bbb" localSheetId="20" hidden="1">{#N/A,#N/A,FALSE,"O&amp;M by processes";#N/A,#N/A,FALSE,"Elec Act vs Bud";#N/A,#N/A,FALSE,"G&amp;A";#N/A,#N/A,FALSE,"BGS";#N/A,#N/A,FALSE,"Res Cost"}</definedName>
    <definedName name="bbb" localSheetId="25" hidden="1">{#N/A,#N/A,FALSE,"O&amp;M by processes";#N/A,#N/A,FALSE,"Elec Act vs Bud";#N/A,#N/A,FALSE,"G&amp;A";#N/A,#N/A,FALSE,"BGS";#N/A,#N/A,FALSE,"Res Cost"}</definedName>
    <definedName name="bbb" hidden="1">{#N/A,#N/A,FALSE,"O&amp;M by processes";#N/A,#N/A,FALSE,"Elec Act vs Bud";#N/A,#N/A,FALSE,"G&amp;A";#N/A,#N/A,FALSE,"BGS";#N/A,#N/A,FALSE,"Res Cost"}</definedName>
    <definedName name="bbbb" localSheetId="15" hidden="1">{#N/A,#N/A,FALSE,"O&amp;M by processes";#N/A,#N/A,FALSE,"Elec Act vs Bud";#N/A,#N/A,FALSE,"G&amp;A";#N/A,#N/A,FALSE,"BGS";#N/A,#N/A,FALSE,"Res Cost"}</definedName>
    <definedName name="bbbb" localSheetId="24" hidden="1">{#N/A,#N/A,FALSE,"O&amp;M by processes";#N/A,#N/A,FALSE,"Elec Act vs Bud";#N/A,#N/A,FALSE,"G&amp;A";#N/A,#N/A,FALSE,"BGS";#N/A,#N/A,FALSE,"Res Cost"}</definedName>
    <definedName name="bbbb" localSheetId="21" hidden="1">{#N/A,#N/A,FALSE,"O&amp;M by processes";#N/A,#N/A,FALSE,"Elec Act vs Bud";#N/A,#N/A,FALSE,"G&amp;A";#N/A,#N/A,FALSE,"BGS";#N/A,#N/A,FALSE,"Res Cost"}</definedName>
    <definedName name="bbbb" localSheetId="22" hidden="1">{#N/A,#N/A,FALSE,"O&amp;M by processes";#N/A,#N/A,FALSE,"Elec Act vs Bud";#N/A,#N/A,FALSE,"G&amp;A";#N/A,#N/A,FALSE,"BGS";#N/A,#N/A,FALSE,"Res Cost"}</definedName>
    <definedName name="bbbb" localSheetId="23" hidden="1">{#N/A,#N/A,FALSE,"O&amp;M by processes";#N/A,#N/A,FALSE,"Elec Act vs Bud";#N/A,#N/A,FALSE,"G&amp;A";#N/A,#N/A,FALSE,"BGS";#N/A,#N/A,FALSE,"Res Cost"}</definedName>
    <definedName name="bbbb" localSheetId="20" hidden="1">{#N/A,#N/A,FALSE,"O&amp;M by processes";#N/A,#N/A,FALSE,"Elec Act vs Bud";#N/A,#N/A,FALSE,"G&amp;A";#N/A,#N/A,FALSE,"BGS";#N/A,#N/A,FALSE,"Res Cost"}</definedName>
    <definedName name="bbbb" localSheetId="25" hidden="1">{#N/A,#N/A,FALSE,"O&amp;M by processes";#N/A,#N/A,FALSE,"Elec Act vs Bud";#N/A,#N/A,FALSE,"G&amp;A";#N/A,#N/A,FALSE,"BGS";#N/A,#N/A,FALSE,"Res Cost"}</definedName>
    <definedName name="bbbb" hidden="1">{#N/A,#N/A,FALSE,"O&amp;M by processes";#N/A,#N/A,FALSE,"Elec Act vs Bud";#N/A,#N/A,FALSE,"G&amp;A";#N/A,#N/A,FALSE,"BGS";#N/A,#N/A,FALSE,"Res Cost"}</definedName>
    <definedName name="bbbbb" localSheetId="15" hidden="1">{#N/A,#N/A,FALSE,"O&amp;M by processes";#N/A,#N/A,FALSE,"Elec Act vs Bud";#N/A,#N/A,FALSE,"G&amp;A";#N/A,#N/A,FALSE,"BGS";#N/A,#N/A,FALSE,"Res Cost"}</definedName>
    <definedName name="bbbbb" localSheetId="24" hidden="1">{#N/A,#N/A,FALSE,"O&amp;M by processes";#N/A,#N/A,FALSE,"Elec Act vs Bud";#N/A,#N/A,FALSE,"G&amp;A";#N/A,#N/A,FALSE,"BGS";#N/A,#N/A,FALSE,"Res Cost"}</definedName>
    <definedName name="bbbbb" localSheetId="21" hidden="1">{#N/A,#N/A,FALSE,"O&amp;M by processes";#N/A,#N/A,FALSE,"Elec Act vs Bud";#N/A,#N/A,FALSE,"G&amp;A";#N/A,#N/A,FALSE,"BGS";#N/A,#N/A,FALSE,"Res Cost"}</definedName>
    <definedName name="bbbbb" localSheetId="22" hidden="1">{#N/A,#N/A,FALSE,"O&amp;M by processes";#N/A,#N/A,FALSE,"Elec Act vs Bud";#N/A,#N/A,FALSE,"G&amp;A";#N/A,#N/A,FALSE,"BGS";#N/A,#N/A,FALSE,"Res Cost"}</definedName>
    <definedName name="bbbbb" localSheetId="23" hidden="1">{#N/A,#N/A,FALSE,"O&amp;M by processes";#N/A,#N/A,FALSE,"Elec Act vs Bud";#N/A,#N/A,FALSE,"G&amp;A";#N/A,#N/A,FALSE,"BGS";#N/A,#N/A,FALSE,"Res Cost"}</definedName>
    <definedName name="bbbbb" localSheetId="20" hidden="1">{#N/A,#N/A,FALSE,"O&amp;M by processes";#N/A,#N/A,FALSE,"Elec Act vs Bud";#N/A,#N/A,FALSE,"G&amp;A";#N/A,#N/A,FALSE,"BGS";#N/A,#N/A,FALSE,"Res Cost"}</definedName>
    <definedName name="bbbbb" localSheetId="25" hidden="1">{#N/A,#N/A,FALSE,"O&amp;M by processes";#N/A,#N/A,FALSE,"Elec Act vs Bud";#N/A,#N/A,FALSE,"G&amp;A";#N/A,#N/A,FALSE,"BGS";#N/A,#N/A,FALSE,"Res Cost"}</definedName>
    <definedName name="bbbbb" hidden="1">{#N/A,#N/A,FALSE,"O&amp;M by processes";#N/A,#N/A,FALSE,"Elec Act vs Bud";#N/A,#N/A,FALSE,"G&amp;A";#N/A,#N/A,FALSE,"BGS";#N/A,#N/A,FALSE,"Res Cost"}</definedName>
    <definedName name="bbbbbb" localSheetId="24" hidden="1">{#N/A,#N/A,FALSE,"Title Page";#N/A,#N/A,FALSE,"Conclusions";#N/A,#N/A,FALSE,"Assum.";#N/A,#N/A,FALSE,"Sun  DCF-WC-Dep";#N/A,#N/A,FALSE,"MarketValue";#N/A,#N/A,FALSE,"BalSheet";#N/A,#N/A,FALSE,"WACC";#N/A,#N/A,FALSE,"PC+ Info.";#N/A,#N/A,FALSE,"PC+Info_2"}</definedName>
    <definedName name="bbbbbb" localSheetId="21" hidden="1">{#N/A,#N/A,FALSE,"Title Page";#N/A,#N/A,FALSE,"Conclusions";#N/A,#N/A,FALSE,"Assum.";#N/A,#N/A,FALSE,"Sun  DCF-WC-Dep";#N/A,#N/A,FALSE,"MarketValue";#N/A,#N/A,FALSE,"BalSheet";#N/A,#N/A,FALSE,"WACC";#N/A,#N/A,FALSE,"PC+ Info.";#N/A,#N/A,FALSE,"PC+Info_2"}</definedName>
    <definedName name="bbbbbb" localSheetId="22" hidden="1">{#N/A,#N/A,FALSE,"Title Page";#N/A,#N/A,FALSE,"Conclusions";#N/A,#N/A,FALSE,"Assum.";#N/A,#N/A,FALSE,"Sun  DCF-WC-Dep";#N/A,#N/A,FALSE,"MarketValue";#N/A,#N/A,FALSE,"BalSheet";#N/A,#N/A,FALSE,"WACC";#N/A,#N/A,FALSE,"PC+ Info.";#N/A,#N/A,FALSE,"PC+Info_2"}</definedName>
    <definedName name="bbbbbb" localSheetId="23" hidden="1">{#N/A,#N/A,FALSE,"Title Page";#N/A,#N/A,FALSE,"Conclusions";#N/A,#N/A,FALSE,"Assum.";#N/A,#N/A,FALSE,"Sun  DCF-WC-Dep";#N/A,#N/A,FALSE,"MarketValue";#N/A,#N/A,FALSE,"BalSheet";#N/A,#N/A,FALSE,"WACC";#N/A,#N/A,FALSE,"PC+ Info.";#N/A,#N/A,FALSE,"PC+Info_2"}</definedName>
    <definedName name="bbbbbb" localSheetId="20" hidden="1">{#N/A,#N/A,FALSE,"Title Page";#N/A,#N/A,FALSE,"Conclusions";#N/A,#N/A,FALSE,"Assum.";#N/A,#N/A,FALSE,"Sun  DCF-WC-Dep";#N/A,#N/A,FALSE,"MarketValue";#N/A,#N/A,FALSE,"BalSheet";#N/A,#N/A,FALSE,"WACC";#N/A,#N/A,FALSE,"PC+ Info.";#N/A,#N/A,FALSE,"PC+Info_2"}</definedName>
    <definedName name="bbbbbb" localSheetId="25" hidden="1">{#N/A,#N/A,FALSE,"Title Page";#N/A,#N/A,FALSE,"Conclusions";#N/A,#N/A,FALSE,"Assum.";#N/A,#N/A,FALSE,"Sun  DCF-WC-Dep";#N/A,#N/A,FALSE,"MarketValue";#N/A,#N/A,FALSE,"BalSheet";#N/A,#N/A,FALSE,"WACC";#N/A,#N/A,FALSE,"PC+ Info.";#N/A,#N/A,FALSE,"PC+Info_2"}</definedName>
    <definedName name="bbbbbb" hidden="1">{#N/A,#N/A,FALSE,"Title Page";#N/A,#N/A,FALSE,"Conclusions";#N/A,#N/A,FALSE,"Assum.";#N/A,#N/A,FALSE,"Sun  DCF-WC-Dep";#N/A,#N/A,FALSE,"MarketValue";#N/A,#N/A,FALSE,"BalSheet";#N/A,#N/A,FALSE,"WACC";#N/A,#N/A,FALSE,"PC+ Info.";#N/A,#N/A,FALSE,"PC+Info_2"}</definedName>
    <definedName name="bbc" localSheetId="15" hidden="1">{#N/A,#N/A,FALSE,"O&amp;M by processes";#N/A,#N/A,FALSE,"Elec Act vs Bud";#N/A,#N/A,FALSE,"G&amp;A";#N/A,#N/A,FALSE,"BGS";#N/A,#N/A,FALSE,"Res Cost"}</definedName>
    <definedName name="bbc" localSheetId="24" hidden="1">{#N/A,#N/A,FALSE,"O&amp;M by processes";#N/A,#N/A,FALSE,"Elec Act vs Bud";#N/A,#N/A,FALSE,"G&amp;A";#N/A,#N/A,FALSE,"BGS";#N/A,#N/A,FALSE,"Res Cost"}</definedName>
    <definedName name="bbc" localSheetId="21" hidden="1">{#N/A,#N/A,FALSE,"O&amp;M by processes";#N/A,#N/A,FALSE,"Elec Act vs Bud";#N/A,#N/A,FALSE,"G&amp;A";#N/A,#N/A,FALSE,"BGS";#N/A,#N/A,FALSE,"Res Cost"}</definedName>
    <definedName name="bbc" localSheetId="22" hidden="1">{#N/A,#N/A,FALSE,"O&amp;M by processes";#N/A,#N/A,FALSE,"Elec Act vs Bud";#N/A,#N/A,FALSE,"G&amp;A";#N/A,#N/A,FALSE,"BGS";#N/A,#N/A,FALSE,"Res Cost"}</definedName>
    <definedName name="bbc" localSheetId="23" hidden="1">{#N/A,#N/A,FALSE,"O&amp;M by processes";#N/A,#N/A,FALSE,"Elec Act vs Bud";#N/A,#N/A,FALSE,"G&amp;A";#N/A,#N/A,FALSE,"BGS";#N/A,#N/A,FALSE,"Res Cost"}</definedName>
    <definedName name="bbc" localSheetId="20" hidden="1">{#N/A,#N/A,FALSE,"O&amp;M by processes";#N/A,#N/A,FALSE,"Elec Act vs Bud";#N/A,#N/A,FALSE,"G&amp;A";#N/A,#N/A,FALSE,"BGS";#N/A,#N/A,FALSE,"Res Cost"}</definedName>
    <definedName name="bbc" localSheetId="25" hidden="1">{#N/A,#N/A,FALSE,"O&amp;M by processes";#N/A,#N/A,FALSE,"Elec Act vs Bud";#N/A,#N/A,FALSE,"G&amp;A";#N/A,#N/A,FALSE,"BGS";#N/A,#N/A,FALSE,"Res Cost"}</definedName>
    <definedName name="bbc" hidden="1">{#N/A,#N/A,FALSE,"O&amp;M by processes";#N/A,#N/A,FALSE,"Elec Act vs Bud";#N/A,#N/A,FALSE,"G&amp;A";#N/A,#N/A,FALSE,"BGS";#N/A,#N/A,FALSE,"Res Cost"}</definedName>
    <definedName name="Beauregard">"Check Box 1"</definedName>
    <definedName name="Because" localSheetId="24" hidden="1">{#N/A,#N/A,TRUE,"TOTAL DISTRIBUTION";#N/A,#N/A,TRUE,"SOUTH";#N/A,#N/A,TRUE,"NORTHEAST";#N/A,#N/A,TRUE,"WEST"}</definedName>
    <definedName name="Because" localSheetId="21" hidden="1">{#N/A,#N/A,TRUE,"TOTAL DISTRIBUTION";#N/A,#N/A,TRUE,"SOUTH";#N/A,#N/A,TRUE,"NORTHEAST";#N/A,#N/A,TRUE,"WEST"}</definedName>
    <definedName name="Because" localSheetId="22" hidden="1">{#N/A,#N/A,TRUE,"TOTAL DISTRIBUTION";#N/A,#N/A,TRUE,"SOUTH";#N/A,#N/A,TRUE,"NORTHEAST";#N/A,#N/A,TRUE,"WEST"}</definedName>
    <definedName name="Because" localSheetId="23" hidden="1">{#N/A,#N/A,TRUE,"TOTAL DISTRIBUTION";#N/A,#N/A,TRUE,"SOUTH";#N/A,#N/A,TRUE,"NORTHEAST";#N/A,#N/A,TRUE,"WEST"}</definedName>
    <definedName name="Because" localSheetId="20" hidden="1">{#N/A,#N/A,TRUE,"TOTAL DISTRIBUTION";#N/A,#N/A,TRUE,"SOUTH";#N/A,#N/A,TRUE,"NORTHEAST";#N/A,#N/A,TRUE,"WEST"}</definedName>
    <definedName name="Because" localSheetId="25" hidden="1">{#N/A,#N/A,TRUE,"TOTAL DISTRIBUTION";#N/A,#N/A,TRUE,"SOUTH";#N/A,#N/A,TRUE,"NORTHEAST";#N/A,#N/A,TRUE,"WEST"}</definedName>
    <definedName name="Because" hidden="1">{#N/A,#N/A,TRUE,"TOTAL DISTRIBUTION";#N/A,#N/A,TRUE,"SOUTH";#N/A,#N/A,TRUE,"NORTHEAST";#N/A,#N/A,TRUE,"WEST"}</definedName>
    <definedName name="beg_CWIP" localSheetId="23">#REF!</definedName>
    <definedName name="beg_CWIP">#REF!</definedName>
    <definedName name="BG_Del" hidden="1">15</definedName>
    <definedName name="BG_Ins" hidden="1">4</definedName>
    <definedName name="BG_Mod" hidden="1">6</definedName>
    <definedName name="BGS_Cost_Scenario" localSheetId="23">#REF!</definedName>
    <definedName name="BGS_Cost_Scenario">#REF!</definedName>
    <definedName name="BGS_RFP" localSheetId="23">#REF!</definedName>
    <definedName name="BGS_RFP">#REF!</definedName>
    <definedName name="Blank" localSheetId="24" hidden="1">{"ARK_JURIS_FUEL",#N/A,FALSE,"Ark_Fuel&amp;Rev"}</definedName>
    <definedName name="Blank" localSheetId="21" hidden="1">{"ARK_JURIS_FUEL",#N/A,FALSE,"Ark_Fuel&amp;Rev"}</definedName>
    <definedName name="Blank" localSheetId="22" hidden="1">{"ARK_JURIS_FUEL",#N/A,FALSE,"Ark_Fuel&amp;Rev"}</definedName>
    <definedName name="Blank" localSheetId="23" hidden="1">{"ARK_JURIS_FUEL",#N/A,FALSE,"Ark_Fuel&amp;Rev"}</definedName>
    <definedName name="Blank" localSheetId="20" hidden="1">{"ARK_JURIS_FUEL",#N/A,FALSE,"Ark_Fuel&amp;Rev"}</definedName>
    <definedName name="Blank" localSheetId="25" hidden="1">{"ARK_JURIS_FUEL",#N/A,FALSE,"Ark_Fuel&amp;Rev"}</definedName>
    <definedName name="Blank" hidden="1">{"ARK_JURIS_FUEL",#N/A,FALSE,"Ark_Fuel&amp;Rev"}</definedName>
    <definedName name="BLE_Close_Date" localSheetId="23">#REF!</definedName>
    <definedName name="BLE_Close_Date">#REF!</definedName>
    <definedName name="BLPH10" localSheetId="23" hidden="1">#REF!</definedName>
    <definedName name="BLPH10" hidden="1">#REF!</definedName>
    <definedName name="BLPH11" localSheetId="23" hidden="1">#REF!</definedName>
    <definedName name="BLPH11" hidden="1">#REF!</definedName>
    <definedName name="BLPH12" localSheetId="23" hidden="1">#REF!</definedName>
    <definedName name="BLPH12" hidden="1">#REF!</definedName>
    <definedName name="BLPH13" localSheetId="23" hidden="1">#REF!</definedName>
    <definedName name="BLPH13" hidden="1">#REF!</definedName>
    <definedName name="BLPH14" localSheetId="23" hidden="1">#REF!</definedName>
    <definedName name="BLPH14" hidden="1">#REF!</definedName>
    <definedName name="BLPH15" localSheetId="23" hidden="1">#REF!</definedName>
    <definedName name="BLPH15" hidden="1">#REF!</definedName>
    <definedName name="BLPH16" localSheetId="23" hidden="1">#REF!</definedName>
    <definedName name="BLPH16" hidden="1">#REF!</definedName>
    <definedName name="BLPH17" localSheetId="23" hidden="1">#REF!</definedName>
    <definedName name="BLPH17" hidden="1">#REF!</definedName>
    <definedName name="BLPH18" localSheetId="23" hidden="1">#REF!</definedName>
    <definedName name="BLPH18" hidden="1">#REF!</definedName>
    <definedName name="BLPH19" localSheetId="23" hidden="1">#REF!</definedName>
    <definedName name="BLPH19" hidden="1">#REF!</definedName>
    <definedName name="BLPH20" localSheetId="23" hidden="1">#REF!</definedName>
    <definedName name="BLPH20" hidden="1">#REF!</definedName>
    <definedName name="BLPH21" localSheetId="23" hidden="1">#REF!</definedName>
    <definedName name="BLPH21" hidden="1">#REF!</definedName>
    <definedName name="BLPH22" localSheetId="23" hidden="1">#REF!</definedName>
    <definedName name="BLPH22" hidden="1">#REF!</definedName>
    <definedName name="BLPH23" localSheetId="23" hidden="1">#REF!</definedName>
    <definedName name="BLPH23" hidden="1">#REF!</definedName>
    <definedName name="BLPH24" localSheetId="23" hidden="1">#REF!</definedName>
    <definedName name="BLPH24" hidden="1">#REF!</definedName>
    <definedName name="BLPH25" localSheetId="23" hidden="1">#REF!</definedName>
    <definedName name="BLPH25" hidden="1">#REF!</definedName>
    <definedName name="BLPH6" localSheetId="23" hidden="1">#REF!</definedName>
    <definedName name="BLPH6" hidden="1">#REF!</definedName>
    <definedName name="BLPH66" localSheetId="23" hidden="1">#REF!</definedName>
    <definedName name="BLPH66" hidden="1">#REF!</definedName>
    <definedName name="BNE_MESSAGES_HIDDEN" localSheetId="24" hidden="1">#REF!</definedName>
    <definedName name="BNE_MESSAGES_HIDDEN" localSheetId="21" hidden="1">#REF!</definedName>
    <definedName name="BNE_MESSAGES_HIDDEN" localSheetId="22" hidden="1">#REF!</definedName>
    <definedName name="BNE_MESSAGES_HIDDEN" localSheetId="23" hidden="1">#REF!</definedName>
    <definedName name="BNE_MESSAGES_HIDDEN" localSheetId="20" hidden="1">#REF!</definedName>
    <definedName name="BNE_MESSAGES_HIDDEN" localSheetId="25" hidden="1">#REF!</definedName>
    <definedName name="BNE_MESSAGES_HIDDEN" hidden="1">#REF!</definedName>
    <definedName name="booby" localSheetId="24" hidden="1">{#N/A,#N/A,TRUE,"TOTAL DISTRIBUTION";#N/A,#N/A,TRUE,"SOUTH";#N/A,#N/A,TRUE,"NORTHEAST";#N/A,#N/A,TRUE,"WEST"}</definedName>
    <definedName name="booby" localSheetId="21" hidden="1">{#N/A,#N/A,TRUE,"TOTAL DISTRIBUTION";#N/A,#N/A,TRUE,"SOUTH";#N/A,#N/A,TRUE,"NORTHEAST";#N/A,#N/A,TRUE,"WEST"}</definedName>
    <definedName name="booby" localSheetId="22" hidden="1">{#N/A,#N/A,TRUE,"TOTAL DISTRIBUTION";#N/A,#N/A,TRUE,"SOUTH";#N/A,#N/A,TRUE,"NORTHEAST";#N/A,#N/A,TRUE,"WEST"}</definedName>
    <definedName name="booby" localSheetId="23" hidden="1">{#N/A,#N/A,TRUE,"TOTAL DISTRIBUTION";#N/A,#N/A,TRUE,"SOUTH";#N/A,#N/A,TRUE,"NORTHEAST";#N/A,#N/A,TRUE,"WEST"}</definedName>
    <definedName name="booby" localSheetId="20" hidden="1">{#N/A,#N/A,TRUE,"TOTAL DISTRIBUTION";#N/A,#N/A,TRUE,"SOUTH";#N/A,#N/A,TRUE,"NORTHEAST";#N/A,#N/A,TRUE,"WEST"}</definedName>
    <definedName name="booby" localSheetId="25" hidden="1">{#N/A,#N/A,TRUE,"TOTAL DISTRIBUTION";#N/A,#N/A,TRUE,"SOUTH";#N/A,#N/A,TRUE,"NORTHEAST";#N/A,#N/A,TRUE,"WEST"}</definedName>
    <definedName name="booby" hidden="1">{#N/A,#N/A,TRUE,"TOTAL DISTRIBUTION";#N/A,#N/A,TRUE,"SOUTH";#N/A,#N/A,TRUE,"NORTHEAST";#N/A,#N/A,TRUE,"WEST"}</definedName>
    <definedName name="booby2" localSheetId="24" hidden="1">{#N/A,#N/A,TRUE,"TOTAL DSBN";#N/A,#N/A,TRUE,"WEST";#N/A,#N/A,TRUE,"SOUTH";#N/A,#N/A,TRUE,"NORTHEAST"}</definedName>
    <definedName name="booby2" localSheetId="21" hidden="1">{#N/A,#N/A,TRUE,"TOTAL DSBN";#N/A,#N/A,TRUE,"WEST";#N/A,#N/A,TRUE,"SOUTH";#N/A,#N/A,TRUE,"NORTHEAST"}</definedName>
    <definedName name="booby2" localSheetId="22" hidden="1">{#N/A,#N/A,TRUE,"TOTAL DSBN";#N/A,#N/A,TRUE,"WEST";#N/A,#N/A,TRUE,"SOUTH";#N/A,#N/A,TRUE,"NORTHEAST"}</definedName>
    <definedName name="booby2" localSheetId="23" hidden="1">{#N/A,#N/A,TRUE,"TOTAL DSBN";#N/A,#N/A,TRUE,"WEST";#N/A,#N/A,TRUE,"SOUTH";#N/A,#N/A,TRUE,"NORTHEAST"}</definedName>
    <definedName name="booby2" localSheetId="20" hidden="1">{#N/A,#N/A,TRUE,"TOTAL DSBN";#N/A,#N/A,TRUE,"WEST";#N/A,#N/A,TRUE,"SOUTH";#N/A,#N/A,TRUE,"NORTHEAST"}</definedName>
    <definedName name="booby2" localSheetId="25" hidden="1">{#N/A,#N/A,TRUE,"TOTAL DSBN";#N/A,#N/A,TRUE,"WEST";#N/A,#N/A,TRUE,"SOUTH";#N/A,#N/A,TRUE,"NORTHEAST"}</definedName>
    <definedName name="booby2" hidden="1">{#N/A,#N/A,TRUE,"TOTAL DSBN";#N/A,#N/A,TRUE,"WEST";#N/A,#N/A,TRUE,"SOUTH";#N/A,#N/A,TRUE,"NORTHEAST"}</definedName>
    <definedName name="book2.xls" localSheetId="24" hidden="1">{#N/A,#N/A,TRUE,"TOTAL DISTRIBUTION";#N/A,#N/A,TRUE,"SOUTH";#N/A,#N/A,TRUE,"NORTHEAST";#N/A,#N/A,TRUE,"WEST"}</definedName>
    <definedName name="book2.xls" localSheetId="21" hidden="1">{#N/A,#N/A,TRUE,"TOTAL DISTRIBUTION";#N/A,#N/A,TRUE,"SOUTH";#N/A,#N/A,TRUE,"NORTHEAST";#N/A,#N/A,TRUE,"WEST"}</definedName>
    <definedName name="book2.xls" localSheetId="22" hidden="1">{#N/A,#N/A,TRUE,"TOTAL DISTRIBUTION";#N/A,#N/A,TRUE,"SOUTH";#N/A,#N/A,TRUE,"NORTHEAST";#N/A,#N/A,TRUE,"WEST"}</definedName>
    <definedName name="book2.xls" localSheetId="23" hidden="1">{#N/A,#N/A,TRUE,"TOTAL DISTRIBUTION";#N/A,#N/A,TRUE,"SOUTH";#N/A,#N/A,TRUE,"NORTHEAST";#N/A,#N/A,TRUE,"WEST"}</definedName>
    <definedName name="book2.xls" localSheetId="20" hidden="1">{#N/A,#N/A,TRUE,"TOTAL DISTRIBUTION";#N/A,#N/A,TRUE,"SOUTH";#N/A,#N/A,TRUE,"NORTHEAST";#N/A,#N/A,TRUE,"WEST"}</definedName>
    <definedName name="book2.xls" localSheetId="25" hidden="1">{#N/A,#N/A,TRUE,"TOTAL DISTRIBUTION";#N/A,#N/A,TRUE,"SOUTH";#N/A,#N/A,TRUE,"NORTHEAST";#N/A,#N/A,TRUE,"WEST"}</definedName>
    <definedName name="book2.xls" hidden="1">{#N/A,#N/A,TRUE,"TOTAL DISTRIBUTION";#N/A,#N/A,TRUE,"SOUTH";#N/A,#N/A,TRUE,"NORTHEAST";#N/A,#N/A,TRUE,"WEST"}</definedName>
    <definedName name="book2a\.xls" localSheetId="24" hidden="1">{#N/A,#N/A,TRUE,"TOTAL DSBN";#N/A,#N/A,TRUE,"WEST";#N/A,#N/A,TRUE,"SOUTH";#N/A,#N/A,TRUE,"NORTHEAST"}</definedName>
    <definedName name="book2a\.xls" localSheetId="21" hidden="1">{#N/A,#N/A,TRUE,"TOTAL DSBN";#N/A,#N/A,TRUE,"WEST";#N/A,#N/A,TRUE,"SOUTH";#N/A,#N/A,TRUE,"NORTHEAST"}</definedName>
    <definedName name="book2a\.xls" localSheetId="22" hidden="1">{#N/A,#N/A,TRUE,"TOTAL DSBN";#N/A,#N/A,TRUE,"WEST";#N/A,#N/A,TRUE,"SOUTH";#N/A,#N/A,TRUE,"NORTHEAST"}</definedName>
    <definedName name="book2a\.xls" localSheetId="23" hidden="1">{#N/A,#N/A,TRUE,"TOTAL DSBN";#N/A,#N/A,TRUE,"WEST";#N/A,#N/A,TRUE,"SOUTH";#N/A,#N/A,TRUE,"NORTHEAST"}</definedName>
    <definedName name="book2a\.xls" localSheetId="20" hidden="1">{#N/A,#N/A,TRUE,"TOTAL DSBN";#N/A,#N/A,TRUE,"WEST";#N/A,#N/A,TRUE,"SOUTH";#N/A,#N/A,TRUE,"NORTHEAST"}</definedName>
    <definedName name="book2a\.xls" localSheetId="25" hidden="1">{#N/A,#N/A,TRUE,"TOTAL DSBN";#N/A,#N/A,TRUE,"WEST";#N/A,#N/A,TRUE,"SOUTH";#N/A,#N/A,TRUE,"NORTHEAST"}</definedName>
    <definedName name="book2a\.xls" hidden="1">{#N/A,#N/A,TRUE,"TOTAL DSBN";#N/A,#N/A,TRUE,"WEST";#N/A,#N/A,TRUE,"SOUTH";#N/A,#N/A,TRUE,"NORTHEAST"}</definedName>
    <definedName name="BookType">1</definedName>
    <definedName name="Bridge" localSheetId="24" hidden="1">{"'Highlights'!$A$1:$M$123"}</definedName>
    <definedName name="Bridge" localSheetId="21" hidden="1">{"'Highlights'!$A$1:$M$123"}</definedName>
    <definedName name="Bridge" localSheetId="22" hidden="1">{"'Highlights'!$A$1:$M$123"}</definedName>
    <definedName name="Bridge" localSheetId="23" hidden="1">{"'Highlights'!$A$1:$M$123"}</definedName>
    <definedName name="Bridge" localSheetId="20" hidden="1">{"'Highlights'!$A$1:$M$123"}</definedName>
    <definedName name="Bridge" localSheetId="25" hidden="1">{"'Highlights'!$A$1:$M$123"}</definedName>
    <definedName name="Bridge" hidden="1">{"'Highlights'!$A$1:$M$123"}</definedName>
    <definedName name="BS_CDMA"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1"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1"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1"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2"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2"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2"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2"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2"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2"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3"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3"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3"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3"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3"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3"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4"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4"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4"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4"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4"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4"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5"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5"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5"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5"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5"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5"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FWT"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1"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1"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1"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2"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2"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2"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3"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3"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3"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4"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4"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4"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5"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5"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5"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an" localSheetId="15" hidden="1">{#N/A,#N/A,FALSE,"O&amp;M by processes";#N/A,#N/A,FALSE,"Elec Act vs Bud";#N/A,#N/A,FALSE,"G&amp;A";#N/A,#N/A,FALSE,"BGS";#N/A,#N/A,FALSE,"Res Cost"}</definedName>
    <definedName name="can" localSheetId="24" hidden="1">{#N/A,#N/A,FALSE,"O&amp;M by processes";#N/A,#N/A,FALSE,"Elec Act vs Bud";#N/A,#N/A,FALSE,"G&amp;A";#N/A,#N/A,FALSE,"BGS";#N/A,#N/A,FALSE,"Res Cost"}</definedName>
    <definedName name="can" localSheetId="21" hidden="1">{#N/A,#N/A,FALSE,"O&amp;M by processes";#N/A,#N/A,FALSE,"Elec Act vs Bud";#N/A,#N/A,FALSE,"G&amp;A";#N/A,#N/A,FALSE,"BGS";#N/A,#N/A,FALSE,"Res Cost"}</definedName>
    <definedName name="can" localSheetId="22" hidden="1">{#N/A,#N/A,FALSE,"O&amp;M by processes";#N/A,#N/A,FALSE,"Elec Act vs Bud";#N/A,#N/A,FALSE,"G&amp;A";#N/A,#N/A,FALSE,"BGS";#N/A,#N/A,FALSE,"Res Cost"}</definedName>
    <definedName name="can" localSheetId="23" hidden="1">{#N/A,#N/A,FALSE,"O&amp;M by processes";#N/A,#N/A,FALSE,"Elec Act vs Bud";#N/A,#N/A,FALSE,"G&amp;A";#N/A,#N/A,FALSE,"BGS";#N/A,#N/A,FALSE,"Res Cost"}</definedName>
    <definedName name="can" localSheetId="20" hidden="1">{#N/A,#N/A,FALSE,"O&amp;M by processes";#N/A,#N/A,FALSE,"Elec Act vs Bud";#N/A,#N/A,FALSE,"G&amp;A";#N/A,#N/A,FALSE,"BGS";#N/A,#N/A,FALSE,"Res Cost"}</definedName>
    <definedName name="can" localSheetId="25" hidden="1">{#N/A,#N/A,FALSE,"O&amp;M by processes";#N/A,#N/A,FALSE,"Elec Act vs Bud";#N/A,#N/A,FALSE,"G&amp;A";#N/A,#N/A,FALSE,"BGS";#N/A,#N/A,FALSE,"Res Cost"}</definedName>
    <definedName name="can" hidden="1">{#N/A,#N/A,FALSE,"O&amp;M by processes";#N/A,#N/A,FALSE,"Elec Act vs Bud";#N/A,#N/A,FALSE,"G&amp;A";#N/A,#N/A,FALSE,"BGS";#N/A,#N/A,FALSE,"Res Cost"}</definedName>
    <definedName name="cap_interest" localSheetId="23">#REF!</definedName>
    <definedName name="cap_interest">#REF!</definedName>
    <definedName name="Capacity" localSheetId="23">#REF!</definedName>
    <definedName name="Capacity">#REF!</definedName>
    <definedName name="capitalized" localSheetId="24" hidden="1">{#N/A,#N/A,FALSE,"Title Page";#N/A,#N/A,FALSE,"Conclusions";#N/A,#N/A,FALSE,"Assum.";#N/A,#N/A,FALSE,"Sun  DCF-WC-Dep";#N/A,#N/A,FALSE,"MarketValue";#N/A,#N/A,FALSE,"BalSheet";#N/A,#N/A,FALSE,"WACC";#N/A,#N/A,FALSE,"PC+ Info.";#N/A,#N/A,FALSE,"PC+Info_2"}</definedName>
    <definedName name="capitalized" localSheetId="21" hidden="1">{#N/A,#N/A,FALSE,"Title Page";#N/A,#N/A,FALSE,"Conclusions";#N/A,#N/A,FALSE,"Assum.";#N/A,#N/A,FALSE,"Sun  DCF-WC-Dep";#N/A,#N/A,FALSE,"MarketValue";#N/A,#N/A,FALSE,"BalSheet";#N/A,#N/A,FALSE,"WACC";#N/A,#N/A,FALSE,"PC+ Info.";#N/A,#N/A,FALSE,"PC+Info_2"}</definedName>
    <definedName name="capitalized" localSheetId="22" hidden="1">{#N/A,#N/A,FALSE,"Title Page";#N/A,#N/A,FALSE,"Conclusions";#N/A,#N/A,FALSE,"Assum.";#N/A,#N/A,FALSE,"Sun  DCF-WC-Dep";#N/A,#N/A,FALSE,"MarketValue";#N/A,#N/A,FALSE,"BalSheet";#N/A,#N/A,FALSE,"WACC";#N/A,#N/A,FALSE,"PC+ Info.";#N/A,#N/A,FALSE,"PC+Info_2"}</definedName>
    <definedName name="capitalized" localSheetId="23" hidden="1">{#N/A,#N/A,FALSE,"Title Page";#N/A,#N/A,FALSE,"Conclusions";#N/A,#N/A,FALSE,"Assum.";#N/A,#N/A,FALSE,"Sun  DCF-WC-Dep";#N/A,#N/A,FALSE,"MarketValue";#N/A,#N/A,FALSE,"BalSheet";#N/A,#N/A,FALSE,"WACC";#N/A,#N/A,FALSE,"PC+ Info.";#N/A,#N/A,FALSE,"PC+Info_2"}</definedName>
    <definedName name="capitalized" localSheetId="20" hidden="1">{#N/A,#N/A,FALSE,"Title Page";#N/A,#N/A,FALSE,"Conclusions";#N/A,#N/A,FALSE,"Assum.";#N/A,#N/A,FALSE,"Sun  DCF-WC-Dep";#N/A,#N/A,FALSE,"MarketValue";#N/A,#N/A,FALSE,"BalSheet";#N/A,#N/A,FALSE,"WACC";#N/A,#N/A,FALSE,"PC+ Info.";#N/A,#N/A,FALSE,"PC+Info_2"}</definedName>
    <definedName name="capitalized" localSheetId="25" hidden="1">{#N/A,#N/A,FALSE,"Title Page";#N/A,#N/A,FALSE,"Conclusions";#N/A,#N/A,FALSE,"Assum.";#N/A,#N/A,FALSE,"Sun  DCF-WC-Dep";#N/A,#N/A,FALSE,"MarketValue";#N/A,#N/A,FALSE,"BalSheet";#N/A,#N/A,FALSE,"WACC";#N/A,#N/A,FALSE,"PC+ Info.";#N/A,#N/A,FALSE,"PC+Info_2"}</definedName>
    <definedName name="capitalized" hidden="1">{#N/A,#N/A,FALSE,"Title Page";#N/A,#N/A,FALSE,"Conclusions";#N/A,#N/A,FALSE,"Assum.";#N/A,#N/A,FALSE,"Sun  DCF-WC-Dep";#N/A,#N/A,FALSE,"MarketValue";#N/A,#N/A,FALSE,"BalSheet";#N/A,#N/A,FALSE,"WACC";#N/A,#N/A,FALSE,"PC+ Info.";#N/A,#N/A,FALSE,"PC+Info_2"}</definedName>
    <definedName name="Case" localSheetId="23">#REF!</definedName>
    <definedName name="Case">#REF!</definedName>
    <definedName name="CaseII" localSheetId="23">#REF!</definedName>
    <definedName name="CaseII">#REF!</definedName>
    <definedName name="Cash"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1"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1"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1"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2"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2"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2"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2"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2"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2"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3"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3"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3"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3"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3"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3"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4"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4"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4"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4"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4"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4"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5"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5"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5"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5"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5"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5"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Working_Capital_Percent" localSheetId="23">#REF!</definedName>
    <definedName name="Cash_Working_Capital_Percent">#REF!</definedName>
    <definedName name="cash1"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1"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1"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salvage">"j41"</definedName>
    <definedName name="ccc" localSheetId="15" hidden="1">{#N/A,#N/A,FALSE,"O&amp;M by processes";#N/A,#N/A,FALSE,"Elec Act vs Bud";#N/A,#N/A,FALSE,"G&amp;A";#N/A,#N/A,FALSE,"BGS";#N/A,#N/A,FALSE,"Res Cost"}</definedName>
    <definedName name="ccc" localSheetId="24" hidden="1">{#N/A,#N/A,FALSE,"O&amp;M by processes";#N/A,#N/A,FALSE,"Elec Act vs Bud";#N/A,#N/A,FALSE,"G&amp;A";#N/A,#N/A,FALSE,"BGS";#N/A,#N/A,FALSE,"Res Cost"}</definedName>
    <definedName name="ccc" localSheetId="21" hidden="1">{#N/A,#N/A,FALSE,"O&amp;M by processes";#N/A,#N/A,FALSE,"Elec Act vs Bud";#N/A,#N/A,FALSE,"G&amp;A";#N/A,#N/A,FALSE,"BGS";#N/A,#N/A,FALSE,"Res Cost"}</definedName>
    <definedName name="ccc" localSheetId="22" hidden="1">{#N/A,#N/A,FALSE,"O&amp;M by processes";#N/A,#N/A,FALSE,"Elec Act vs Bud";#N/A,#N/A,FALSE,"G&amp;A";#N/A,#N/A,FALSE,"BGS";#N/A,#N/A,FALSE,"Res Cost"}</definedName>
    <definedName name="ccc" localSheetId="23" hidden="1">{#N/A,#N/A,FALSE,"O&amp;M by processes";#N/A,#N/A,FALSE,"Elec Act vs Bud";#N/A,#N/A,FALSE,"G&amp;A";#N/A,#N/A,FALSE,"BGS";#N/A,#N/A,FALSE,"Res Cost"}</definedName>
    <definedName name="ccc" localSheetId="20" hidden="1">{#N/A,#N/A,FALSE,"O&amp;M by processes";#N/A,#N/A,FALSE,"Elec Act vs Bud";#N/A,#N/A,FALSE,"G&amp;A";#N/A,#N/A,FALSE,"BGS";#N/A,#N/A,FALSE,"Res Cost"}</definedName>
    <definedName name="ccc" localSheetId="25" hidden="1">{#N/A,#N/A,FALSE,"O&amp;M by processes";#N/A,#N/A,FALSE,"Elec Act vs Bud";#N/A,#N/A,FALSE,"G&amp;A";#N/A,#N/A,FALSE,"BGS";#N/A,#N/A,FALSE,"Res Cost"}</definedName>
    <definedName name="ccc" hidden="1">{#N/A,#N/A,FALSE,"O&amp;M by processes";#N/A,#N/A,FALSE,"Elec Act vs Bud";#N/A,#N/A,FALSE,"G&amp;A";#N/A,#N/A,FALSE,"BGS";#N/A,#N/A,FALSE,"Res Cost"}</definedName>
    <definedName name="cccc" localSheetId="15" hidden="1">{#N/A,#N/A,FALSE,"O&amp;M by processes";#N/A,#N/A,FALSE,"Elec Act vs Bud";#N/A,#N/A,FALSE,"G&amp;A";#N/A,#N/A,FALSE,"BGS";#N/A,#N/A,FALSE,"Res Cost"}</definedName>
    <definedName name="cccc" localSheetId="24" hidden="1">{#N/A,#N/A,FALSE,"O&amp;M by processes";#N/A,#N/A,FALSE,"Elec Act vs Bud";#N/A,#N/A,FALSE,"G&amp;A";#N/A,#N/A,FALSE,"BGS";#N/A,#N/A,FALSE,"Res Cost"}</definedName>
    <definedName name="cccc" localSheetId="21" hidden="1">{#N/A,#N/A,FALSE,"O&amp;M by processes";#N/A,#N/A,FALSE,"Elec Act vs Bud";#N/A,#N/A,FALSE,"G&amp;A";#N/A,#N/A,FALSE,"BGS";#N/A,#N/A,FALSE,"Res Cost"}</definedName>
    <definedName name="cccc" localSheetId="22" hidden="1">{#N/A,#N/A,FALSE,"O&amp;M by processes";#N/A,#N/A,FALSE,"Elec Act vs Bud";#N/A,#N/A,FALSE,"G&amp;A";#N/A,#N/A,FALSE,"BGS";#N/A,#N/A,FALSE,"Res Cost"}</definedName>
    <definedName name="cccc" localSheetId="23" hidden="1">{#N/A,#N/A,FALSE,"O&amp;M by processes";#N/A,#N/A,FALSE,"Elec Act vs Bud";#N/A,#N/A,FALSE,"G&amp;A";#N/A,#N/A,FALSE,"BGS";#N/A,#N/A,FALSE,"Res Cost"}</definedName>
    <definedName name="cccc" localSheetId="20" hidden="1">{#N/A,#N/A,FALSE,"O&amp;M by processes";#N/A,#N/A,FALSE,"Elec Act vs Bud";#N/A,#N/A,FALSE,"G&amp;A";#N/A,#N/A,FALSE,"BGS";#N/A,#N/A,FALSE,"Res Cost"}</definedName>
    <definedName name="cccc" localSheetId="25" hidden="1">{#N/A,#N/A,FALSE,"O&amp;M by processes";#N/A,#N/A,FALSE,"Elec Act vs Bud";#N/A,#N/A,FALSE,"G&amp;A";#N/A,#N/A,FALSE,"BGS";#N/A,#N/A,FALSE,"Res Cost"}</definedName>
    <definedName name="cccc" hidden="1">{#N/A,#N/A,FALSE,"O&amp;M by processes";#N/A,#N/A,FALSE,"Elec Act vs Bud";#N/A,#N/A,FALSE,"G&amp;A";#N/A,#N/A,FALSE,"BGS";#N/A,#N/A,FALSE,"Res Cost"}</definedName>
    <definedName name="cccccc" localSheetId="24" hidden="1">{"EXCELHLP.HLP!1802";5;10;5;10;13;13;13;8;5;5;10;14;13;13;13;13;5;10;14;13;5;10;1;2;24}</definedName>
    <definedName name="cccccc" localSheetId="21" hidden="1">{"EXCELHLP.HLP!1802";5;10;5;10;13;13;13;8;5;5;10;14;13;13;13;13;5;10;14;13;5;10;1;2;24}</definedName>
    <definedName name="cccccc" localSheetId="22" hidden="1">{"EXCELHLP.HLP!1802";5;10;5;10;13;13;13;8;5;5;10;14;13;13;13;13;5;10;14;13;5;10;1;2;24}</definedName>
    <definedName name="cccccc" localSheetId="23" hidden="1">{"EXCELHLP.HLP!1802";5;10;5;10;13;13;13;8;5;5;10;14;13;13;13;13;5;10;14;13;5;10;1;2;24}</definedName>
    <definedName name="cccccc" localSheetId="20" hidden="1">{"EXCELHLP.HLP!1802";5;10;5;10;13;13;13;8;5;5;10;14;13;13;13;13;5;10;14;13;5;10;1;2;24}</definedName>
    <definedName name="cccccc" localSheetId="25" hidden="1">{"EXCELHLP.HLP!1802";5;10;5;10;13;13;13;8;5;5;10;14;13;13;13;13;5;10;14;13;5;10;1;2;24}</definedName>
    <definedName name="cccccc" hidden="1">{"EXCELHLP.HLP!1802";5;10;5;10;13;13;13;8;5;5;10;14;13;13;13;13;5;10;14;13;5;10;1;2;24}</definedName>
    <definedName name="CE" localSheetId="23">#REF!</definedName>
    <definedName name="CE">#REF!</definedName>
    <definedName name="Celestica4" localSheetId="24"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elestica4" localSheetId="21"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elestica4" localSheetId="22"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elestica4" localSheetId="23"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elestica4" localSheetId="20"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elestica4" localSheetId="25"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elestica4"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EP_Amortization" localSheetId="23">#REF!</definedName>
    <definedName name="CEP_Amortization">#REF!</definedName>
    <definedName name="cg"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1"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1"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1"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1"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1"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1"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2"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2"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2"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2"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2"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2"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3"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3"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3"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3"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3"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3"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4"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4"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4"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4"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4"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4"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5"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5"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5"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5"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5"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5"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H_COS" localSheetId="24">#REF!</definedName>
    <definedName name="CH_COS" localSheetId="21">#REF!</definedName>
    <definedName name="CH_COS" localSheetId="22">#REF!</definedName>
    <definedName name="CH_COS" localSheetId="23">#REF!</definedName>
    <definedName name="CH_COS" localSheetId="20">#REF!</definedName>
    <definedName name="CH_COS" localSheetId="25">#REF!</definedName>
    <definedName name="CH_COS">#REF!</definedName>
    <definedName name="Charges"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harges"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harges"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harges"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harges"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harges"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harge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hart">"Chart 1"</definedName>
    <definedName name="Chart_Comm_1_30" localSheetId="23">OFFSET(#REF!,0,COUNTA(#REF!)-(#REF!*2)-1,1,(#REF!*2))</definedName>
    <definedName name="Chart_Comm_1_30">OFFSET(#REF!,0,COUNTA(#REF!)-(#REF!*2)-1,1,(#REF!*2))</definedName>
    <definedName name="Chart_Comm_121_150" localSheetId="23">OFFSET(#REF!,0,COUNTA(#REF!)-(#REF!*2)-1,1,(#REF!*2))</definedName>
    <definedName name="Chart_Comm_121_150">OFFSET(#REF!,0,COUNTA(#REF!)-(#REF!*2)-1,1,(#REF!*2))</definedName>
    <definedName name="Chart_Comm_151_180" localSheetId="23">OFFSET(#REF!,0,COUNTA(#REF!)-(#REF!*2)-1,1,(#REF!*2))</definedName>
    <definedName name="Chart_Comm_151_180">OFFSET(#REF!,0,COUNTA(#REF!)-(#REF!*2)-1,1,(#REF!*2))</definedName>
    <definedName name="Chart_Comm_181" localSheetId="23">OFFSET(#REF!,0,COUNTA(#REF!)-(#REF!*2)-1,1,(#REF!*2))</definedName>
    <definedName name="Chart_Comm_181">OFFSET(#REF!,0,COUNTA(#REF!)-(#REF!*2)-1,1,(#REF!*2))</definedName>
    <definedName name="Chart_Comm_31_60" localSheetId="23">OFFSET(#REF!,0,COUNTA(#REF!)-(#REF!*2)-1,1,(#REF!*2))</definedName>
    <definedName name="Chart_Comm_31_60">OFFSET(#REF!,0,COUNTA(#REF!)-(#REF!*2)-1,1,(#REF!*2))</definedName>
    <definedName name="Chart_Comm_61_90" localSheetId="23">OFFSET(#REF!,0,COUNTA(#REF!)-(#REF!*2)-1,1,(#REF!*2))</definedName>
    <definedName name="Chart_Comm_61_90">OFFSET(#REF!,0,COUNTA(#REF!)-(#REF!*2)-1,1,(#REF!*2))</definedName>
    <definedName name="Chart_Comm_91_120" localSheetId="23">OFFSET(#REF!,0,COUNTA(#REF!)-(#REF!*2)-1,1,(#REF!*2))</definedName>
    <definedName name="Chart_Comm_91_120">OFFSET(#REF!,0,COUNTA(#REF!)-(#REF!*2)-1,1,(#REF!*2))</definedName>
    <definedName name="Chart_Comm_CreditBal" localSheetId="23">OFFSET(#REF!,0,COUNTA(#REF!)-(#REF!*2)-1,1,(#REF!*2))</definedName>
    <definedName name="Chart_Comm_CreditBal">OFFSET(#REF!,0,COUNTA(#REF!)-(#REF!*2)-1,1,(#REF!*2))</definedName>
    <definedName name="Chart_Comm_Current" localSheetId="23">OFFSET(#REF!,0,COUNTA(#REF!)-(#REF!*2)-1,1,(#REF!*2))</definedName>
    <definedName name="Chart_Comm_Current">OFFSET(#REF!,0,COUNTA(#REF!)-(#REF!*2)-1,1,(#REF!*2))</definedName>
    <definedName name="Chart_MF_1_30" localSheetId="23">OFFSET(#REF!,0,COUNTA(#REF!)-(#REF!*2)-1,1,(#REF!*2))</definedName>
    <definedName name="Chart_MF_1_30">OFFSET(#REF!,0,COUNTA(#REF!)-(#REF!*2)-1,1,(#REF!*2))</definedName>
    <definedName name="Chart_MF_121_150" localSheetId="23">OFFSET(#REF!,0,COUNTA(#REF!)-(#REF!*2)-1,1,(#REF!*2))</definedName>
    <definedName name="Chart_MF_121_150">OFFSET(#REF!,0,COUNTA(#REF!)-(#REF!*2)-1,1,(#REF!*2))</definedName>
    <definedName name="Chart_MF_151_180" localSheetId="23">OFFSET(#REF!,0,COUNTA(#REF!)-(#REF!*2)-1,1,(#REF!*2))</definedName>
    <definedName name="Chart_MF_151_180">OFFSET(#REF!,0,COUNTA(#REF!)-(#REF!*2)-1,1,(#REF!*2))</definedName>
    <definedName name="Chart_MF_181" localSheetId="23">OFFSET(#REF!,0,COUNTA(#REF!)-(#REF!*2)-1,1,(#REF!*2))</definedName>
    <definedName name="Chart_MF_181">OFFSET(#REF!,0,COUNTA(#REF!)-(#REF!*2)-1,1,(#REF!*2))</definedName>
    <definedName name="Chart_MF_31_60" localSheetId="23">OFFSET(#REF!,0,COUNTA(#REF!)-(#REF!*2)-1,1,(#REF!*2))</definedName>
    <definedName name="Chart_MF_31_60">OFFSET(#REF!,0,COUNTA(#REF!)-(#REF!*2)-1,1,(#REF!*2))</definedName>
    <definedName name="Chart_MF_61_90" localSheetId="23">OFFSET(#REF!,0,COUNTA(#REF!)-(#REF!*2)-1,1,(#REF!*2))</definedName>
    <definedName name="Chart_MF_61_90">OFFSET(#REF!,0,COUNTA(#REF!)-(#REF!*2)-1,1,(#REF!*2))</definedName>
    <definedName name="Chart_MF_91_120" localSheetId="23">OFFSET(#REF!,0,COUNTA(#REF!)-(#REF!*2)-1,1,(#REF!*2))</definedName>
    <definedName name="Chart_MF_91_120">OFFSET(#REF!,0,COUNTA(#REF!)-(#REF!*2)-1,1,(#REF!*2))</definedName>
    <definedName name="Chart_MF_CreditBal" localSheetId="23">OFFSET(#REF!,0,COUNTA(#REF!)-(#REF!*2)-1,1,(#REF!*2))</definedName>
    <definedName name="Chart_MF_CreditBal">OFFSET(#REF!,0,COUNTA(#REF!)-(#REF!*2)-1,1,(#REF!*2))</definedName>
    <definedName name="Chart_MF_Current" localSheetId="23">OFFSET(#REF!,0,COUNTA(#REF!)-(#REF!*2)-1,1,(#REF!*2))</definedName>
    <definedName name="Chart_MF_Current">OFFSET(#REF!,0,COUNTA(#REF!)-(#REF!*2)-1,1,(#REF!*2))</definedName>
    <definedName name="Chart_Proforma_Comm_Total" localSheetId="23">OFFSET(#REF!,0,COUNTA(#REF!)-(#REF!*2)-1,1,(#REF!*2))</definedName>
    <definedName name="Chart_Proforma_Comm_Total">OFFSET(#REF!,0,COUNTA(#REF!)-(#REF!*2)-1,1,(#REF!*2))</definedName>
    <definedName name="Chart_Proforma_MF_Total" localSheetId="23">OFFSET(#REF!,0,COUNTA(#REF!)-(#REF!*2)-1,1,(#REF!*2))</definedName>
    <definedName name="Chart_Proforma_MF_Total">OFFSET(#REF!,0,COUNTA(#REF!)-(#REF!*2)-1,1,(#REF!*2))</definedName>
    <definedName name="Chart_Proforma_Total" localSheetId="23">OFFSET(#REF!,0,COUNTA(#REF!)-(#REF!*2)-1,1,(#REF!*2))</definedName>
    <definedName name="Chart_Proforma_Total">OFFSET(#REF!,0,COUNTA(#REF!)-(#REF!*2)-1,1,(#REF!*2))</definedName>
    <definedName name="Chart_Projection_Aging" localSheetId="23">OFFSET(#REF!,0,COUNTA(#REF!)-(#REF!*2)-1,1,(#REF!*2))</definedName>
    <definedName name="Chart_Projection_Aging">OFFSET(#REF!,0,COUNTA(#REF!)-(#REF!*2)-1,1,(#REF!*2))</definedName>
    <definedName name="Chart_Projection_Percent" localSheetId="23">OFFSET(#REF!,0,COUNTA(#REF!)-(#REF!*2)-1,1,(#REF!*2))</definedName>
    <definedName name="Chart_Projection_Percent">OFFSET(#REF!,0,COUNTA(#REF!)-(#REF!*2)-1,1,(#REF!*2))</definedName>
    <definedName name="Chart_Projection_Proforma" localSheetId="23">OFFSET(#REF!,0,COUNTA(#REF!)-(#REF!*2)-1,1,(#REF!*2))</definedName>
    <definedName name="Chart_Projection_Proforma">OFFSET(#REF!,0,COUNTA(#REF!)-(#REF!*2)-1,1,(#REF!*2))</definedName>
    <definedName name="Chart_Projection_Writeoffs" localSheetId="23">OFFSET(#REF!,0,COUNTA(#REF!)-(#REF!*2)-1,1,(#REF!*2))</definedName>
    <definedName name="Chart_Projection_Writeoffs">OFFSET(#REF!,0,COUNTA(#REF!)-(#REF!*2)-1,1,(#REF!*2))</definedName>
    <definedName name="Chart_Reserve_Comm_1_30" localSheetId="23">OFFSET(#REF!,0,COUNTA(#REF!)-(#REF!*2)-2,1,(#REF!*2))</definedName>
    <definedName name="Chart_Reserve_Comm_1_30">OFFSET(#REF!,0,COUNTA(#REF!)-(#REF!*2)-2,1,(#REF!*2))</definedName>
    <definedName name="Chart_Reserve_Comm_121_150" localSheetId="23">OFFSET(#REF!,0,COUNTA(#REF!)-(#REF!*2)-2,1,(#REF!*2))</definedName>
    <definedName name="Chart_Reserve_Comm_121_150">OFFSET(#REF!,0,COUNTA(#REF!)-(#REF!*2)-2,1,(#REF!*2))</definedName>
    <definedName name="Chart_Reserve_Comm_151_180" localSheetId="23">OFFSET(#REF!,0,COUNTA(#REF!)-(#REF!*2)-2,1,(#REF!*2))</definedName>
    <definedName name="Chart_Reserve_Comm_151_180">OFFSET(#REF!,0,COUNTA(#REF!)-(#REF!*2)-2,1,(#REF!*2))</definedName>
    <definedName name="Chart_Reserve_Comm_181" localSheetId="23">OFFSET(#REF!,0,COUNTA(#REF!)-(#REF!*2)-2,1,(#REF!*2))</definedName>
    <definedName name="Chart_Reserve_Comm_181">OFFSET(#REF!,0,COUNTA(#REF!)-(#REF!*2)-2,1,(#REF!*2))</definedName>
    <definedName name="Chart_Reserve_Comm_31_60" localSheetId="23">OFFSET(#REF!,0,COUNTA(#REF!)-(#REF!*2)-2,1,(#REF!*2))</definedName>
    <definedName name="Chart_Reserve_Comm_31_60">OFFSET(#REF!,0,COUNTA(#REF!)-(#REF!*2)-2,1,(#REF!*2))</definedName>
    <definedName name="Chart_Reserve_Comm_61_90" localSheetId="23">OFFSET(#REF!,0,COUNTA(#REF!)-(#REF!*2)-2,1,(#REF!*2))</definedName>
    <definedName name="Chart_Reserve_Comm_61_90">OFFSET(#REF!,0,COUNTA(#REF!)-(#REF!*2)-2,1,(#REF!*2))</definedName>
    <definedName name="Chart_Reserve_Comm_91_120" localSheetId="23">OFFSET(#REF!,0,COUNTA(#REF!)-(#REF!*2)-2,1,(#REF!*2))</definedName>
    <definedName name="Chart_Reserve_Comm_91_120">OFFSET(#REF!,0,COUNTA(#REF!)-(#REF!*2)-2,1,(#REF!*2))</definedName>
    <definedName name="Chart_Reserve_Comm_CreditBal" localSheetId="23">OFFSET(#REF!,0,COUNTA(#REF!)-(#REF!*2)-2,1,(#REF!*2))</definedName>
    <definedName name="Chart_Reserve_Comm_CreditBal">OFFSET(#REF!,0,COUNTA(#REF!)-(#REF!*2)-2,1,(#REF!*2))</definedName>
    <definedName name="Chart_Reserve_Comm_Current" localSheetId="23">OFFSET(#REF!,0,COUNTA(#REF!)-(#REF!*2)-2,1,(#REF!*2))</definedName>
    <definedName name="Chart_Reserve_Comm_Current">OFFSET(#REF!,0,COUNTA(#REF!)-(#REF!*2)-2,1,(#REF!*2))</definedName>
    <definedName name="Chart_Reserve_Comm_Total" localSheetId="23">OFFSET(#REF!,0,COUNTA(#REF!)-(#REF!*2)-2,1,(#REF!*2))</definedName>
    <definedName name="Chart_Reserve_Comm_Total">OFFSET(#REF!,0,COUNTA(#REF!)-(#REF!*2)-2,1,(#REF!*2))</definedName>
    <definedName name="Chart_Reserve_MF_1_30" localSheetId="23">OFFSET(#REF!,0,COUNTA(#REF!)-(#REF!*2)-2,1,(#REF!*2))</definedName>
    <definedName name="Chart_Reserve_MF_1_30">OFFSET(#REF!,0,COUNTA(#REF!)-(#REF!*2)-2,1,(#REF!*2))</definedName>
    <definedName name="Chart_Reserve_MF_121_150" localSheetId="23">OFFSET(#REF!,0,COUNTA(#REF!)-(#REF!*2)-2,1,(#REF!*2))</definedName>
    <definedName name="Chart_Reserve_MF_121_150">OFFSET(#REF!,0,COUNTA(#REF!)-(#REF!*2)-2,1,(#REF!*2))</definedName>
    <definedName name="Chart_Reserve_MF_151_180" localSheetId="23">OFFSET(#REF!,0,COUNTA(#REF!)-(#REF!*2)-2,1,(#REF!*2))</definedName>
    <definedName name="Chart_Reserve_MF_151_180">OFFSET(#REF!,0,COUNTA(#REF!)-(#REF!*2)-2,1,(#REF!*2))</definedName>
    <definedName name="Chart_Reserve_MF_181" localSheetId="23">OFFSET(#REF!,0,COUNTA(#REF!)-(#REF!*2)-2,1,(#REF!*2))</definedName>
    <definedName name="Chart_Reserve_MF_181">OFFSET(#REF!,0,COUNTA(#REF!)-(#REF!*2)-2,1,(#REF!*2))</definedName>
    <definedName name="Chart_Reserve_MF_31_60" localSheetId="23">OFFSET(#REF!,0,COUNTA(#REF!)-(#REF!*2)-2,1,(#REF!*2))</definedName>
    <definedName name="Chart_Reserve_MF_31_60">OFFSET(#REF!,0,COUNTA(#REF!)-(#REF!*2)-2,1,(#REF!*2))</definedName>
    <definedName name="Chart_Reserve_MF_61_90" localSheetId="23">OFFSET(#REF!,0,COUNTA(#REF!)-(#REF!*2)-2,1,(#REF!*2))</definedName>
    <definedName name="Chart_Reserve_MF_61_90">OFFSET(#REF!,0,COUNTA(#REF!)-(#REF!*2)-2,1,(#REF!*2))</definedName>
    <definedName name="Chart_Reserve_MF_91_120" localSheetId="23">OFFSET(#REF!,0,COUNTA(#REF!)-(#REF!*2)-2,1,(#REF!*2))</definedName>
    <definedName name="Chart_Reserve_MF_91_120">OFFSET(#REF!,0,COUNTA(#REF!)-(#REF!*2)-2,1,(#REF!*2))</definedName>
    <definedName name="Chart_Reserve_MF_CreditBal" localSheetId="23">OFFSET(#REF!,0,COUNTA(#REF!)-(#REF!*2)-2,1,(#REF!*2))</definedName>
    <definedName name="Chart_Reserve_MF_CreditBal">OFFSET(#REF!,0,COUNTA(#REF!)-(#REF!*2)-2,1,(#REF!*2))</definedName>
    <definedName name="Chart_Reserve_MF_Current" localSheetId="23">OFFSET(#REF!,0,COUNTA(#REF!)-(#REF!*2)-2,1,(#REF!*2))</definedName>
    <definedName name="Chart_Reserve_MF_Current">OFFSET(#REF!,0,COUNTA(#REF!)-(#REF!*2)-2,1,(#REF!*2))</definedName>
    <definedName name="Chart_Reserve_MF_Total" localSheetId="23">OFFSET(#REF!,0,COUNTA(#REF!)-(#REF!*2)-2,1,(#REF!*2))</definedName>
    <definedName name="Chart_Reserve_MF_Total">OFFSET(#REF!,0,COUNTA(#REF!)-(#REF!*2)-2,1,(#REF!*2))</definedName>
    <definedName name="Chart_Reserve_Resi_1_30" localSheetId="23">OFFSET(#REF!,0,COUNTA(#REF!)-(#REF!*2)-2,1,(#REF!*2))</definedName>
    <definedName name="Chart_Reserve_Resi_1_30">OFFSET(#REF!,0,COUNTA(#REF!)-(#REF!*2)-2,1,(#REF!*2))</definedName>
    <definedName name="Chart_Reserve_Resi_121_150" localSheetId="23">OFFSET(#REF!,0,COUNTA(#REF!)-(#REF!*2)-2,1,(#REF!*2))</definedName>
    <definedName name="Chart_Reserve_Resi_121_150">OFFSET(#REF!,0,COUNTA(#REF!)-(#REF!*2)-2,1,(#REF!*2))</definedName>
    <definedName name="Chart_Reserve_Resi_151_180" localSheetId="23">OFFSET(#REF!,0,COUNTA(#REF!)-(#REF!*2)-2,1,(#REF!*2))</definedName>
    <definedName name="Chart_Reserve_Resi_151_180">OFFSET(#REF!,0,COUNTA(#REF!)-(#REF!*2)-2,1,(#REF!*2))</definedName>
    <definedName name="Chart_Reserve_Resi_181" localSheetId="23">OFFSET(#REF!,0,COUNTA(#REF!)-(#REF!*2)-2,1,(#REF!*2))</definedName>
    <definedName name="Chart_Reserve_Resi_181">OFFSET(#REF!,0,COUNTA(#REF!)-(#REF!*2)-2,1,(#REF!*2))</definedName>
    <definedName name="Chart_Reserve_Resi_31_60" localSheetId="23">OFFSET(#REF!,0,COUNTA(#REF!)-(#REF!*2)-2,1,(#REF!*2))</definedName>
    <definedName name="Chart_Reserve_Resi_31_60">OFFSET(#REF!,0,COUNTA(#REF!)-(#REF!*2)-2,1,(#REF!*2))</definedName>
    <definedName name="Chart_Reserve_Resi_61_90" localSheetId="23">OFFSET(#REF!,0,COUNTA(#REF!)-(#REF!*2)-2,1,(#REF!*2))</definedName>
    <definedName name="Chart_Reserve_Resi_61_90">OFFSET(#REF!,0,COUNTA(#REF!)-(#REF!*2)-2,1,(#REF!*2))</definedName>
    <definedName name="Chart_Reserve_Resi_91_120" localSheetId="23">OFFSET(#REF!,0,COUNTA(#REF!)-(#REF!*2)-2,1,(#REF!*2))</definedName>
    <definedName name="Chart_Reserve_Resi_91_120">OFFSET(#REF!,0,COUNTA(#REF!)-(#REF!*2)-2,1,(#REF!*2))</definedName>
    <definedName name="Chart_Reserve_Resi_CreditBal" localSheetId="23">OFFSET(#REF!,0,COUNTA(#REF!)-(#REF!*2)-2,1,(#REF!*2))</definedName>
    <definedName name="Chart_Reserve_Resi_CreditBal">OFFSET(#REF!,0,COUNTA(#REF!)-(#REF!*2)-2,1,(#REF!*2))</definedName>
    <definedName name="Chart_Reserve_Resi_Current" localSheetId="23">OFFSET(#REF!,0,COUNTA(#REF!)-(#REF!*2)-2,1,(#REF!*2))</definedName>
    <definedName name="Chart_Reserve_Resi_Current">OFFSET(#REF!,0,COUNTA(#REF!)-(#REF!*2)-2,1,(#REF!*2))</definedName>
    <definedName name="Chart_Reserve_Resi_Total" localSheetId="23">OFFSET(#REF!,0,COUNTA(#REF!)-(#REF!*2)-2,1,(#REF!*2))</definedName>
    <definedName name="Chart_Reserve_Resi_Total">OFFSET(#REF!,0,COUNTA(#REF!)-(#REF!*2)-2,1,(#REF!*2))</definedName>
    <definedName name="Chart_Reserve_UnBilled_AR" localSheetId="23">OFFSET(#REF!,0,COUNTA(#REF!)-(#REF!*2)-2,1,(#REF!*2))</definedName>
    <definedName name="Chart_Reserve_UnBilled_AR">OFFSET(#REF!,0,COUNTA(#REF!)-(#REF!*2)-2,1,(#REF!*2))</definedName>
    <definedName name="Chart_Resi_1_30" localSheetId="23">OFFSET(#REF!,0,COUNTA(#REF!)-(#REF!*2)-1,1,(#REF!*2))</definedName>
    <definedName name="Chart_Resi_1_30">OFFSET(#REF!,0,COUNTA(#REF!)-(#REF!*2)-1,1,(#REF!*2))</definedName>
    <definedName name="Chart_Resi_121_150" localSheetId="23">OFFSET(#REF!,0,COUNTA(#REF!)-(#REF!*2)-1,1,(#REF!*2))</definedName>
    <definedName name="Chart_Resi_121_150">OFFSET(#REF!,0,COUNTA(#REF!)-(#REF!*2)-1,1,(#REF!*2))</definedName>
    <definedName name="Chart_Resi_151_180" localSheetId="23">OFFSET(#REF!,0,COUNTA(#REF!)-(#REF!*2)-1,1,(#REF!*2))</definedName>
    <definedName name="Chart_Resi_151_180">OFFSET(#REF!,0,COUNTA(#REF!)-(#REF!*2)-1,1,(#REF!*2))</definedName>
    <definedName name="Chart_Resi_181" localSheetId="23">OFFSET(#REF!,0,COUNTA(#REF!)-(#REF!*2)-1,1,(#REF!*2))</definedName>
    <definedName name="Chart_Resi_181">OFFSET(#REF!,0,COUNTA(#REF!)-(#REF!*2)-1,1,(#REF!*2))</definedName>
    <definedName name="Chart_Resi_31_60" localSheetId="23">OFFSET(#REF!,0,COUNTA(#REF!)-(#REF!*2)-1,1,(#REF!*2))</definedName>
    <definedName name="Chart_Resi_31_60">OFFSET(#REF!,0,COUNTA(#REF!)-(#REF!*2)-1,1,(#REF!*2))</definedName>
    <definedName name="Chart_Resi_61_90" localSheetId="23">OFFSET(#REF!,0,COUNTA(#REF!)-(#REF!*2)-1,1,(#REF!*2))</definedName>
    <definedName name="Chart_Resi_61_90">OFFSET(#REF!,0,COUNTA(#REF!)-(#REF!*2)-1,1,(#REF!*2))</definedName>
    <definedName name="Chart_Resi_91_120" localSheetId="23">OFFSET(#REF!,0,COUNTA(#REF!)-(#REF!*2)-1,1,(#REF!*2))</definedName>
    <definedName name="Chart_Resi_91_120">OFFSET(#REF!,0,COUNTA(#REF!)-(#REF!*2)-1,1,(#REF!*2))</definedName>
    <definedName name="Chart_Resi_CreditBal" localSheetId="23">OFFSET(#REF!,0,COUNTA(#REF!)-(#REF!*2)-1,1,(#REF!*2))</definedName>
    <definedName name="Chart_Resi_CreditBal">OFFSET(#REF!,0,COUNTA(#REF!)-(#REF!*2)-1,1,(#REF!*2))</definedName>
    <definedName name="Chart_Resi_Current" localSheetId="23">OFFSET(#REF!,0,COUNTA(#REF!)-(#REF!*2)-1,1,(#REF!*2))</definedName>
    <definedName name="Chart_Resi_Current">OFFSET(#REF!,0,COUNTA(#REF!)-(#REF!*2)-1,1,(#REF!*2))</definedName>
    <definedName name="Chart_UnBilled_AR" localSheetId="23">OFFSET(#REF!,0,COUNTA(#REF!)-(#REF!*2)-1,1,(#REF!*2))</definedName>
    <definedName name="Chart_UnBilled_AR">OFFSET(#REF!,0,COUNTA(#REF!)-(#REF!*2)-1,1,(#REF!*2))</definedName>
    <definedName name="CIQWBGuid" hidden="1">"664e8547-71ec-4d5c-9f05-86b890428491"</definedName>
    <definedName name="ClientMatter" hidden="1">"b1"</definedName>
    <definedName name="Closing_Month" localSheetId="23">#REF!</definedName>
    <definedName name="Closing_Month">#REF!</definedName>
    <definedName name="cnrc2"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nrc2"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nrc2"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nrc2"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nrc2"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nrc2"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nrc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OD" localSheetId="23">#REF!</definedName>
    <definedName name="COD">#REF!</definedName>
    <definedName name="COD_DATE" localSheetId="23">#REF!</definedName>
    <definedName name="COD_DATE">#REF!</definedName>
    <definedName name="COGEN" localSheetId="23">#REF!</definedName>
    <definedName name="COGEN">#REF!</definedName>
    <definedName name="ColNum" localSheetId="23">#REF!</definedName>
    <definedName name="ColNum">#REF!</definedName>
    <definedName name="column_mid" localSheetId="23">#REF!,#REF!,#REF!</definedName>
    <definedName name="column_mid">#REF!,#REF!,#REF!</definedName>
    <definedName name="column_mid2" localSheetId="23">#REF!,#REF!</definedName>
    <definedName name="column_mid2">#REF!,#REF!</definedName>
    <definedName name="Columns" localSheetId="24">#REF!</definedName>
    <definedName name="Columns" localSheetId="21">#REF!</definedName>
    <definedName name="Columns" localSheetId="22">#REF!</definedName>
    <definedName name="Columns" localSheetId="23">#REF!</definedName>
    <definedName name="Columns" localSheetId="20">#REF!</definedName>
    <definedName name="Columns" localSheetId="25">#REF!</definedName>
    <definedName name="Columns">#REF!</definedName>
    <definedName name="com"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1"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1"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1"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2"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2"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2"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3"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3"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3"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4"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4"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4"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5"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5"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5"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pany_Name">"Cavalier Homes, Inc."</definedName>
    <definedName name="compInc" localSheetId="23">#REF!</definedName>
    <definedName name="compInc">#REF!</definedName>
    <definedName name="CompsList" localSheetId="23">#REF!</definedName>
    <definedName name="CompsList">#REF!</definedName>
    <definedName name="Concentric_Network__Corp.">"FY99_FY00"</definedName>
    <definedName name="Condensate" localSheetId="24" hidden="1">{#N/A,#N/A,FALSE,"Earnings release"}</definedName>
    <definedName name="Condensate" localSheetId="21" hidden="1">{#N/A,#N/A,FALSE,"Earnings release"}</definedName>
    <definedName name="Condensate" localSheetId="22" hidden="1">{#N/A,#N/A,FALSE,"Earnings release"}</definedName>
    <definedName name="Condensate" localSheetId="23" hidden="1">{#N/A,#N/A,FALSE,"Earnings release"}</definedName>
    <definedName name="Condensate" localSheetId="20" hidden="1">{#N/A,#N/A,FALSE,"Earnings release"}</definedName>
    <definedName name="Condensate" localSheetId="25" hidden="1">{#N/A,#N/A,FALSE,"Earnings release"}</definedName>
    <definedName name="Condensate" hidden="1">{#N/A,#N/A,FALSE,"Earnings release"}</definedName>
    <definedName name="CondensateBarrelsBeginningInventory" localSheetId="23">#REF!</definedName>
    <definedName name="CondensateBarrelsBeginningInventory">#REF!</definedName>
    <definedName name="CondensateBarrelsEndingInventory" localSheetId="23">#REF!</definedName>
    <definedName name="CondensateBarrelsEndingInventory">#REF!</definedName>
    <definedName name="CondensateBarrelsProduction" localSheetId="23">#REF!</definedName>
    <definedName name="CondensateBarrelsProduction">#REF!</definedName>
    <definedName name="CondensateBarrelsSalesAdjusted" localSheetId="23">#REF!</definedName>
    <definedName name="CondensateBarrelsSalesAdjusted">#REF!</definedName>
    <definedName name="CondensateGallonsBeginningInventory" localSheetId="23">#REF!</definedName>
    <definedName name="CondensateGallonsBeginningInventory">#REF!</definedName>
    <definedName name="CondensateGallonsConvertedToMmbtu" localSheetId="23">#REF!</definedName>
    <definedName name="CondensateGallonsConvertedToMmbtu">#REF!</definedName>
    <definedName name="CondensateGallonsEndingInventory" localSheetId="23">#REF!</definedName>
    <definedName name="CondensateGallonsEndingInventory">#REF!</definedName>
    <definedName name="CondensateGallonsProduction" localSheetId="23">#REF!</definedName>
    <definedName name="CondensateGallonsProduction">#REF!</definedName>
    <definedName name="CondensateGallonsSales" localSheetId="23">#REF!</definedName>
    <definedName name="CondensateGallonsSales">#REF!</definedName>
    <definedName name="Consolid" localSheetId="15" hidden="1">{#N/A,#N/A,FALSE,"O&amp;M by processes";#N/A,#N/A,FALSE,"Elec Act vs Bud";#N/A,#N/A,FALSE,"G&amp;A";#N/A,#N/A,FALSE,"BGS";#N/A,#N/A,FALSE,"Res Cost"}</definedName>
    <definedName name="Consolid" localSheetId="24" hidden="1">{#N/A,#N/A,FALSE,"O&amp;M by processes";#N/A,#N/A,FALSE,"Elec Act vs Bud";#N/A,#N/A,FALSE,"G&amp;A";#N/A,#N/A,FALSE,"BGS";#N/A,#N/A,FALSE,"Res Cost"}</definedName>
    <definedName name="Consolid" localSheetId="21" hidden="1">{#N/A,#N/A,FALSE,"O&amp;M by processes";#N/A,#N/A,FALSE,"Elec Act vs Bud";#N/A,#N/A,FALSE,"G&amp;A";#N/A,#N/A,FALSE,"BGS";#N/A,#N/A,FALSE,"Res Cost"}</definedName>
    <definedName name="Consolid" localSheetId="22" hidden="1">{#N/A,#N/A,FALSE,"O&amp;M by processes";#N/A,#N/A,FALSE,"Elec Act vs Bud";#N/A,#N/A,FALSE,"G&amp;A";#N/A,#N/A,FALSE,"BGS";#N/A,#N/A,FALSE,"Res Cost"}</definedName>
    <definedName name="Consolid" localSheetId="23" hidden="1">{#N/A,#N/A,FALSE,"O&amp;M by processes";#N/A,#N/A,FALSE,"Elec Act vs Bud";#N/A,#N/A,FALSE,"G&amp;A";#N/A,#N/A,FALSE,"BGS";#N/A,#N/A,FALSE,"Res Cost"}</definedName>
    <definedName name="Consolid" localSheetId="20" hidden="1">{#N/A,#N/A,FALSE,"O&amp;M by processes";#N/A,#N/A,FALSE,"Elec Act vs Bud";#N/A,#N/A,FALSE,"G&amp;A";#N/A,#N/A,FALSE,"BGS";#N/A,#N/A,FALSE,"Res Cost"}</definedName>
    <definedName name="Consolid" localSheetId="25" hidden="1">{#N/A,#N/A,FALSE,"O&amp;M by processes";#N/A,#N/A,FALSE,"Elec Act vs Bud";#N/A,#N/A,FALSE,"G&amp;A";#N/A,#N/A,FALSE,"BGS";#N/A,#N/A,FALSE,"Res Cost"}</definedName>
    <definedName name="Consolid" hidden="1">{#N/A,#N/A,FALSE,"O&amp;M by processes";#N/A,#N/A,FALSE,"Elec Act vs Bud";#N/A,#N/A,FALSE,"G&amp;A";#N/A,#N/A,FALSE,"BGS";#N/A,#N/A,FALSE,"Res Cost"}</definedName>
    <definedName name="Consolidated" localSheetId="15" hidden="1">{#N/A,#N/A,FALSE,"O&amp;M by processes";#N/A,#N/A,FALSE,"Elec Act vs Bud";#N/A,#N/A,FALSE,"G&amp;A";#N/A,#N/A,FALSE,"BGS";#N/A,#N/A,FALSE,"Res Cost"}</definedName>
    <definedName name="Consolidated" localSheetId="24" hidden="1">{#N/A,#N/A,FALSE,"O&amp;M by processes";#N/A,#N/A,FALSE,"Elec Act vs Bud";#N/A,#N/A,FALSE,"G&amp;A";#N/A,#N/A,FALSE,"BGS";#N/A,#N/A,FALSE,"Res Cost"}</definedName>
    <definedName name="Consolidated" localSheetId="21" hidden="1">{#N/A,#N/A,FALSE,"O&amp;M by processes";#N/A,#N/A,FALSE,"Elec Act vs Bud";#N/A,#N/A,FALSE,"G&amp;A";#N/A,#N/A,FALSE,"BGS";#N/A,#N/A,FALSE,"Res Cost"}</definedName>
    <definedName name="Consolidated" localSheetId="22" hidden="1">{#N/A,#N/A,FALSE,"O&amp;M by processes";#N/A,#N/A,FALSE,"Elec Act vs Bud";#N/A,#N/A,FALSE,"G&amp;A";#N/A,#N/A,FALSE,"BGS";#N/A,#N/A,FALSE,"Res Cost"}</definedName>
    <definedName name="Consolidated" localSheetId="23" hidden="1">{#N/A,#N/A,FALSE,"O&amp;M by processes";#N/A,#N/A,FALSE,"Elec Act vs Bud";#N/A,#N/A,FALSE,"G&amp;A";#N/A,#N/A,FALSE,"BGS";#N/A,#N/A,FALSE,"Res Cost"}</definedName>
    <definedName name="Consolidated" localSheetId="20" hidden="1">{#N/A,#N/A,FALSE,"O&amp;M by processes";#N/A,#N/A,FALSE,"Elec Act vs Bud";#N/A,#N/A,FALSE,"G&amp;A";#N/A,#N/A,FALSE,"BGS";#N/A,#N/A,FALSE,"Res Cost"}</definedName>
    <definedName name="Consolidated" localSheetId="25" hidden="1">{#N/A,#N/A,FALSE,"O&amp;M by processes";#N/A,#N/A,FALSE,"Elec Act vs Bud";#N/A,#N/A,FALSE,"G&amp;A";#N/A,#N/A,FALSE,"BGS";#N/A,#N/A,FALSE,"Res Cost"}</definedName>
    <definedName name="Consolidated" hidden="1">{#N/A,#N/A,FALSE,"O&amp;M by processes";#N/A,#N/A,FALSE,"Elec Act vs Bud";#N/A,#N/A,FALSE,"G&amp;A";#N/A,#N/A,FALSE,"BGS";#N/A,#N/A,FALSE,"Res Cost"}</definedName>
    <definedName name="Contact" localSheetId="24" hidden="1">#REF!</definedName>
    <definedName name="Contact" localSheetId="21" hidden="1">#REF!</definedName>
    <definedName name="Contact" localSheetId="22" hidden="1">#REF!</definedName>
    <definedName name="Contact" localSheetId="23" hidden="1">#REF!</definedName>
    <definedName name="Contact" localSheetId="20" hidden="1">#REF!</definedName>
    <definedName name="Contact" localSheetId="25" hidden="1">#REF!</definedName>
    <definedName name="Contact" hidden="1">#REF!</definedName>
    <definedName name="CORPTAX_DATAMAPDEFINITIONS_DataMap_1" localSheetId="24" hidden="1">#REF!</definedName>
    <definedName name="CORPTAX_DATAMAPDEFINITIONS_DataMap_1" localSheetId="21" hidden="1">#REF!</definedName>
    <definedName name="CORPTAX_DATAMAPDEFINITIONS_DataMap_1" localSheetId="22" hidden="1">#REF!</definedName>
    <definedName name="CORPTAX_DATAMAPDEFINITIONS_DataMap_1" localSheetId="23" hidden="1">#REF!</definedName>
    <definedName name="CORPTAX_DATAMAPDEFINITIONS_DataMap_1" localSheetId="20" hidden="1">#REF!</definedName>
    <definedName name="CORPTAX_DATAMAPDEFINITIONS_DataMap_1" localSheetId="25" hidden="1">#REF!</definedName>
    <definedName name="CORPTAX_DATAMAPDEFINITIONS_DataMap_1" hidden="1">#REF!</definedName>
    <definedName name="CORPTAX_DATAMAPDEFINITIONS_DataMap_2" localSheetId="24" hidden="1">#REF!</definedName>
    <definedName name="CORPTAX_DATAMAPDEFINITIONS_DataMap_2" localSheetId="21" hidden="1">#REF!</definedName>
    <definedName name="CORPTAX_DATAMAPDEFINITIONS_DataMap_2" localSheetId="22" hidden="1">#REF!</definedName>
    <definedName name="CORPTAX_DATAMAPDEFINITIONS_DataMap_2" localSheetId="23" hidden="1">#REF!</definedName>
    <definedName name="CORPTAX_DATAMAPDEFINITIONS_DataMap_2" localSheetId="20" hidden="1">#REF!</definedName>
    <definedName name="CORPTAX_DATAMAPDEFINITIONS_DataMap_2" localSheetId="25" hidden="1">#REF!</definedName>
    <definedName name="CORPTAX_DATAMAPDEFINITIONS_DataMap_2" hidden="1">#REF!</definedName>
    <definedName name="CORPTAX_DATAMAPDEFINITIONS_DataMap_3" localSheetId="24" hidden="1">#REF!</definedName>
    <definedName name="CORPTAX_DATAMAPDEFINITIONS_DataMap_3" localSheetId="21" hidden="1">#REF!</definedName>
    <definedName name="CORPTAX_DATAMAPDEFINITIONS_DataMap_3" localSheetId="22" hidden="1">#REF!</definedName>
    <definedName name="CORPTAX_DATAMAPDEFINITIONS_DataMap_3" localSheetId="23" hidden="1">#REF!</definedName>
    <definedName name="CORPTAX_DATAMAPDEFINITIONS_DataMap_3" localSheetId="20" hidden="1">#REF!</definedName>
    <definedName name="CORPTAX_DATAMAPDEFINITIONS_DataMap_3" localSheetId="25" hidden="1">#REF!</definedName>
    <definedName name="CORPTAX_DATAMAPDEFINITIONS_DataMap_3" hidden="1">#REF!</definedName>
    <definedName name="cost" localSheetId="24" hidden="1">{#N/A,#N/A,FALSE,"By Month";#N/A,#N/A,FALSE,"Rev By Month";"Print1",#N/A,FALSE,"NA Parts Reporting";"Print2",#N/A,FALSE,"NA Parts Reporting";"Print3",#N/A,FALSE,"NA Parts Reporting"}</definedName>
    <definedName name="cost" localSheetId="21" hidden="1">{#N/A,#N/A,FALSE,"By Month";#N/A,#N/A,FALSE,"Rev By Month";"Print1",#N/A,FALSE,"NA Parts Reporting";"Print2",#N/A,FALSE,"NA Parts Reporting";"Print3",#N/A,FALSE,"NA Parts Reporting"}</definedName>
    <definedName name="cost" localSheetId="22" hidden="1">{#N/A,#N/A,FALSE,"By Month";#N/A,#N/A,FALSE,"Rev By Month";"Print1",#N/A,FALSE,"NA Parts Reporting";"Print2",#N/A,FALSE,"NA Parts Reporting";"Print3",#N/A,FALSE,"NA Parts Reporting"}</definedName>
    <definedName name="cost" localSheetId="23" hidden="1">{#N/A,#N/A,FALSE,"By Month";#N/A,#N/A,FALSE,"Rev By Month";"Print1",#N/A,FALSE,"NA Parts Reporting";"Print2",#N/A,FALSE,"NA Parts Reporting";"Print3",#N/A,FALSE,"NA Parts Reporting"}</definedName>
    <definedName name="cost" localSheetId="20" hidden="1">{#N/A,#N/A,FALSE,"By Month";#N/A,#N/A,FALSE,"Rev By Month";"Print1",#N/A,FALSE,"NA Parts Reporting";"Print2",#N/A,FALSE,"NA Parts Reporting";"Print3",#N/A,FALSE,"NA Parts Reporting"}</definedName>
    <definedName name="cost" localSheetId="25" hidden="1">{#N/A,#N/A,FALSE,"By Month";#N/A,#N/A,FALSE,"Rev By Month";"Print1",#N/A,FALSE,"NA Parts Reporting";"Print2",#N/A,FALSE,"NA Parts Reporting";"Print3",#N/A,FALSE,"NA Parts Reporting"}</definedName>
    <definedName name="cost" hidden="1">{#N/A,#N/A,FALSE,"By Month";#N/A,#N/A,FALSE,"Rev By Month";"Print1",#N/A,FALSE,"NA Parts Reporting";"Print2",#N/A,FALSE,"NA Parts Reporting";"Print3",#N/A,FALSE,"NA Parts Reporting"}</definedName>
    <definedName name="cost_of_good_sold" localSheetId="23">#REF!</definedName>
    <definedName name="cost_of_good_sold">#REF!</definedName>
    <definedName name="cost2001" localSheetId="23">#REF!</definedName>
    <definedName name="cost2001">#REF!</definedName>
    <definedName name="CostCenters" localSheetId="23">#REF!</definedName>
    <definedName name="CostCenters">#REF!</definedName>
    <definedName name="CSG_PRESSURE" localSheetId="23">OFFSET(#REF!,3,IF(#REF!=1,#REF!+4,5*#REF!),20000,1)</definedName>
    <definedName name="CSG_PRESSURE">OFFSET(#REF!,3,IF(#REF!=1,#REF!+4,5*#REF!),20000,1)</definedName>
    <definedName name="CURR_PER" localSheetId="23">#REF!</definedName>
    <definedName name="CURR_PER">#REF!</definedName>
    <definedName name="CurrencyCodes" localSheetId="23">#REF!</definedName>
    <definedName name="CurrencyCodes">#REF!</definedName>
    <definedName name="Current_Month_End" localSheetId="23">#REF!</definedName>
    <definedName name="Current_Month_End">#REF!</definedName>
    <definedName name="Current_Period" localSheetId="23">#REF!</definedName>
    <definedName name="Current_Period">#REF!</definedName>
    <definedName name="Current_Period_End" localSheetId="23">#REF!</definedName>
    <definedName name="Current_Period_End">#REF!</definedName>
    <definedName name="Current_sum" localSheetId="24">#REF!</definedName>
    <definedName name="Current_sum" localSheetId="21">#REF!</definedName>
    <definedName name="Current_sum" localSheetId="22">#REF!</definedName>
    <definedName name="Current_sum" localSheetId="23">#REF!</definedName>
    <definedName name="Current_sum" localSheetId="20">#REF!</definedName>
    <definedName name="Current_sum" localSheetId="25">#REF!</definedName>
    <definedName name="Current_sum">#REF!</definedName>
    <definedName name="Current_Year_End" localSheetId="23">#REF!</definedName>
    <definedName name="Current_Year_End">#REF!</definedName>
    <definedName name="currentEOM" localSheetId="23">#REF!</definedName>
    <definedName name="currentEOM">#REF!</definedName>
    <definedName name="CUT" localSheetId="23">#REF!</definedName>
    <definedName name="CUT">#REF!</definedName>
    <definedName name="CUTINS" localSheetId="23">#REF!</definedName>
    <definedName name="CUTINS">#REF!</definedName>
    <definedName name="cv" localSheetId="23">#REF!,#REF!,#REF!,#REF!</definedName>
    <definedName name="cv">#REF!,#REF!,#REF!,#REF!</definedName>
    <definedName name="Cwvu.GREY_ALL." localSheetId="24" hidden="1">#REF!</definedName>
    <definedName name="Cwvu.GREY_ALL." localSheetId="21" hidden="1">#REF!</definedName>
    <definedName name="Cwvu.GREY_ALL." localSheetId="22" hidden="1">#REF!</definedName>
    <definedName name="Cwvu.GREY_ALL." localSheetId="23" hidden="1">#REF!</definedName>
    <definedName name="Cwvu.GREY_ALL." localSheetId="20" hidden="1">#REF!</definedName>
    <definedName name="Cwvu.GREY_ALL." localSheetId="25" hidden="1">#REF!</definedName>
    <definedName name="Cwvu.GREY_ALL." hidden="1">#REF!</definedName>
    <definedName name="d" localSheetId="23">#REF!,#REF!,#REF!,#REF!</definedName>
    <definedName name="d">#REF!,#REF!,#REF!,#REF!</definedName>
    <definedName name="da" localSheetId="15" hidden="1">{#N/A,#N/A,FALSE,"O&amp;M by processes";#N/A,#N/A,FALSE,"Elec Act vs Bud";#N/A,#N/A,FALSE,"G&amp;A";#N/A,#N/A,FALSE,"BGS";#N/A,#N/A,FALSE,"Res Cost"}</definedName>
    <definedName name="da" localSheetId="24" hidden="1">{#N/A,#N/A,FALSE,"O&amp;M by processes";#N/A,#N/A,FALSE,"Elec Act vs Bud";#N/A,#N/A,FALSE,"G&amp;A";#N/A,#N/A,FALSE,"BGS";#N/A,#N/A,FALSE,"Res Cost"}</definedName>
    <definedName name="da" localSheetId="21" hidden="1">{#N/A,#N/A,FALSE,"O&amp;M by processes";#N/A,#N/A,FALSE,"Elec Act vs Bud";#N/A,#N/A,FALSE,"G&amp;A";#N/A,#N/A,FALSE,"BGS";#N/A,#N/A,FALSE,"Res Cost"}</definedName>
    <definedName name="da" localSheetId="22" hidden="1">{#N/A,#N/A,FALSE,"O&amp;M by processes";#N/A,#N/A,FALSE,"Elec Act vs Bud";#N/A,#N/A,FALSE,"G&amp;A";#N/A,#N/A,FALSE,"BGS";#N/A,#N/A,FALSE,"Res Cost"}</definedName>
    <definedName name="da" localSheetId="23" hidden="1">{#N/A,#N/A,FALSE,"O&amp;M by processes";#N/A,#N/A,FALSE,"Elec Act vs Bud";#N/A,#N/A,FALSE,"G&amp;A";#N/A,#N/A,FALSE,"BGS";#N/A,#N/A,FALSE,"Res Cost"}</definedName>
    <definedName name="da" localSheetId="20" hidden="1">{#N/A,#N/A,FALSE,"O&amp;M by processes";#N/A,#N/A,FALSE,"Elec Act vs Bud";#N/A,#N/A,FALSE,"G&amp;A";#N/A,#N/A,FALSE,"BGS";#N/A,#N/A,FALSE,"Res Cost"}</definedName>
    <definedName name="da" localSheetId="25" hidden="1">{#N/A,#N/A,FALSE,"O&amp;M by processes";#N/A,#N/A,FALSE,"Elec Act vs Bud";#N/A,#N/A,FALSE,"G&amp;A";#N/A,#N/A,FALSE,"BGS";#N/A,#N/A,FALSE,"Res Cost"}</definedName>
    <definedName name="da" hidden="1">{#N/A,#N/A,FALSE,"O&amp;M by processes";#N/A,#N/A,FALSE,"Elec Act vs Bud";#N/A,#N/A,FALSE,"G&amp;A";#N/A,#N/A,FALSE,"BGS";#N/A,#N/A,FALSE,"Res Cost"}</definedName>
    <definedName name="dada" localSheetId="15" hidden="1">{#N/A,#N/A,FALSE,"O&amp;M by processes";#N/A,#N/A,FALSE,"Elec Act vs Bud";#N/A,#N/A,FALSE,"G&amp;A";#N/A,#N/A,FALSE,"BGS";#N/A,#N/A,FALSE,"Res Cost"}</definedName>
    <definedName name="dada" localSheetId="24" hidden="1">{#N/A,#N/A,FALSE,"O&amp;M by processes";#N/A,#N/A,FALSE,"Elec Act vs Bud";#N/A,#N/A,FALSE,"G&amp;A";#N/A,#N/A,FALSE,"BGS";#N/A,#N/A,FALSE,"Res Cost"}</definedName>
    <definedName name="dada" localSheetId="21" hidden="1">{#N/A,#N/A,FALSE,"O&amp;M by processes";#N/A,#N/A,FALSE,"Elec Act vs Bud";#N/A,#N/A,FALSE,"G&amp;A";#N/A,#N/A,FALSE,"BGS";#N/A,#N/A,FALSE,"Res Cost"}</definedName>
    <definedName name="dada" localSheetId="22" hidden="1">{#N/A,#N/A,FALSE,"O&amp;M by processes";#N/A,#N/A,FALSE,"Elec Act vs Bud";#N/A,#N/A,FALSE,"G&amp;A";#N/A,#N/A,FALSE,"BGS";#N/A,#N/A,FALSE,"Res Cost"}</definedName>
    <definedName name="dada" localSheetId="23" hidden="1">{#N/A,#N/A,FALSE,"O&amp;M by processes";#N/A,#N/A,FALSE,"Elec Act vs Bud";#N/A,#N/A,FALSE,"G&amp;A";#N/A,#N/A,FALSE,"BGS";#N/A,#N/A,FALSE,"Res Cost"}</definedName>
    <definedName name="dada" localSheetId="20" hidden="1">{#N/A,#N/A,FALSE,"O&amp;M by processes";#N/A,#N/A,FALSE,"Elec Act vs Bud";#N/A,#N/A,FALSE,"G&amp;A";#N/A,#N/A,FALSE,"BGS";#N/A,#N/A,FALSE,"Res Cost"}</definedName>
    <definedName name="dada" localSheetId="25" hidden="1">{#N/A,#N/A,FALSE,"O&amp;M by processes";#N/A,#N/A,FALSE,"Elec Act vs Bud";#N/A,#N/A,FALSE,"G&amp;A";#N/A,#N/A,FALSE,"BGS";#N/A,#N/A,FALSE,"Res Cost"}</definedName>
    <definedName name="dada" hidden="1">{#N/A,#N/A,FALSE,"O&amp;M by processes";#N/A,#N/A,FALSE,"Elec Act vs Bud";#N/A,#N/A,FALSE,"G&amp;A";#N/A,#N/A,FALSE,"BGS";#N/A,#N/A,FALSE,"Res Cost"}</definedName>
    <definedName name="dae" localSheetId="23">#REF!</definedName>
    <definedName name="dae">#REF!</definedName>
    <definedName name="Daily_Encana" localSheetId="23">#REF!</definedName>
    <definedName name="Daily_Encana">#REF!</definedName>
    <definedName name="Daily_Sullivan" localSheetId="23">#REF!</definedName>
    <definedName name="Daily_Sullivan">#REF!</definedName>
    <definedName name="dasda"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dasda"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dasda"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dasda"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dasda"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dasda"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dasda"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Data" localSheetId="23">#REF!</definedName>
    <definedName name="Data">#REF!</definedName>
    <definedName name="data_3" localSheetId="23">#REF!</definedName>
    <definedName name="data_3">#REF!</definedName>
    <definedName name="Date" hidden="1">"b1"</definedName>
    <definedName name="DateHeader" localSheetId="23">#REF!</definedName>
    <definedName name="DateHeader">#REF!</definedName>
    <definedName name="david" localSheetId="23">#REF!,#REF!,#REF!,#REF!,#REF!,#REF!,#REF!</definedName>
    <definedName name="david">#REF!,#REF!,#REF!,#REF!,#REF!,#REF!,#REF!</definedName>
    <definedName name="Days_in_the_Month" localSheetId="23">#REF!</definedName>
    <definedName name="Days_in_the_Month">#REF!</definedName>
    <definedName name="DaysInMonth" localSheetId="23">#REF!</definedName>
    <definedName name="DaysInMonth">#REF!</definedName>
    <definedName name="dd" localSheetId="24" hidden="1">{#N/A,#N/A,FALSE,"95CAPGRY"}</definedName>
    <definedName name="dd" localSheetId="21" hidden="1">{#N/A,#N/A,FALSE,"95CAPGRY"}</definedName>
    <definedName name="dd" localSheetId="22" hidden="1">{#N/A,#N/A,FALSE,"95CAPGRY"}</definedName>
    <definedName name="dd" localSheetId="23" hidden="1">{#N/A,#N/A,FALSE,"95CAPGRY"}</definedName>
    <definedName name="dd" localSheetId="20" hidden="1">{#N/A,#N/A,FALSE,"95CAPGRY"}</definedName>
    <definedName name="dd" localSheetId="25" hidden="1">{#N/A,#N/A,FALSE,"95CAPGRY"}</definedName>
    <definedName name="dd" hidden="1">{#N/A,#N/A,FALSE,"95CAPGRY"}</definedName>
    <definedName name="ddd" localSheetId="24" hidden="1">{"CUR",#N/A,FALSE,"Summary";"PE",#N/A,FALSE,"Accounting";"EXPE",#N/A,FALSE,"Accounting";"EXPAS",#N/A,FALSE,"Accounting";"EXPL",#N/A,FALSE,"Accounting"}</definedName>
    <definedName name="ddd" localSheetId="21" hidden="1">{"CUR",#N/A,FALSE,"Summary";"PE",#N/A,FALSE,"Accounting";"EXPE",#N/A,FALSE,"Accounting";"EXPAS",#N/A,FALSE,"Accounting";"EXPL",#N/A,FALSE,"Accounting"}</definedName>
    <definedName name="ddd" localSheetId="22" hidden="1">{"CUR",#N/A,FALSE,"Summary";"PE",#N/A,FALSE,"Accounting";"EXPE",#N/A,FALSE,"Accounting";"EXPAS",#N/A,FALSE,"Accounting";"EXPL",#N/A,FALSE,"Accounting"}</definedName>
    <definedName name="ddd" localSheetId="23" hidden="1">{"CUR",#N/A,FALSE,"Summary";"PE",#N/A,FALSE,"Accounting";"EXPE",#N/A,FALSE,"Accounting";"EXPAS",#N/A,FALSE,"Accounting";"EXPL",#N/A,FALSE,"Accounting"}</definedName>
    <definedName name="ddd" localSheetId="20" hidden="1">{"CUR",#N/A,FALSE,"Summary";"PE",#N/A,FALSE,"Accounting";"EXPE",#N/A,FALSE,"Accounting";"EXPAS",#N/A,FALSE,"Accounting";"EXPL",#N/A,FALSE,"Accounting"}</definedName>
    <definedName name="ddd" localSheetId="25" hidden="1">{"CUR",#N/A,FALSE,"Summary";"PE",#N/A,FALSE,"Accounting";"EXPE",#N/A,FALSE,"Accounting";"EXPAS",#N/A,FALSE,"Accounting";"EXPL",#N/A,FALSE,"Accounting"}</definedName>
    <definedName name="ddd" hidden="1">{"CUR",#N/A,FALSE,"Summary";"PE",#N/A,FALSE,"Accounting";"EXPE",#N/A,FALSE,"Accounting";"EXPAS",#N/A,FALSE,"Accounting";"EXPL",#N/A,FALSE,"Accounting"}</definedName>
    <definedName name="Debt_Percent" localSheetId="23">#REF!</definedName>
    <definedName name="Debt_Percent">#REF!</definedName>
    <definedName name="debtperc" localSheetId="23">#REF!</definedName>
    <definedName name="debtperc">#REF!</definedName>
    <definedName name="Decisions">1</definedName>
    <definedName name="Decommisioning" localSheetId="23">#REF!</definedName>
    <definedName name="Decommisioning">#REF!</definedName>
    <definedName name="DefaultCopy" localSheetId="24">#REF!</definedName>
    <definedName name="DefaultCopy" localSheetId="21">#REF!</definedName>
    <definedName name="DefaultCopy" localSheetId="22">#REF!</definedName>
    <definedName name="DefaultCopy" localSheetId="23">#REF!</definedName>
    <definedName name="DefaultCopy" localSheetId="20">#REF!</definedName>
    <definedName name="DefaultCopy" localSheetId="25">#REF!</definedName>
    <definedName name="DefaultCopy">#REF!</definedName>
    <definedName name="DefaultPaste" localSheetId="24">#REF!</definedName>
    <definedName name="DefaultPaste" localSheetId="21">#REF!</definedName>
    <definedName name="DefaultPaste" localSheetId="22">#REF!</definedName>
    <definedName name="DefaultPaste" localSheetId="23">#REF!</definedName>
    <definedName name="DefaultPaste" localSheetId="20">#REF!</definedName>
    <definedName name="DefaultPaste" localSheetId="25">#REF!</definedName>
    <definedName name="DefaultPaste">#REF!</definedName>
    <definedName name="Deferral_Interest_Rate" localSheetId="23">#REF!</definedName>
    <definedName name="Deferral_Interest_Rate">#REF!</definedName>
    <definedName name="Deferral_Recovery" localSheetId="23">#REF!</definedName>
    <definedName name="Deferral_Recovery">#REF!</definedName>
    <definedName name="DefTax" localSheetId="23">#REF!</definedName>
    <definedName name="DefTax">#REF!</definedName>
    <definedName name="delete" localSheetId="15" hidden="1">{#N/A,#N/A,FALSE,"CURRENT"}</definedName>
    <definedName name="delete" localSheetId="24" hidden="1">{#N/A,#N/A,FALSE,"CURRENT"}</definedName>
    <definedName name="delete" localSheetId="21" hidden="1">{#N/A,#N/A,FALSE,"CURRENT"}</definedName>
    <definedName name="delete" localSheetId="22" hidden="1">{#N/A,#N/A,FALSE,"CURRENT"}</definedName>
    <definedName name="delete" localSheetId="23" hidden="1">{#N/A,#N/A,FALSE,"CURRENT"}</definedName>
    <definedName name="delete" localSheetId="20" hidden="1">{#N/A,#N/A,FALSE,"CURRENT"}</definedName>
    <definedName name="delete" localSheetId="25" hidden="1">{#N/A,#N/A,FALSE,"CURRENT"}</definedName>
    <definedName name="delete" hidden="1">{#N/A,#N/A,FALSE,"CURRENT"}</definedName>
    <definedName name="Denbury_WASP" localSheetId="23">#REF!</definedName>
    <definedName name="Denbury_WASP">#REF!</definedName>
    <definedName name="DenburyResidueValues" localSheetId="23">#REF!</definedName>
    <definedName name="DenburyResidueValues">#REF!</definedName>
    <definedName name="dep_book" localSheetId="23">#REF!</definedName>
    <definedName name="dep_book">#REF!</definedName>
    <definedName name="DEPR_ALL" localSheetId="23">#REF!</definedName>
    <definedName name="DEPR_ALL">#REF!</definedName>
    <definedName name="DEPR_KS" localSheetId="23">#REF!</definedName>
    <definedName name="DEPR_KS">#REF!</definedName>
    <definedName name="DEPR_MO" localSheetId="23">#REF!</definedName>
    <definedName name="DEPR_MO">#REF!</definedName>
    <definedName name="DEPR_OK" localSheetId="23">#REF!</definedName>
    <definedName name="DEPR_OK">#REF!</definedName>
    <definedName name="DeprAdj1" localSheetId="23">#REF!</definedName>
    <definedName name="DeprAdj1">#REF!</definedName>
    <definedName name="DeprAdj12" localSheetId="23">#REF!</definedName>
    <definedName name="DeprAdj12">#REF!</definedName>
    <definedName name="DeprAdj14" localSheetId="23">#REF!</definedName>
    <definedName name="DeprAdj14">#REF!</definedName>
    <definedName name="DeprAdj15" localSheetId="23">#REF!</definedName>
    <definedName name="DeprAdj15">#REF!</definedName>
    <definedName name="DeprAdj16" localSheetId="23">#REF!</definedName>
    <definedName name="DeprAdj16">#REF!</definedName>
    <definedName name="DeprAdj17" localSheetId="23">#REF!</definedName>
    <definedName name="DeprAdj17">#REF!</definedName>
    <definedName name="des" localSheetId="24" hidden="1">{#N/A,#N/A,FALSE,"Transaction Summary-DTW";#N/A,#N/A,FALSE,"Proforma Five Yr";#N/A,#N/A,FALSE,"Occ and Rate"}</definedName>
    <definedName name="des" localSheetId="21" hidden="1">{#N/A,#N/A,FALSE,"Transaction Summary-DTW";#N/A,#N/A,FALSE,"Proforma Five Yr";#N/A,#N/A,FALSE,"Occ and Rate"}</definedName>
    <definedName name="des" localSheetId="22" hidden="1">{#N/A,#N/A,FALSE,"Transaction Summary-DTW";#N/A,#N/A,FALSE,"Proforma Five Yr";#N/A,#N/A,FALSE,"Occ and Rate"}</definedName>
    <definedName name="des" localSheetId="23" hidden="1">{#N/A,#N/A,FALSE,"Transaction Summary-DTW";#N/A,#N/A,FALSE,"Proforma Five Yr";#N/A,#N/A,FALSE,"Occ and Rate"}</definedName>
    <definedName name="des" localSheetId="20" hidden="1">{#N/A,#N/A,FALSE,"Transaction Summary-DTW";#N/A,#N/A,FALSE,"Proforma Five Yr";#N/A,#N/A,FALSE,"Occ and Rate"}</definedName>
    <definedName name="des" localSheetId="25" hidden="1">{#N/A,#N/A,FALSE,"Transaction Summary-DTW";#N/A,#N/A,FALSE,"Proforma Five Yr";#N/A,#N/A,FALSE,"Occ and Rate"}</definedName>
    <definedName name="des" hidden="1">{#N/A,#N/A,FALSE,"Transaction Summary-DTW";#N/A,#N/A,FALSE,"Proforma Five Yr";#N/A,#N/A,FALSE,"Occ and Rate"}</definedName>
    <definedName name="detail" localSheetId="24">#REF!</definedName>
    <definedName name="detail" localSheetId="21">#REF!</definedName>
    <definedName name="detail" localSheetId="22">#REF!</definedName>
    <definedName name="detail" localSheetId="23">#REF!</definedName>
    <definedName name="detail" localSheetId="20">#REF!</definedName>
    <definedName name="detail" localSheetId="25">#REF!</definedName>
    <definedName name="detail">#REF!</definedName>
    <definedName name="dfd" localSheetId="23">#REF!,#REF!,#REF!,#REF!</definedName>
    <definedName name="dfd">#REF!,#REF!,#REF!,#REF!</definedName>
    <definedName name="dfdsfdfs" localSheetId="24" hidden="1">{"Earnings",#N/A,FALSE,"Earnings";"balancesheet",#N/A,FALSE,"BalanceSheet";"change in cash",#N/A,FALSE,"CashFlow";"oil and gas results",#N/A,FALSE,"Oil and Gas Earnings";"foreign oil and gas results",#N/A,FALSE,"Foreign O&amp;G";"oil and gas details",#N/A,FALSE,"Foreign O&amp;G";"capexsum",#N/A,FALSE,"CAPEX Sum"}</definedName>
    <definedName name="dfdsfdfs" localSheetId="21" hidden="1">{"Earnings",#N/A,FALSE,"Earnings";"balancesheet",#N/A,FALSE,"BalanceSheet";"change in cash",#N/A,FALSE,"CashFlow";"oil and gas results",#N/A,FALSE,"Oil and Gas Earnings";"foreign oil and gas results",#N/A,FALSE,"Foreign O&amp;G";"oil and gas details",#N/A,FALSE,"Foreign O&amp;G";"capexsum",#N/A,FALSE,"CAPEX Sum"}</definedName>
    <definedName name="dfdsfdfs" localSheetId="22" hidden="1">{"Earnings",#N/A,FALSE,"Earnings";"balancesheet",#N/A,FALSE,"BalanceSheet";"change in cash",#N/A,FALSE,"CashFlow";"oil and gas results",#N/A,FALSE,"Oil and Gas Earnings";"foreign oil and gas results",#N/A,FALSE,"Foreign O&amp;G";"oil and gas details",#N/A,FALSE,"Foreign O&amp;G";"capexsum",#N/A,FALSE,"CAPEX Sum"}</definedName>
    <definedName name="dfdsfdfs" localSheetId="23" hidden="1">{"Earnings",#N/A,FALSE,"Earnings";"balancesheet",#N/A,FALSE,"BalanceSheet";"change in cash",#N/A,FALSE,"CashFlow";"oil and gas results",#N/A,FALSE,"Oil and Gas Earnings";"foreign oil and gas results",#N/A,FALSE,"Foreign O&amp;G";"oil and gas details",#N/A,FALSE,"Foreign O&amp;G";"capexsum",#N/A,FALSE,"CAPEX Sum"}</definedName>
    <definedName name="dfdsfdfs" localSheetId="20" hidden="1">{"Earnings",#N/A,FALSE,"Earnings";"balancesheet",#N/A,FALSE,"BalanceSheet";"change in cash",#N/A,FALSE,"CashFlow";"oil and gas results",#N/A,FALSE,"Oil and Gas Earnings";"foreign oil and gas results",#N/A,FALSE,"Foreign O&amp;G";"oil and gas details",#N/A,FALSE,"Foreign O&amp;G";"capexsum",#N/A,FALSE,"CAPEX Sum"}</definedName>
    <definedName name="dfdsfdfs" localSheetId="25" hidden="1">{"Earnings",#N/A,FALSE,"Earnings";"balancesheet",#N/A,FALSE,"BalanceSheet";"change in cash",#N/A,FALSE,"CashFlow";"oil and gas results",#N/A,FALSE,"Oil and Gas Earnings";"foreign oil and gas results",#N/A,FALSE,"Foreign O&amp;G";"oil and gas details",#N/A,FALSE,"Foreign O&amp;G";"capexsum",#N/A,FALSE,"CAPEX Sum"}</definedName>
    <definedName name="dfdsfdfs" hidden="1">{"Earnings",#N/A,FALSE,"Earnings";"balancesheet",#N/A,FALSE,"BalanceSheet";"change in cash",#N/A,FALSE,"CashFlow";"oil and gas results",#N/A,FALSE,"Oil and Gas Earnings";"foreign oil and gas results",#N/A,FALSE,"Foreign O&amp;G";"oil and gas details",#N/A,FALSE,"Foreign O&amp;G";"capexsum",#N/A,FALSE,"CAPEX Sum"}</definedName>
    <definedName name="dfg"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1"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1"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1"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2"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2"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2"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3"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3"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3"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4"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4"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4"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5"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5"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5"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ME_BeforeCloseCompleted">"False"</definedName>
    <definedName name="DME_Dirty">"False"</definedName>
    <definedName name="DME_LocalFile">"True"</definedName>
    <definedName name="dmoe" hidden="1">"45E1EZH1GI603A6TQ7A2B7Y0J"</definedName>
    <definedName name="DocumentName" hidden="1">"b1"</definedName>
    <definedName name="DocumentNum" hidden="1">"a1"</definedName>
    <definedName name="doge" localSheetId="23">#REF!,#REF!,#REF!,#REF!</definedName>
    <definedName name="doge">#REF!,#REF!,#REF!,#REF!</definedName>
    <definedName name="dr" hidden="1">"45E1COOP3K6ZCCKMU61PY1S6R"</definedName>
    <definedName name="Drop_CWIP" localSheetId="23">#REF!</definedName>
    <definedName name="Drop_CWIP">#REF!</definedName>
    <definedName name="ds" localSheetId="23">#REF!,#REF!,#REF!,#REF!</definedName>
    <definedName name="ds">#REF!,#REF!,#REF!,#REF!</definedName>
    <definedName name="dsfds" localSheetId="24" hidden="1">#REF!</definedName>
    <definedName name="dsfds" localSheetId="21" hidden="1">#REF!</definedName>
    <definedName name="dsfds" localSheetId="22" hidden="1">#REF!</definedName>
    <definedName name="dsfds" localSheetId="23" hidden="1">#REF!</definedName>
    <definedName name="dsfds" localSheetId="20" hidden="1">#REF!</definedName>
    <definedName name="dsfds" localSheetId="25" hidden="1">#REF!</definedName>
    <definedName name="dsfds" hidden="1">#REF!</definedName>
    <definedName name="dukfg" localSheetId="23">#REF!,#REF!,#REF!,#REF!</definedName>
    <definedName name="dukfg">#REF!,#REF!,#REF!,#REF!</definedName>
    <definedName name="ea"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1"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1"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1"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2"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2"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2"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3"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3"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3"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4"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4"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4"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5"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5"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5"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e" localSheetId="24" hidden="1">{"Kontenverteilung",#N/A,FALSE,"H A Ü"}</definedName>
    <definedName name="ee" localSheetId="21" hidden="1">{"Kontenverteilung",#N/A,FALSE,"H A Ü"}</definedName>
    <definedName name="ee" localSheetId="22" hidden="1">{"Kontenverteilung",#N/A,FALSE,"H A Ü"}</definedName>
    <definedName name="ee" localSheetId="23" hidden="1">{"Kontenverteilung",#N/A,FALSE,"H A Ü"}</definedName>
    <definedName name="ee" localSheetId="20" hidden="1">{"Kontenverteilung",#N/A,FALSE,"H A Ü"}</definedName>
    <definedName name="ee" localSheetId="25" hidden="1">{"Kontenverteilung",#N/A,FALSE,"H A Ü"}</definedName>
    <definedName name="ee" hidden="1">{"Kontenverteilung",#N/A,FALSE,"H A Ü"}</definedName>
    <definedName name="EEE"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1"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1"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1"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2"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2"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2"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2"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2"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2"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3"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3"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3"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3"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3"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3"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4"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4"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4"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4"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4"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4"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5"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5"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5"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5"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5"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5"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e" localSheetId="15" hidden="1">{#N/A,#N/A,FALSE,"O&amp;M by processes";#N/A,#N/A,FALSE,"Elec Act vs Bud";#N/A,#N/A,FALSE,"G&amp;A";#N/A,#N/A,FALSE,"BGS";#N/A,#N/A,FALSE,"Res Cost"}</definedName>
    <definedName name="eeee" localSheetId="24" hidden="1">{#N/A,#N/A,FALSE,"O&amp;M by processes";#N/A,#N/A,FALSE,"Elec Act vs Bud";#N/A,#N/A,FALSE,"G&amp;A";#N/A,#N/A,FALSE,"BGS";#N/A,#N/A,FALSE,"Res Cost"}</definedName>
    <definedName name="eeee" localSheetId="21" hidden="1">{#N/A,#N/A,FALSE,"O&amp;M by processes";#N/A,#N/A,FALSE,"Elec Act vs Bud";#N/A,#N/A,FALSE,"G&amp;A";#N/A,#N/A,FALSE,"BGS";#N/A,#N/A,FALSE,"Res Cost"}</definedName>
    <definedName name="eeee" localSheetId="22" hidden="1">{#N/A,#N/A,FALSE,"O&amp;M by processes";#N/A,#N/A,FALSE,"Elec Act vs Bud";#N/A,#N/A,FALSE,"G&amp;A";#N/A,#N/A,FALSE,"BGS";#N/A,#N/A,FALSE,"Res Cost"}</definedName>
    <definedName name="eeee" localSheetId="23" hidden="1">{#N/A,#N/A,FALSE,"O&amp;M by processes";#N/A,#N/A,FALSE,"Elec Act vs Bud";#N/A,#N/A,FALSE,"G&amp;A";#N/A,#N/A,FALSE,"BGS";#N/A,#N/A,FALSE,"Res Cost"}</definedName>
    <definedName name="eeee" localSheetId="20" hidden="1">{#N/A,#N/A,FALSE,"O&amp;M by processes";#N/A,#N/A,FALSE,"Elec Act vs Bud";#N/A,#N/A,FALSE,"G&amp;A";#N/A,#N/A,FALSE,"BGS";#N/A,#N/A,FALSE,"Res Cost"}</definedName>
    <definedName name="eeee" localSheetId="25" hidden="1">{#N/A,#N/A,FALSE,"O&amp;M by processes";#N/A,#N/A,FALSE,"Elec Act vs Bud";#N/A,#N/A,FALSE,"G&amp;A";#N/A,#N/A,FALSE,"BGS";#N/A,#N/A,FALSE,"Res Cost"}</definedName>
    <definedName name="eeee" hidden="1">{#N/A,#N/A,FALSE,"O&amp;M by processes";#N/A,#N/A,FALSE,"Elec Act vs Bud";#N/A,#N/A,FALSE,"G&amp;A";#N/A,#N/A,FALSE,"BGS";#N/A,#N/A,FALSE,"Res Cost"}</definedName>
    <definedName name="ef" localSheetId="24" hidden="1">{#N/A,#N/A,FALSE,"Aging Summary";#N/A,#N/A,FALSE,"Ratio Analysis";#N/A,#N/A,FALSE,"Test 120 Day Accts";#N/A,#N/A,FALSE,"Tickmarks"}</definedName>
    <definedName name="ef" localSheetId="21" hidden="1">{#N/A,#N/A,FALSE,"Aging Summary";#N/A,#N/A,FALSE,"Ratio Analysis";#N/A,#N/A,FALSE,"Test 120 Day Accts";#N/A,#N/A,FALSE,"Tickmarks"}</definedName>
    <definedName name="ef" localSheetId="22" hidden="1">{#N/A,#N/A,FALSE,"Aging Summary";#N/A,#N/A,FALSE,"Ratio Analysis";#N/A,#N/A,FALSE,"Test 120 Day Accts";#N/A,#N/A,FALSE,"Tickmarks"}</definedName>
    <definedName name="ef" localSheetId="23" hidden="1">{#N/A,#N/A,FALSE,"Aging Summary";#N/A,#N/A,FALSE,"Ratio Analysis";#N/A,#N/A,FALSE,"Test 120 Day Accts";#N/A,#N/A,FALSE,"Tickmarks"}</definedName>
    <definedName name="ef" localSheetId="20" hidden="1">{#N/A,#N/A,FALSE,"Aging Summary";#N/A,#N/A,FALSE,"Ratio Analysis";#N/A,#N/A,FALSE,"Test 120 Day Accts";#N/A,#N/A,FALSE,"Tickmarks"}</definedName>
    <definedName name="ef" localSheetId="25" hidden="1">{#N/A,#N/A,FALSE,"Aging Summary";#N/A,#N/A,FALSE,"Ratio Analysis";#N/A,#N/A,FALSE,"Test 120 Day Accts";#N/A,#N/A,FALSE,"Tickmarks"}</definedName>
    <definedName name="ef" hidden="1">{#N/A,#N/A,FALSE,"Aging Summary";#N/A,#N/A,FALSE,"Ratio Analysis";#N/A,#N/A,FALSE,"Test 120 Day Accts";#N/A,#N/A,FALSE,"Tickmarks"}</definedName>
    <definedName name="efr" localSheetId="23">#REF!,#REF!,#REF!,#REF!</definedName>
    <definedName name="efr">#REF!,#REF!,#REF!,#REF!</definedName>
    <definedName name="EIN" localSheetId="24" hidden="1">#REF!</definedName>
    <definedName name="EIN" localSheetId="21" hidden="1">#REF!</definedName>
    <definedName name="EIN" localSheetId="22" hidden="1">#REF!</definedName>
    <definedName name="EIN" localSheetId="23" hidden="1">#REF!</definedName>
    <definedName name="EIN" localSheetId="20" hidden="1">#REF!</definedName>
    <definedName name="EIN" localSheetId="25" hidden="1">#REF!</definedName>
    <definedName name="EIN" hidden="1">#REF!</definedName>
    <definedName name="EPMWorkbookOptions_1">"dgEAAB+LCAAAAAAABACF0MEOgjAMBuC7ie+w7C4DTTwYwINeTCQYTdRrhQKL0JFtOh9fokGjHrz+/dqmDee3pmZX1EYqinjg+ZwhZSqXVEb8YotRMOXzeDgID0qfT0qd09Z21LCuj8zsZvKIV9a2MyGcc56beEqXYuz7gTgm611WYQP8heV/PJJkLFCGvNvKWLjFQqOpUkpbpLiA2mAoPsOHW9QIegkWUtrBFXv5HT9sf8tGK4uZxbzXv4VP"</definedName>
    <definedName name="EPMWorkbookOptions_2" hidden="1">"73ImntHK7EFLONWYoC7fE37y7nXi63fxHS3iv392AQAA"</definedName>
    <definedName name="Equity_Percent" localSheetId="23">#REF!</definedName>
    <definedName name="Equity_Percent">#REF!</definedName>
    <definedName name="er"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r"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r"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r"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r"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r"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rase" localSheetId="24" hidden="1">{#N/A,#N/A,TRUE,"TOTAL DISTRIBUTION";#N/A,#N/A,TRUE,"SOUTH";#N/A,#N/A,TRUE,"NORTHEAST";#N/A,#N/A,TRUE,"WEST"}</definedName>
    <definedName name="erase" localSheetId="21" hidden="1">{#N/A,#N/A,TRUE,"TOTAL DISTRIBUTION";#N/A,#N/A,TRUE,"SOUTH";#N/A,#N/A,TRUE,"NORTHEAST";#N/A,#N/A,TRUE,"WEST"}</definedName>
    <definedName name="erase" localSheetId="22" hidden="1">{#N/A,#N/A,TRUE,"TOTAL DISTRIBUTION";#N/A,#N/A,TRUE,"SOUTH";#N/A,#N/A,TRUE,"NORTHEAST";#N/A,#N/A,TRUE,"WEST"}</definedName>
    <definedName name="erase" localSheetId="23" hidden="1">{#N/A,#N/A,TRUE,"TOTAL DISTRIBUTION";#N/A,#N/A,TRUE,"SOUTH";#N/A,#N/A,TRUE,"NORTHEAST";#N/A,#N/A,TRUE,"WEST"}</definedName>
    <definedName name="erase" localSheetId="20" hidden="1">{#N/A,#N/A,TRUE,"TOTAL DISTRIBUTION";#N/A,#N/A,TRUE,"SOUTH";#N/A,#N/A,TRUE,"NORTHEAST";#N/A,#N/A,TRUE,"WEST"}</definedName>
    <definedName name="erase" localSheetId="25" hidden="1">{#N/A,#N/A,TRUE,"TOTAL DISTRIBUTION";#N/A,#N/A,TRUE,"SOUTH";#N/A,#N/A,TRUE,"NORTHEAST";#N/A,#N/A,TRUE,"WEST"}</definedName>
    <definedName name="erase" hidden="1">{#N/A,#N/A,TRUE,"TOTAL DISTRIBUTION";#N/A,#N/A,TRUE,"SOUTH";#N/A,#N/A,TRUE,"NORTHEAST";#N/A,#N/A,TRUE,"WEST"}</definedName>
    <definedName name="erg"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63"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63"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63"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63"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63"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63"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6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2"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2"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2"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2"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2"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2"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3"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3"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3"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3"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3"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3"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4"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4"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4"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4"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4"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4"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5"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5"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5"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5"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5"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5"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srg" localSheetId="24"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gsrg" localSheetId="21"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gsrg" localSheetId="22"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gsrg" localSheetId="23"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gsrg" localSheetId="20"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gsrg" localSheetId="25"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gsrg"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OA" localSheetId="23">#REF!</definedName>
    <definedName name="EROA">#REF!</definedName>
    <definedName name="ert" localSheetId="23">#REF!,#REF!,#REF!,#REF!</definedName>
    <definedName name="ert">#REF!,#REF!,#REF!,#REF!</definedName>
    <definedName name="ert4e" localSheetId="24" hidden="1">{#N/A,#N/A,TRUE,"TOTAL DISTRIBUTION";#N/A,#N/A,TRUE,"SOUTH";#N/A,#N/A,TRUE,"NORTHEAST";#N/A,#N/A,TRUE,"WEST"}</definedName>
    <definedName name="ert4e" localSheetId="21" hidden="1">{#N/A,#N/A,TRUE,"TOTAL DISTRIBUTION";#N/A,#N/A,TRUE,"SOUTH";#N/A,#N/A,TRUE,"NORTHEAST";#N/A,#N/A,TRUE,"WEST"}</definedName>
    <definedName name="ert4e" localSheetId="22" hidden="1">{#N/A,#N/A,TRUE,"TOTAL DISTRIBUTION";#N/A,#N/A,TRUE,"SOUTH";#N/A,#N/A,TRUE,"NORTHEAST";#N/A,#N/A,TRUE,"WEST"}</definedName>
    <definedName name="ert4e" localSheetId="23" hidden="1">{#N/A,#N/A,TRUE,"TOTAL DISTRIBUTION";#N/A,#N/A,TRUE,"SOUTH";#N/A,#N/A,TRUE,"NORTHEAST";#N/A,#N/A,TRUE,"WEST"}</definedName>
    <definedName name="ert4e" localSheetId="20" hidden="1">{#N/A,#N/A,TRUE,"TOTAL DISTRIBUTION";#N/A,#N/A,TRUE,"SOUTH";#N/A,#N/A,TRUE,"NORTHEAST";#N/A,#N/A,TRUE,"WEST"}</definedName>
    <definedName name="ert4e" localSheetId="25" hidden="1">{#N/A,#N/A,TRUE,"TOTAL DISTRIBUTION";#N/A,#N/A,TRUE,"SOUTH";#N/A,#N/A,TRUE,"NORTHEAST";#N/A,#N/A,TRUE,"WEST"}</definedName>
    <definedName name="ert4e" hidden="1">{#N/A,#N/A,TRUE,"TOTAL DISTRIBUTION";#N/A,#N/A,TRUE,"SOUTH";#N/A,#N/A,TRUE,"NORTHEAST";#N/A,#N/A,TRUE,"WEST"}</definedName>
    <definedName name="ertwertwtr" localSheetId="24"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ertwertwtr" localSheetId="21"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ertwertwtr" localSheetId="22"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ertwertwtr" localSheetId="23"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ertwertwtr" localSheetId="20"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ertwertwtr" localSheetId="25"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ertwertwtr"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ertyertyeyt" localSheetId="24"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tyertyeyt" localSheetId="21"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tyertyeyt" localSheetId="22"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tyertyeyt" localSheetId="23"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tyertyeyt" localSheetId="20"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tyertyeyt" localSheetId="25"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tyertyeyt"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tyertyreyt" localSheetId="24" hidden="1">{TRUE,TRUE,-1.25,-15.5,484.5,253.5,FALSE,FALSE,TRUE,TRUE,0,1,#N/A,1,3,14.8947368421053,2,3,FALSE,TRUE,3,TRUE,1,TRUE,80,"Swvu.Assumptions.","ACwvu.Assumptions.",#N/A,FALSE,FALSE,0.65,0.5,1.25,1,1,"","",TRUE,FALSE,FALSE,FALSE,1,#N/A,1,1,"=R1C1:R64C13",FALSE,"Rwvu.Assumptions.",#N/A,FALSE,FALSE,FALSE,1,#N/A,#N/A,FALSE,FALSE,TRUE,TRUE,TRUE}</definedName>
    <definedName name="ertyertyreyt" localSheetId="21" hidden="1">{TRUE,TRUE,-1.25,-15.5,484.5,253.5,FALSE,FALSE,TRUE,TRUE,0,1,#N/A,1,3,14.8947368421053,2,3,FALSE,TRUE,3,TRUE,1,TRUE,80,"Swvu.Assumptions.","ACwvu.Assumptions.",#N/A,FALSE,FALSE,0.65,0.5,1.25,1,1,"","",TRUE,FALSE,FALSE,FALSE,1,#N/A,1,1,"=R1C1:R64C13",FALSE,"Rwvu.Assumptions.",#N/A,FALSE,FALSE,FALSE,1,#N/A,#N/A,FALSE,FALSE,TRUE,TRUE,TRUE}</definedName>
    <definedName name="ertyertyreyt" localSheetId="22" hidden="1">{TRUE,TRUE,-1.25,-15.5,484.5,253.5,FALSE,FALSE,TRUE,TRUE,0,1,#N/A,1,3,14.8947368421053,2,3,FALSE,TRUE,3,TRUE,1,TRUE,80,"Swvu.Assumptions.","ACwvu.Assumptions.",#N/A,FALSE,FALSE,0.65,0.5,1.25,1,1,"","",TRUE,FALSE,FALSE,FALSE,1,#N/A,1,1,"=R1C1:R64C13",FALSE,"Rwvu.Assumptions.",#N/A,FALSE,FALSE,FALSE,1,#N/A,#N/A,FALSE,FALSE,TRUE,TRUE,TRUE}</definedName>
    <definedName name="ertyertyreyt" localSheetId="23" hidden="1">{TRUE,TRUE,-1.25,-15.5,484.5,253.5,FALSE,FALSE,TRUE,TRUE,0,1,#N/A,1,3,14.8947368421053,2,3,FALSE,TRUE,3,TRUE,1,TRUE,80,"Swvu.Assumptions.","ACwvu.Assumptions.",#N/A,FALSE,FALSE,0.65,0.5,1.25,1,1,"","",TRUE,FALSE,FALSE,FALSE,1,#N/A,1,1,"=R1C1:R64C13",FALSE,"Rwvu.Assumptions.",#N/A,FALSE,FALSE,FALSE,1,#N/A,#N/A,FALSE,FALSE,TRUE,TRUE,TRUE}</definedName>
    <definedName name="ertyertyreyt" localSheetId="20" hidden="1">{TRUE,TRUE,-1.25,-15.5,484.5,253.5,FALSE,FALSE,TRUE,TRUE,0,1,#N/A,1,3,14.8947368421053,2,3,FALSE,TRUE,3,TRUE,1,TRUE,80,"Swvu.Assumptions.","ACwvu.Assumptions.",#N/A,FALSE,FALSE,0.65,0.5,1.25,1,1,"","",TRUE,FALSE,FALSE,FALSE,1,#N/A,1,1,"=R1C1:R64C13",FALSE,"Rwvu.Assumptions.",#N/A,FALSE,FALSE,FALSE,1,#N/A,#N/A,FALSE,FALSE,TRUE,TRUE,TRUE}</definedName>
    <definedName name="ertyertyreyt" localSheetId="25" hidden="1">{TRUE,TRUE,-1.25,-15.5,484.5,253.5,FALSE,FALSE,TRUE,TRUE,0,1,#N/A,1,3,14.8947368421053,2,3,FALSE,TRUE,3,TRUE,1,TRUE,80,"Swvu.Assumptions.","ACwvu.Assumptions.",#N/A,FALSE,FALSE,0.65,0.5,1.25,1,1,"","",TRUE,FALSE,FALSE,FALSE,1,#N/A,1,1,"=R1C1:R64C13",FALSE,"Rwvu.Assumptions.",#N/A,FALSE,FALSE,FALSE,1,#N/A,#N/A,FALSE,FALSE,TRUE,TRUE,TRUE}</definedName>
    <definedName name="ertyertyreyt" hidden="1">{TRUE,TRUE,-1.25,-15.5,484.5,253.5,FALSE,FALSE,TRUE,TRUE,0,1,#N/A,1,3,14.8947368421053,2,3,FALSE,TRUE,3,TRUE,1,TRUE,80,"Swvu.Assumptions.","ACwvu.Assumptions.",#N/A,FALSE,FALSE,0.65,0.5,1.25,1,1,"","",TRUE,FALSE,FALSE,FALSE,1,#N/A,1,1,"=R1C1:R64C13",FALSE,"Rwvu.Assumptions.",#N/A,FALSE,FALSE,FALSE,1,#N/A,#N/A,FALSE,FALSE,TRUE,TRUE,TRUE}</definedName>
    <definedName name="ertyertyryt" localSheetId="24" hidden="1">{"US RM Earnings Summary",#N/A,FALSE,"US R&amp;M";"US RM Realization Data",#N/A,FALSE,"US R&amp;M";"For RM Earnings Detail",#N/A,FALSE,"Foreign R&amp;M";"For RM Real and Vol Detail",#N/A,FALSE,"Foreign R&amp;M"}</definedName>
    <definedName name="ertyertyryt" localSheetId="21" hidden="1">{"US RM Earnings Summary",#N/A,FALSE,"US R&amp;M";"US RM Realization Data",#N/A,FALSE,"US R&amp;M";"For RM Earnings Detail",#N/A,FALSE,"Foreign R&amp;M";"For RM Real and Vol Detail",#N/A,FALSE,"Foreign R&amp;M"}</definedName>
    <definedName name="ertyertyryt" localSheetId="22" hidden="1">{"US RM Earnings Summary",#N/A,FALSE,"US R&amp;M";"US RM Realization Data",#N/A,FALSE,"US R&amp;M";"For RM Earnings Detail",#N/A,FALSE,"Foreign R&amp;M";"For RM Real and Vol Detail",#N/A,FALSE,"Foreign R&amp;M"}</definedName>
    <definedName name="ertyertyryt" localSheetId="23" hidden="1">{"US RM Earnings Summary",#N/A,FALSE,"US R&amp;M";"US RM Realization Data",#N/A,FALSE,"US R&amp;M";"For RM Earnings Detail",#N/A,FALSE,"Foreign R&amp;M";"For RM Real and Vol Detail",#N/A,FALSE,"Foreign R&amp;M"}</definedName>
    <definedName name="ertyertyryt" localSheetId="20" hidden="1">{"US RM Earnings Summary",#N/A,FALSE,"US R&amp;M";"US RM Realization Data",#N/A,FALSE,"US R&amp;M";"For RM Earnings Detail",#N/A,FALSE,"Foreign R&amp;M";"For RM Real and Vol Detail",#N/A,FALSE,"Foreign R&amp;M"}</definedName>
    <definedName name="ertyertyryt" localSheetId="25" hidden="1">{"US RM Earnings Summary",#N/A,FALSE,"US R&amp;M";"US RM Realization Data",#N/A,FALSE,"US R&amp;M";"For RM Earnings Detail",#N/A,FALSE,"Foreign R&amp;M";"For RM Real and Vol Detail",#N/A,FALSE,"Foreign R&amp;M"}</definedName>
    <definedName name="ertyertyryt" hidden="1">{"US RM Earnings Summary",#N/A,FALSE,"US R&amp;M";"US RM Realization Data",#N/A,FALSE,"US R&amp;M";"For RM Earnings Detail",#N/A,FALSE,"Foreign R&amp;M";"For RM Real and Vol Detail",#N/A,FALSE,"Foreign R&amp;M"}</definedName>
    <definedName name="ertyerytrty" localSheetId="24" hidden="1">{TRUE,TRUE,-1.25,-15.5,604.5,343.5,FALSE,FALSE,TRUE,TRUE,0,1,2,1,5,1,4,4,TRUE,TRUE,3,TRUE,1,TRUE,85,"Swvu.earnings.","ACwvu.earnings.",#N/A,FALSE,FALSE,0.75,0.75,1,1,2,"","",TRUE,FALSE,FALSE,FALSE,1,#N/A,1,1,"=R1C1:R39C12",FALSE,#N/A,#N/A,FALSE,FALSE,FALSE,1,#N/A,#N/A,FALSE,FALSE,TRUE,TRUE,TRUE}</definedName>
    <definedName name="ertyerytrty" localSheetId="21" hidden="1">{TRUE,TRUE,-1.25,-15.5,604.5,343.5,FALSE,FALSE,TRUE,TRUE,0,1,2,1,5,1,4,4,TRUE,TRUE,3,TRUE,1,TRUE,85,"Swvu.earnings.","ACwvu.earnings.",#N/A,FALSE,FALSE,0.75,0.75,1,1,2,"","",TRUE,FALSE,FALSE,FALSE,1,#N/A,1,1,"=R1C1:R39C12",FALSE,#N/A,#N/A,FALSE,FALSE,FALSE,1,#N/A,#N/A,FALSE,FALSE,TRUE,TRUE,TRUE}</definedName>
    <definedName name="ertyerytrty" localSheetId="22" hidden="1">{TRUE,TRUE,-1.25,-15.5,604.5,343.5,FALSE,FALSE,TRUE,TRUE,0,1,2,1,5,1,4,4,TRUE,TRUE,3,TRUE,1,TRUE,85,"Swvu.earnings.","ACwvu.earnings.",#N/A,FALSE,FALSE,0.75,0.75,1,1,2,"","",TRUE,FALSE,FALSE,FALSE,1,#N/A,1,1,"=R1C1:R39C12",FALSE,#N/A,#N/A,FALSE,FALSE,FALSE,1,#N/A,#N/A,FALSE,FALSE,TRUE,TRUE,TRUE}</definedName>
    <definedName name="ertyerytrty" localSheetId="23" hidden="1">{TRUE,TRUE,-1.25,-15.5,604.5,343.5,FALSE,FALSE,TRUE,TRUE,0,1,2,1,5,1,4,4,TRUE,TRUE,3,TRUE,1,TRUE,85,"Swvu.earnings.","ACwvu.earnings.",#N/A,FALSE,FALSE,0.75,0.75,1,1,2,"","",TRUE,FALSE,FALSE,FALSE,1,#N/A,1,1,"=R1C1:R39C12",FALSE,#N/A,#N/A,FALSE,FALSE,FALSE,1,#N/A,#N/A,FALSE,FALSE,TRUE,TRUE,TRUE}</definedName>
    <definedName name="ertyerytrty" localSheetId="20" hidden="1">{TRUE,TRUE,-1.25,-15.5,604.5,343.5,FALSE,FALSE,TRUE,TRUE,0,1,2,1,5,1,4,4,TRUE,TRUE,3,TRUE,1,TRUE,85,"Swvu.earnings.","ACwvu.earnings.",#N/A,FALSE,FALSE,0.75,0.75,1,1,2,"","",TRUE,FALSE,FALSE,FALSE,1,#N/A,1,1,"=R1C1:R39C12",FALSE,#N/A,#N/A,FALSE,FALSE,FALSE,1,#N/A,#N/A,FALSE,FALSE,TRUE,TRUE,TRUE}</definedName>
    <definedName name="ertyerytrty" localSheetId="25" hidden="1">{TRUE,TRUE,-1.25,-15.5,604.5,343.5,FALSE,FALSE,TRUE,TRUE,0,1,2,1,5,1,4,4,TRUE,TRUE,3,TRUE,1,TRUE,85,"Swvu.earnings.","ACwvu.earnings.",#N/A,FALSE,FALSE,0.75,0.75,1,1,2,"","",TRUE,FALSE,FALSE,FALSE,1,#N/A,1,1,"=R1C1:R39C12",FALSE,#N/A,#N/A,FALSE,FALSE,FALSE,1,#N/A,#N/A,FALSE,FALSE,TRUE,TRUE,TRUE}</definedName>
    <definedName name="ertyerytrty" hidden="1">{TRUE,TRUE,-1.25,-15.5,604.5,343.5,FALSE,FALSE,TRUE,TRUE,0,1,2,1,5,1,4,4,TRUE,TRUE,3,TRUE,1,TRUE,85,"Swvu.earnings.","ACwvu.earnings.",#N/A,FALSE,FALSE,0.75,0.75,1,1,2,"","",TRUE,FALSE,FALSE,FALSE,1,#N/A,1,1,"=R1C1:R39C12",FALSE,#N/A,#N/A,FALSE,FALSE,FALSE,1,#N/A,#N/A,FALSE,FALSE,TRUE,TRUE,TRUE}</definedName>
    <definedName name="ertyrtyrey" localSheetId="24"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ertyrtyrey" localSheetId="21"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ertyrtyrey" localSheetId="22"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ertyrtyrey" localSheetId="23"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ertyrtyrey" localSheetId="20"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ertyrtyrey" localSheetId="25"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ertyrtyrey"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EscalationCOP_TIK" localSheetId="23">#REF!</definedName>
    <definedName name="EscalationCOP_TIK">#REF!</definedName>
    <definedName name="EscalationEncana" localSheetId="23">#REF!</definedName>
    <definedName name="EscalationEncana">#REF!</definedName>
    <definedName name="EscalationXTO" localSheetId="23">#REF!</definedName>
    <definedName name="EscalationXTO">#REF!</definedName>
    <definedName name="EssAliasTable">"Default"</definedName>
    <definedName name="EssLatest">"Q1 FY99"</definedName>
    <definedName name="EssOptions">"2100000010120000_01000"</definedName>
    <definedName name="EST" localSheetId="24" hidden="1">{#N/A,#N/A,FALSE,"Summary";#N/A,#N/A,FALSE,"Adj to Option C";#N/A,#N/A,FALSE,"Dividend Analysis";#N/A,#N/A,FALSE,"Reserve Analysis";#N/A,#N/A,FALSE,"Depreciation";#N/A,#N/A,FALSE,"Other Tax Adj"}</definedName>
    <definedName name="EST" localSheetId="21" hidden="1">{#N/A,#N/A,FALSE,"Summary";#N/A,#N/A,FALSE,"Adj to Option C";#N/A,#N/A,FALSE,"Dividend Analysis";#N/A,#N/A,FALSE,"Reserve Analysis";#N/A,#N/A,FALSE,"Depreciation";#N/A,#N/A,FALSE,"Other Tax Adj"}</definedName>
    <definedName name="EST" localSheetId="22" hidden="1">{#N/A,#N/A,FALSE,"Summary";#N/A,#N/A,FALSE,"Adj to Option C";#N/A,#N/A,FALSE,"Dividend Analysis";#N/A,#N/A,FALSE,"Reserve Analysis";#N/A,#N/A,FALSE,"Depreciation";#N/A,#N/A,FALSE,"Other Tax Adj"}</definedName>
    <definedName name="EST" localSheetId="23" hidden="1">{#N/A,#N/A,FALSE,"Summary";#N/A,#N/A,FALSE,"Adj to Option C";#N/A,#N/A,FALSE,"Dividend Analysis";#N/A,#N/A,FALSE,"Reserve Analysis";#N/A,#N/A,FALSE,"Depreciation";#N/A,#N/A,FALSE,"Other Tax Adj"}</definedName>
    <definedName name="EST" localSheetId="20" hidden="1">{#N/A,#N/A,FALSE,"Summary";#N/A,#N/A,FALSE,"Adj to Option C";#N/A,#N/A,FALSE,"Dividend Analysis";#N/A,#N/A,FALSE,"Reserve Analysis";#N/A,#N/A,FALSE,"Depreciation";#N/A,#N/A,FALSE,"Other Tax Adj"}</definedName>
    <definedName name="EST" localSheetId="25" hidden="1">{#N/A,#N/A,FALSE,"Summary";#N/A,#N/A,FALSE,"Adj to Option C";#N/A,#N/A,FALSE,"Dividend Analysis";#N/A,#N/A,FALSE,"Reserve Analysis";#N/A,#N/A,FALSE,"Depreciation";#N/A,#N/A,FALSE,"Other Tax Adj"}</definedName>
    <definedName name="EST" hidden="1">{#N/A,#N/A,FALSE,"Summary";#N/A,#N/A,FALSE,"Adj to Option C";#N/A,#N/A,FALSE,"Dividend Analysis";#N/A,#N/A,FALSE,"Reserve Analysis";#N/A,#N/A,FALSE,"Depreciation";#N/A,#N/A,FALSE,"Other Tax Adj"}</definedName>
    <definedName name="Estimate" localSheetId="24" hidden="1">{#N/A,#N/A,FALSE,"Summary";#N/A,#N/A,FALSE,"Adj to Option C";#N/A,#N/A,FALSE,"Dividend Analysis";#N/A,#N/A,FALSE,"Reserve Analysis";#N/A,#N/A,FALSE,"Depreciation";#N/A,#N/A,FALSE,"Other Tax Adj"}</definedName>
    <definedName name="Estimate" localSheetId="21" hidden="1">{#N/A,#N/A,FALSE,"Summary";#N/A,#N/A,FALSE,"Adj to Option C";#N/A,#N/A,FALSE,"Dividend Analysis";#N/A,#N/A,FALSE,"Reserve Analysis";#N/A,#N/A,FALSE,"Depreciation";#N/A,#N/A,FALSE,"Other Tax Adj"}</definedName>
    <definedName name="Estimate" localSheetId="22" hidden="1">{#N/A,#N/A,FALSE,"Summary";#N/A,#N/A,FALSE,"Adj to Option C";#N/A,#N/A,FALSE,"Dividend Analysis";#N/A,#N/A,FALSE,"Reserve Analysis";#N/A,#N/A,FALSE,"Depreciation";#N/A,#N/A,FALSE,"Other Tax Adj"}</definedName>
    <definedName name="Estimate" localSheetId="23" hidden="1">{#N/A,#N/A,FALSE,"Summary";#N/A,#N/A,FALSE,"Adj to Option C";#N/A,#N/A,FALSE,"Dividend Analysis";#N/A,#N/A,FALSE,"Reserve Analysis";#N/A,#N/A,FALSE,"Depreciation";#N/A,#N/A,FALSE,"Other Tax Adj"}</definedName>
    <definedName name="Estimate" localSheetId="20" hidden="1">{#N/A,#N/A,FALSE,"Summary";#N/A,#N/A,FALSE,"Adj to Option C";#N/A,#N/A,FALSE,"Dividend Analysis";#N/A,#N/A,FALSE,"Reserve Analysis";#N/A,#N/A,FALSE,"Depreciation";#N/A,#N/A,FALSE,"Other Tax Adj"}</definedName>
    <definedName name="Estimate" localSheetId="25" hidden="1">{#N/A,#N/A,FALSE,"Summary";#N/A,#N/A,FALSE,"Adj to Option C";#N/A,#N/A,FALSE,"Dividend Analysis";#N/A,#N/A,FALSE,"Reserve Analysis";#N/A,#N/A,FALSE,"Depreciation";#N/A,#N/A,FALSE,"Other Tax Adj"}</definedName>
    <definedName name="Estimate" hidden="1">{#N/A,#N/A,FALSE,"Summary";#N/A,#N/A,FALSE,"Adj to Option C";#N/A,#N/A,FALSE,"Dividend Analysis";#N/A,#N/A,FALSE,"Reserve Analysis";#N/A,#N/A,FALSE,"Depreciation";#N/A,#N/A,FALSE,"Other Tax Adj"}</definedName>
    <definedName name="estimate2" localSheetId="24" hidden="1">{#N/A,#N/A,FALSE,"Summary";#N/A,#N/A,FALSE,"Adj to Option C";#N/A,#N/A,FALSE,"Dividend Analysis";#N/A,#N/A,FALSE,"Reserve Analysis";#N/A,#N/A,FALSE,"Depreciation";#N/A,#N/A,FALSE,"Other Tax Adj"}</definedName>
    <definedName name="estimate2" localSheetId="21" hidden="1">{#N/A,#N/A,FALSE,"Summary";#N/A,#N/A,FALSE,"Adj to Option C";#N/A,#N/A,FALSE,"Dividend Analysis";#N/A,#N/A,FALSE,"Reserve Analysis";#N/A,#N/A,FALSE,"Depreciation";#N/A,#N/A,FALSE,"Other Tax Adj"}</definedName>
    <definedName name="estimate2" localSheetId="22" hidden="1">{#N/A,#N/A,FALSE,"Summary";#N/A,#N/A,FALSE,"Adj to Option C";#N/A,#N/A,FALSE,"Dividend Analysis";#N/A,#N/A,FALSE,"Reserve Analysis";#N/A,#N/A,FALSE,"Depreciation";#N/A,#N/A,FALSE,"Other Tax Adj"}</definedName>
    <definedName name="estimate2" localSheetId="23" hidden="1">{#N/A,#N/A,FALSE,"Summary";#N/A,#N/A,FALSE,"Adj to Option C";#N/A,#N/A,FALSE,"Dividend Analysis";#N/A,#N/A,FALSE,"Reserve Analysis";#N/A,#N/A,FALSE,"Depreciation";#N/A,#N/A,FALSE,"Other Tax Adj"}</definedName>
    <definedName name="estimate2" localSheetId="20" hidden="1">{#N/A,#N/A,FALSE,"Summary";#N/A,#N/A,FALSE,"Adj to Option C";#N/A,#N/A,FALSE,"Dividend Analysis";#N/A,#N/A,FALSE,"Reserve Analysis";#N/A,#N/A,FALSE,"Depreciation";#N/A,#N/A,FALSE,"Other Tax Adj"}</definedName>
    <definedName name="estimate2" localSheetId="25" hidden="1">{#N/A,#N/A,FALSE,"Summary";#N/A,#N/A,FALSE,"Adj to Option C";#N/A,#N/A,FALSE,"Dividend Analysis";#N/A,#N/A,FALSE,"Reserve Analysis";#N/A,#N/A,FALSE,"Depreciation";#N/A,#N/A,FALSE,"Other Tax Adj"}</definedName>
    <definedName name="estimate2" hidden="1">{#N/A,#N/A,FALSE,"Summary";#N/A,#N/A,FALSE,"Adj to Option C";#N/A,#N/A,FALSE,"Dividend Analysis";#N/A,#N/A,FALSE,"Reserve Analysis";#N/A,#N/A,FALSE,"Depreciation";#N/A,#N/A,FALSE,"Other Tax Adj"}</definedName>
    <definedName name="etret"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tret"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tret"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tret"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tret"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tret"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tret"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trtyrtyerty" localSheetId="24" hidden="1">{"Fact Sheet",#N/A,FALSE,"Fact";"Earnings_Summary",#N/A,FALSE,"Earnings Model";"Balance Sheet",#N/A,FALSE,"Balance";"Change in Cash",#N/A,FALSE,"Cashflow";"normalengs",#N/A,FALSE,"NormalEngs";"NormalGrowth",#N/A,FALSE,"NormalGrowth"}</definedName>
    <definedName name="etrtyrtyerty" localSheetId="21" hidden="1">{"Fact Sheet",#N/A,FALSE,"Fact";"Earnings_Summary",#N/A,FALSE,"Earnings Model";"Balance Sheet",#N/A,FALSE,"Balance";"Change in Cash",#N/A,FALSE,"Cashflow";"normalengs",#N/A,FALSE,"NormalEngs";"NormalGrowth",#N/A,FALSE,"NormalGrowth"}</definedName>
    <definedName name="etrtyrtyerty" localSheetId="22" hidden="1">{"Fact Sheet",#N/A,FALSE,"Fact";"Earnings_Summary",#N/A,FALSE,"Earnings Model";"Balance Sheet",#N/A,FALSE,"Balance";"Change in Cash",#N/A,FALSE,"Cashflow";"normalengs",#N/A,FALSE,"NormalEngs";"NormalGrowth",#N/A,FALSE,"NormalGrowth"}</definedName>
    <definedName name="etrtyrtyerty" localSheetId="23" hidden="1">{"Fact Sheet",#N/A,FALSE,"Fact";"Earnings_Summary",#N/A,FALSE,"Earnings Model";"Balance Sheet",#N/A,FALSE,"Balance";"Change in Cash",#N/A,FALSE,"Cashflow";"normalengs",#N/A,FALSE,"NormalEngs";"NormalGrowth",#N/A,FALSE,"NormalGrowth"}</definedName>
    <definedName name="etrtyrtyerty" localSheetId="20" hidden="1">{"Fact Sheet",#N/A,FALSE,"Fact";"Earnings_Summary",#N/A,FALSE,"Earnings Model";"Balance Sheet",#N/A,FALSE,"Balance";"Change in Cash",#N/A,FALSE,"Cashflow";"normalengs",#N/A,FALSE,"NormalEngs";"NormalGrowth",#N/A,FALSE,"NormalGrowth"}</definedName>
    <definedName name="etrtyrtyerty" localSheetId="25" hidden="1">{"Fact Sheet",#N/A,FALSE,"Fact";"Earnings_Summary",#N/A,FALSE,"Earnings Model";"Balance Sheet",#N/A,FALSE,"Balance";"Change in Cash",#N/A,FALSE,"Cashflow";"normalengs",#N/A,FALSE,"NormalEngs";"NormalGrowth",#N/A,FALSE,"NormalGrowth"}</definedName>
    <definedName name="etrtyrtyerty" hidden="1">{"Fact Sheet",#N/A,FALSE,"Fact";"Earnings_Summary",#N/A,FALSE,"Earnings Model";"Balance Sheet",#N/A,FALSE,"Balance";"Change in Cash",#N/A,FALSE,"Cashflow";"normalengs",#N/A,FALSE,"NormalEngs";"NormalGrowth",#N/A,FALSE,"NormalGrowth"}</definedName>
    <definedName name="etyertyrty" localSheetId="24" hidden="1">{"US EP Earn and Prof Analysis",#N/A,FALSE,"USE&amp;P ";"US EP Price Vol Detail",#N/A,FALSE,"USE&amp;P "}</definedName>
    <definedName name="etyertyrty" localSheetId="21" hidden="1">{"US EP Earn and Prof Analysis",#N/A,FALSE,"USE&amp;P ";"US EP Price Vol Detail",#N/A,FALSE,"USE&amp;P "}</definedName>
    <definedName name="etyertyrty" localSheetId="22" hidden="1">{"US EP Earn and Prof Analysis",#N/A,FALSE,"USE&amp;P ";"US EP Price Vol Detail",#N/A,FALSE,"USE&amp;P "}</definedName>
    <definedName name="etyertyrty" localSheetId="23" hidden="1">{"US EP Earn and Prof Analysis",#N/A,FALSE,"USE&amp;P ";"US EP Price Vol Detail",#N/A,FALSE,"USE&amp;P "}</definedName>
    <definedName name="etyertyrty" localSheetId="20" hidden="1">{"US EP Earn and Prof Analysis",#N/A,FALSE,"USE&amp;P ";"US EP Price Vol Detail",#N/A,FALSE,"USE&amp;P "}</definedName>
    <definedName name="etyertyrty" localSheetId="25" hidden="1">{"US EP Earn and Prof Analysis",#N/A,FALSE,"USE&amp;P ";"US EP Price Vol Detail",#N/A,FALSE,"USE&amp;P "}</definedName>
    <definedName name="etyertyrty" hidden="1">{"US EP Earn and Prof Analysis",#N/A,FALSE,"USE&amp;P ";"US EP Price Vol Detail",#N/A,FALSE,"USE&amp;P "}</definedName>
    <definedName name="eu3q" localSheetId="23">#REF!,#REF!,#REF!,#REF!</definedName>
    <definedName name="eu3q">#REF!,#REF!,#REF!,#REF!</definedName>
    <definedName name="EV__LASTREFTIME__" hidden="1">39826.8319444444</definedName>
    <definedName name="EV_Gas_Pricing_Meter" localSheetId="23">#REF!</definedName>
    <definedName name="EV_Gas_Pricing_Meter">#REF!</definedName>
    <definedName name="ewrtwertewrt" localSheetId="24" hidden="1">{"Balance Sheet",#N/A,FALSE,"Balance";"Balance Sheet Details",#N/A,FALSE,"Balance";"Change in Cash",#N/A,FALSE,"Cashflow"}</definedName>
    <definedName name="ewrtwertewrt" localSheetId="21" hidden="1">{"Balance Sheet",#N/A,FALSE,"Balance";"Balance Sheet Details",#N/A,FALSE,"Balance";"Change in Cash",#N/A,FALSE,"Cashflow"}</definedName>
    <definedName name="ewrtwertewrt" localSheetId="22" hidden="1">{"Balance Sheet",#N/A,FALSE,"Balance";"Balance Sheet Details",#N/A,FALSE,"Balance";"Change in Cash",#N/A,FALSE,"Cashflow"}</definedName>
    <definedName name="ewrtwertewrt" localSheetId="23" hidden="1">{"Balance Sheet",#N/A,FALSE,"Balance";"Balance Sheet Details",#N/A,FALSE,"Balance";"Change in Cash",#N/A,FALSE,"Cashflow"}</definedName>
    <definedName name="ewrtwertewrt" localSheetId="20" hidden="1">{"Balance Sheet",#N/A,FALSE,"Balance";"Balance Sheet Details",#N/A,FALSE,"Balance";"Change in Cash",#N/A,FALSE,"Cashflow"}</definedName>
    <definedName name="ewrtwertewrt" localSheetId="25" hidden="1">{"Balance Sheet",#N/A,FALSE,"Balance";"Balance Sheet Details",#N/A,FALSE,"Balance";"Change in Cash",#N/A,FALSE,"Cashflow"}</definedName>
    <definedName name="ewrtwertewrt" hidden="1">{"Balance Sheet",#N/A,FALSE,"Balance";"Balance Sheet Details",#N/A,FALSE,"Balance";"Change in Cash",#N/A,FALSE,"Cashflow"}</definedName>
    <definedName name="ExistCap" localSheetId="24"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ExistCap" localSheetId="21"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ExistCap" localSheetId="22"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ExistCap" localSheetId="23"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ExistCap" localSheetId="20"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ExistCap" localSheetId="25"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ExistCap"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Expense" localSheetId="24" hidden="1">{"'W.W. Summary'!$A$1:$K$37"}</definedName>
    <definedName name="Expense" localSheetId="21" hidden="1">{"'W.W. Summary'!$A$1:$K$37"}</definedName>
    <definedName name="Expense" localSheetId="22" hidden="1">{"'W.W. Summary'!$A$1:$K$37"}</definedName>
    <definedName name="Expense" localSheetId="23" hidden="1">{"'W.W. Summary'!$A$1:$K$37"}</definedName>
    <definedName name="Expense" localSheetId="20" hidden="1">{"'W.W. Summary'!$A$1:$K$37"}</definedName>
    <definedName name="Expense" localSheetId="25" hidden="1">{"'W.W. Summary'!$A$1:$K$37"}</definedName>
    <definedName name="Expense" hidden="1">{"'W.W. Summary'!$A$1:$K$37"}</definedName>
    <definedName name="faith" localSheetId="24" hidden="1">{#N/A,#N/A,FALSE,"Aging Summary";#N/A,#N/A,FALSE,"Ratio Analysis";#N/A,#N/A,FALSE,"Test 120 Day Accts";#N/A,#N/A,FALSE,"Tickmarks"}</definedName>
    <definedName name="faith" localSheetId="21" hidden="1">{#N/A,#N/A,FALSE,"Aging Summary";#N/A,#N/A,FALSE,"Ratio Analysis";#N/A,#N/A,FALSE,"Test 120 Day Accts";#N/A,#N/A,FALSE,"Tickmarks"}</definedName>
    <definedName name="faith" localSheetId="22" hidden="1">{#N/A,#N/A,FALSE,"Aging Summary";#N/A,#N/A,FALSE,"Ratio Analysis";#N/A,#N/A,FALSE,"Test 120 Day Accts";#N/A,#N/A,FALSE,"Tickmarks"}</definedName>
    <definedName name="faith" localSheetId="23" hidden="1">{#N/A,#N/A,FALSE,"Aging Summary";#N/A,#N/A,FALSE,"Ratio Analysis";#N/A,#N/A,FALSE,"Test 120 Day Accts";#N/A,#N/A,FALSE,"Tickmarks"}</definedName>
    <definedName name="faith" localSheetId="20" hidden="1">{#N/A,#N/A,FALSE,"Aging Summary";#N/A,#N/A,FALSE,"Ratio Analysis";#N/A,#N/A,FALSE,"Test 120 Day Accts";#N/A,#N/A,FALSE,"Tickmarks"}</definedName>
    <definedName name="faith" localSheetId="25" hidden="1">{#N/A,#N/A,FALSE,"Aging Summary";#N/A,#N/A,FALSE,"Ratio Analysis";#N/A,#N/A,FALSE,"Test 120 Day Accts";#N/A,#N/A,FALSE,"Tickmarks"}</definedName>
    <definedName name="faith" hidden="1">{#N/A,#N/A,FALSE,"Aging Summary";#N/A,#N/A,FALSE,"Ratio Analysis";#N/A,#N/A,FALSE,"Test 120 Day Accts";#N/A,#N/A,FALSE,"Tickmarks"}</definedName>
    <definedName name="FCVS" localSheetId="23">#REF!</definedName>
    <definedName name="FCVS">#REF!</definedName>
    <definedName name="fe" localSheetId="24"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 localSheetId="21"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 localSheetId="22"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 localSheetId="23"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 localSheetId="20"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 localSheetId="25"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d_inc_tax" localSheetId="23">#REF!</definedName>
    <definedName name="fed_inc_tax">#REF!</definedName>
    <definedName name="Federal_Rate" localSheetId="23">#REF!</definedName>
    <definedName name="Federal_Rate">#REF!</definedName>
    <definedName name="FeeRateSchedule" localSheetId="23">#REF!</definedName>
    <definedName name="FeeRateSchedule">#REF!</definedName>
    <definedName name="fer" localSheetId="24" hidden="1">{2;#N/A;"R13C16:R17C16";#N/A;"R13C14:R17C15";FALSE;FALSE;FALSE;95;#N/A;#N/A;"R13C19";#N/A;FALSE;FALSE;FALSE;FALSE;#N/A;"";#N/A;FALSE;"";"";#N/A;#N/A;#N/A}</definedName>
    <definedName name="fer" localSheetId="21" hidden="1">{2;#N/A;"R13C16:R17C16";#N/A;"R13C14:R17C15";FALSE;FALSE;FALSE;95;#N/A;#N/A;"R13C19";#N/A;FALSE;FALSE;FALSE;FALSE;#N/A;"";#N/A;FALSE;"";"";#N/A;#N/A;#N/A}</definedName>
    <definedName name="fer" localSheetId="22" hidden="1">{2;#N/A;"R13C16:R17C16";#N/A;"R13C14:R17C15";FALSE;FALSE;FALSE;95;#N/A;#N/A;"R13C19";#N/A;FALSE;FALSE;FALSE;FALSE;#N/A;"";#N/A;FALSE;"";"";#N/A;#N/A;#N/A}</definedName>
    <definedName name="fer" localSheetId="23" hidden="1">{2;#N/A;"R13C16:R17C16";#N/A;"R13C14:R17C15";FALSE;FALSE;FALSE;95;#N/A;#N/A;"R13C19";#N/A;FALSE;FALSE;FALSE;FALSE;#N/A;"";#N/A;FALSE;"";"";#N/A;#N/A;#N/A}</definedName>
    <definedName name="fer" localSheetId="20" hidden="1">{2;#N/A;"R13C16:R17C16";#N/A;"R13C14:R17C15";FALSE;FALSE;FALSE;95;#N/A;#N/A;"R13C19";#N/A;FALSE;FALSE;FALSE;FALSE;#N/A;"";#N/A;FALSE;"";"";#N/A;#N/A;#N/A}</definedName>
    <definedName name="fer" localSheetId="25" hidden="1">{2;#N/A;"R13C16:R17C16";#N/A;"R13C14:R17C15";FALSE;FALSE;FALSE;95;#N/A;#N/A;"R13C19";#N/A;FALSE;FALSE;FALSE;FALSE;#N/A;"";#N/A;FALSE;"";"";#N/A;#N/A;#N/A}</definedName>
    <definedName name="fer" hidden="1">{2;#N/A;"R13C16:R17C16";#N/A;"R13C14:R17C15";FALSE;FALSE;FALSE;95;#N/A;#N/A;"R13C19";#N/A;FALSE;FALSE;FALSE;FALSE;#N/A;"";#N/A;FALSE;"";"";#N/A;#N/A;#N/A}</definedName>
    <definedName name="ferf" localSheetId="23">#REF!,#REF!,#REF!,#REF!</definedName>
    <definedName name="ferf">#REF!,#REF!,#REF!,#REF!</definedName>
    <definedName name="ferfe" localSheetId="24"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rfe" localSheetId="21"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rfe" localSheetId="22"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rfe" localSheetId="23"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rfe" localSheetId="20"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rfe" localSheetId="25"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rf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w" localSheetId="24" hidden="1">{#N/A,#N/A,FALSE,"Ratios-Marathon";#N/A,#N/A,FALSE,"Share Proof-Marathon";#N/A,#N/A,FALSE,"Per Share-Marathon"}</definedName>
    <definedName name="few" localSheetId="21" hidden="1">{#N/A,#N/A,FALSE,"Ratios-Marathon";#N/A,#N/A,FALSE,"Share Proof-Marathon";#N/A,#N/A,FALSE,"Per Share-Marathon"}</definedName>
    <definedName name="few" localSheetId="22" hidden="1">{#N/A,#N/A,FALSE,"Ratios-Marathon";#N/A,#N/A,FALSE,"Share Proof-Marathon";#N/A,#N/A,FALSE,"Per Share-Marathon"}</definedName>
    <definedName name="few" localSheetId="23" hidden="1">{#N/A,#N/A,FALSE,"Ratios-Marathon";#N/A,#N/A,FALSE,"Share Proof-Marathon";#N/A,#N/A,FALSE,"Per Share-Marathon"}</definedName>
    <definedName name="few" localSheetId="20" hidden="1">{#N/A,#N/A,FALSE,"Ratios-Marathon";#N/A,#N/A,FALSE,"Share Proof-Marathon";#N/A,#N/A,FALSE,"Per Share-Marathon"}</definedName>
    <definedName name="few" localSheetId="25" hidden="1">{#N/A,#N/A,FALSE,"Ratios-Marathon";#N/A,#N/A,FALSE,"Share Proof-Marathon";#N/A,#N/A,FALSE,"Per Share-Marathon"}</definedName>
    <definedName name="few" hidden="1">{#N/A,#N/A,FALSE,"Ratios-Marathon";#N/A,#N/A,FALSE,"Share Proof-Marathon";#N/A,#N/A,FALSE,"Per Share-Marathon"}</definedName>
    <definedName name="FFUUsage" localSheetId="23">#REF!</definedName>
    <definedName name="FFUUsage">#REF!</definedName>
    <definedName name="fhk" localSheetId="24" hidden="1">{#N/A,#N/A,FALSE,"P&amp;L";#N/A,#N/A,FALSE,"DL Worksheet";#N/A,#N/A,FALSE,"Ind. Cell";#N/A,#N/A,FALSE,"Capital";#N/A,#N/A,FALSE,"Tooling";#N/A,#N/A,FALSE,"LRP"}</definedName>
    <definedName name="fhk" localSheetId="21" hidden="1">{#N/A,#N/A,FALSE,"P&amp;L";#N/A,#N/A,FALSE,"DL Worksheet";#N/A,#N/A,FALSE,"Ind. Cell";#N/A,#N/A,FALSE,"Capital";#N/A,#N/A,FALSE,"Tooling";#N/A,#N/A,FALSE,"LRP"}</definedName>
    <definedName name="fhk" localSheetId="22" hidden="1">{#N/A,#N/A,FALSE,"P&amp;L";#N/A,#N/A,FALSE,"DL Worksheet";#N/A,#N/A,FALSE,"Ind. Cell";#N/A,#N/A,FALSE,"Capital";#N/A,#N/A,FALSE,"Tooling";#N/A,#N/A,FALSE,"LRP"}</definedName>
    <definedName name="fhk" localSheetId="23" hidden="1">{#N/A,#N/A,FALSE,"P&amp;L";#N/A,#N/A,FALSE,"DL Worksheet";#N/A,#N/A,FALSE,"Ind. Cell";#N/A,#N/A,FALSE,"Capital";#N/A,#N/A,FALSE,"Tooling";#N/A,#N/A,FALSE,"LRP"}</definedName>
    <definedName name="fhk" localSheetId="20" hidden="1">{#N/A,#N/A,FALSE,"P&amp;L";#N/A,#N/A,FALSE,"DL Worksheet";#N/A,#N/A,FALSE,"Ind. Cell";#N/A,#N/A,FALSE,"Capital";#N/A,#N/A,FALSE,"Tooling";#N/A,#N/A,FALSE,"LRP"}</definedName>
    <definedName name="fhk" localSheetId="25" hidden="1">{#N/A,#N/A,FALSE,"P&amp;L";#N/A,#N/A,FALSE,"DL Worksheet";#N/A,#N/A,FALSE,"Ind. Cell";#N/A,#N/A,FALSE,"Capital";#N/A,#N/A,FALSE,"Tooling";#N/A,#N/A,FALSE,"LRP"}</definedName>
    <definedName name="fhk" hidden="1">{#N/A,#N/A,FALSE,"P&amp;L";#N/A,#N/A,FALSE,"DL Worksheet";#N/A,#N/A,FALSE,"Ind. Cell";#N/A,#N/A,FALSE,"Capital";#N/A,#N/A,FALSE,"Tooling";#N/A,#N/A,FALSE,"LRP"}</definedName>
    <definedName name="fileName" localSheetId="23">#REF!</definedName>
    <definedName name="fileName">#REF!</definedName>
    <definedName name="final" localSheetId="24" hidden="1">{#N/A,#N/A,FALSE,"Outlook for Month ";#N/A,#N/A,FALSE,"Risk for Month ";#N/A,#N/A,FALSE,"Upside for Month"}</definedName>
    <definedName name="final" localSheetId="21" hidden="1">{#N/A,#N/A,FALSE,"Outlook for Month ";#N/A,#N/A,FALSE,"Risk for Month ";#N/A,#N/A,FALSE,"Upside for Month"}</definedName>
    <definedName name="final" localSheetId="22" hidden="1">{#N/A,#N/A,FALSE,"Outlook for Month ";#N/A,#N/A,FALSE,"Risk for Month ";#N/A,#N/A,FALSE,"Upside for Month"}</definedName>
    <definedName name="final" localSheetId="23" hidden="1">{#N/A,#N/A,FALSE,"Outlook for Month ";#N/A,#N/A,FALSE,"Risk for Month ";#N/A,#N/A,FALSE,"Upside for Month"}</definedName>
    <definedName name="final" localSheetId="20" hidden="1">{#N/A,#N/A,FALSE,"Outlook for Month ";#N/A,#N/A,FALSE,"Risk for Month ";#N/A,#N/A,FALSE,"Upside for Month"}</definedName>
    <definedName name="final" localSheetId="25" hidden="1">{#N/A,#N/A,FALSE,"Outlook for Month ";#N/A,#N/A,FALSE,"Risk for Month ";#N/A,#N/A,FALSE,"Upside for Month"}</definedName>
    <definedName name="final" hidden="1">{#N/A,#N/A,FALSE,"Outlook for Month ";#N/A,#N/A,FALSE,"Risk for Month ";#N/A,#N/A,FALSE,"Upside for Month"}</definedName>
    <definedName name="findwrn" localSheetId="24" hidden="1">{#N/A,#N/A,TRUE,"TOTAL DISTRIBUTION";#N/A,#N/A,TRUE,"SOUTH";#N/A,#N/A,TRUE,"NORTHEAST";#N/A,#N/A,TRUE,"WEST"}</definedName>
    <definedName name="findwrn" localSheetId="21" hidden="1">{#N/A,#N/A,TRUE,"TOTAL DISTRIBUTION";#N/A,#N/A,TRUE,"SOUTH";#N/A,#N/A,TRUE,"NORTHEAST";#N/A,#N/A,TRUE,"WEST"}</definedName>
    <definedName name="findwrn" localSheetId="22" hidden="1">{#N/A,#N/A,TRUE,"TOTAL DISTRIBUTION";#N/A,#N/A,TRUE,"SOUTH";#N/A,#N/A,TRUE,"NORTHEAST";#N/A,#N/A,TRUE,"WEST"}</definedName>
    <definedName name="findwrn" localSheetId="23" hidden="1">{#N/A,#N/A,TRUE,"TOTAL DISTRIBUTION";#N/A,#N/A,TRUE,"SOUTH";#N/A,#N/A,TRUE,"NORTHEAST";#N/A,#N/A,TRUE,"WEST"}</definedName>
    <definedName name="findwrn" localSheetId="20" hidden="1">{#N/A,#N/A,TRUE,"TOTAL DISTRIBUTION";#N/A,#N/A,TRUE,"SOUTH";#N/A,#N/A,TRUE,"NORTHEAST";#N/A,#N/A,TRUE,"WEST"}</definedName>
    <definedName name="findwrn" localSheetId="25" hidden="1">{#N/A,#N/A,TRUE,"TOTAL DISTRIBUTION";#N/A,#N/A,TRUE,"SOUTH";#N/A,#N/A,TRUE,"NORTHEAST";#N/A,#N/A,TRUE,"WEST"}</definedName>
    <definedName name="findwrn" hidden="1">{#N/A,#N/A,TRUE,"TOTAL DISTRIBUTION";#N/A,#N/A,TRUE,"SOUTH";#N/A,#N/A,TRUE,"NORTHEAST";#N/A,#N/A,TRUE,"WEST"}</definedName>
    <definedName name="findwrnor" localSheetId="24" hidden="1">{#N/A,#N/A,TRUE,"TOTAL DSBN";#N/A,#N/A,TRUE,"WEST";#N/A,#N/A,TRUE,"SOUTH";#N/A,#N/A,TRUE,"NORTHEAST"}</definedName>
    <definedName name="findwrnor" localSheetId="21" hidden="1">{#N/A,#N/A,TRUE,"TOTAL DSBN";#N/A,#N/A,TRUE,"WEST";#N/A,#N/A,TRUE,"SOUTH";#N/A,#N/A,TRUE,"NORTHEAST"}</definedName>
    <definedName name="findwrnor" localSheetId="22" hidden="1">{#N/A,#N/A,TRUE,"TOTAL DSBN";#N/A,#N/A,TRUE,"WEST";#N/A,#N/A,TRUE,"SOUTH";#N/A,#N/A,TRUE,"NORTHEAST"}</definedName>
    <definedName name="findwrnor" localSheetId="23" hidden="1">{#N/A,#N/A,TRUE,"TOTAL DSBN";#N/A,#N/A,TRUE,"WEST";#N/A,#N/A,TRUE,"SOUTH";#N/A,#N/A,TRUE,"NORTHEAST"}</definedName>
    <definedName name="findwrnor" localSheetId="20" hidden="1">{#N/A,#N/A,TRUE,"TOTAL DSBN";#N/A,#N/A,TRUE,"WEST";#N/A,#N/A,TRUE,"SOUTH";#N/A,#N/A,TRUE,"NORTHEAST"}</definedName>
    <definedName name="findwrnor" localSheetId="25" hidden="1">{#N/A,#N/A,TRUE,"TOTAL DSBN";#N/A,#N/A,TRUE,"WEST";#N/A,#N/A,TRUE,"SOUTH";#N/A,#N/A,TRUE,"NORTHEAST"}</definedName>
    <definedName name="findwrnor" hidden="1">{#N/A,#N/A,TRUE,"TOTAL DSBN";#N/A,#N/A,TRUE,"WEST";#N/A,#N/A,TRUE,"SOUTH";#N/A,#N/A,TRUE,"NORTHEAST"}</definedName>
    <definedName name="FINExtractRange" localSheetId="23">#REF!,#REF!</definedName>
    <definedName name="FINExtractRange">#REF!,#REF!</definedName>
    <definedName name="FINISH" localSheetId="24" hidden="1">{#N/A,#N/A,TRUE,"TOTAL DISTRIBUTION";#N/A,#N/A,TRUE,"SOUTH";#N/A,#N/A,TRUE,"NORTHEAST";#N/A,#N/A,TRUE,"WEST"}</definedName>
    <definedName name="FINISH" localSheetId="21" hidden="1">{#N/A,#N/A,TRUE,"TOTAL DISTRIBUTION";#N/A,#N/A,TRUE,"SOUTH";#N/A,#N/A,TRUE,"NORTHEAST";#N/A,#N/A,TRUE,"WEST"}</definedName>
    <definedName name="FINISH" localSheetId="22" hidden="1">{#N/A,#N/A,TRUE,"TOTAL DISTRIBUTION";#N/A,#N/A,TRUE,"SOUTH";#N/A,#N/A,TRUE,"NORTHEAST";#N/A,#N/A,TRUE,"WEST"}</definedName>
    <definedName name="FINISH" localSheetId="23" hidden="1">{#N/A,#N/A,TRUE,"TOTAL DISTRIBUTION";#N/A,#N/A,TRUE,"SOUTH";#N/A,#N/A,TRUE,"NORTHEAST";#N/A,#N/A,TRUE,"WEST"}</definedName>
    <definedName name="FINISH" localSheetId="20" hidden="1">{#N/A,#N/A,TRUE,"TOTAL DISTRIBUTION";#N/A,#N/A,TRUE,"SOUTH";#N/A,#N/A,TRUE,"NORTHEAST";#N/A,#N/A,TRUE,"WEST"}</definedName>
    <definedName name="FINISH" localSheetId="25" hidden="1">{#N/A,#N/A,TRUE,"TOTAL DISTRIBUTION";#N/A,#N/A,TRUE,"SOUTH";#N/A,#N/A,TRUE,"NORTHEAST";#N/A,#N/A,TRUE,"WEST"}</definedName>
    <definedName name="FINISH" hidden="1">{#N/A,#N/A,TRUE,"TOTAL DISTRIBUTION";#N/A,#N/A,TRUE,"SOUTH";#N/A,#N/A,TRUE,"NORTHEAST";#N/A,#N/A,TRUE,"WEST"}</definedName>
    <definedName name="FINOptions">"0,0,1,1,1,0,0,-1,0,0,2,0,"</definedName>
    <definedName name="Ford.Verkf" localSheetId="24" hidden="1">{"Kontenverteilung",#N/A,FALSE,"H A Ü"}</definedName>
    <definedName name="Ford.Verkf" localSheetId="21" hidden="1">{"Kontenverteilung",#N/A,FALSE,"H A Ü"}</definedName>
    <definedName name="Ford.Verkf" localSheetId="22" hidden="1">{"Kontenverteilung",#N/A,FALSE,"H A Ü"}</definedName>
    <definedName name="Ford.Verkf" localSheetId="23" hidden="1">{"Kontenverteilung",#N/A,FALSE,"H A Ü"}</definedName>
    <definedName name="Ford.Verkf" localSheetId="20" hidden="1">{"Kontenverteilung",#N/A,FALSE,"H A Ü"}</definedName>
    <definedName name="Ford.Verkf" localSheetId="25" hidden="1">{"Kontenverteilung",#N/A,FALSE,"H A Ü"}</definedName>
    <definedName name="Ford.Verkf" hidden="1">{"Kontenverteilung",#N/A,FALSE,"H A Ü"}</definedName>
    <definedName name="ForderungenVerk" localSheetId="24" hidden="1">{"Alles",#N/A,FALSE,"H A Ü"}</definedName>
    <definedName name="ForderungenVerk" localSheetId="21" hidden="1">{"Alles",#N/A,FALSE,"H A Ü"}</definedName>
    <definedName name="ForderungenVerk" localSheetId="22" hidden="1">{"Alles",#N/A,FALSE,"H A Ü"}</definedName>
    <definedName name="ForderungenVerk" localSheetId="23" hidden="1">{"Alles",#N/A,FALSE,"H A Ü"}</definedName>
    <definedName name="ForderungenVerk" localSheetId="20" hidden="1">{"Alles",#N/A,FALSE,"H A Ü"}</definedName>
    <definedName name="ForderungenVerk" localSheetId="25" hidden="1">{"Alles",#N/A,FALSE,"H A Ü"}</definedName>
    <definedName name="ForderungenVerk" hidden="1">{"Alles",#N/A,FALSE,"H A Ü"}</definedName>
    <definedName name="ForeignProvince" localSheetId="24" hidden="1">#REF!</definedName>
    <definedName name="ForeignProvince" localSheetId="21" hidden="1">#REF!</definedName>
    <definedName name="ForeignProvince" localSheetId="22" hidden="1">#REF!</definedName>
    <definedName name="ForeignProvince" localSheetId="23" hidden="1">#REF!</definedName>
    <definedName name="ForeignProvince" localSheetId="20" hidden="1">#REF!</definedName>
    <definedName name="ForeignProvince" localSheetId="25" hidden="1">#REF!</definedName>
    <definedName name="ForeignProvince" hidden="1">#REF!</definedName>
    <definedName name="Form" localSheetId="24" hidden="1">#REF!</definedName>
    <definedName name="Form" localSheetId="21" hidden="1">#REF!</definedName>
    <definedName name="Form" localSheetId="22" hidden="1">#REF!</definedName>
    <definedName name="Form" localSheetId="23" hidden="1">#REF!</definedName>
    <definedName name="Form" localSheetId="20" hidden="1">#REF!</definedName>
    <definedName name="Form" localSheetId="25" hidden="1">#REF!</definedName>
    <definedName name="Form" hidden="1">#REF!</definedName>
    <definedName name="forney" localSheetId="24"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rney" localSheetId="21"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rney" localSheetId="22"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rney" localSheetId="23"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rney" localSheetId="20"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rney" localSheetId="25"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rney"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rward">(1.1^0.25)</definedName>
    <definedName name="Fossil_BGS" localSheetId="23">#REF!</definedName>
    <definedName name="Fossil_BGS">#REF!</definedName>
    <definedName name="Fossil_Secur_Date" localSheetId="23">#REF!</definedName>
    <definedName name="Fossil_Secur_Date">#REF!</definedName>
    <definedName name="FreeCashFlow" localSheetId="23">#REF!</definedName>
    <definedName name="FreeCashFlow">#REF!</definedName>
    <definedName name="FREIGHT">0.03</definedName>
    <definedName name="Frequencies" localSheetId="24">{"Annual";"Semiannual";"Quarterly";"Monthly"}</definedName>
    <definedName name="Frequencies" localSheetId="21">{"Annual";"Semiannual";"Quarterly";"Monthly"}</definedName>
    <definedName name="Frequencies" localSheetId="22">{"Annual";"Semiannual";"Quarterly";"Monthly"}</definedName>
    <definedName name="Frequencies" localSheetId="23">{"Annual";"Semiannual";"Quarterly";"Monthly"}</definedName>
    <definedName name="Frequencies" localSheetId="20">{"Annual";"Semiannual";"Quarterly";"Monthly"}</definedName>
    <definedName name="Frequencies" localSheetId="25">{"Annual";"Semiannual";"Quarterly";"Monthly"}</definedName>
    <definedName name="Frequencies">{"Annual";"Semiannual";"Quarterly";"Monthly"}</definedName>
    <definedName name="FrequencyNormalize" localSheetId="24">{"Annual","Annual",1;"Annually","Annual",1;1,"Annual",1;"Semiannual","Semiannual",2;"Semiannually","Semiannual",2;2,"Semiannual",2;"Quarterly","Quarterly",4;4,"Quarterly",4;"Monthly","Monthly",12;12,"Monthly",12}</definedName>
    <definedName name="FrequencyNormalize" localSheetId="21">{"Annual","Annual",1;"Annually","Annual",1;1,"Annual",1;"Semiannual","Semiannual",2;"Semiannually","Semiannual",2;2,"Semiannual",2;"Quarterly","Quarterly",4;4,"Quarterly",4;"Monthly","Monthly",12;12,"Monthly",12}</definedName>
    <definedName name="FrequencyNormalize" localSheetId="22">{"Annual","Annual",1;"Annually","Annual",1;1,"Annual",1;"Semiannual","Semiannual",2;"Semiannually","Semiannual",2;2,"Semiannual",2;"Quarterly","Quarterly",4;4,"Quarterly",4;"Monthly","Monthly",12;12,"Monthly",12}</definedName>
    <definedName name="FrequencyNormalize" localSheetId="23">{"Annual","Annual",1;"Annually","Annual",1;1,"Annual",1;"Semiannual","Semiannual",2;"Semiannually","Semiannual",2;2,"Semiannual",2;"Quarterly","Quarterly",4;4,"Quarterly",4;"Monthly","Monthly",12;12,"Monthly",12}</definedName>
    <definedName name="FrequencyNormalize" localSheetId="20">{"Annual","Annual",1;"Annually","Annual",1;1,"Annual",1;"Semiannual","Semiannual",2;"Semiannually","Semiannual",2;2,"Semiannual",2;"Quarterly","Quarterly",4;4,"Quarterly",4;"Monthly","Monthly",12;12,"Monthly",12}</definedName>
    <definedName name="FrequencyNormalize" localSheetId="25">{"Annual","Annual",1;"Annually","Annual",1;1,"Annual",1;"Semiannual","Semiannual",2;"Semiannually","Semiannual",2;2,"Semiannual",2;"Quarterly","Quarterly",4;4,"Quarterly",4;"Monthly","Monthly",12;12,"Monthly",12}</definedName>
    <definedName name="FrequencyNormalize">{"Annual","Annual",1;"Annually","Annual",1;1,"Annual",1;"Semiannual","Semiannual",2;"Semiannually","Semiannual",2;2,"Semiannual",2;"Quarterly","Quarterly",4;4,"Quarterly",4;"Monthly","Monthly",12;12,"Monthly",12}</definedName>
    <definedName name="fw"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fw"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fw"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fw"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fw"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fw"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fw"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G" localSheetId="24" hidden="1">{#N/A,#N/A,FALSE,"Aging Summary";#N/A,#N/A,FALSE,"Ratio Analysis";#N/A,#N/A,FALSE,"Test 120 Day Accts";#N/A,#N/A,FALSE,"Tickmarks"}</definedName>
    <definedName name="G" localSheetId="21" hidden="1">{#N/A,#N/A,FALSE,"Aging Summary";#N/A,#N/A,FALSE,"Ratio Analysis";#N/A,#N/A,FALSE,"Test 120 Day Accts";#N/A,#N/A,FALSE,"Tickmarks"}</definedName>
    <definedName name="G" localSheetId="22" hidden="1">{#N/A,#N/A,FALSE,"Aging Summary";#N/A,#N/A,FALSE,"Ratio Analysis";#N/A,#N/A,FALSE,"Test 120 Day Accts";#N/A,#N/A,FALSE,"Tickmarks"}</definedName>
    <definedName name="G" localSheetId="23" hidden="1">{#N/A,#N/A,FALSE,"Aging Summary";#N/A,#N/A,FALSE,"Ratio Analysis";#N/A,#N/A,FALSE,"Test 120 Day Accts";#N/A,#N/A,FALSE,"Tickmarks"}</definedName>
    <definedName name="G" localSheetId="20" hidden="1">{#N/A,#N/A,FALSE,"Aging Summary";#N/A,#N/A,FALSE,"Ratio Analysis";#N/A,#N/A,FALSE,"Test 120 Day Accts";#N/A,#N/A,FALSE,"Tickmarks"}</definedName>
    <definedName name="G" localSheetId="25" hidden="1">{#N/A,#N/A,FALSE,"Aging Summary";#N/A,#N/A,FALSE,"Ratio Analysis";#N/A,#N/A,FALSE,"Test 120 Day Accts";#N/A,#N/A,FALSE,"Tickmarks"}</definedName>
    <definedName name="G" hidden="1">{#N/A,#N/A,FALSE,"Aging Summary";#N/A,#N/A,FALSE,"Ratio Analysis";#N/A,#N/A,FALSE,"Test 120 Day Accts";#N/A,#N/A,FALSE,"Tickmarks"}</definedName>
    <definedName name="GAS_RATE" localSheetId="23">OFFSET(#REF!,3,IF(#REF!=1,#REF!,5*#REF!-4),20000,1)</definedName>
    <definedName name="GAS_RATE">OFFSET(#REF!,3,IF(#REF!=1,#REF!,5*#REF!-4),20000,1)</definedName>
    <definedName name="GasLiftSalesPrice" localSheetId="23">#REF!</definedName>
    <definedName name="GasLiftSalesPrice">#REF!</definedName>
    <definedName name="GasPriceHeading" localSheetId="23">#REF!</definedName>
    <definedName name="GasPriceHeading">#REF!</definedName>
    <definedName name="GasPrices" localSheetId="23">#REF!</definedName>
    <definedName name="GasPrices">#REF!</definedName>
    <definedName name="gdfg" localSheetId="24"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gdfg" localSheetId="21"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gdfg" localSheetId="22"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gdfg" localSheetId="23"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gdfg" localSheetId="20"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gdfg" localSheetId="25"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gdfg"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GenLedger" localSheetId="23">#REF!</definedName>
    <definedName name="GenLedger">#REF!</definedName>
    <definedName name="gg" localSheetId="24" hidden="1">{"Saldenliste",#N/A,FALSE,"H A Ü"}</definedName>
    <definedName name="gg" localSheetId="21" hidden="1">{"Saldenliste",#N/A,FALSE,"H A Ü"}</definedName>
    <definedName name="gg" localSheetId="22" hidden="1">{"Saldenliste",#N/A,FALSE,"H A Ü"}</definedName>
    <definedName name="gg" localSheetId="23" hidden="1">{"Saldenliste",#N/A,FALSE,"H A Ü"}</definedName>
    <definedName name="gg" localSheetId="20" hidden="1">{"Saldenliste",#N/A,FALSE,"H A Ü"}</definedName>
    <definedName name="gg" localSheetId="25" hidden="1">{"Saldenliste",#N/A,FALSE,"H A Ü"}</definedName>
    <definedName name="gg" hidden="1">{"Saldenliste",#N/A,FALSE,"H A Ü"}</definedName>
    <definedName name="ggg"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ggg"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ggg"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ggg"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ggg"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ggg"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ggg"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gggggggggg" localSheetId="24" hidden="1">{#N/A,#N/A,FALSE,"Aging Summary";#N/A,#N/A,FALSE,"Ratio Analysis";#N/A,#N/A,FALSE,"Test 120 Day Accts";#N/A,#N/A,FALSE,"Tickmarks"}</definedName>
    <definedName name="gggggggggg" localSheetId="21" hidden="1">{#N/A,#N/A,FALSE,"Aging Summary";#N/A,#N/A,FALSE,"Ratio Analysis";#N/A,#N/A,FALSE,"Test 120 Day Accts";#N/A,#N/A,FALSE,"Tickmarks"}</definedName>
    <definedName name="gggggggggg" localSheetId="22" hidden="1">{#N/A,#N/A,FALSE,"Aging Summary";#N/A,#N/A,FALSE,"Ratio Analysis";#N/A,#N/A,FALSE,"Test 120 Day Accts";#N/A,#N/A,FALSE,"Tickmarks"}</definedName>
    <definedName name="gggggggggg" localSheetId="23" hidden="1">{#N/A,#N/A,FALSE,"Aging Summary";#N/A,#N/A,FALSE,"Ratio Analysis";#N/A,#N/A,FALSE,"Test 120 Day Accts";#N/A,#N/A,FALSE,"Tickmarks"}</definedName>
    <definedName name="gggggggggg" localSheetId="20" hidden="1">{#N/A,#N/A,FALSE,"Aging Summary";#N/A,#N/A,FALSE,"Ratio Analysis";#N/A,#N/A,FALSE,"Test 120 Day Accts";#N/A,#N/A,FALSE,"Tickmarks"}</definedName>
    <definedName name="gggggggggg" localSheetId="25" hidden="1">{#N/A,#N/A,FALSE,"Aging Summary";#N/A,#N/A,FALSE,"Ratio Analysis";#N/A,#N/A,FALSE,"Test 120 Day Accts";#N/A,#N/A,FALSE,"Tickmarks"}</definedName>
    <definedName name="gggggggggg" hidden="1">{#N/A,#N/A,FALSE,"Aging Summary";#N/A,#N/A,FALSE,"Ratio Analysis";#N/A,#N/A,FALSE,"Test 120 Day Accts";#N/A,#N/A,FALSE,"Tickmarks"}</definedName>
    <definedName name="GHP_B2Tax" localSheetId="24">#REF!</definedName>
    <definedName name="GHP_B2Tax" localSheetId="21">#REF!</definedName>
    <definedName name="GHP_B2Tax" localSheetId="22">#REF!</definedName>
    <definedName name="GHP_B2Tax" localSheetId="23">#REF!</definedName>
    <definedName name="GHP_B2Tax" localSheetId="20">#REF!</definedName>
    <definedName name="GHP_B2Tax" localSheetId="25">#REF!</definedName>
    <definedName name="GHP_B2Tax">#REF!</definedName>
    <definedName name="GHP_B2TAX_Forecast" localSheetId="24">#REF!</definedName>
    <definedName name="GHP_B2TAX_Forecast" localSheetId="21">#REF!</definedName>
    <definedName name="GHP_B2TAX_Forecast" localSheetId="22">#REF!</definedName>
    <definedName name="GHP_B2TAX_Forecast" localSheetId="23">#REF!</definedName>
    <definedName name="GHP_B2TAX_Forecast" localSheetId="20">#REF!</definedName>
    <definedName name="GHP_B2TAX_Forecast" localSheetId="25">#REF!</definedName>
    <definedName name="GHP_B2TAX_Forecast">#REF!</definedName>
    <definedName name="GHP_Combined_Rate" localSheetId="23">#REF!</definedName>
    <definedName name="GHP_Combined_Rate">#REF!</definedName>
    <definedName name="GHP_ETR_Net_TEO" localSheetId="23">#REF!</definedName>
    <definedName name="GHP_ETR_Net_TEO">#REF!</definedName>
    <definedName name="GHP_FBOS" localSheetId="23">#REF!</definedName>
    <definedName name="GHP_FBOS">#REF!</definedName>
    <definedName name="GHP_Federal_FBOS" localSheetId="23">#REF!</definedName>
    <definedName name="GHP_Federal_FBOS">#REF!</definedName>
    <definedName name="GHP_Gross_Up" localSheetId="23">#REF!</definedName>
    <definedName name="GHP_Gross_Up">#REF!</definedName>
    <definedName name="GHP_PTBI" localSheetId="24">#REF!</definedName>
    <definedName name="GHP_PTBI" localSheetId="21">#REF!</definedName>
    <definedName name="GHP_PTBI" localSheetId="22">#REF!</definedName>
    <definedName name="GHP_PTBI" localSheetId="23">#REF!</definedName>
    <definedName name="GHP_PTBI" localSheetId="20">#REF!</definedName>
    <definedName name="GHP_PTBI" localSheetId="25">#REF!</definedName>
    <definedName name="GHP_PTBI">#REF!</definedName>
    <definedName name="GHP_SBOF" localSheetId="23">#REF!</definedName>
    <definedName name="GHP_SBOF">#REF!</definedName>
    <definedName name="GHP_State_Rate" localSheetId="23">#REF!</definedName>
    <definedName name="GHP_State_Rate">#REF!</definedName>
    <definedName name="GHP_Trial_Balance" localSheetId="24">#REF!</definedName>
    <definedName name="GHP_Trial_Balance" localSheetId="21">#REF!</definedName>
    <definedName name="GHP_Trial_Balance" localSheetId="22">#REF!</definedName>
    <definedName name="GHP_Trial_Balance" localSheetId="23">#REF!</definedName>
    <definedName name="GHP_Trial_Balance" localSheetId="20">#REF!</definedName>
    <definedName name="GHP_Trial_Balance" localSheetId="25">#REF!</definedName>
    <definedName name="GHP_Trial_Balance">#REF!</definedName>
    <definedName name="ghr" localSheetId="24" hidden="1">{#N/A,#N/A,FALSE,"Ratios - Medallion Class A";#N/A,#N/A,FALSE,"Ratios - Medallion Class B";#N/A,#N/A,FALSE,"Share Proof - Medallion A";#N/A,#N/A,FALSE,"Share Proof - Medallion B";#N/A,#N/A,FALSE,"Per Share-Medallion A";#N/A,#N/A,FALSE,"Per Share-Medallion B"}</definedName>
    <definedName name="ghr" localSheetId="21" hidden="1">{#N/A,#N/A,FALSE,"Ratios - Medallion Class A";#N/A,#N/A,FALSE,"Ratios - Medallion Class B";#N/A,#N/A,FALSE,"Share Proof - Medallion A";#N/A,#N/A,FALSE,"Share Proof - Medallion B";#N/A,#N/A,FALSE,"Per Share-Medallion A";#N/A,#N/A,FALSE,"Per Share-Medallion B"}</definedName>
    <definedName name="ghr" localSheetId="22" hidden="1">{#N/A,#N/A,FALSE,"Ratios - Medallion Class A";#N/A,#N/A,FALSE,"Ratios - Medallion Class B";#N/A,#N/A,FALSE,"Share Proof - Medallion A";#N/A,#N/A,FALSE,"Share Proof - Medallion B";#N/A,#N/A,FALSE,"Per Share-Medallion A";#N/A,#N/A,FALSE,"Per Share-Medallion B"}</definedName>
    <definedName name="ghr" localSheetId="23" hidden="1">{#N/A,#N/A,FALSE,"Ratios - Medallion Class A";#N/A,#N/A,FALSE,"Ratios - Medallion Class B";#N/A,#N/A,FALSE,"Share Proof - Medallion A";#N/A,#N/A,FALSE,"Share Proof - Medallion B";#N/A,#N/A,FALSE,"Per Share-Medallion A";#N/A,#N/A,FALSE,"Per Share-Medallion B"}</definedName>
    <definedName name="ghr" localSheetId="20" hidden="1">{#N/A,#N/A,FALSE,"Ratios - Medallion Class A";#N/A,#N/A,FALSE,"Ratios - Medallion Class B";#N/A,#N/A,FALSE,"Share Proof - Medallion A";#N/A,#N/A,FALSE,"Share Proof - Medallion B";#N/A,#N/A,FALSE,"Per Share-Medallion A";#N/A,#N/A,FALSE,"Per Share-Medallion B"}</definedName>
    <definedName name="ghr" localSheetId="25" hidden="1">{#N/A,#N/A,FALSE,"Ratios - Medallion Class A";#N/A,#N/A,FALSE,"Ratios - Medallion Class B";#N/A,#N/A,FALSE,"Share Proof - Medallion A";#N/A,#N/A,FALSE,"Share Proof - Medallion B";#N/A,#N/A,FALSE,"Per Share-Medallion A";#N/A,#N/A,FALSE,"Per Share-Medallion B"}</definedName>
    <definedName name="ghr" hidden="1">{#N/A,#N/A,FALSE,"Ratios - Medallion Class A";#N/A,#N/A,FALSE,"Ratios - Medallion Class B";#N/A,#N/A,FALSE,"Share Proof - Medallion A";#N/A,#N/A,FALSE,"Share Proof - Medallion B";#N/A,#N/A,FALSE,"Per Share-Medallion A";#N/A,#N/A,FALSE,"Per Share-Medallion B"}</definedName>
    <definedName name="gita" localSheetId="15" hidden="1">{#N/A,#N/A,FALSE,"O&amp;M by processes";#N/A,#N/A,FALSE,"Elec Act vs Bud";#N/A,#N/A,FALSE,"G&amp;A";#N/A,#N/A,FALSE,"BGS";#N/A,#N/A,FALSE,"Res Cost"}</definedName>
    <definedName name="gita" localSheetId="24" hidden="1">{#N/A,#N/A,FALSE,"O&amp;M by processes";#N/A,#N/A,FALSE,"Elec Act vs Bud";#N/A,#N/A,FALSE,"G&amp;A";#N/A,#N/A,FALSE,"BGS";#N/A,#N/A,FALSE,"Res Cost"}</definedName>
    <definedName name="gita" localSheetId="21" hidden="1">{#N/A,#N/A,FALSE,"O&amp;M by processes";#N/A,#N/A,FALSE,"Elec Act vs Bud";#N/A,#N/A,FALSE,"G&amp;A";#N/A,#N/A,FALSE,"BGS";#N/A,#N/A,FALSE,"Res Cost"}</definedName>
    <definedName name="gita" localSheetId="22" hidden="1">{#N/A,#N/A,FALSE,"O&amp;M by processes";#N/A,#N/A,FALSE,"Elec Act vs Bud";#N/A,#N/A,FALSE,"G&amp;A";#N/A,#N/A,FALSE,"BGS";#N/A,#N/A,FALSE,"Res Cost"}</definedName>
    <definedName name="gita" localSheetId="23" hidden="1">{#N/A,#N/A,FALSE,"O&amp;M by processes";#N/A,#N/A,FALSE,"Elec Act vs Bud";#N/A,#N/A,FALSE,"G&amp;A";#N/A,#N/A,FALSE,"BGS";#N/A,#N/A,FALSE,"Res Cost"}</definedName>
    <definedName name="gita" localSheetId="20" hidden="1">{#N/A,#N/A,FALSE,"O&amp;M by processes";#N/A,#N/A,FALSE,"Elec Act vs Bud";#N/A,#N/A,FALSE,"G&amp;A";#N/A,#N/A,FALSE,"BGS";#N/A,#N/A,FALSE,"Res Cost"}</definedName>
    <definedName name="gita" localSheetId="25" hidden="1">{#N/A,#N/A,FALSE,"O&amp;M by processes";#N/A,#N/A,FALSE,"Elec Act vs Bud";#N/A,#N/A,FALSE,"G&amp;A";#N/A,#N/A,FALSE,"BGS";#N/A,#N/A,FALSE,"Res Cost"}</definedName>
    <definedName name="gita" hidden="1">{#N/A,#N/A,FALSE,"O&amp;M by processes";#N/A,#N/A,FALSE,"Elec Act vs Bud";#N/A,#N/A,FALSE,"G&amp;A";#N/A,#N/A,FALSE,"BGS";#N/A,#N/A,FALSE,"Res Cost"}</definedName>
    <definedName name="gitah" localSheetId="15" hidden="1">{#N/A,#N/A,FALSE,"O&amp;M by processes";#N/A,#N/A,FALSE,"Elec Act vs Bud";#N/A,#N/A,FALSE,"G&amp;A";#N/A,#N/A,FALSE,"BGS";#N/A,#N/A,FALSE,"Res Cost"}</definedName>
    <definedName name="gitah" localSheetId="24" hidden="1">{#N/A,#N/A,FALSE,"O&amp;M by processes";#N/A,#N/A,FALSE,"Elec Act vs Bud";#N/A,#N/A,FALSE,"G&amp;A";#N/A,#N/A,FALSE,"BGS";#N/A,#N/A,FALSE,"Res Cost"}</definedName>
    <definedName name="gitah" localSheetId="21" hidden="1">{#N/A,#N/A,FALSE,"O&amp;M by processes";#N/A,#N/A,FALSE,"Elec Act vs Bud";#N/A,#N/A,FALSE,"G&amp;A";#N/A,#N/A,FALSE,"BGS";#N/A,#N/A,FALSE,"Res Cost"}</definedName>
    <definedName name="gitah" localSheetId="22" hidden="1">{#N/A,#N/A,FALSE,"O&amp;M by processes";#N/A,#N/A,FALSE,"Elec Act vs Bud";#N/A,#N/A,FALSE,"G&amp;A";#N/A,#N/A,FALSE,"BGS";#N/A,#N/A,FALSE,"Res Cost"}</definedName>
    <definedName name="gitah" localSheetId="23" hidden="1">{#N/A,#N/A,FALSE,"O&amp;M by processes";#N/A,#N/A,FALSE,"Elec Act vs Bud";#N/A,#N/A,FALSE,"G&amp;A";#N/A,#N/A,FALSE,"BGS";#N/A,#N/A,FALSE,"Res Cost"}</definedName>
    <definedName name="gitah" localSheetId="20" hidden="1">{#N/A,#N/A,FALSE,"O&amp;M by processes";#N/A,#N/A,FALSE,"Elec Act vs Bud";#N/A,#N/A,FALSE,"G&amp;A";#N/A,#N/A,FALSE,"BGS";#N/A,#N/A,FALSE,"Res Cost"}</definedName>
    <definedName name="gitah" localSheetId="25" hidden="1">{#N/A,#N/A,FALSE,"O&amp;M by processes";#N/A,#N/A,FALSE,"Elec Act vs Bud";#N/A,#N/A,FALSE,"G&amp;A";#N/A,#N/A,FALSE,"BGS";#N/A,#N/A,FALSE,"Res Cost"}</definedName>
    <definedName name="gitah" hidden="1">{#N/A,#N/A,FALSE,"O&amp;M by processes";#N/A,#N/A,FALSE,"Elec Act vs Bud";#N/A,#N/A,FALSE,"G&amp;A";#N/A,#N/A,FALSE,"BGS";#N/A,#N/A,FALSE,"Res Cost"}</definedName>
    <definedName name="GLACCT" localSheetId="23">#REF!</definedName>
    <definedName name="GLACCT">#REF!</definedName>
    <definedName name="GLH_B2Tax" localSheetId="23">#REF!</definedName>
    <definedName name="GLH_B2Tax">#REF!</definedName>
    <definedName name="GLH_B2Tax_Forecast" localSheetId="23">#REF!</definedName>
    <definedName name="GLH_B2Tax_Forecast">#REF!</definedName>
    <definedName name="GLH_Combined_Rate" localSheetId="23">#REF!</definedName>
    <definedName name="GLH_Combined_Rate">#REF!</definedName>
    <definedName name="GLH_ETR_Net_TEO" localSheetId="23">#REF!</definedName>
    <definedName name="GLH_ETR_Net_TEO">#REF!</definedName>
    <definedName name="GLH_FBOS" localSheetId="23">#REF!</definedName>
    <definedName name="GLH_FBOS">#REF!</definedName>
    <definedName name="GLH_Federal_FBOS" localSheetId="23">#REF!</definedName>
    <definedName name="GLH_Federal_FBOS">#REF!</definedName>
    <definedName name="GLH_Gross_Up" localSheetId="23">#REF!</definedName>
    <definedName name="GLH_Gross_Up">#REF!</definedName>
    <definedName name="GLH_SBOF" localSheetId="23">#REF!</definedName>
    <definedName name="GLH_SBOF">#REF!</definedName>
    <definedName name="GLH_State_Rate" localSheetId="23">#REF!</definedName>
    <definedName name="GLH_State_Rate">#REF!</definedName>
    <definedName name="GLW_B2Tax_Forecast" localSheetId="23">#REF!</definedName>
    <definedName name="GLW_B2Tax_Forecast">#REF!</definedName>
    <definedName name="GLW_Combined_Rate" localSheetId="23">#REF!</definedName>
    <definedName name="GLW_Combined_Rate">#REF!</definedName>
    <definedName name="GLW_FBOS" localSheetId="23">#REF!</definedName>
    <definedName name="GLW_FBOS">#REF!</definedName>
    <definedName name="GLW_Federal_FBOS" localSheetId="23">#REF!</definedName>
    <definedName name="GLW_Federal_FBOS">#REF!</definedName>
    <definedName name="GLW_Gross_Up" localSheetId="23">#REF!</definedName>
    <definedName name="GLW_Gross_Up">#REF!</definedName>
    <definedName name="GLW_SBOF" localSheetId="23">#REF!</definedName>
    <definedName name="GLW_SBOF">#REF!</definedName>
    <definedName name="GLW_State_Rate" localSheetId="23">#REF!</definedName>
    <definedName name="GLW_State_Rate">#REF!</definedName>
    <definedName name="GOD" localSheetId="24" hidden="1">{#N/A,#N/A,TRUE,"Facility-Input";#N/A,#N/A,TRUE,"Graphs";#N/A,#N/A,TRUE,"TOTAL"}</definedName>
    <definedName name="GOD" localSheetId="21" hidden="1">{#N/A,#N/A,TRUE,"Facility-Input";#N/A,#N/A,TRUE,"Graphs";#N/A,#N/A,TRUE,"TOTAL"}</definedName>
    <definedName name="GOD" localSheetId="22" hidden="1">{#N/A,#N/A,TRUE,"Facility-Input";#N/A,#N/A,TRUE,"Graphs";#N/A,#N/A,TRUE,"TOTAL"}</definedName>
    <definedName name="GOD" localSheetId="23" hidden="1">{#N/A,#N/A,TRUE,"Facility-Input";#N/A,#N/A,TRUE,"Graphs";#N/A,#N/A,TRUE,"TOTAL"}</definedName>
    <definedName name="GOD" localSheetId="20" hidden="1">{#N/A,#N/A,TRUE,"Facility-Input";#N/A,#N/A,TRUE,"Graphs";#N/A,#N/A,TRUE,"TOTAL"}</definedName>
    <definedName name="GOD" localSheetId="25" hidden="1">{#N/A,#N/A,TRUE,"Facility-Input";#N/A,#N/A,TRUE,"Graphs";#N/A,#N/A,TRUE,"TOTAL"}</definedName>
    <definedName name="GOD" hidden="1">{#N/A,#N/A,TRUE,"Facility-Input";#N/A,#N/A,TRUE,"Graphs";#N/A,#N/A,TRUE,"TOTAL"}</definedName>
    <definedName name="golly" localSheetId="24" hidden="1">{#N/A,#N/A,TRUE,"Facility-Input";#N/A,#N/A,TRUE,"Graphs";#N/A,#N/A,TRUE,"TOTAL"}</definedName>
    <definedName name="golly" localSheetId="21" hidden="1">{#N/A,#N/A,TRUE,"Facility-Input";#N/A,#N/A,TRUE,"Graphs";#N/A,#N/A,TRUE,"TOTAL"}</definedName>
    <definedName name="golly" localSheetId="22" hidden="1">{#N/A,#N/A,TRUE,"Facility-Input";#N/A,#N/A,TRUE,"Graphs";#N/A,#N/A,TRUE,"TOTAL"}</definedName>
    <definedName name="golly" localSheetId="23" hidden="1">{#N/A,#N/A,TRUE,"Facility-Input";#N/A,#N/A,TRUE,"Graphs";#N/A,#N/A,TRUE,"TOTAL"}</definedName>
    <definedName name="golly" localSheetId="20" hidden="1">{#N/A,#N/A,TRUE,"Facility-Input";#N/A,#N/A,TRUE,"Graphs";#N/A,#N/A,TRUE,"TOTAL"}</definedName>
    <definedName name="golly" localSheetId="25" hidden="1">{#N/A,#N/A,TRUE,"Facility-Input";#N/A,#N/A,TRUE,"Graphs";#N/A,#N/A,TRUE,"TOTAL"}</definedName>
    <definedName name="golly" hidden="1">{#N/A,#N/A,TRUE,"Facility-Input";#N/A,#N/A,TRUE,"Graphs";#N/A,#N/A,TRUE,"TOTAL"}</definedName>
    <definedName name="GOODBYE" localSheetId="24" hidden="1">{#N/A,#N/A,TRUE,"Facility-Input";#N/A,#N/A,TRUE,"Graphs";#N/A,#N/A,TRUE,"TOTAL"}</definedName>
    <definedName name="GOODBYE" localSheetId="21" hidden="1">{#N/A,#N/A,TRUE,"Facility-Input";#N/A,#N/A,TRUE,"Graphs";#N/A,#N/A,TRUE,"TOTAL"}</definedName>
    <definedName name="GOODBYE" localSheetId="22" hidden="1">{#N/A,#N/A,TRUE,"Facility-Input";#N/A,#N/A,TRUE,"Graphs";#N/A,#N/A,TRUE,"TOTAL"}</definedName>
    <definedName name="GOODBYE" localSheetId="23" hidden="1">{#N/A,#N/A,TRUE,"Facility-Input";#N/A,#N/A,TRUE,"Graphs";#N/A,#N/A,TRUE,"TOTAL"}</definedName>
    <definedName name="GOODBYE" localSheetId="20" hidden="1">{#N/A,#N/A,TRUE,"Facility-Input";#N/A,#N/A,TRUE,"Graphs";#N/A,#N/A,TRUE,"TOTAL"}</definedName>
    <definedName name="GOODBYE" localSheetId="25" hidden="1">{#N/A,#N/A,TRUE,"Facility-Input";#N/A,#N/A,TRUE,"Graphs";#N/A,#N/A,TRUE,"TOTAL"}</definedName>
    <definedName name="GOODBYE" hidden="1">{#N/A,#N/A,TRUE,"Facility-Input";#N/A,#N/A,TRUE,"Graphs";#N/A,#N/A,TRUE,"TOTAL"}</definedName>
    <definedName name="goodwill" localSheetId="23">#REF!</definedName>
    <definedName name="goodwill">#REF!</definedName>
    <definedName name="GP" localSheetId="23">#REF!</definedName>
    <definedName name="GP">#REF!</definedName>
    <definedName name="Graph" localSheetId="23">#REF!,#REF!,#REF!,#REF!</definedName>
    <definedName name="Graph">#REF!,#REF!,#REF!,#REF!</definedName>
    <definedName name="GRC_Cost" localSheetId="23">#REF!</definedName>
    <definedName name="GRC_Cost">#REF!</definedName>
    <definedName name="Grp1Comp1" localSheetId="23">#REF!</definedName>
    <definedName name="Grp1Comp1">#REF!</definedName>
    <definedName name="Grp1Comp2" localSheetId="23">#REF!</definedName>
    <definedName name="Grp1Comp2">#REF!</definedName>
    <definedName name="Grp1Comp3" localSheetId="23">#REF!</definedName>
    <definedName name="Grp1Comp3">#REF!</definedName>
    <definedName name="Grp2Comp1" localSheetId="23">#REF!</definedName>
    <definedName name="Grp2Comp1">#REF!</definedName>
    <definedName name="Grp2Comp2" localSheetId="23">#REF!</definedName>
    <definedName name="Grp2Comp2">#REF!</definedName>
    <definedName name="Grp2Comp3" localSheetId="23">#REF!</definedName>
    <definedName name="Grp2Comp3">#REF!</definedName>
    <definedName name="Grp2Comp4" localSheetId="23">#REF!</definedName>
    <definedName name="Grp2Comp4">#REF!</definedName>
    <definedName name="Grp3Comp1" localSheetId="23">#REF!</definedName>
    <definedName name="Grp3Comp1">#REF!</definedName>
    <definedName name="Grp3Comp2" localSheetId="23">#REF!</definedName>
    <definedName name="Grp3Comp2">#REF!</definedName>
    <definedName name="Grp3Comp3" localSheetId="23">#REF!</definedName>
    <definedName name="Grp3Comp3">#REF!</definedName>
    <definedName name="gsdagas" localSheetId="24" hidden="1">{#N/A,#N/A,FALSE,"BS_CORPORATE"}</definedName>
    <definedName name="gsdagas" localSheetId="21" hidden="1">{#N/A,#N/A,FALSE,"BS_CORPORATE"}</definedName>
    <definedName name="gsdagas" localSheetId="22" hidden="1">{#N/A,#N/A,FALSE,"BS_CORPORATE"}</definedName>
    <definedName name="gsdagas" localSheetId="23" hidden="1">{#N/A,#N/A,FALSE,"BS_CORPORATE"}</definedName>
    <definedName name="gsdagas" localSheetId="20" hidden="1">{#N/A,#N/A,FALSE,"BS_CORPORATE"}</definedName>
    <definedName name="gsdagas" localSheetId="25" hidden="1">{#N/A,#N/A,FALSE,"BS_CORPORATE"}</definedName>
    <definedName name="gsdagas" hidden="1">{#N/A,#N/A,FALSE,"BS_CORPORATE"}</definedName>
    <definedName name="haha" localSheetId="24" hidden="1">{"OMPA_FAC",#N/A,FALSE,"OMPA FAC"}</definedName>
    <definedName name="haha" localSheetId="21" hidden="1">{"OMPA_FAC",#N/A,FALSE,"OMPA FAC"}</definedName>
    <definedName name="haha" localSheetId="22" hidden="1">{"OMPA_FAC",#N/A,FALSE,"OMPA FAC"}</definedName>
    <definedName name="haha" localSheetId="23" hidden="1">{"OMPA_FAC",#N/A,FALSE,"OMPA FAC"}</definedName>
    <definedName name="haha" localSheetId="20" hidden="1">{"OMPA_FAC",#N/A,FALSE,"OMPA FAC"}</definedName>
    <definedName name="haha" localSheetId="25" hidden="1">{"OMPA_FAC",#N/A,FALSE,"OMPA FAC"}</definedName>
    <definedName name="haha" hidden="1">{"OMPA_FAC",#N/A,FALSE,"OMPA FAC"}</definedName>
    <definedName name="hallo" localSheetId="24" hidden="1">{"Kontenverteilung",#N/A,FALSE,"H A Ü"}</definedName>
    <definedName name="hallo" localSheetId="21" hidden="1">{"Kontenverteilung",#N/A,FALSE,"H A Ü"}</definedName>
    <definedName name="hallo" localSheetId="22" hidden="1">{"Kontenverteilung",#N/A,FALSE,"H A Ü"}</definedName>
    <definedName name="hallo" localSheetId="23" hidden="1">{"Kontenverteilung",#N/A,FALSE,"H A Ü"}</definedName>
    <definedName name="hallo" localSheetId="20" hidden="1">{"Kontenverteilung",#N/A,FALSE,"H A Ü"}</definedName>
    <definedName name="hallo" localSheetId="25" hidden="1">{"Kontenverteilung",#N/A,FALSE,"H A Ü"}</definedName>
    <definedName name="hallo" hidden="1">{"Kontenverteilung",#N/A,FALSE,"H A Ü"}</definedName>
    <definedName name="hangzhou"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hangzhou"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hangzhou"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hangzhou"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hangzhou"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hangzhou"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hangzhou"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hd" localSheetId="24" hidden="1">{#N/A,#N/A,FALSE,"Aging Summary";#N/A,#N/A,FALSE,"Ratio Analysis";#N/A,#N/A,FALSE,"Test 120 Day Accts";#N/A,#N/A,FALSE,"Tickmarks"}</definedName>
    <definedName name="hd" localSheetId="21" hidden="1">{#N/A,#N/A,FALSE,"Aging Summary";#N/A,#N/A,FALSE,"Ratio Analysis";#N/A,#N/A,FALSE,"Test 120 Day Accts";#N/A,#N/A,FALSE,"Tickmarks"}</definedName>
    <definedName name="hd" localSheetId="22" hidden="1">{#N/A,#N/A,FALSE,"Aging Summary";#N/A,#N/A,FALSE,"Ratio Analysis";#N/A,#N/A,FALSE,"Test 120 Day Accts";#N/A,#N/A,FALSE,"Tickmarks"}</definedName>
    <definedName name="hd" localSheetId="23" hidden="1">{#N/A,#N/A,FALSE,"Aging Summary";#N/A,#N/A,FALSE,"Ratio Analysis";#N/A,#N/A,FALSE,"Test 120 Day Accts";#N/A,#N/A,FALSE,"Tickmarks"}</definedName>
    <definedName name="hd" localSheetId="20" hidden="1">{#N/A,#N/A,FALSE,"Aging Summary";#N/A,#N/A,FALSE,"Ratio Analysis";#N/A,#N/A,FALSE,"Test 120 Day Accts";#N/A,#N/A,FALSE,"Tickmarks"}</definedName>
    <definedName name="hd" localSheetId="25" hidden="1">{#N/A,#N/A,FALSE,"Aging Summary";#N/A,#N/A,FALSE,"Ratio Analysis";#N/A,#N/A,FALSE,"Test 120 Day Accts";#N/A,#N/A,FALSE,"Tickmarks"}</definedName>
    <definedName name="hd" hidden="1">{#N/A,#N/A,FALSE,"Aging Summary";#N/A,#N/A,FALSE,"Ratio Analysis";#N/A,#N/A,FALSE,"Test 120 Day Accts";#N/A,#N/A,FALSE,"Tickmarks"}</definedName>
    <definedName name="he"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1"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1"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1"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2"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2"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2"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3"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3"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3"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4"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4"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4"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5"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5"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5"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98"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98"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98"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98"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98"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98"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9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llo"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_"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_"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_"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_"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_"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_"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_"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i" localSheetId="24" hidden="1">{#N/A,#N/A,FALSE,"Aging Summary";#N/A,#N/A,FALSE,"Ratio Analysis";#N/A,#N/A,FALSE,"Test 120 Day Accts";#N/A,#N/A,FALSE,"Tickmarks"}</definedName>
    <definedName name="hi" localSheetId="21" hidden="1">{#N/A,#N/A,FALSE,"Aging Summary";#N/A,#N/A,FALSE,"Ratio Analysis";#N/A,#N/A,FALSE,"Test 120 Day Accts";#N/A,#N/A,FALSE,"Tickmarks"}</definedName>
    <definedName name="hi" localSheetId="22" hidden="1">{#N/A,#N/A,FALSE,"Aging Summary";#N/A,#N/A,FALSE,"Ratio Analysis";#N/A,#N/A,FALSE,"Test 120 Day Accts";#N/A,#N/A,FALSE,"Tickmarks"}</definedName>
    <definedName name="hi" localSheetId="23" hidden="1">{#N/A,#N/A,FALSE,"Aging Summary";#N/A,#N/A,FALSE,"Ratio Analysis";#N/A,#N/A,FALSE,"Test 120 Day Accts";#N/A,#N/A,FALSE,"Tickmarks"}</definedName>
    <definedName name="hi" localSheetId="20" hidden="1">{#N/A,#N/A,FALSE,"Aging Summary";#N/A,#N/A,FALSE,"Ratio Analysis";#N/A,#N/A,FALSE,"Test 120 Day Accts";#N/A,#N/A,FALSE,"Tickmarks"}</definedName>
    <definedName name="hi" localSheetId="25" hidden="1">{#N/A,#N/A,FALSE,"Aging Summary";#N/A,#N/A,FALSE,"Ratio Analysis";#N/A,#N/A,FALSE,"Test 120 Day Accts";#N/A,#N/A,FALSE,"Tickmarks"}</definedName>
    <definedName name="hi" hidden="1">{#N/A,#N/A,FALSE,"Aging Summary";#N/A,#N/A,FALSE,"Ratio Analysis";#N/A,#N/A,FALSE,"Test 120 Day Accts";#N/A,#N/A,FALSE,"Tickmarks"}</definedName>
    <definedName name="high" localSheetId="24" hidden="1">{#N/A,#N/A,TRUE,"TOTAL DSBN";#N/A,#N/A,TRUE,"WEST";#N/A,#N/A,TRUE,"SOUTH";#N/A,#N/A,TRUE,"NORTHEAST"}</definedName>
    <definedName name="high" localSheetId="21" hidden="1">{#N/A,#N/A,TRUE,"TOTAL DSBN";#N/A,#N/A,TRUE,"WEST";#N/A,#N/A,TRUE,"SOUTH";#N/A,#N/A,TRUE,"NORTHEAST"}</definedName>
    <definedName name="high" localSheetId="22" hidden="1">{#N/A,#N/A,TRUE,"TOTAL DSBN";#N/A,#N/A,TRUE,"WEST";#N/A,#N/A,TRUE,"SOUTH";#N/A,#N/A,TRUE,"NORTHEAST"}</definedName>
    <definedName name="high" localSheetId="23" hidden="1">{#N/A,#N/A,TRUE,"TOTAL DSBN";#N/A,#N/A,TRUE,"WEST";#N/A,#N/A,TRUE,"SOUTH";#N/A,#N/A,TRUE,"NORTHEAST"}</definedName>
    <definedName name="high" localSheetId="20" hidden="1">{#N/A,#N/A,TRUE,"TOTAL DSBN";#N/A,#N/A,TRUE,"WEST";#N/A,#N/A,TRUE,"SOUTH";#N/A,#N/A,TRUE,"NORTHEAST"}</definedName>
    <definedName name="high" localSheetId="25" hidden="1">{#N/A,#N/A,TRUE,"TOTAL DSBN";#N/A,#N/A,TRUE,"WEST";#N/A,#N/A,TRUE,"SOUTH";#N/A,#N/A,TRUE,"NORTHEAST"}</definedName>
    <definedName name="high" hidden="1">{#N/A,#N/A,TRUE,"TOTAL DSBN";#N/A,#N/A,TRUE,"WEST";#N/A,#N/A,TRUE,"SOUTH";#N/A,#N/A,TRUE,"NORTHEAST"}</definedName>
    <definedName name="HighSum" localSheetId="24" hidden="1">{#N/A,#N/A,TRUE,"TOTAL DISTRIBUTION";#N/A,#N/A,TRUE,"SOUTH";#N/A,#N/A,TRUE,"NORTHEAST";#N/A,#N/A,TRUE,"WEST"}</definedName>
    <definedName name="HighSum" localSheetId="21" hidden="1">{#N/A,#N/A,TRUE,"TOTAL DISTRIBUTION";#N/A,#N/A,TRUE,"SOUTH";#N/A,#N/A,TRUE,"NORTHEAST";#N/A,#N/A,TRUE,"WEST"}</definedName>
    <definedName name="HighSum" localSheetId="22" hidden="1">{#N/A,#N/A,TRUE,"TOTAL DISTRIBUTION";#N/A,#N/A,TRUE,"SOUTH";#N/A,#N/A,TRUE,"NORTHEAST";#N/A,#N/A,TRUE,"WEST"}</definedName>
    <definedName name="HighSum" localSheetId="23" hidden="1">{#N/A,#N/A,TRUE,"TOTAL DISTRIBUTION";#N/A,#N/A,TRUE,"SOUTH";#N/A,#N/A,TRUE,"NORTHEAST";#N/A,#N/A,TRUE,"WEST"}</definedName>
    <definedName name="HighSum" localSheetId="20" hidden="1">{#N/A,#N/A,TRUE,"TOTAL DISTRIBUTION";#N/A,#N/A,TRUE,"SOUTH";#N/A,#N/A,TRUE,"NORTHEAST";#N/A,#N/A,TRUE,"WEST"}</definedName>
    <definedName name="HighSum" localSheetId="25" hidden="1">{#N/A,#N/A,TRUE,"TOTAL DISTRIBUTION";#N/A,#N/A,TRUE,"SOUTH";#N/A,#N/A,TRUE,"NORTHEAST";#N/A,#N/A,TRUE,"WEST"}</definedName>
    <definedName name="HighSum" hidden="1">{#N/A,#N/A,TRUE,"TOTAL DISTRIBUTION";#N/A,#N/A,TRUE,"SOUTH";#N/A,#N/A,TRUE,"NORTHEAST";#N/A,#N/A,TRUE,"WEST"}</definedName>
    <definedName name="HSC_Price" localSheetId="23">#REF!</definedName>
    <definedName name="HSC_Price">#REF!</definedName>
    <definedName name="HspLogonApplication">"'CorpFin'"</definedName>
    <definedName name="HspLogonDomain">"'NA1'"</definedName>
    <definedName name="HspLogonServer">"'il06nssftt100'"</definedName>
    <definedName name="HspLogonUserName">"'EFIN47'"</definedName>
    <definedName name="HTML_CodePage" hidden="1">1252</definedName>
    <definedName name="HTML_Control" localSheetId="24" hidden="1">{"'W.W. Summary'!$A$1:$K$37"}</definedName>
    <definedName name="HTML_Control" localSheetId="21" hidden="1">{"'W.W. Summary'!$A$1:$K$37"}</definedName>
    <definedName name="HTML_Control" localSheetId="22" hidden="1">{"'W.W. Summary'!$A$1:$K$37"}</definedName>
    <definedName name="HTML_Control" localSheetId="23" hidden="1">{"'W.W. Summary'!$A$1:$K$37"}</definedName>
    <definedName name="HTML_Control" localSheetId="20" hidden="1">{"'W.W. Summary'!$A$1:$K$37"}</definedName>
    <definedName name="HTML_Control" localSheetId="25" hidden="1">{"'W.W. Summary'!$A$1:$K$37"}</definedName>
    <definedName name="HTML_Control" hidden="1">{"'W.W. Summary'!$A$1:$K$37"}</definedName>
    <definedName name="HTML_Control_1" localSheetId="24" hidden="1">{"'360068'!$A$1:$P$225"}</definedName>
    <definedName name="HTML_Control_1" localSheetId="21" hidden="1">{"'360068'!$A$1:$P$225"}</definedName>
    <definedName name="HTML_Control_1" localSheetId="22" hidden="1">{"'360068'!$A$1:$P$225"}</definedName>
    <definedName name="HTML_Control_1" localSheetId="23" hidden="1">{"'360068'!$A$1:$P$225"}</definedName>
    <definedName name="HTML_Control_1" localSheetId="20" hidden="1">{"'360068'!$A$1:$P$225"}</definedName>
    <definedName name="HTML_Control_1" localSheetId="25" hidden="1">{"'360068'!$A$1:$P$225"}</definedName>
    <definedName name="HTML_Control_1" hidden="1">{"'360068'!$A$1:$P$225"}</definedName>
    <definedName name="HTML_Control_2" localSheetId="24" hidden="1">{"'360068'!$A$1:$P$225"}</definedName>
    <definedName name="HTML_Control_2" localSheetId="21" hidden="1">{"'360068'!$A$1:$P$225"}</definedName>
    <definedName name="HTML_Control_2" localSheetId="22" hidden="1">{"'360068'!$A$1:$P$225"}</definedName>
    <definedName name="HTML_Control_2" localSheetId="23" hidden="1">{"'360068'!$A$1:$P$225"}</definedName>
    <definedName name="HTML_Control_2" localSheetId="20" hidden="1">{"'360068'!$A$1:$P$225"}</definedName>
    <definedName name="HTML_Control_2" localSheetId="25" hidden="1">{"'360068'!$A$1:$P$225"}</definedName>
    <definedName name="HTML_Control_2" hidden="1">{"'360068'!$A$1:$P$225"}</definedName>
    <definedName name="HTML_Control_3" localSheetId="24" hidden="1">{"'360068'!$A$1:$P$225"}</definedName>
    <definedName name="HTML_Control_3" localSheetId="21" hidden="1">{"'360068'!$A$1:$P$225"}</definedName>
    <definedName name="HTML_Control_3" localSheetId="22" hidden="1">{"'360068'!$A$1:$P$225"}</definedName>
    <definedName name="HTML_Control_3" localSheetId="23" hidden="1">{"'360068'!$A$1:$P$225"}</definedName>
    <definedName name="HTML_Control_3" localSheetId="20" hidden="1">{"'360068'!$A$1:$P$225"}</definedName>
    <definedName name="HTML_Control_3" localSheetId="25" hidden="1">{"'360068'!$A$1:$P$225"}</definedName>
    <definedName name="HTML_Control_3" hidden="1">{"'360068'!$A$1:$P$225"}</definedName>
    <definedName name="HTML_Control_4" localSheetId="24" hidden="1">{"'360068'!$A$1:$P$225"}</definedName>
    <definedName name="HTML_Control_4" localSheetId="21" hidden="1">{"'360068'!$A$1:$P$225"}</definedName>
    <definedName name="HTML_Control_4" localSheetId="22" hidden="1">{"'360068'!$A$1:$P$225"}</definedName>
    <definedName name="HTML_Control_4" localSheetId="23" hidden="1">{"'360068'!$A$1:$P$225"}</definedName>
    <definedName name="HTML_Control_4" localSheetId="20" hidden="1">{"'360068'!$A$1:$P$225"}</definedName>
    <definedName name="HTML_Control_4" localSheetId="25" hidden="1">{"'360068'!$A$1:$P$225"}</definedName>
    <definedName name="HTML_Control_4" hidden="1">{"'360068'!$A$1:$P$225"}</definedName>
    <definedName name="HTML_Control_454" localSheetId="24" hidden="1">{"'360068'!$A$1:$P$225"}</definedName>
    <definedName name="HTML_Control_454" localSheetId="21" hidden="1">{"'360068'!$A$1:$P$225"}</definedName>
    <definedName name="HTML_Control_454" localSheetId="22" hidden="1">{"'360068'!$A$1:$P$225"}</definedName>
    <definedName name="HTML_Control_454" localSheetId="23" hidden="1">{"'360068'!$A$1:$P$225"}</definedName>
    <definedName name="HTML_Control_454" localSheetId="20" hidden="1">{"'360068'!$A$1:$P$225"}</definedName>
    <definedName name="HTML_Control_454" localSheetId="25" hidden="1">{"'360068'!$A$1:$P$225"}</definedName>
    <definedName name="HTML_Control_454" hidden="1">{"'360068'!$A$1:$P$225"}</definedName>
    <definedName name="HTML_Control_5" localSheetId="24" hidden="1">{"'360068'!$A$1:$P$225"}</definedName>
    <definedName name="HTML_Control_5" localSheetId="21" hidden="1">{"'360068'!$A$1:$P$225"}</definedName>
    <definedName name="HTML_Control_5" localSheetId="22" hidden="1">{"'360068'!$A$1:$P$225"}</definedName>
    <definedName name="HTML_Control_5" localSheetId="23" hidden="1">{"'360068'!$A$1:$P$225"}</definedName>
    <definedName name="HTML_Control_5" localSheetId="20" hidden="1">{"'360068'!$A$1:$P$225"}</definedName>
    <definedName name="HTML_Control_5" localSheetId="25" hidden="1">{"'360068'!$A$1:$P$225"}</definedName>
    <definedName name="HTML_Control_5" hidden="1">{"'360068'!$A$1:$P$225"}</definedName>
    <definedName name="HTML_Control2" localSheetId="24" hidden="1">{"'W.W. Summary'!$A$1:$K$37"}</definedName>
    <definedName name="HTML_Control2" localSheetId="21" hidden="1">{"'W.W. Summary'!$A$1:$K$37"}</definedName>
    <definedName name="HTML_Control2" localSheetId="22" hidden="1">{"'W.W. Summary'!$A$1:$K$37"}</definedName>
    <definedName name="HTML_Control2" localSheetId="23" hidden="1">{"'W.W. Summary'!$A$1:$K$37"}</definedName>
    <definedName name="HTML_Control2" localSheetId="20" hidden="1">{"'W.W. Summary'!$A$1:$K$37"}</definedName>
    <definedName name="HTML_Control2" localSheetId="25" hidden="1">{"'W.W. Summary'!$A$1:$K$37"}</definedName>
    <definedName name="HTML_Control2" hidden="1">{"'W.W. Summary'!$A$1:$K$37"}</definedName>
    <definedName name="HTML_Description" hidden="1">""</definedName>
    <definedName name="HTML_Email" hidden="1">""</definedName>
    <definedName name="HTML_Header" hidden="1">"Finance"</definedName>
    <definedName name="HTML_LastUpdate" hidden="1">"2/3/98"</definedName>
    <definedName name="HTML_LineAfter" hidden="1">FALSE</definedName>
    <definedName name="HTML_LineBefore" hidden="1">FALSE</definedName>
    <definedName name="HTML_Name" hidden="1">"G14163"</definedName>
    <definedName name="HTML_OBDlg2" hidden="1">TRUE</definedName>
    <definedName name="HTML_OBDlg4" hidden="1">TRUE</definedName>
    <definedName name="HTML_OS" hidden="1">0</definedName>
    <definedName name="HTML_PathFile" hidden="1">"L:\RAPTOR\INET0198\SECTCOST\summ.htm"</definedName>
    <definedName name="HTML_Title" hidden="1">"SECTOR1"</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hukh" localSheetId="24" hidden="1">{#N/A,#N/A,FALSE,"P&amp;L";#N/A,#N/A,FALSE,"DL Worksheet";#N/A,#N/A,FALSE,"Ind. Cell";#N/A,#N/A,FALSE,"Capital";#N/A,#N/A,FALSE,"Tooling";#N/A,#N/A,FALSE,"LRP"}</definedName>
    <definedName name="hukh" localSheetId="21" hidden="1">{#N/A,#N/A,FALSE,"P&amp;L";#N/A,#N/A,FALSE,"DL Worksheet";#N/A,#N/A,FALSE,"Ind. Cell";#N/A,#N/A,FALSE,"Capital";#N/A,#N/A,FALSE,"Tooling";#N/A,#N/A,FALSE,"LRP"}</definedName>
    <definedName name="hukh" localSheetId="22" hidden="1">{#N/A,#N/A,FALSE,"P&amp;L";#N/A,#N/A,FALSE,"DL Worksheet";#N/A,#N/A,FALSE,"Ind. Cell";#N/A,#N/A,FALSE,"Capital";#N/A,#N/A,FALSE,"Tooling";#N/A,#N/A,FALSE,"LRP"}</definedName>
    <definedName name="hukh" localSheetId="23" hidden="1">{#N/A,#N/A,FALSE,"P&amp;L";#N/A,#N/A,FALSE,"DL Worksheet";#N/A,#N/A,FALSE,"Ind. Cell";#N/A,#N/A,FALSE,"Capital";#N/A,#N/A,FALSE,"Tooling";#N/A,#N/A,FALSE,"LRP"}</definedName>
    <definedName name="hukh" localSheetId="20" hidden="1">{#N/A,#N/A,FALSE,"P&amp;L";#N/A,#N/A,FALSE,"DL Worksheet";#N/A,#N/A,FALSE,"Ind. Cell";#N/A,#N/A,FALSE,"Capital";#N/A,#N/A,FALSE,"Tooling";#N/A,#N/A,FALSE,"LRP"}</definedName>
    <definedName name="hukh" localSheetId="25" hidden="1">{#N/A,#N/A,FALSE,"P&amp;L";#N/A,#N/A,FALSE,"DL Worksheet";#N/A,#N/A,FALSE,"Ind. Cell";#N/A,#N/A,FALSE,"Capital";#N/A,#N/A,FALSE,"Tooling";#N/A,#N/A,FALSE,"LRP"}</definedName>
    <definedName name="hukh" hidden="1">{#N/A,#N/A,FALSE,"P&amp;L";#N/A,#N/A,FALSE,"DL Worksheet";#N/A,#N/A,FALSE,"Ind. Cell";#N/A,#N/A,FALSE,"Capital";#N/A,#N/A,FALSE,"Tooling";#N/A,#N/A,FALSE,"LRP"}</definedName>
    <definedName name="IF_HSC" localSheetId="23">#REF!</definedName>
    <definedName name="IF_HSC">#REF!</definedName>
    <definedName name="IF_NGPL_TexOK" localSheetId="23">#REF!</definedName>
    <definedName name="IF_NGPL_TexOK">#REF!</definedName>
    <definedName name="inc" localSheetId="23">#REF!,#REF!,#REF!,#REF!</definedName>
    <definedName name="inc">#REF!,#REF!,#REF!,#REF!</definedName>
    <definedName name="Income_Tax_Fed" localSheetId="23">#REF!</definedName>
    <definedName name="Income_Tax_Fed">#REF!</definedName>
    <definedName name="Income_Tax_State" localSheetId="23">#REF!</definedName>
    <definedName name="Income_Tax_State">#REF!</definedName>
    <definedName name="inflation" localSheetId="23">#REF!</definedName>
    <definedName name="inflation">#REF!</definedName>
    <definedName name="inflList" hidden="1">"10000000000000000000000000000000000000000000000000000000000000000000000000000000000000000000000000000000000000000000000000000000000000000000000000000000000000000000000000000000000000000000000000000000"</definedName>
    <definedName name="ink" localSheetId="23">#REF!,#REF!,#REF!,#REF!</definedName>
    <definedName name="ink">#REF!,#REF!,#REF!,#REF!</definedName>
    <definedName name="Input_AddressOne" localSheetId="23">#REF!</definedName>
    <definedName name="Input_AddressOne">#REF!</definedName>
    <definedName name="Input_AddressThree" localSheetId="23">#REF!</definedName>
    <definedName name="Input_AddressThree">#REF!</definedName>
    <definedName name="Input_AddressTwo" localSheetId="23">#REF!</definedName>
    <definedName name="Input_AddressTwo">#REF!</definedName>
    <definedName name="Input_Fax1" localSheetId="23">#REF!</definedName>
    <definedName name="Input_Fax1">#REF!</definedName>
    <definedName name="Input_Fax2" localSheetId="23">#REF!</definedName>
    <definedName name="Input_Fax2">#REF!</definedName>
    <definedName name="Input_Phone1" localSheetId="23">#REF!</definedName>
    <definedName name="Input_Phone1">#REF!</definedName>
    <definedName name="Input_VendorNumber" localSheetId="23">#REF!</definedName>
    <definedName name="Input_VendorNumber">#REF!</definedName>
    <definedName name="InputBTUFactorSAT" localSheetId="23">#REF!</definedName>
    <definedName name="InputBTUFactorSAT">#REF!</definedName>
    <definedName name="InputC2EthaneGPM" localSheetId="23">#REF!</definedName>
    <definedName name="InputC2EthaneGPM">#REF!</definedName>
    <definedName name="InputC3PropaneGPM" localSheetId="23">#REF!</definedName>
    <definedName name="InputC3PropaneGPM">#REF!</definedName>
    <definedName name="InputC6HexanesGPM" localSheetId="23">#REF!</definedName>
    <definedName name="InputC6HexanesGPM">#REF!</definedName>
    <definedName name="InputIC4IsoButaneGPM" localSheetId="23">#REF!</definedName>
    <definedName name="InputIC4IsoButaneGPM">#REF!</definedName>
    <definedName name="InputIC5IsoPentaneGPM" localSheetId="23">#REF!</definedName>
    <definedName name="InputIC5IsoPentaneGPM">#REF!</definedName>
    <definedName name="InputNC4NButaneGPM" localSheetId="23">#REF!</definedName>
    <definedName name="InputNC4NButaneGPM">#REF!</definedName>
    <definedName name="InputNC5NPentaneGPM" localSheetId="23">#REF!</definedName>
    <definedName name="InputNC5NPentaneGPM">#REF!</definedName>
    <definedName name="InputTestDate" localSheetId="23">#REF!</definedName>
    <definedName name="InputTestDate">#REF!</definedName>
    <definedName name="InputTotalGPM" localSheetId="23">#REF!</definedName>
    <definedName name="InputTotalGPM">#REF!</definedName>
    <definedName name="intang_afudc910" localSheetId="23">#REF!</definedName>
    <definedName name="intang_afudc910">#REF!</definedName>
    <definedName name="Interco0604" localSheetId="24" hidden="1">{#N/A,#N/A,FALSE,"Aging Summary";#N/A,#N/A,FALSE,"Ratio Analysis";#N/A,#N/A,FALSE,"Test 120 Day Accts";#N/A,#N/A,FALSE,"Tickmarks"}</definedName>
    <definedName name="Interco0604" localSheetId="21" hidden="1">{#N/A,#N/A,FALSE,"Aging Summary";#N/A,#N/A,FALSE,"Ratio Analysis";#N/A,#N/A,FALSE,"Test 120 Day Accts";#N/A,#N/A,FALSE,"Tickmarks"}</definedName>
    <definedName name="Interco0604" localSheetId="22" hidden="1">{#N/A,#N/A,FALSE,"Aging Summary";#N/A,#N/A,FALSE,"Ratio Analysis";#N/A,#N/A,FALSE,"Test 120 Day Accts";#N/A,#N/A,FALSE,"Tickmarks"}</definedName>
    <definedName name="Interco0604" localSheetId="23" hidden="1">{#N/A,#N/A,FALSE,"Aging Summary";#N/A,#N/A,FALSE,"Ratio Analysis";#N/A,#N/A,FALSE,"Test 120 Day Accts";#N/A,#N/A,FALSE,"Tickmarks"}</definedName>
    <definedName name="Interco0604" localSheetId="20" hidden="1">{#N/A,#N/A,FALSE,"Aging Summary";#N/A,#N/A,FALSE,"Ratio Analysis";#N/A,#N/A,FALSE,"Test 120 Day Accts";#N/A,#N/A,FALSE,"Tickmarks"}</definedName>
    <definedName name="Interco0604" localSheetId="25" hidden="1">{#N/A,#N/A,FALSE,"Aging Summary";#N/A,#N/A,FALSE,"Ratio Analysis";#N/A,#N/A,FALSE,"Test 120 Day Accts";#N/A,#N/A,FALSE,"Tickmarks"}</definedName>
    <definedName name="Interco0604" hidden="1">{#N/A,#N/A,FALSE,"Aging Summary";#N/A,#N/A,FALSE,"Ratio Analysis";#N/A,#N/A,FALSE,"Test 120 Day Accts";#N/A,#N/A,FALSE,"Tickmarks"}</definedName>
    <definedName name="INTQ" localSheetId="23">#REF!</definedName>
    <definedName name="INTQ">#REF!</definedName>
    <definedName name="IntroText" localSheetId="23">#REF!</definedName>
    <definedName name="IntroText">#REF!</definedName>
    <definedName name="INTY" localSheetId="23">#REF!</definedName>
    <definedName name="INTY">#REF!</definedName>
    <definedName name="ipo" localSheetId="24" hidden="1">{#N/A,#N/A,FALSE,"Aging Summary";#N/A,#N/A,FALSE,"Ratio Analysis";#N/A,#N/A,FALSE,"Test 120 Day Accts";#N/A,#N/A,FALSE,"Tickmarks"}</definedName>
    <definedName name="ipo" localSheetId="21" hidden="1">{#N/A,#N/A,FALSE,"Aging Summary";#N/A,#N/A,FALSE,"Ratio Analysis";#N/A,#N/A,FALSE,"Test 120 Day Accts";#N/A,#N/A,FALSE,"Tickmarks"}</definedName>
    <definedName name="ipo" localSheetId="22" hidden="1">{#N/A,#N/A,FALSE,"Aging Summary";#N/A,#N/A,FALSE,"Ratio Analysis";#N/A,#N/A,FALSE,"Test 120 Day Accts";#N/A,#N/A,FALSE,"Tickmarks"}</definedName>
    <definedName name="ipo" localSheetId="23" hidden="1">{#N/A,#N/A,FALSE,"Aging Summary";#N/A,#N/A,FALSE,"Ratio Analysis";#N/A,#N/A,FALSE,"Test 120 Day Accts";#N/A,#N/A,FALSE,"Tickmarks"}</definedName>
    <definedName name="ipo" localSheetId="20" hidden="1">{#N/A,#N/A,FALSE,"Aging Summary";#N/A,#N/A,FALSE,"Ratio Analysis";#N/A,#N/A,FALSE,"Test 120 Day Accts";#N/A,#N/A,FALSE,"Tickmarks"}</definedName>
    <definedName name="ipo" localSheetId="25" hidden="1">{#N/A,#N/A,FALSE,"Aging Summary";#N/A,#N/A,FALSE,"Ratio Analysis";#N/A,#N/A,FALSE,"Test 120 Day Accts";#N/A,#N/A,FALSE,"Tickmarks"}</definedName>
    <definedName name="ipo" hidden="1">{#N/A,#N/A,FALSE,"Aging Summary";#N/A,#N/A,FALSE,"Ratio Analysis";#N/A,#N/A,FALSE,"Test 120 Day Accts";#N/A,#N/A,FALSE,"Tickmarks"}</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OREIGN_BRANCHES_U.S._BANKS_LOANS_FDIC" hidden="1">"c6438"</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42691.5412615741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R" hidden="1">"c5566"</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2MONTHS_CIQ" hidden="1">"c3769"</definedName>
    <definedName name="IQ_PERCENT_CHANGE_EST_FFO_18MONTHS" hidden="1">"c1829"</definedName>
    <definedName name="IQ_PERCENT_CHANGE_EST_FFO_18MONTHS_CIQ" hidden="1">"c3770"</definedName>
    <definedName name="IQ_PERCENT_CHANGE_EST_FFO_3MONTHS" hidden="1">"c1825"</definedName>
    <definedName name="IQ_PERCENT_CHANGE_EST_FFO_3MONTHS_CIQ" hidden="1">"c3766"</definedName>
    <definedName name="IQ_PERCENT_CHANGE_EST_FFO_6MONTHS" hidden="1">"c1826"</definedName>
    <definedName name="IQ_PERCENT_CHANGE_EST_FFO_6MONTHS_CIQ" hidden="1">"c3767"</definedName>
    <definedName name="IQ_PERCENT_CHANGE_EST_FFO_9MONTHS" hidden="1">"c1827"</definedName>
    <definedName name="IQ_PERCENT_CHANGE_EST_FFO_9MONTHS_CIQ" hidden="1">"c3768"</definedName>
    <definedName name="IQ_PERCENT_CHANGE_EST_FFO_DAY" hidden="1">"c1822"</definedName>
    <definedName name="IQ_PERCENT_CHANGE_EST_FFO_DAY_CIQ" hidden="1">"c3764"</definedName>
    <definedName name="IQ_PERCENT_CHANGE_EST_FFO_MONTH" hidden="1">"c1824"</definedName>
    <definedName name="IQ_PERCENT_CHANGE_EST_FFO_MONTH_CIQ" hidden="1">"c3765"</definedName>
    <definedName name="IQ_PERCENT_CHANGE_EST_FFO_WEEK" hidden="1">"c1823"</definedName>
    <definedName name="IQ_PERCENT_CHANGE_EST_FFO_WEEK_CIQ" hidden="1">"c3795"</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38961.402025463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RD40" hidden="1">"$D$41:$D$2543"</definedName>
    <definedName name="IQRD41" hidden="1">"$D$42:$D$2544"</definedName>
    <definedName name="IQRE41" hidden="1">"$E$42:$E$2544"</definedName>
    <definedName name="IRR" localSheetId="23">#REF!</definedName>
    <definedName name="IRR">#REF!</definedName>
    <definedName name="IRSCenter" localSheetId="24" hidden="1">#REF!</definedName>
    <definedName name="IRSCenter" localSheetId="21" hidden="1">#REF!</definedName>
    <definedName name="IRSCenter" localSheetId="22" hidden="1">#REF!</definedName>
    <definedName name="IRSCenter" localSheetId="23" hidden="1">#REF!</definedName>
    <definedName name="IRSCenter" localSheetId="20" hidden="1">#REF!</definedName>
    <definedName name="IRSCenter" localSheetId="25" hidden="1">#REF!</definedName>
    <definedName name="IRSCenter" hidden="1">#REF!</definedName>
    <definedName name="Isbell_WASP" localSheetId="23">#REF!</definedName>
    <definedName name="Isbell_WASP">#REF!</definedName>
    <definedName name="itc" localSheetId="24">#REF!</definedName>
    <definedName name="itc" localSheetId="21">#REF!</definedName>
    <definedName name="itc" localSheetId="22">#REF!</definedName>
    <definedName name="itc" localSheetId="23">#REF!</definedName>
    <definedName name="itc" localSheetId="20">#REF!</definedName>
    <definedName name="itc" localSheetId="25">#REF!</definedName>
    <definedName name="itc">#REF!</definedName>
    <definedName name="ItemType" localSheetId="23">#REF!</definedName>
    <definedName name="ItemType">#REF!</definedName>
    <definedName name="iuyrytdgfx" localSheetId="24"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iuyrytdgfx" localSheetId="21"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iuyrytdgfx" localSheetId="22"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iuyrytdgfx" localSheetId="23"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iuyrytdgfx" localSheetId="20"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iuyrytdgfx" localSheetId="25"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iuyrytdgfx"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iytrutre" localSheetId="24"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iytrutre" localSheetId="21"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iytrutre" localSheetId="22"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iytrutre" localSheetId="23"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iytrutre" localSheetId="20"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iytrutre" localSheetId="25"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iytrutre"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iyuttyr" localSheetId="24" hidden="1">{"Earnings",#N/A,TRUE,"Earnings";"qtr for IR",#N/A,TRUE,"Quarters";"balancesheet",#N/A,TRUE,"BalanceSheet";"change in cash",#N/A,TRUE,"CashFlow";"oil and gas earnings",#N/A,TRUE,"Oil and Gas Results";"price and vol detail",#N/A,TRUE,"Oil and Gas Results";"capexsum",#N/A,TRUE,"CAPEX Sum"}</definedName>
    <definedName name="iyuttyr" localSheetId="21" hidden="1">{"Earnings",#N/A,TRUE,"Earnings";"qtr for IR",#N/A,TRUE,"Quarters";"balancesheet",#N/A,TRUE,"BalanceSheet";"change in cash",#N/A,TRUE,"CashFlow";"oil and gas earnings",#N/A,TRUE,"Oil and Gas Results";"price and vol detail",#N/A,TRUE,"Oil and Gas Results";"capexsum",#N/A,TRUE,"CAPEX Sum"}</definedName>
    <definedName name="iyuttyr" localSheetId="22" hidden="1">{"Earnings",#N/A,TRUE,"Earnings";"qtr for IR",#N/A,TRUE,"Quarters";"balancesheet",#N/A,TRUE,"BalanceSheet";"change in cash",#N/A,TRUE,"CashFlow";"oil and gas earnings",#N/A,TRUE,"Oil and Gas Results";"price and vol detail",#N/A,TRUE,"Oil and Gas Results";"capexsum",#N/A,TRUE,"CAPEX Sum"}</definedName>
    <definedName name="iyuttyr" localSheetId="23" hidden="1">{"Earnings",#N/A,TRUE,"Earnings";"qtr for IR",#N/A,TRUE,"Quarters";"balancesheet",#N/A,TRUE,"BalanceSheet";"change in cash",#N/A,TRUE,"CashFlow";"oil and gas earnings",#N/A,TRUE,"Oil and Gas Results";"price and vol detail",#N/A,TRUE,"Oil and Gas Results";"capexsum",#N/A,TRUE,"CAPEX Sum"}</definedName>
    <definedName name="iyuttyr" localSheetId="20" hidden="1">{"Earnings",#N/A,TRUE,"Earnings";"qtr for IR",#N/A,TRUE,"Quarters";"balancesheet",#N/A,TRUE,"BalanceSheet";"change in cash",#N/A,TRUE,"CashFlow";"oil and gas earnings",#N/A,TRUE,"Oil and Gas Results";"price and vol detail",#N/A,TRUE,"Oil and Gas Results";"capexsum",#N/A,TRUE,"CAPEX Sum"}</definedName>
    <definedName name="iyuttyr" localSheetId="25" hidden="1">{"Earnings",#N/A,TRUE,"Earnings";"qtr for IR",#N/A,TRUE,"Quarters";"balancesheet",#N/A,TRUE,"BalanceSheet";"change in cash",#N/A,TRUE,"CashFlow";"oil and gas earnings",#N/A,TRUE,"Oil and Gas Results";"price and vol detail",#N/A,TRUE,"Oil and Gas Results";"capexsum",#N/A,TRUE,"CAPEX Sum"}</definedName>
    <definedName name="iyuttyr" hidden="1">{"Earnings",#N/A,TRUE,"Earnings";"qtr for IR",#N/A,TRUE,"Quarters";"balancesheet",#N/A,TRUE,"BalanceSheet";"change in cash",#N/A,TRUE,"CashFlow";"oil and gas earnings",#N/A,TRUE,"Oil and Gas Results";"price and vol detail",#N/A,TRUE,"Oil and Gas Results";"capexsum",#N/A,TRUE,"CAPEX Sum"}</definedName>
    <definedName name="ja"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jjks" localSheetId="24" hidden="1">{#N/A,#N/A,FALSE,"Total";#N/A,#N/A,FALSE,"ASNS";#N/A,#N/A,FALSE,"PNCNS";#N/A,#N/A,FALSE,"DSNS";#N/A,#N/A,FALSE,"TNS"}</definedName>
    <definedName name="jajjks" localSheetId="21" hidden="1">{#N/A,#N/A,FALSE,"Total";#N/A,#N/A,FALSE,"ASNS";#N/A,#N/A,FALSE,"PNCNS";#N/A,#N/A,FALSE,"DSNS";#N/A,#N/A,FALSE,"TNS"}</definedName>
    <definedName name="jajjks" localSheetId="22" hidden="1">{#N/A,#N/A,FALSE,"Total";#N/A,#N/A,FALSE,"ASNS";#N/A,#N/A,FALSE,"PNCNS";#N/A,#N/A,FALSE,"DSNS";#N/A,#N/A,FALSE,"TNS"}</definedName>
    <definedName name="jajjks" localSheetId="23" hidden="1">{#N/A,#N/A,FALSE,"Total";#N/A,#N/A,FALSE,"ASNS";#N/A,#N/A,FALSE,"PNCNS";#N/A,#N/A,FALSE,"DSNS";#N/A,#N/A,FALSE,"TNS"}</definedName>
    <definedName name="jajjks" localSheetId="20" hidden="1">{#N/A,#N/A,FALSE,"Total";#N/A,#N/A,FALSE,"ASNS";#N/A,#N/A,FALSE,"PNCNS";#N/A,#N/A,FALSE,"DSNS";#N/A,#N/A,FALSE,"TNS"}</definedName>
    <definedName name="jajjks" localSheetId="25" hidden="1">{#N/A,#N/A,FALSE,"Total";#N/A,#N/A,FALSE,"ASNS";#N/A,#N/A,FALSE,"PNCNS";#N/A,#N/A,FALSE,"DSNS";#N/A,#N/A,FALSE,"TNS"}</definedName>
    <definedName name="jajjks" hidden="1">{#N/A,#N/A,FALSE,"Total";#N/A,#N/A,FALSE,"ASNS";#N/A,#N/A,FALSE,"PNCNS";#N/A,#N/A,FALSE,"DSNS";#N/A,#N/A,FALSE,"TNS"}</definedName>
    <definedName name="janeiro1"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1"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1"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1"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2"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2"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2"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3"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3"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3"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4"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4"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4"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5"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5"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5"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son" localSheetId="24" hidden="1">{"Age 50; 100% - NPPC",#N/A,FALSE,"Age 50; 100%";"Age 50; 100% - PSC",#N/A,FALSE,"Age 50; 100%";"Age 50; 100% - Gain/Loss",#N/A,FALSE,"Age 50; 100%"}</definedName>
    <definedName name="Jason" localSheetId="21" hidden="1">{"Age 50; 100% - NPPC",#N/A,FALSE,"Age 50; 100%";"Age 50; 100% - PSC",#N/A,FALSE,"Age 50; 100%";"Age 50; 100% - Gain/Loss",#N/A,FALSE,"Age 50; 100%"}</definedName>
    <definedName name="Jason" localSheetId="22" hidden="1">{"Age 50; 100% - NPPC",#N/A,FALSE,"Age 50; 100%";"Age 50; 100% - PSC",#N/A,FALSE,"Age 50; 100%";"Age 50; 100% - Gain/Loss",#N/A,FALSE,"Age 50; 100%"}</definedName>
    <definedName name="Jason" localSheetId="23" hidden="1">{"Age 50; 100% - NPPC",#N/A,FALSE,"Age 50; 100%";"Age 50; 100% - PSC",#N/A,FALSE,"Age 50; 100%";"Age 50; 100% - Gain/Loss",#N/A,FALSE,"Age 50; 100%"}</definedName>
    <definedName name="Jason" localSheetId="20" hidden="1">{"Age 50; 100% - NPPC",#N/A,FALSE,"Age 50; 100%";"Age 50; 100% - PSC",#N/A,FALSE,"Age 50; 100%";"Age 50; 100% - Gain/Loss",#N/A,FALSE,"Age 50; 100%"}</definedName>
    <definedName name="Jason" localSheetId="25" hidden="1">{"Age 50; 100% - NPPC",#N/A,FALSE,"Age 50; 100%";"Age 50; 100% - PSC",#N/A,FALSE,"Age 50; 100%";"Age 50; 100% - Gain/Loss",#N/A,FALSE,"Age 50; 100%"}</definedName>
    <definedName name="Jason" hidden="1">{"Age 50; 100% - NPPC",#N/A,FALSE,"Age 50; 100%";"Age 50; 100% - PSC",#N/A,FALSE,"Age 50; 100%";"Age 50; 100% - Gain/Loss",#N/A,FALSE,"Age 50; 100%"}</definedName>
    <definedName name="jean" localSheetId="23">#REF!,#REF!,#REF!,#REF!</definedName>
    <definedName name="jean">#REF!,#REF!,#REF!,#REF!</definedName>
    <definedName name="JESUS" localSheetId="24" hidden="1">{#N/A,#N/A,TRUE,"Facility-Input";#N/A,#N/A,TRUE,"Graphs";#N/A,#N/A,TRUE,"TOTAL"}</definedName>
    <definedName name="JESUS" localSheetId="21" hidden="1">{#N/A,#N/A,TRUE,"Facility-Input";#N/A,#N/A,TRUE,"Graphs";#N/A,#N/A,TRUE,"TOTAL"}</definedName>
    <definedName name="JESUS" localSheetId="22" hidden="1">{#N/A,#N/A,TRUE,"Facility-Input";#N/A,#N/A,TRUE,"Graphs";#N/A,#N/A,TRUE,"TOTAL"}</definedName>
    <definedName name="JESUS" localSheetId="23" hidden="1">{#N/A,#N/A,TRUE,"Facility-Input";#N/A,#N/A,TRUE,"Graphs";#N/A,#N/A,TRUE,"TOTAL"}</definedName>
    <definedName name="JESUS" localSheetId="20" hidden="1">{#N/A,#N/A,TRUE,"Facility-Input";#N/A,#N/A,TRUE,"Graphs";#N/A,#N/A,TRUE,"TOTAL"}</definedName>
    <definedName name="JESUS" localSheetId="25" hidden="1">{#N/A,#N/A,TRUE,"Facility-Input";#N/A,#N/A,TRUE,"Graphs";#N/A,#N/A,TRUE,"TOTAL"}</definedName>
    <definedName name="JESUS" hidden="1">{#N/A,#N/A,TRUE,"Facility-Input";#N/A,#N/A,TRUE,"Graphs";#N/A,#N/A,TRUE,"TOTAL"}</definedName>
    <definedName name="jh" localSheetId="24" hidden="1">{#N/A,#N/A,FALSE,"Aging Summary";#N/A,#N/A,FALSE,"Ratio Analysis";#N/A,#N/A,FALSE,"Test 120 Day Accts";#N/A,#N/A,FALSE,"Tickmarks"}</definedName>
    <definedName name="jh" localSheetId="21" hidden="1">{#N/A,#N/A,FALSE,"Aging Summary";#N/A,#N/A,FALSE,"Ratio Analysis";#N/A,#N/A,FALSE,"Test 120 Day Accts";#N/A,#N/A,FALSE,"Tickmarks"}</definedName>
    <definedName name="jh" localSheetId="22" hidden="1">{#N/A,#N/A,FALSE,"Aging Summary";#N/A,#N/A,FALSE,"Ratio Analysis";#N/A,#N/A,FALSE,"Test 120 Day Accts";#N/A,#N/A,FALSE,"Tickmarks"}</definedName>
    <definedName name="jh" localSheetId="23" hidden="1">{#N/A,#N/A,FALSE,"Aging Summary";#N/A,#N/A,FALSE,"Ratio Analysis";#N/A,#N/A,FALSE,"Test 120 Day Accts";#N/A,#N/A,FALSE,"Tickmarks"}</definedName>
    <definedName name="jh" localSheetId="20" hidden="1">{#N/A,#N/A,FALSE,"Aging Summary";#N/A,#N/A,FALSE,"Ratio Analysis";#N/A,#N/A,FALSE,"Test 120 Day Accts";#N/A,#N/A,FALSE,"Tickmarks"}</definedName>
    <definedName name="jh" localSheetId="25" hidden="1">{#N/A,#N/A,FALSE,"Aging Summary";#N/A,#N/A,FALSE,"Ratio Analysis";#N/A,#N/A,FALSE,"Test 120 Day Accts";#N/A,#N/A,FALSE,"Tickmarks"}</definedName>
    <definedName name="jh" hidden="1">{#N/A,#N/A,FALSE,"Aging Summary";#N/A,#N/A,FALSE,"Ratio Analysis";#N/A,#N/A,FALSE,"Test 120 Day Accts";#N/A,#N/A,FALSE,"Tickmarks"}</definedName>
    <definedName name="ji" localSheetId="24" hidden="1">{"'Highlights'!$A$1:$M$123"}</definedName>
    <definedName name="ji" localSheetId="21" hidden="1">{"'Highlights'!$A$1:$M$123"}</definedName>
    <definedName name="ji" localSheetId="22" hidden="1">{"'Highlights'!$A$1:$M$123"}</definedName>
    <definedName name="ji" localSheetId="23" hidden="1">{"'Highlights'!$A$1:$M$123"}</definedName>
    <definedName name="ji" localSheetId="20" hidden="1">{"'Highlights'!$A$1:$M$123"}</definedName>
    <definedName name="ji" localSheetId="25" hidden="1">{"'Highlights'!$A$1:$M$123"}</definedName>
    <definedName name="ji" hidden="1">{"'Highlights'!$A$1:$M$123"}</definedName>
    <definedName name="jj" localSheetId="23">#REF!,#REF!,#REF!,#REF!</definedName>
    <definedName name="jj">#REF!,#REF!,#REF!,#REF!</definedName>
    <definedName name="K2_WBEVMODE" hidden="1">-1</definedName>
    <definedName name="Kasse" localSheetId="24" hidden="1">{"Kontenverteilung",#N/A,FALSE,"H A Ü"}</definedName>
    <definedName name="Kasse" localSheetId="21" hidden="1">{"Kontenverteilung",#N/A,FALSE,"H A Ü"}</definedName>
    <definedName name="Kasse" localSheetId="22" hidden="1">{"Kontenverteilung",#N/A,FALSE,"H A Ü"}</definedName>
    <definedName name="Kasse" localSheetId="23" hidden="1">{"Kontenverteilung",#N/A,FALSE,"H A Ü"}</definedName>
    <definedName name="Kasse" localSheetId="20" hidden="1">{"Kontenverteilung",#N/A,FALSE,"H A Ü"}</definedName>
    <definedName name="Kasse" localSheetId="25" hidden="1">{"Kontenverteilung",#N/A,FALSE,"H A Ü"}</definedName>
    <definedName name="Kasse" hidden="1">{"Kontenverteilung",#N/A,FALSE,"H A Ü"}</definedName>
    <definedName name="Kd" localSheetId="23">#REF!</definedName>
    <definedName name="Kd">#REF!</definedName>
    <definedName name="KeyCon_Close_Date" localSheetId="23">#REF!</definedName>
    <definedName name="KeyCon_Close_Date">#REF!</definedName>
    <definedName name="kjl" localSheetId="24" hidden="1">{#N/A,#N/A,FALSE,"TOTFINAL";#N/A,#N/A,FALSE,"FINPLAN";#N/A,#N/A,FALSE,"TOTMOTADJ";#N/A,#N/A,FALSE,"tieEQ";#N/A,#N/A,FALSE,"G";#N/A,#N/A,FALSE,"ELIMS";#N/A,#N/A,FALSE,"NEXTEL ADJ";#N/A,#N/A,FALSE,"MIMS";#N/A,#N/A,FALSE,"LMPS";#N/A,#N/A,FALSE,"CNSS";#N/A,#N/A,FALSE,"CSS";#N/A,#N/A,FALSE,"MCG";#N/A,#N/A,FALSE,"AECS";#N/A,#N/A,FALSE,"SPS";#N/A,#N/A,FALSE,"CORP"}</definedName>
    <definedName name="kjl" localSheetId="21" hidden="1">{#N/A,#N/A,FALSE,"TOTFINAL";#N/A,#N/A,FALSE,"FINPLAN";#N/A,#N/A,FALSE,"TOTMOTADJ";#N/A,#N/A,FALSE,"tieEQ";#N/A,#N/A,FALSE,"G";#N/A,#N/A,FALSE,"ELIMS";#N/A,#N/A,FALSE,"NEXTEL ADJ";#N/A,#N/A,FALSE,"MIMS";#N/A,#N/A,FALSE,"LMPS";#N/A,#N/A,FALSE,"CNSS";#N/A,#N/A,FALSE,"CSS";#N/A,#N/A,FALSE,"MCG";#N/A,#N/A,FALSE,"AECS";#N/A,#N/A,FALSE,"SPS";#N/A,#N/A,FALSE,"CORP"}</definedName>
    <definedName name="kjl" localSheetId="22" hidden="1">{#N/A,#N/A,FALSE,"TOTFINAL";#N/A,#N/A,FALSE,"FINPLAN";#N/A,#N/A,FALSE,"TOTMOTADJ";#N/A,#N/A,FALSE,"tieEQ";#N/A,#N/A,FALSE,"G";#N/A,#N/A,FALSE,"ELIMS";#N/A,#N/A,FALSE,"NEXTEL ADJ";#N/A,#N/A,FALSE,"MIMS";#N/A,#N/A,FALSE,"LMPS";#N/A,#N/A,FALSE,"CNSS";#N/A,#N/A,FALSE,"CSS";#N/A,#N/A,FALSE,"MCG";#N/A,#N/A,FALSE,"AECS";#N/A,#N/A,FALSE,"SPS";#N/A,#N/A,FALSE,"CORP"}</definedName>
    <definedName name="kjl" localSheetId="23" hidden="1">{#N/A,#N/A,FALSE,"TOTFINAL";#N/A,#N/A,FALSE,"FINPLAN";#N/A,#N/A,FALSE,"TOTMOTADJ";#N/A,#N/A,FALSE,"tieEQ";#N/A,#N/A,FALSE,"G";#N/A,#N/A,FALSE,"ELIMS";#N/A,#N/A,FALSE,"NEXTEL ADJ";#N/A,#N/A,FALSE,"MIMS";#N/A,#N/A,FALSE,"LMPS";#N/A,#N/A,FALSE,"CNSS";#N/A,#N/A,FALSE,"CSS";#N/A,#N/A,FALSE,"MCG";#N/A,#N/A,FALSE,"AECS";#N/A,#N/A,FALSE,"SPS";#N/A,#N/A,FALSE,"CORP"}</definedName>
    <definedName name="kjl" localSheetId="20" hidden="1">{#N/A,#N/A,FALSE,"TOTFINAL";#N/A,#N/A,FALSE,"FINPLAN";#N/A,#N/A,FALSE,"TOTMOTADJ";#N/A,#N/A,FALSE,"tieEQ";#N/A,#N/A,FALSE,"G";#N/A,#N/A,FALSE,"ELIMS";#N/A,#N/A,FALSE,"NEXTEL ADJ";#N/A,#N/A,FALSE,"MIMS";#N/A,#N/A,FALSE,"LMPS";#N/A,#N/A,FALSE,"CNSS";#N/A,#N/A,FALSE,"CSS";#N/A,#N/A,FALSE,"MCG";#N/A,#N/A,FALSE,"AECS";#N/A,#N/A,FALSE,"SPS";#N/A,#N/A,FALSE,"CORP"}</definedName>
    <definedName name="kjl" localSheetId="25" hidden="1">{#N/A,#N/A,FALSE,"TOTFINAL";#N/A,#N/A,FALSE,"FINPLAN";#N/A,#N/A,FALSE,"TOTMOTADJ";#N/A,#N/A,FALSE,"tieEQ";#N/A,#N/A,FALSE,"G";#N/A,#N/A,FALSE,"ELIMS";#N/A,#N/A,FALSE,"NEXTEL ADJ";#N/A,#N/A,FALSE,"MIMS";#N/A,#N/A,FALSE,"LMPS";#N/A,#N/A,FALSE,"CNSS";#N/A,#N/A,FALSE,"CSS";#N/A,#N/A,FALSE,"MCG";#N/A,#N/A,FALSE,"AECS";#N/A,#N/A,FALSE,"SPS";#N/A,#N/A,FALSE,"CORP"}</definedName>
    <definedName name="kjl" hidden="1">{#N/A,#N/A,FALSE,"TOTFINAL";#N/A,#N/A,FALSE,"FINPLAN";#N/A,#N/A,FALSE,"TOTMOTADJ";#N/A,#N/A,FALSE,"tieEQ";#N/A,#N/A,FALSE,"G";#N/A,#N/A,FALSE,"ELIMS";#N/A,#N/A,FALSE,"NEXTEL ADJ";#N/A,#N/A,FALSE,"MIMS";#N/A,#N/A,FALSE,"LMPS";#N/A,#N/A,FALSE,"CNSS";#N/A,#N/A,FALSE,"CSS";#N/A,#N/A,FALSE,"MCG";#N/A,#N/A,FALSE,"AECS";#N/A,#N/A,FALSE,"SPS";#N/A,#N/A,FALSE,"CORP"}</definedName>
    <definedName name="kk" localSheetId="24">#REF!</definedName>
    <definedName name="kk" localSheetId="21">#REF!</definedName>
    <definedName name="kk" localSheetId="22">#REF!</definedName>
    <definedName name="kk" localSheetId="23">#REF!</definedName>
    <definedName name="kk" localSheetId="20">#REF!</definedName>
    <definedName name="kk" localSheetId="25">#REF!</definedName>
    <definedName name="kk">#REF!</definedName>
    <definedName name="kkk" localSheetId="23">#REF!,#REF!,#REF!,#REF!</definedName>
    <definedName name="kkk">#REF!,#REF!,#REF!,#REF!</definedName>
    <definedName name="ko" localSheetId="24" hidden="1">{#N/A,#N/A,FALSE,"Aging Summary";#N/A,#N/A,FALSE,"Ratio Analysis";#N/A,#N/A,FALSE,"Test 120 Day Accts";#N/A,#N/A,FALSE,"Tickmarks"}</definedName>
    <definedName name="ko" localSheetId="21" hidden="1">{#N/A,#N/A,FALSE,"Aging Summary";#N/A,#N/A,FALSE,"Ratio Analysis";#N/A,#N/A,FALSE,"Test 120 Day Accts";#N/A,#N/A,FALSE,"Tickmarks"}</definedName>
    <definedName name="ko" localSheetId="22" hidden="1">{#N/A,#N/A,FALSE,"Aging Summary";#N/A,#N/A,FALSE,"Ratio Analysis";#N/A,#N/A,FALSE,"Test 120 Day Accts";#N/A,#N/A,FALSE,"Tickmarks"}</definedName>
    <definedName name="ko" localSheetId="23" hidden="1">{#N/A,#N/A,FALSE,"Aging Summary";#N/A,#N/A,FALSE,"Ratio Analysis";#N/A,#N/A,FALSE,"Test 120 Day Accts";#N/A,#N/A,FALSE,"Tickmarks"}</definedName>
    <definedName name="ko" localSheetId="20" hidden="1">{#N/A,#N/A,FALSE,"Aging Summary";#N/A,#N/A,FALSE,"Ratio Analysis";#N/A,#N/A,FALSE,"Test 120 Day Accts";#N/A,#N/A,FALSE,"Tickmarks"}</definedName>
    <definedName name="ko" localSheetId="25" hidden="1">{#N/A,#N/A,FALSE,"Aging Summary";#N/A,#N/A,FALSE,"Ratio Analysis";#N/A,#N/A,FALSE,"Test 120 Day Accts";#N/A,#N/A,FALSE,"Tickmarks"}</definedName>
    <definedName name="ko" hidden="1">{#N/A,#N/A,FALSE,"Aging Summary";#N/A,#N/A,FALSE,"Ratio Analysis";#N/A,#N/A,FALSE,"Test 120 Day Accts";#N/A,#N/A,FALSE,"Tickmarks"}</definedName>
    <definedName name="KPMGContact" localSheetId="24" hidden="1">#REF!</definedName>
    <definedName name="KPMGContact" localSheetId="21" hidden="1">#REF!</definedName>
    <definedName name="KPMGContact" localSheetId="22" hidden="1">#REF!</definedName>
    <definedName name="KPMGContact" localSheetId="23" hidden="1">#REF!</definedName>
    <definedName name="KPMGContact" localSheetId="20" hidden="1">#REF!</definedName>
    <definedName name="KPMGContact" localSheetId="25" hidden="1">#REF!</definedName>
    <definedName name="KPMGContact" hidden="1">#REF!</definedName>
    <definedName name="l" localSheetId="24">#REF!</definedName>
    <definedName name="l" localSheetId="21">#REF!</definedName>
    <definedName name="l" localSheetId="22">#REF!</definedName>
    <definedName name="l" localSheetId="23">#REF!</definedName>
    <definedName name="l" localSheetId="20">#REF!</definedName>
    <definedName name="l" localSheetId="25">#REF!</definedName>
    <definedName name="l">{#N/A,#N/A,FALSE,"Cover";#N/A,#N/A,FALSE,"Comments CIG";#N/A,#N/A,FALSE,"BS CIG";#N/A,#N/A,FALSE,"P&amp;L CIG";#N/A,#N/A,FALSE,"Cash Flow CIG";#N/A,#N/A,FALSE,"MBR CIG";#N/A,#N/A,FALSE,"Headcount - CIG";#N/A,#N/A,FALSE,"FAB UN CIG";#N/A,#N/A,FALSE,"CIG MFG";#N/A,#N/A,FALSE,"CIG Inventory";#N/A,#N/A,FALSE,"FM CIG";#N/A,#N/A,FALSE,"NSAD ASP CIG";#N/A,#N/A,FALSE,"Capital Expenditures"}</definedName>
    <definedName name="Labor" localSheetId="23">#REF!</definedName>
    <definedName name="Labor">#REF!</definedName>
    <definedName name="lborefin" localSheetId="23">LEFT(#REF!)="Y"</definedName>
    <definedName name="lborefin">LEFT(#REF!)="Y"</definedName>
    <definedName name="level" localSheetId="23">#REF!,#REF!,#REF!,#REF!</definedName>
    <definedName name="level">#REF!,#REF!,#REF!,#REF!</definedName>
    <definedName name="LeveragedCashFlow" localSheetId="23">#REF!</definedName>
    <definedName name="LeveragedCashFlow">#REF!</definedName>
    <definedName name="Library" hidden="1">"a1"</definedName>
    <definedName name="limcount" hidden="1">1</definedName>
    <definedName name="Line22" localSheetId="23">#REF!</definedName>
    <definedName name="Line22">#REF!</definedName>
    <definedName name="Line26" localSheetId="23">#REF!</definedName>
    <definedName name="Line26">#REF!</definedName>
    <definedName name="Line30" localSheetId="23">#REF!</definedName>
    <definedName name="Line30">#REF!</definedName>
    <definedName name="Line32" localSheetId="23">#REF!</definedName>
    <definedName name="Line32">#REF!</definedName>
    <definedName name="LiqPriceHeading" localSheetId="23">#REF!</definedName>
    <definedName name="LiqPriceHeading">#REF!</definedName>
    <definedName name="LiqPrices" localSheetId="23">#REF!</definedName>
    <definedName name="LiqPrices">#REF!</definedName>
    <definedName name="Liquids" localSheetId="24" hidden="1">{#N/A,#N/A,FALSE,"Earnings release"}</definedName>
    <definedName name="Liquids" localSheetId="21" hidden="1">{#N/A,#N/A,FALSE,"Earnings release"}</definedName>
    <definedName name="Liquids" localSheetId="22" hidden="1">{#N/A,#N/A,FALSE,"Earnings release"}</definedName>
    <definedName name="Liquids" localSheetId="23" hidden="1">{#N/A,#N/A,FALSE,"Earnings release"}</definedName>
    <definedName name="Liquids" localSheetId="20" hidden="1">{#N/A,#N/A,FALSE,"Earnings release"}</definedName>
    <definedName name="Liquids" localSheetId="25" hidden="1">{#N/A,#N/A,FALSE,"Earnings release"}</definedName>
    <definedName name="Liquids" hidden="1">{#N/A,#N/A,FALSE,"Earnings release"}</definedName>
    <definedName name="listINDEX" localSheetId="23">#REF!:INDEX(#REF!,SUMPRODUCT(--(#REF!&lt;&gt;"")))</definedName>
    <definedName name="listINDEX">#REF!:INDEX(#REF!,SUMPRODUCT(--(#REF!&lt;&gt;"")))</definedName>
    <definedName name="ListOffset" hidden="1">1</definedName>
    <definedName name="lk" localSheetId="24" hidden="1">{#N/A,#N/A,FALSE,"Summary";#N/A,#N/A,FALSE,"Adj to Option C";#N/A,#N/A,FALSE,"Dividend Analysis";#N/A,#N/A,FALSE,"Reserve Analysis";#N/A,#N/A,FALSE,"Depreciation";#N/A,#N/A,FALSE,"Other Tax Adj"}</definedName>
    <definedName name="lk" localSheetId="21" hidden="1">{#N/A,#N/A,FALSE,"Summary";#N/A,#N/A,FALSE,"Adj to Option C";#N/A,#N/A,FALSE,"Dividend Analysis";#N/A,#N/A,FALSE,"Reserve Analysis";#N/A,#N/A,FALSE,"Depreciation";#N/A,#N/A,FALSE,"Other Tax Adj"}</definedName>
    <definedName name="lk" localSheetId="22" hidden="1">{#N/A,#N/A,FALSE,"Summary";#N/A,#N/A,FALSE,"Adj to Option C";#N/A,#N/A,FALSE,"Dividend Analysis";#N/A,#N/A,FALSE,"Reserve Analysis";#N/A,#N/A,FALSE,"Depreciation";#N/A,#N/A,FALSE,"Other Tax Adj"}</definedName>
    <definedName name="lk" localSheetId="23" hidden="1">{#N/A,#N/A,FALSE,"Summary";#N/A,#N/A,FALSE,"Adj to Option C";#N/A,#N/A,FALSE,"Dividend Analysis";#N/A,#N/A,FALSE,"Reserve Analysis";#N/A,#N/A,FALSE,"Depreciation";#N/A,#N/A,FALSE,"Other Tax Adj"}</definedName>
    <definedName name="lk" localSheetId="20" hidden="1">{#N/A,#N/A,FALSE,"Summary";#N/A,#N/A,FALSE,"Adj to Option C";#N/A,#N/A,FALSE,"Dividend Analysis";#N/A,#N/A,FALSE,"Reserve Analysis";#N/A,#N/A,FALSE,"Depreciation";#N/A,#N/A,FALSE,"Other Tax Adj"}</definedName>
    <definedName name="lk" localSheetId="25" hidden="1">{#N/A,#N/A,FALSE,"Summary";#N/A,#N/A,FALSE,"Adj to Option C";#N/A,#N/A,FALSE,"Dividend Analysis";#N/A,#N/A,FALSE,"Reserve Analysis";#N/A,#N/A,FALSE,"Depreciation";#N/A,#N/A,FALSE,"Other Tax Adj"}</definedName>
    <definedName name="lk" hidden="1">{#N/A,#N/A,FALSE,"Summary";#N/A,#N/A,FALSE,"Adj to Option C";#N/A,#N/A,FALSE,"Dividend Analysis";#N/A,#N/A,FALSE,"Reserve Analysis";#N/A,#N/A,FALSE,"Depreciation";#N/A,#N/A,FALSE,"Other Tax Adj"}</definedName>
    <definedName name="Load_Growth" localSheetId="23">#REF!</definedName>
    <definedName name="Load_Growth">#REF!</definedName>
    <definedName name="LookAddressOne" localSheetId="23">#REF!</definedName>
    <definedName name="LookAddressOne">#REF!</definedName>
    <definedName name="LookAddressThree" localSheetId="23">#REF!</definedName>
    <definedName name="LookAddressThree">#REF!</definedName>
    <definedName name="LookAddressTwo" localSheetId="23">#REF!</definedName>
    <definedName name="LookAddressTwo">#REF!</definedName>
    <definedName name="LookAdjustMentOneAmount" localSheetId="23">#REF!</definedName>
    <definedName name="LookAdjustMentOneAmount">#REF!</definedName>
    <definedName name="LookAdjustMentOneText" localSheetId="23">#REF!</definedName>
    <definedName name="LookAdjustMentOneText">#REF!</definedName>
    <definedName name="LookAdjustMentThreeAmount" localSheetId="23">#REF!</definedName>
    <definedName name="LookAdjustMentThreeAmount">#REF!</definedName>
    <definedName name="LookAdjustMentThreeText" localSheetId="23">#REF!</definedName>
    <definedName name="LookAdjustMentThreeText">#REF!</definedName>
    <definedName name="LookAdjustMentTwoAmount" localSheetId="23">#REF!</definedName>
    <definedName name="LookAdjustMentTwoAmount">#REF!</definedName>
    <definedName name="LookAdjustMentTwoText" localSheetId="23">#REF!</definedName>
    <definedName name="LookAdjustMentTwoText">#REF!</definedName>
    <definedName name="LookAidInConstAmount" localSheetId="23">#REF!</definedName>
    <definedName name="LookAidInConstAmount">#REF!</definedName>
    <definedName name="LookAidInConstRate" localSheetId="23">#REF!</definedName>
    <definedName name="LookAidInConstRate">#REF!</definedName>
    <definedName name="LookAllocatedCompFuelMcfBasedOnWellHeadMcf" localSheetId="23">#REF!</definedName>
    <definedName name="LookAllocatedCompFuelMcfBasedOnWellHeadMcf">#REF!</definedName>
    <definedName name="LookAllocatedCompFuelMmbtuBasedOnWellHeadMMBtu" localSheetId="23">#REF!</definedName>
    <definedName name="LookAllocatedCompFuelMmbtuBasedOnWellHeadMMBtu">#REF!</definedName>
    <definedName name="LookAllocatedDryCompFuelMcf" localSheetId="23">#REF!</definedName>
    <definedName name="LookAllocatedDryCompFuelMcf">#REF!</definedName>
    <definedName name="LookAllocatedDryCompFuelMMBtu" localSheetId="23">#REF!</definedName>
    <definedName name="LookAllocatedDryCompFuelMMBtu">#REF!</definedName>
    <definedName name="LookAllocatedFuelFlareMcfBasedOnWellHeadMcf" localSheetId="23">#REF!</definedName>
    <definedName name="LookAllocatedFuelFlareMcfBasedOnWellHeadMcf">#REF!</definedName>
    <definedName name="LookAllocatedFuelFlareMcfTotal" localSheetId="23">#REF!</definedName>
    <definedName name="LookAllocatedFuelFlareMcfTotal">#REF!</definedName>
    <definedName name="LookAllocatedFuelFlareMmbtuBasedOnWellHeadMMBtu" localSheetId="23">#REF!</definedName>
    <definedName name="LookAllocatedFuelFlareMmbtuBasedOnWellHeadMMBtu">#REF!</definedName>
    <definedName name="LookAllocatedFuelFlareMmbtuTotal" localSheetId="23">#REF!</definedName>
    <definedName name="LookAllocatedFuelFlareMmbtuTotal">#REF!</definedName>
    <definedName name="LookAllocatedGallonsEthane" localSheetId="23">#REF!</definedName>
    <definedName name="LookAllocatedGallonsEthane">#REF!</definedName>
    <definedName name="LookAllocatedGallonsHexanes" localSheetId="23">#REF!</definedName>
    <definedName name="LookAllocatedGallonsHexanes">#REF!</definedName>
    <definedName name="LookAllocatedGallonsIsoButane" localSheetId="23">#REF!</definedName>
    <definedName name="LookAllocatedGallonsIsoButane">#REF!</definedName>
    <definedName name="LookAllocatedGallonsIsoPentane" localSheetId="23">#REF!</definedName>
    <definedName name="LookAllocatedGallonsIsoPentane">#REF!</definedName>
    <definedName name="LookAllocatedGallonsMethane" localSheetId="23">#REF!</definedName>
    <definedName name="LookAllocatedGallonsMethane">#REF!</definedName>
    <definedName name="LookAllocatedGallonsNormalButane" localSheetId="23">#REF!</definedName>
    <definedName name="LookAllocatedGallonsNormalButane">#REF!</definedName>
    <definedName name="LookAllocatedGallonsNormalPentane" localSheetId="23">#REF!</definedName>
    <definedName name="LookAllocatedGallonsNormalPentane">#REF!</definedName>
    <definedName name="LookAllocatedGallonsPentanesPlus" localSheetId="23">#REF!</definedName>
    <definedName name="LookAllocatedGallonsPentanesPlus">#REF!</definedName>
    <definedName name="LookAllocatedGallonsPropane" localSheetId="23">#REF!</definedName>
    <definedName name="LookAllocatedGallonsPropane">#REF!</definedName>
    <definedName name="LookAllocatedGallonsTotalTimesProducersPercent" localSheetId="23">#REF!</definedName>
    <definedName name="LookAllocatedGallonsTotalTimesProducersPercent">#REF!</definedName>
    <definedName name="LookAllocatedMcf" localSheetId="23">#REF!</definedName>
    <definedName name="LookAllocatedMcf">#REF!</definedName>
    <definedName name="LookAllocatedMcfShrinkEthane" localSheetId="23">#REF!</definedName>
    <definedName name="LookAllocatedMcfShrinkEthane">#REF!</definedName>
    <definedName name="LookAllocatedMcfShrinkHexanes" localSheetId="23">#REF!</definedName>
    <definedName name="LookAllocatedMcfShrinkHexanes">#REF!</definedName>
    <definedName name="LookAllocatedMcfShrinkIsoButane" localSheetId="23">#REF!</definedName>
    <definedName name="LookAllocatedMcfShrinkIsoButane">#REF!</definedName>
    <definedName name="LookAllocatedMcfShrinkIsoPentane" localSheetId="23">#REF!</definedName>
    <definedName name="LookAllocatedMcfShrinkIsoPentane">#REF!</definedName>
    <definedName name="LookAllocatedMcfShrinkMethane" localSheetId="23">#REF!</definedName>
    <definedName name="LookAllocatedMcfShrinkMethane">#REF!</definedName>
    <definedName name="LookAllocatedMcfShrinkNormalButane" localSheetId="23">#REF!</definedName>
    <definedName name="LookAllocatedMcfShrinkNormalButane">#REF!</definedName>
    <definedName name="LookAllocatedMcfShrinkNormalPentane" localSheetId="23">#REF!</definedName>
    <definedName name="LookAllocatedMcfShrinkNormalPentane">#REF!</definedName>
    <definedName name="LookAllocatedMcfShrinkPentanesPlus" localSheetId="23">#REF!</definedName>
    <definedName name="LookAllocatedMcfShrinkPentanesPlus">#REF!</definedName>
    <definedName name="LookAllocatedMcfShrinkPropane" localSheetId="23">#REF!</definedName>
    <definedName name="LookAllocatedMcfShrinkPropane">#REF!</definedName>
    <definedName name="LookAllocatedMmbtu" localSheetId="23">#REF!</definedName>
    <definedName name="LookAllocatedMmbtu">#REF!</definedName>
    <definedName name="LookAllocatedMmbtuShrinkEthane" localSheetId="23">#REF!</definedName>
    <definedName name="LookAllocatedMmbtuShrinkEthane">#REF!</definedName>
    <definedName name="LookAllocatedMmbtuShrinkHexanes" localSheetId="23">#REF!</definedName>
    <definedName name="LookAllocatedMmbtuShrinkHexanes">#REF!</definedName>
    <definedName name="LookAllocatedMmbtuShrinkIsoButane" localSheetId="23">#REF!</definedName>
    <definedName name="LookAllocatedMmbtuShrinkIsoButane">#REF!</definedName>
    <definedName name="LookAllocatedMmbtuShrinkIsoPentane" localSheetId="23">#REF!</definedName>
    <definedName name="LookAllocatedMmbtuShrinkIsoPentane">#REF!</definedName>
    <definedName name="LookAllocatedMmbtuShrinkMethane" localSheetId="23">#REF!</definedName>
    <definedName name="LookAllocatedMmbtuShrinkMethane">#REF!</definedName>
    <definedName name="LookAllocatedMmbtuShrinkNormalButane" localSheetId="23">#REF!</definedName>
    <definedName name="LookAllocatedMmbtuShrinkNormalButane">#REF!</definedName>
    <definedName name="LookAllocatedMmbtuShrinkNormalPentane" localSheetId="23">#REF!</definedName>
    <definedName name="LookAllocatedMmbtuShrinkNormalPentane">#REF!</definedName>
    <definedName name="LookAllocatedMmbtuShrinkPentanesPlus" localSheetId="23">#REF!</definedName>
    <definedName name="LookAllocatedMmbtuShrinkPentanesPlus">#REF!</definedName>
    <definedName name="LookAllocatedMmbtuShrinkPropane" localSheetId="23">#REF!</definedName>
    <definedName name="LookAllocatedMmbtuShrinkPropane">#REF!</definedName>
    <definedName name="LookAllocatedMmbtuShrinkTotal" localSheetId="23">#REF!</definedName>
    <definedName name="LookAllocatedMmbtuShrinkTotal">#REF!</definedName>
    <definedName name="LookAllocGalsEthane" localSheetId="23">#REF!</definedName>
    <definedName name="LookAllocGalsEthane">#REF!</definedName>
    <definedName name="LookAllocGalsHexanes" localSheetId="23">#REF!</definedName>
    <definedName name="LookAllocGalsHexanes">#REF!</definedName>
    <definedName name="LookAllocGalsIsoButane" localSheetId="23">#REF!</definedName>
    <definedName name="LookAllocGalsIsoButane">#REF!</definedName>
    <definedName name="LookAllocGalsIsoPentane" localSheetId="23">#REF!</definedName>
    <definedName name="LookAllocGalsIsoPentane">#REF!</definedName>
    <definedName name="LookAllocGalsMethane" localSheetId="23">#REF!</definedName>
    <definedName name="LookAllocGalsMethane">#REF!</definedName>
    <definedName name="LookAllocGalsNormalButane" localSheetId="23">#REF!</definedName>
    <definedName name="LookAllocGalsNormalButane">#REF!</definedName>
    <definedName name="LookAllocGalsNormalPentane" localSheetId="23">#REF!</definedName>
    <definedName name="LookAllocGalsNormalPentane">#REF!</definedName>
    <definedName name="LookAllocGalsPropane" localSheetId="23">#REF!</definedName>
    <definedName name="LookAllocGalsPropane">#REF!</definedName>
    <definedName name="LookAllocLDGalsEthane" localSheetId="23">#REF!</definedName>
    <definedName name="LookAllocLDGalsEthane">#REF!</definedName>
    <definedName name="LookAllocLDGalsHexanes" localSheetId="23">#REF!</definedName>
    <definedName name="LookAllocLDGalsHexanes">#REF!</definedName>
    <definedName name="LookAllocLDGalsIsoButane" localSheetId="23">#REF!</definedName>
    <definedName name="LookAllocLDGalsIsoButane">#REF!</definedName>
    <definedName name="LookAllocLDGalsIsoPentane" localSheetId="23">#REF!</definedName>
    <definedName name="LookAllocLDGalsIsoPentane">#REF!</definedName>
    <definedName name="LookAllocLDGalsMethane" localSheetId="23">#REF!</definedName>
    <definedName name="LookAllocLDGalsMethane">#REF!</definedName>
    <definedName name="LookAllocLDGalsNormalButane" localSheetId="23">#REF!</definedName>
    <definedName name="LookAllocLDGalsNormalButane">#REF!</definedName>
    <definedName name="LookAllocLDGalsNormalPentane" localSheetId="23">#REF!</definedName>
    <definedName name="LookAllocLDGalsNormalPentane">#REF!</definedName>
    <definedName name="LookAllocLDGalsPropane" localSheetId="23">#REF!</definedName>
    <definedName name="LookAllocLDGalsPropane">#REF!</definedName>
    <definedName name="LookByPassMcf" localSheetId="23">#REF!</definedName>
    <definedName name="LookByPassMcf">#REF!</definedName>
    <definedName name="LookByPassMMBtu" localSheetId="23">#REF!</definedName>
    <definedName name="LookByPassMMBtu">#REF!</definedName>
    <definedName name="LookCascadeBPMcf" localSheetId="23">#REF!</definedName>
    <definedName name="LookCascadeBPMcf">#REF!</definedName>
    <definedName name="LookCascadeBPMMBtu" localSheetId="23">#REF!</definedName>
    <definedName name="LookCascadeBPMMBtu">#REF!</definedName>
    <definedName name="LookCascadeFeeRate" localSheetId="23">#REF!</definedName>
    <definedName name="LookCascadeFeeRate">#REF!</definedName>
    <definedName name="LookCascadeFeeValue" localSheetId="23">#REF!</definedName>
    <definedName name="LookCascadeFeeValue">#REF!</definedName>
    <definedName name="LookCO2MolePercent" localSheetId="23">#REF!</definedName>
    <definedName name="LookCO2MolePercent">#REF!</definedName>
    <definedName name="LookCO2TreatingAmount" localSheetId="23">#REF!</definedName>
    <definedName name="LookCO2TreatingAmount">#REF!</definedName>
    <definedName name="LookCompressionAmount" localSheetId="23">#REF!</definedName>
    <definedName name="LookCompressionAmount">#REF!</definedName>
    <definedName name="LookCompressionRate" localSheetId="23">#REF!</definedName>
    <definedName name="LookCompressionRate">#REF!</definedName>
    <definedName name="LookConditioningFee" localSheetId="23">#REF!</definedName>
    <definedName name="LookConditioningFee">#REF!</definedName>
    <definedName name="LookConditioningFeeRatePerMmbtu" localSheetId="23">#REF!</definedName>
    <definedName name="LookConditioningFeeRatePerMmbtu">#REF!</definedName>
    <definedName name="LookDehyAmount" localSheetId="23">#REF!</definedName>
    <definedName name="LookDehyAmount">#REF!</definedName>
    <definedName name="LookDehyRate" localSheetId="23">#REF!</definedName>
    <definedName name="LookDehyRate">#REF!</definedName>
    <definedName name="LookElecCostAmount_Comp" localSheetId="23">#REF!</definedName>
    <definedName name="LookElecCostAmount_Comp">#REF!</definedName>
    <definedName name="LookElecCostAmount_Plant" localSheetId="23">#REF!</definedName>
    <definedName name="LookElecCostAmount_Plant">#REF!</definedName>
    <definedName name="LookExcessGasLiftSalesValue" localSheetId="23">#REF!</definedName>
    <definedName name="LookExcessGasLiftSalesValue">#REF!</definedName>
    <definedName name="LookExcessGasLiftVolume" localSheetId="23">#REF!</definedName>
    <definedName name="LookExcessGasLiftVolume">#REF!</definedName>
    <definedName name="LookFax1" localSheetId="23">#REF!</definedName>
    <definedName name="LookFax1">#REF!</definedName>
    <definedName name="LookFinalResidueMCF" localSheetId="23">#REF!</definedName>
    <definedName name="LookFinalResidueMCF">#REF!</definedName>
    <definedName name="LookFinalResidueMmbtu" localSheetId="23">#REF!</definedName>
    <definedName name="LookFinalResidueMmbtu">#REF!</definedName>
    <definedName name="LookFuelCapLimitAdjustment" localSheetId="23">#REF!</definedName>
    <definedName name="LookFuelCapLimitAdjustment">#REF!</definedName>
    <definedName name="LookFuelCapLimitPercent" localSheetId="23">#REF!</definedName>
    <definedName name="LookFuelCapLimitPercent">#REF!</definedName>
    <definedName name="LookGasLiftGathAmount" localSheetId="23">#REF!</definedName>
    <definedName name="LookGasLiftGathAmount">#REF!</definedName>
    <definedName name="LookGasLiftGathRate" localSheetId="23">#REF!</definedName>
    <definedName name="LookGasLiftGathRate">#REF!</definedName>
    <definedName name="LookGasLiftMeterFeeAmount" localSheetId="23">#REF!</definedName>
    <definedName name="LookGasLiftMeterFeeAmount">#REF!</definedName>
    <definedName name="LookGatheringAmount" localSheetId="23">#REF!</definedName>
    <definedName name="LookGatheringAmount">#REF!</definedName>
    <definedName name="LookGatheringRate" localSheetId="23">#REF!</definedName>
    <definedName name="LookGatheringRate">#REF!</definedName>
    <definedName name="LookIncludeInTheoreticalCalculations" localSheetId="23">#REF!</definedName>
    <definedName name="LookIncludeInTheoreticalCalculations">#REF!</definedName>
    <definedName name="LookLiquidsValueEthane" localSheetId="23">#REF!</definedName>
    <definedName name="LookLiquidsValueEthane">#REF!</definedName>
    <definedName name="LookLiquidsValueHexanes" localSheetId="23">#REF!</definedName>
    <definedName name="LookLiquidsValueHexanes">#REF!</definedName>
    <definedName name="LookLiquidsValueISOButane" localSheetId="23">#REF!</definedName>
    <definedName name="LookLiquidsValueISOButane">#REF!</definedName>
    <definedName name="LookLiquidsValueIsoPentane" localSheetId="23">#REF!</definedName>
    <definedName name="LookLiquidsValueIsoPentane">#REF!</definedName>
    <definedName name="LookLiquidsValueMethane" localSheetId="23">#REF!</definedName>
    <definedName name="LookLiquidsValueMethane">#REF!</definedName>
    <definedName name="LookLiquidsValueNormalButane" localSheetId="23">#REF!</definedName>
    <definedName name="LookLiquidsValueNormalButane">#REF!</definedName>
    <definedName name="LookLiquidsValueNormalPentane" localSheetId="23">#REF!</definedName>
    <definedName name="LookLiquidsValueNormalPentane">#REF!</definedName>
    <definedName name="LookLiquidsValuePentanesPlus" localSheetId="23">#REF!</definedName>
    <definedName name="LookLiquidsValuePentanesPlus">#REF!</definedName>
    <definedName name="LookLiquidsValuePropane" localSheetId="23">#REF!</definedName>
    <definedName name="LookLiquidsValuePropane">#REF!</definedName>
    <definedName name="LookLossLinePackMMBtu" localSheetId="23">#REF!</definedName>
    <definedName name="LookLossLinePackMMBtu">#REF!</definedName>
    <definedName name="LookLowVolumeFee" localSheetId="23">#REF!</definedName>
    <definedName name="LookLowVolumeFee">#REF!</definedName>
    <definedName name="LookMay12OneOkStorageValue" localSheetId="23">#REF!</definedName>
    <definedName name="LookMay12OneOkStorageValue">#REF!</definedName>
    <definedName name="LookNetResidueAmount" localSheetId="23">#REF!</definedName>
    <definedName name="LookNetResidueAmount">#REF!</definedName>
    <definedName name="LookNGLDeliveryAmount" localSheetId="23">#REF!</definedName>
    <definedName name="LookNGLDeliveryAmount">#REF!</definedName>
    <definedName name="LookNGLDeliveryRate" localSheetId="23">#REF!</definedName>
    <definedName name="LookNGLDeliveryRate">#REF!</definedName>
    <definedName name="LookOtherGatheringAmount" localSheetId="23">#REF!</definedName>
    <definedName name="LookOtherGatheringAmount">#REF!</definedName>
    <definedName name="LookOtherGatheringRate" localSheetId="23">#REF!</definedName>
    <definedName name="LookOtherGatheringRate">#REF!</definedName>
    <definedName name="LookPhone1" localSheetId="23">#REF!</definedName>
    <definedName name="LookPhone1">#REF!</definedName>
    <definedName name="LookPOR_Average_PSIG" localSheetId="23">#REF!</definedName>
    <definedName name="LookPOR_Average_PSIG">#REF!</definedName>
    <definedName name="LookPostedWellHeadMmbtu" localSheetId="23">#REF!</definedName>
    <definedName name="LookPostedWellHeadMmbtu">#REF!</definedName>
    <definedName name="LookPressureBaseAdjustedTheoreticalGallonsEthane" localSheetId="23">#REF!</definedName>
    <definedName name="LookPressureBaseAdjustedTheoreticalGallonsEthane">#REF!</definedName>
    <definedName name="LookPressureBaseAdjustedTheoreticalGallonsHexanes" localSheetId="23">#REF!</definedName>
    <definedName name="LookPressureBaseAdjustedTheoreticalGallonsHexanes">#REF!</definedName>
    <definedName name="LookPressureBaseAdjustedTheoreticalGallonsIsoButane" localSheetId="23">#REF!</definedName>
    <definedName name="LookPressureBaseAdjustedTheoreticalGallonsIsoButane">#REF!</definedName>
    <definedName name="LookPressureBaseAdjustedTheoreticalGallonsIsoPentane" localSheetId="23">#REF!</definedName>
    <definedName name="LookPressureBaseAdjustedTheoreticalGallonsIsoPentane">#REF!</definedName>
    <definedName name="LookPressureBaseAdjustedTheoreticalGallonsMethane" localSheetId="23">#REF!</definedName>
    <definedName name="LookPressureBaseAdjustedTheoreticalGallonsMethane">#REF!</definedName>
    <definedName name="LookPressureBaseAdjustedTheoreticalGallonsNormalButane" localSheetId="23">#REF!</definedName>
    <definedName name="LookPressureBaseAdjustedTheoreticalGallonsNormalButane">#REF!</definedName>
    <definedName name="LookPressureBaseAdjustedTheoreticalGallonsNormalPentane" localSheetId="23">#REF!</definedName>
    <definedName name="LookPressureBaseAdjustedTheoreticalGallonsNormalPentane">#REF!</definedName>
    <definedName name="LookPressureBaseAdjustedTheoreticalGallonsPentanesPlus" localSheetId="23">#REF!</definedName>
    <definedName name="LookPressureBaseAdjustedTheoreticalGallonsPentanesPlus">#REF!</definedName>
    <definedName name="LookPressureBaseAdjustedTheoreticalGallonsPropane" localSheetId="23">#REF!</definedName>
    <definedName name="LookPressureBaseAdjustedTheoreticalGallonsPropane">#REF!</definedName>
    <definedName name="LookPressureBaseAdjustedTheoreticalGPMEthane" localSheetId="23">#REF!</definedName>
    <definedName name="LookPressureBaseAdjustedTheoreticalGPMEthane">#REF!</definedName>
    <definedName name="LookPressureBaseAdjustedTheoreticalGPMHexanes" localSheetId="23">#REF!</definedName>
    <definedName name="LookPressureBaseAdjustedTheoreticalGPMHexanes">#REF!</definedName>
    <definedName name="LookPressureBaseAdjustedTheoreticalGPMIsoButane" localSheetId="23">#REF!</definedName>
    <definedName name="LookPressureBaseAdjustedTheoreticalGPMIsoButane">#REF!</definedName>
    <definedName name="LookPressureBaseAdjustedTheoreticalGPMIsoPentane" localSheetId="23">#REF!</definedName>
    <definedName name="LookPressureBaseAdjustedTheoreticalGPMIsoPentane">#REF!</definedName>
    <definedName name="LookPressureBaseAdjustedTheoreticalGPMMethane" localSheetId="23">#REF!</definedName>
    <definedName name="LookPressureBaseAdjustedTheoreticalGPMMethane">#REF!</definedName>
    <definedName name="LookPressureBaseAdjustedTheoreticalGPMNormalButane" localSheetId="23">#REF!</definedName>
    <definedName name="LookPressureBaseAdjustedTheoreticalGPMNormalButane">#REF!</definedName>
    <definedName name="LookPressureBaseAdjustedTheoreticalGPMNormalPentane" localSheetId="23">#REF!</definedName>
    <definedName name="LookPressureBaseAdjustedTheoreticalGPMNormalPentane">#REF!</definedName>
    <definedName name="LookPressureBaseAdjustedTheoreticalGPMPentanesPlus" localSheetId="23">#REF!</definedName>
    <definedName name="LookPressureBaseAdjustedTheoreticalGPMPentanesPlus">#REF!</definedName>
    <definedName name="LookPressureBaseAdjustedTheoreticalGPMPropane" localSheetId="23">#REF!</definedName>
    <definedName name="LookPressureBaseAdjustedTheoreticalGPMPropane">#REF!</definedName>
    <definedName name="LookProducerNGLPercent" localSheetId="23">#REF!</definedName>
    <definedName name="LookProducerNGLPercent">#REF!</definedName>
    <definedName name="LookProducerPercentEthane" localSheetId="23">#REF!</definedName>
    <definedName name="LookProducerPercentEthane">#REF!</definedName>
    <definedName name="LookProducerPercentIsoButane" localSheetId="23">#REF!</definedName>
    <definedName name="LookProducerPercentIsoButane">#REF!</definedName>
    <definedName name="LookProducerPercentNormalButane" localSheetId="23">#REF!</definedName>
    <definedName name="LookProducerPercentNormalButane">#REF!</definedName>
    <definedName name="LookProducerPercentPentanesPlus" localSheetId="23">#REF!</definedName>
    <definedName name="LookProducerPercentPentanesPlus">#REF!</definedName>
    <definedName name="LookProducerPercentPropane" localSheetId="23">#REF!</definedName>
    <definedName name="LookProducerPercentPropane">#REF!</definedName>
    <definedName name="LookProducerProcessingOrSellingAtWellHead" localSheetId="23">#REF!</definedName>
    <definedName name="LookProducerProcessingOrSellingAtWellHead">#REF!</definedName>
    <definedName name="LookProducersShareOfLiquidsValueEthane" localSheetId="23">#REF!</definedName>
    <definedName name="LookProducersShareOfLiquidsValueEthane">#REF!</definedName>
    <definedName name="LookProducersShareOfLiquidsValueHexanes" localSheetId="23">#REF!</definedName>
    <definedName name="LookProducersShareOfLiquidsValueHexanes">#REF!</definedName>
    <definedName name="LookProducersShareOfLiquidsValueISOButane" localSheetId="23">#REF!</definedName>
    <definedName name="LookProducersShareOfLiquidsValueISOButane">#REF!</definedName>
    <definedName name="LookProducersShareOfLiquidsValueIsoPentane" localSheetId="23">#REF!</definedName>
    <definedName name="LookProducersShareOfLiquidsValueIsoPentane">#REF!</definedName>
    <definedName name="LookProducersShareOfLiquidsValueMethane" localSheetId="23">#REF!</definedName>
    <definedName name="LookProducersShareOfLiquidsValueMethane">#REF!</definedName>
    <definedName name="LookProducersShareOfLiquidsValueNormalButane" localSheetId="23">#REF!</definedName>
    <definedName name="LookProducersShareOfLiquidsValueNormalButane">#REF!</definedName>
    <definedName name="LookProducersShareOfLiquidsValueNormalPentane" localSheetId="23">#REF!</definedName>
    <definedName name="LookProducersShareOfLiquidsValueNormalPentane">#REF!</definedName>
    <definedName name="LookProducersShareOfLiquidsValuePentanesPlus" localSheetId="23">#REF!</definedName>
    <definedName name="LookProducersShareOfLiquidsValuePentanesPlus">#REF!</definedName>
    <definedName name="LookProducersShareOfLiquidsValuePropane" localSheetId="23">#REF!</definedName>
    <definedName name="LookProducersShareOfLiquidsValuePropane">#REF!</definedName>
    <definedName name="LookProducersShareOfLiquidsValueTotal" localSheetId="23">#REF!</definedName>
    <definedName name="LookProducersShareOfLiquidsValueTotal">#REF!</definedName>
    <definedName name="LookResidueAmount" localSheetId="23">#REF!</definedName>
    <definedName name="LookResidueAmount">#REF!</definedName>
    <definedName name="LookResidueGatheringAmount" localSheetId="23">#REF!</definedName>
    <definedName name="LookResidueGatheringAmount">#REF!</definedName>
    <definedName name="LookResidueGatheringRate" localSheetId="23">#REF!</definedName>
    <definedName name="LookResidueGatheringRate">#REF!</definedName>
    <definedName name="LookResidueTransportAmount" localSheetId="23">#REF!</definedName>
    <definedName name="LookResidueTransportAmount">#REF!</definedName>
    <definedName name="LookResidueTransportRate" localSheetId="23">#REF!</definedName>
    <definedName name="LookResidueTransportRate">#REF!</definedName>
    <definedName name="LookSettledResidue" localSheetId="23">#REF!</definedName>
    <definedName name="LookSettledResidue">#REF!</definedName>
    <definedName name="LookTheoreticalGallonsEthane" localSheetId="23">#REF!</definedName>
    <definedName name="LookTheoreticalGallonsEthane">#REF!</definedName>
    <definedName name="LookTheoreticalGallonsHexanes" localSheetId="23">#REF!</definedName>
    <definedName name="LookTheoreticalGallonsHexanes">#REF!</definedName>
    <definedName name="LookTheoreticalGallonsIsoButane" localSheetId="23">#REF!</definedName>
    <definedName name="LookTheoreticalGallonsIsoButane">#REF!</definedName>
    <definedName name="LookTheoreticalGallonsIsoPentane" localSheetId="23">#REF!</definedName>
    <definedName name="LookTheoreticalGallonsIsoPentane">#REF!</definedName>
    <definedName name="LookTheoreticalGallonsMethane" localSheetId="23">#REF!</definedName>
    <definedName name="LookTheoreticalGallonsMethane">#REF!</definedName>
    <definedName name="LookTheoreticalGallonsNormalButane" localSheetId="23">#REF!</definedName>
    <definedName name="LookTheoreticalGallonsNormalButane">#REF!</definedName>
    <definedName name="LookTheoreticalGallonsNormalPentane" localSheetId="23">#REF!</definedName>
    <definedName name="LookTheoreticalGallonsNormalPentane">#REF!</definedName>
    <definedName name="LookTheoreticalGallonsPropane" localSheetId="23">#REF!</definedName>
    <definedName name="LookTheoreticalGallonsPropane">#REF!</definedName>
    <definedName name="LookTotalFeeAmount" localSheetId="23">#REF!</definedName>
    <definedName name="LookTotalFeeAmount">#REF!</definedName>
    <definedName name="LookVendorNumber" localSheetId="23">#REF!</definedName>
    <definedName name="LookVendorNumber">#REF!</definedName>
    <definedName name="LookWellHeadMcf" localSheetId="23">#REF!</definedName>
    <definedName name="LookWellHeadMcf">#REF!</definedName>
    <definedName name="lpo" localSheetId="24" hidden="1">{#N/A,#N/A,FALSE,"Aging Summary";#N/A,#N/A,FALSE,"Ratio Analysis";#N/A,#N/A,FALSE,"Test 120 Day Accts";#N/A,#N/A,FALSE,"Tickmarks"}</definedName>
    <definedName name="lpo" localSheetId="21" hidden="1">{#N/A,#N/A,FALSE,"Aging Summary";#N/A,#N/A,FALSE,"Ratio Analysis";#N/A,#N/A,FALSE,"Test 120 Day Accts";#N/A,#N/A,FALSE,"Tickmarks"}</definedName>
    <definedName name="lpo" localSheetId="22" hidden="1">{#N/A,#N/A,FALSE,"Aging Summary";#N/A,#N/A,FALSE,"Ratio Analysis";#N/A,#N/A,FALSE,"Test 120 Day Accts";#N/A,#N/A,FALSE,"Tickmarks"}</definedName>
    <definedName name="lpo" localSheetId="23" hidden="1">{#N/A,#N/A,FALSE,"Aging Summary";#N/A,#N/A,FALSE,"Ratio Analysis";#N/A,#N/A,FALSE,"Test 120 Day Accts";#N/A,#N/A,FALSE,"Tickmarks"}</definedName>
    <definedName name="lpo" localSheetId="20" hidden="1">{#N/A,#N/A,FALSE,"Aging Summary";#N/A,#N/A,FALSE,"Ratio Analysis";#N/A,#N/A,FALSE,"Test 120 Day Accts";#N/A,#N/A,FALSE,"Tickmarks"}</definedName>
    <definedName name="lpo" localSheetId="25" hidden="1">{#N/A,#N/A,FALSE,"Aging Summary";#N/A,#N/A,FALSE,"Ratio Analysis";#N/A,#N/A,FALSE,"Test 120 Day Accts";#N/A,#N/A,FALSE,"Tickmarks"}</definedName>
    <definedName name="lpo" hidden="1">{#N/A,#N/A,FALSE,"Aging Summary";#N/A,#N/A,FALSE,"Ratio Analysis";#N/A,#N/A,FALSE,"Test 120 Day Accts";#N/A,#N/A,FALSE,"Tickmarks"}</definedName>
    <definedName name="lslkjd" localSheetId="23" hidden="1">#REF!</definedName>
    <definedName name="lslkjd" hidden="1">#REF!</definedName>
    <definedName name="lvlt" localSheetId="23">#REF!,#REF!,#REF!,#REF!</definedName>
    <definedName name="lvlt">#REF!,#REF!,#REF!,#REF!</definedName>
    <definedName name="m"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ainVolumeCascadeData" localSheetId="23">#REF!</definedName>
    <definedName name="MainVolumeCascadeData">#REF!</definedName>
    <definedName name="MainVolumeData" localSheetId="23">#REF!</definedName>
    <definedName name="MainVolumeData">#REF!</definedName>
    <definedName name="MajorLocations" localSheetId="23">#REF!</definedName>
    <definedName name="MajorLocations">#REF!</definedName>
    <definedName name="ManageCo_B2Tax_Forecast" localSheetId="23">#REF!</definedName>
    <definedName name="ManageCo_B2Tax_Forecast">#REF!</definedName>
    <definedName name="ManageCo_FBOS" localSheetId="23">#REF!</definedName>
    <definedName name="ManageCo_FBOS">#REF!</definedName>
    <definedName name="ManageCo_Federal_FBOS" localSheetId="23">#REF!</definedName>
    <definedName name="ManageCo_Federal_FBOS">#REF!</definedName>
    <definedName name="ManageCo_Gross_Up" localSheetId="23">#REF!</definedName>
    <definedName name="ManageCo_Gross_Up">#REF!</definedName>
    <definedName name="ManageCo_SBOF" localSheetId="23">#REF!</definedName>
    <definedName name="ManageCo_SBOF">#REF!</definedName>
    <definedName name="ManageCo_State_Rate" localSheetId="23">#REF!</definedName>
    <definedName name="ManageCo_State_Rate">#REF!</definedName>
    <definedName name="ManageCo_State_Rate_No_Bonus" localSheetId="23">#REF!</definedName>
    <definedName name="ManageCo_State_Rate_No_Bonus">#REF!</definedName>
    <definedName name="ManageCo_TEO" localSheetId="23">#REF!</definedName>
    <definedName name="ManageCo_TEO">#REF!</definedName>
    <definedName name="margin_growth" localSheetId="23">#REF!,#REF!</definedName>
    <definedName name="margin_growth">#REF!,#REF!</definedName>
    <definedName name="margin_main" localSheetId="23">#REF!,#REF!</definedName>
    <definedName name="margin_main">#REF!,#REF!</definedName>
    <definedName name="margin_matrix" localSheetId="23">#REF!,#REF!</definedName>
    <definedName name="margin_matrix">#REF!,#REF!</definedName>
    <definedName name="margin_notes" localSheetId="23">#REF!,#REF!</definedName>
    <definedName name="margin_notes">#REF!,#REF!</definedName>
    <definedName name="margin_valuation" localSheetId="23">#REF!,#REF!</definedName>
    <definedName name="margin_valuation">#REF!,#REF!</definedName>
    <definedName name="MARY" localSheetId="24" hidden="1">{#N/A,#N/A,TRUE,"TOTAL DISTRIBUTION";#N/A,#N/A,TRUE,"SOUTH";#N/A,#N/A,TRUE,"NORTHEAST";#N/A,#N/A,TRUE,"WEST"}</definedName>
    <definedName name="MARY" localSheetId="21" hidden="1">{#N/A,#N/A,TRUE,"TOTAL DISTRIBUTION";#N/A,#N/A,TRUE,"SOUTH";#N/A,#N/A,TRUE,"NORTHEAST";#N/A,#N/A,TRUE,"WEST"}</definedName>
    <definedName name="MARY" localSheetId="22" hidden="1">{#N/A,#N/A,TRUE,"TOTAL DISTRIBUTION";#N/A,#N/A,TRUE,"SOUTH";#N/A,#N/A,TRUE,"NORTHEAST";#N/A,#N/A,TRUE,"WEST"}</definedName>
    <definedName name="MARY" localSheetId="23" hidden="1">{#N/A,#N/A,TRUE,"TOTAL DISTRIBUTION";#N/A,#N/A,TRUE,"SOUTH";#N/A,#N/A,TRUE,"NORTHEAST";#N/A,#N/A,TRUE,"WEST"}</definedName>
    <definedName name="MARY" localSheetId="20" hidden="1">{#N/A,#N/A,TRUE,"TOTAL DISTRIBUTION";#N/A,#N/A,TRUE,"SOUTH";#N/A,#N/A,TRUE,"NORTHEAST";#N/A,#N/A,TRUE,"WEST"}</definedName>
    <definedName name="MARY" localSheetId="25" hidden="1">{#N/A,#N/A,TRUE,"TOTAL DISTRIBUTION";#N/A,#N/A,TRUE,"SOUTH";#N/A,#N/A,TRUE,"NORTHEAST";#N/A,#N/A,TRUE,"WEST"}</definedName>
    <definedName name="MARY" hidden="1">{#N/A,#N/A,TRUE,"TOTAL DISTRIBUTION";#N/A,#N/A,TRUE,"SOUTH";#N/A,#N/A,TRUE,"NORTHEAST";#N/A,#N/A,TRUE,"WEST"}</definedName>
    <definedName name="Materials_Percent" localSheetId="23">#REF!</definedName>
    <definedName name="Materials_Percent">#REF!</definedName>
    <definedName name="mb"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_"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_"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_"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_"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_"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_"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_"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1"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1"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1"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2"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2"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2"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2"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2"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2"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3"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3"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3"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3"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3"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3"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4"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4"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4"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4"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4"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4"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5"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5"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5"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5"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5"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5"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CGISS"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1"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1"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1"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2"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2"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2"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3"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3"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3"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4"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4"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4"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5"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5"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5"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FWT"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1"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1"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1"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1"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1"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1"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2"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2"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2"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2"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2"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2"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3"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3"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3"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3"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3"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3"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4"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4"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4"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4"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4"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4"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5"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5"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5"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5"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5"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5"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e">"Button 5"</definedName>
    <definedName name="Meter_Allocation" localSheetId="23">#REF!</definedName>
    <definedName name="Meter_Allocation">#REF!</definedName>
    <definedName name="MeteredVolumes" localSheetId="23">#REF!</definedName>
    <definedName name="MeteredVolumes">#REF!</definedName>
    <definedName name="MeterProducerXRef" localSheetId="23">#REF!</definedName>
    <definedName name="MeterProducerXRef">#REF!</definedName>
    <definedName name="Mgmt" localSheetId="24">#REF!</definedName>
    <definedName name="Mgmt" localSheetId="21">#REF!</definedName>
    <definedName name="Mgmt" localSheetId="22">#REF!</definedName>
    <definedName name="Mgmt" localSheetId="23">#REF!</definedName>
    <definedName name="Mgmt" localSheetId="20">#REF!</definedName>
    <definedName name="Mgmt" localSheetId="25">#REF!</definedName>
    <definedName name="Mgmt">#REF!</definedName>
    <definedName name="michael" localSheetId="23">#REF!,#REF!,#REF!,#REF!</definedName>
    <definedName name="michael">#REF!,#REF!,#REF!,#REF!</definedName>
    <definedName name="milko" localSheetId="23">#REF!,#REF!,#REF!,#REF!</definedName>
    <definedName name="milko">#REF!,#REF!,#REF!,#REF!</definedName>
    <definedName name="million">1000000</definedName>
    <definedName name="MonitorCol">1</definedName>
    <definedName name="MonitorRow">1</definedName>
    <definedName name="month" localSheetId="23">#REF!</definedName>
    <definedName name="month">#REF!</definedName>
    <definedName name="MonthofProd" localSheetId="23">#REF!</definedName>
    <definedName name="MonthofProd">#REF!</definedName>
    <definedName name="months" localSheetId="23">#REF!</definedName>
    <definedName name="months">#REF!</definedName>
    <definedName name="MTC_Amortization" localSheetId="23">#REF!</definedName>
    <definedName name="MTC_Amortization">#REF!</definedName>
    <definedName name="N"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1"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1"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1"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2"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2"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2"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2"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2"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2"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3"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3"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3"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3"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3"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3"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4"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4"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4"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4"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4"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4"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5"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5"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5"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5"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5"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5"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A" localSheetId="24" hidden="1">{#N/A,#N/A,FALSE,"Expenses";#N/A,#N/A,FALSE,"Revenue"}</definedName>
    <definedName name="NA" localSheetId="21" hidden="1">{#N/A,#N/A,FALSE,"Expenses";#N/A,#N/A,FALSE,"Revenue"}</definedName>
    <definedName name="NA" localSheetId="22" hidden="1">{#N/A,#N/A,FALSE,"Expenses";#N/A,#N/A,FALSE,"Revenue"}</definedName>
    <definedName name="NA" localSheetId="23" hidden="1">{#N/A,#N/A,FALSE,"Expenses";#N/A,#N/A,FALSE,"Revenue"}</definedName>
    <definedName name="NA" localSheetId="20" hidden="1">{#N/A,#N/A,FALSE,"Expenses";#N/A,#N/A,FALSE,"Revenue"}</definedName>
    <definedName name="NA" localSheetId="25" hidden="1">{#N/A,#N/A,FALSE,"Expenses";#N/A,#N/A,FALSE,"Revenue"}</definedName>
    <definedName name="NA" hidden="1">{#N/A,#N/A,FALSE,"Expenses";#N/A,#N/A,FALSE,"Revenue"}</definedName>
    <definedName name="nada" localSheetId="24" hidden="1">{2;#N/A;"R13C16:R17C16";#N/A;"R13C14:R17C15";FALSE;FALSE;FALSE;95;#N/A;#N/A;"R13C19";#N/A;FALSE;FALSE;FALSE;FALSE;#N/A;"";#N/A;FALSE;"";"";#N/A;#N/A;#N/A}</definedName>
    <definedName name="nada" localSheetId="21" hidden="1">{2;#N/A;"R13C16:R17C16";#N/A;"R13C14:R17C15";FALSE;FALSE;FALSE;95;#N/A;#N/A;"R13C19";#N/A;FALSE;FALSE;FALSE;FALSE;#N/A;"";#N/A;FALSE;"";"";#N/A;#N/A;#N/A}</definedName>
    <definedName name="nada" localSheetId="22" hidden="1">{2;#N/A;"R13C16:R17C16";#N/A;"R13C14:R17C15";FALSE;FALSE;FALSE;95;#N/A;#N/A;"R13C19";#N/A;FALSE;FALSE;FALSE;FALSE;#N/A;"";#N/A;FALSE;"";"";#N/A;#N/A;#N/A}</definedName>
    <definedName name="nada" localSheetId="23" hidden="1">{2;#N/A;"R13C16:R17C16";#N/A;"R13C14:R17C15";FALSE;FALSE;FALSE;95;#N/A;#N/A;"R13C19";#N/A;FALSE;FALSE;FALSE;FALSE;#N/A;"";#N/A;FALSE;"";"";#N/A;#N/A;#N/A}</definedName>
    <definedName name="nada" localSheetId="20" hidden="1">{2;#N/A;"R13C16:R17C16";#N/A;"R13C14:R17C15";FALSE;FALSE;FALSE;95;#N/A;#N/A;"R13C19";#N/A;FALSE;FALSE;FALSE;FALSE;#N/A;"";#N/A;FALSE;"";"";#N/A;#N/A;#N/A}</definedName>
    <definedName name="nada" localSheetId="25" hidden="1">{2;#N/A;"R13C16:R17C16";#N/A;"R13C14:R17C15";FALSE;FALSE;FALSE;95;#N/A;#N/A;"R13C19";#N/A;FALSE;FALSE;FALSE;FALSE;#N/A;"";#N/A;FALSE;"";"";#N/A;#N/A;#N/A}</definedName>
    <definedName name="nada" hidden="1">{2;#N/A;"R13C16:R17C16";#N/A;"R13C14:R17C15";FALSE;FALSE;FALSE;95;#N/A;#N/A;"R13C19";#N/A;FALSE;FALSE;FALSE;FALSE;#N/A;"";#N/A;FALSE;"";"";#N/A;#N/A;#N/A}</definedName>
    <definedName name="Name1" localSheetId="24" hidden="1">#REF!</definedName>
    <definedName name="Name1" localSheetId="21" hidden="1">#REF!</definedName>
    <definedName name="Name1" localSheetId="22" hidden="1">#REF!</definedName>
    <definedName name="Name1" localSheetId="23" hidden="1">#REF!</definedName>
    <definedName name="Name1" localSheetId="20" hidden="1">#REF!</definedName>
    <definedName name="Name1" localSheetId="25" hidden="1">#REF!</definedName>
    <definedName name="Name1" hidden="1">#REF!</definedName>
    <definedName name="Name2" localSheetId="24" hidden="1">#REF!</definedName>
    <definedName name="Name2" localSheetId="21" hidden="1">#REF!</definedName>
    <definedName name="Name2" localSheetId="22" hidden="1">#REF!</definedName>
    <definedName name="Name2" localSheetId="23" hidden="1">#REF!</definedName>
    <definedName name="Name2" localSheetId="20" hidden="1">#REF!</definedName>
    <definedName name="Name2" localSheetId="25" hidden="1">#REF!</definedName>
    <definedName name="Name2" hidden="1">#REF!</definedName>
    <definedName name="new" localSheetId="24">#REF!</definedName>
    <definedName name="new" localSheetId="21">#REF!</definedName>
    <definedName name="new" localSheetId="22">#REF!</definedName>
    <definedName name="new" localSheetId="23">#REF!</definedName>
    <definedName name="new" localSheetId="20">#REF!</definedName>
    <definedName name="new" localSheetId="25">#REF!</definedName>
    <definedName name="new">#REF!</definedName>
    <definedName name="newname" localSheetId="24" hidden="1">{#N/A,#N/A,FALSE,"CAP 1998";#N/A,#N/A,FALSE,"CAP 1999";#N/A,#N/A,FALSE,"CAP 2000";#N/A,#N/A,FALSE,"CAP_2001";#N/A,#N/A,FALSE,"CAP_2002";#N/A,#N/A,FALSE,"MAINT_1998";#N/A,#N/A,FALSE,"MAINT_1999";#N/A,#N/A,FALSE,"MAINT_2000";#N/A,#N/A,FALSE,"MAINT_2001";#N/A,#N/A,FALSE,"MAINT_2002"}</definedName>
    <definedName name="newname" localSheetId="21" hidden="1">{#N/A,#N/A,FALSE,"CAP 1998";#N/A,#N/A,FALSE,"CAP 1999";#N/A,#N/A,FALSE,"CAP 2000";#N/A,#N/A,FALSE,"CAP_2001";#N/A,#N/A,FALSE,"CAP_2002";#N/A,#N/A,FALSE,"MAINT_1998";#N/A,#N/A,FALSE,"MAINT_1999";#N/A,#N/A,FALSE,"MAINT_2000";#N/A,#N/A,FALSE,"MAINT_2001";#N/A,#N/A,FALSE,"MAINT_2002"}</definedName>
    <definedName name="newname" localSheetId="22" hidden="1">{#N/A,#N/A,FALSE,"CAP 1998";#N/A,#N/A,FALSE,"CAP 1999";#N/A,#N/A,FALSE,"CAP 2000";#N/A,#N/A,FALSE,"CAP_2001";#N/A,#N/A,FALSE,"CAP_2002";#N/A,#N/A,FALSE,"MAINT_1998";#N/A,#N/A,FALSE,"MAINT_1999";#N/A,#N/A,FALSE,"MAINT_2000";#N/A,#N/A,FALSE,"MAINT_2001";#N/A,#N/A,FALSE,"MAINT_2002"}</definedName>
    <definedName name="newname" localSheetId="23" hidden="1">{#N/A,#N/A,FALSE,"CAP 1998";#N/A,#N/A,FALSE,"CAP 1999";#N/A,#N/A,FALSE,"CAP 2000";#N/A,#N/A,FALSE,"CAP_2001";#N/A,#N/A,FALSE,"CAP_2002";#N/A,#N/A,FALSE,"MAINT_1998";#N/A,#N/A,FALSE,"MAINT_1999";#N/A,#N/A,FALSE,"MAINT_2000";#N/A,#N/A,FALSE,"MAINT_2001";#N/A,#N/A,FALSE,"MAINT_2002"}</definedName>
    <definedName name="newname" localSheetId="20" hidden="1">{#N/A,#N/A,FALSE,"CAP 1998";#N/A,#N/A,FALSE,"CAP 1999";#N/A,#N/A,FALSE,"CAP 2000";#N/A,#N/A,FALSE,"CAP_2001";#N/A,#N/A,FALSE,"CAP_2002";#N/A,#N/A,FALSE,"MAINT_1998";#N/A,#N/A,FALSE,"MAINT_1999";#N/A,#N/A,FALSE,"MAINT_2000";#N/A,#N/A,FALSE,"MAINT_2001";#N/A,#N/A,FALSE,"MAINT_2002"}</definedName>
    <definedName name="newname" localSheetId="25" hidden="1">{#N/A,#N/A,FALSE,"CAP 1998";#N/A,#N/A,FALSE,"CAP 1999";#N/A,#N/A,FALSE,"CAP 2000";#N/A,#N/A,FALSE,"CAP_2001";#N/A,#N/A,FALSE,"CAP_2002";#N/A,#N/A,FALSE,"MAINT_1998";#N/A,#N/A,FALSE,"MAINT_1999";#N/A,#N/A,FALSE,"MAINT_2000";#N/A,#N/A,FALSE,"MAINT_2001";#N/A,#N/A,FALSE,"MAINT_2002"}</definedName>
    <definedName name="newname" hidden="1">{#N/A,#N/A,FALSE,"CAP 1998";#N/A,#N/A,FALSE,"CAP 1999";#N/A,#N/A,FALSE,"CAP 2000";#N/A,#N/A,FALSE,"CAP_2001";#N/A,#N/A,FALSE,"CAP_2002";#N/A,#N/A,FALSE,"MAINT_1998";#N/A,#N/A,FALSE,"MAINT_1999";#N/A,#N/A,FALSE,"MAINT_2000";#N/A,#N/A,FALSE,"MAINT_2001";#N/A,#N/A,FALSE,"MAINT_2002"}</definedName>
    <definedName name="NGPL_GDDPrice" localSheetId="23">#REF!</definedName>
    <definedName name="NGPL_GDDPrice">#REF!</definedName>
    <definedName name="nn"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n"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n"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n"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n"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n"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n"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on_cap_int" localSheetId="23">#REF!</definedName>
    <definedName name="non_cap_int">#REF!</definedName>
    <definedName name="none" localSheetId="24" hidden="1">{#N/A,#N/A,TRUE,"TOTAL DISTRIBUTION";#N/A,#N/A,TRUE,"SOUTH";#N/A,#N/A,TRUE,"NORTHEAST";#N/A,#N/A,TRUE,"WEST"}</definedName>
    <definedName name="none" localSheetId="21" hidden="1">{#N/A,#N/A,TRUE,"TOTAL DISTRIBUTION";#N/A,#N/A,TRUE,"SOUTH";#N/A,#N/A,TRUE,"NORTHEAST";#N/A,#N/A,TRUE,"WEST"}</definedName>
    <definedName name="none" localSheetId="22" hidden="1">{#N/A,#N/A,TRUE,"TOTAL DISTRIBUTION";#N/A,#N/A,TRUE,"SOUTH";#N/A,#N/A,TRUE,"NORTHEAST";#N/A,#N/A,TRUE,"WEST"}</definedName>
    <definedName name="none" localSheetId="23" hidden="1">{#N/A,#N/A,TRUE,"TOTAL DISTRIBUTION";#N/A,#N/A,TRUE,"SOUTH";#N/A,#N/A,TRUE,"NORTHEAST";#N/A,#N/A,TRUE,"WEST"}</definedName>
    <definedName name="none" localSheetId="20" hidden="1">{#N/A,#N/A,TRUE,"TOTAL DISTRIBUTION";#N/A,#N/A,TRUE,"SOUTH";#N/A,#N/A,TRUE,"NORTHEAST";#N/A,#N/A,TRUE,"WEST"}</definedName>
    <definedName name="none" localSheetId="25" hidden="1">{#N/A,#N/A,TRUE,"TOTAL DISTRIBUTION";#N/A,#N/A,TRUE,"SOUTH";#N/A,#N/A,TRUE,"NORTHEAST";#N/A,#N/A,TRUE,"WEST"}</definedName>
    <definedName name="none" hidden="1">{#N/A,#N/A,TRUE,"TOTAL DISTRIBUTION";#N/A,#N/A,TRUE,"SOUTH";#N/A,#N/A,TRUE,"NORTHEAST";#N/A,#N/A,TRUE,"WEST"}</definedName>
    <definedName name="NP" localSheetId="23">#REF!</definedName>
    <definedName name="NP">#REF!</definedName>
    <definedName name="NSP_COS" localSheetId="24">#REF!</definedName>
    <definedName name="NSP_COS" localSheetId="21">#REF!</definedName>
    <definedName name="NSP_COS" localSheetId="22">#REF!</definedName>
    <definedName name="NSP_COS" localSheetId="23">#REF!</definedName>
    <definedName name="NSP_COS" localSheetId="20">#REF!</definedName>
    <definedName name="NSP_COS" localSheetId="25">#REF!</definedName>
    <definedName name="NSP_COS">#REF!</definedName>
    <definedName name="NTPL_Fuel" localSheetId="23">#REF!</definedName>
    <definedName name="NTPL_Fuel">#REF!</definedName>
    <definedName name="NTPL_Transport" localSheetId="23">#REF!</definedName>
    <definedName name="NTPL_Transport">#REF!</definedName>
    <definedName name="Nuclear_Secur_Date" localSheetId="23">#REF!</definedName>
    <definedName name="Nuclear_Secur_Date">#REF!</definedName>
    <definedName name="NumberOfDaysInMonth" localSheetId="23">#REF!</definedName>
    <definedName name="NumberOfDaysInMonth">#REF!</definedName>
    <definedName name="NvsAnswerCol">"'[RP Consolidating IS YTD - 2017 - 9.xlsx]BU List'!$A$4:$A$19"</definedName>
    <definedName name="NvsASD">"V2016-12-31"</definedName>
    <definedName name="NvsAutoDrillOk">"VN"</definedName>
    <definedName name="NvsElapsedTime">0.0000462962925666943</definedName>
    <definedName name="NvsEndTime">42816.4573842593</definedName>
    <definedName name="NvsInstLang">"VENG"</definedName>
    <definedName name="NvsInstSpec">"%,FBUSINESS_UNIT,V41000"</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"V10000"</definedName>
    <definedName name="NvsPanelEffdt">"V2016-02-06"</definedName>
    <definedName name="NvsPanelSetid">"VSHARE"</definedName>
    <definedName name="NvsReqBU">"V10000"</definedName>
    <definedName name="NvsReqBUOnly">"VN"</definedName>
    <definedName name="NvsStyleNme">"BBStyle.xls"</definedName>
    <definedName name="NvsTransLed">"VN"</definedName>
    <definedName name="NvsTreeASD">"V2016-12-31"</definedName>
    <definedName name="NvsValTbl.ACCOUNT">"GL_ACCOUNT_TBL"</definedName>
    <definedName name="NvsValTbl.AFFILIATE">"AFFILIATE_VW"</definedName>
    <definedName name="NvsValTbl.BUSINESS_UNIT">"BUS_UNIT_TBL_FS"</definedName>
    <definedName name="NvsValTbl.CURRENCY_CD">"CURRENCY_CD_TBL"</definedName>
    <definedName name="NvsValTbl.DEPTID">"DEPT_TBL"</definedName>
    <definedName name="oct" localSheetId="24" hidden="1">{#N/A,#N/A,FALSE,"TOTFINAL";#N/A,#N/A,FALSE,"FINPLAN";#N/A,#N/A,FALSE,"TOTMOTADJ";#N/A,#N/A,FALSE,"tieEQ";#N/A,#N/A,FALSE,"G";#N/A,#N/A,FALSE,"ELIMS";#N/A,#N/A,FALSE,"NEXTEL ADJ";#N/A,#N/A,FALSE,"MIMS";#N/A,#N/A,FALSE,"LMPS";#N/A,#N/A,FALSE,"CNSS";#N/A,#N/A,FALSE,"CSS";#N/A,#N/A,FALSE,"MCG";#N/A,#N/A,FALSE,"AECS";#N/A,#N/A,FALSE,"SPS";#N/A,#N/A,FALSE,"CORP"}</definedName>
    <definedName name="oct" localSheetId="21" hidden="1">{#N/A,#N/A,FALSE,"TOTFINAL";#N/A,#N/A,FALSE,"FINPLAN";#N/A,#N/A,FALSE,"TOTMOTADJ";#N/A,#N/A,FALSE,"tieEQ";#N/A,#N/A,FALSE,"G";#N/A,#N/A,FALSE,"ELIMS";#N/A,#N/A,FALSE,"NEXTEL ADJ";#N/A,#N/A,FALSE,"MIMS";#N/A,#N/A,FALSE,"LMPS";#N/A,#N/A,FALSE,"CNSS";#N/A,#N/A,FALSE,"CSS";#N/A,#N/A,FALSE,"MCG";#N/A,#N/A,FALSE,"AECS";#N/A,#N/A,FALSE,"SPS";#N/A,#N/A,FALSE,"CORP"}</definedName>
    <definedName name="oct" localSheetId="22" hidden="1">{#N/A,#N/A,FALSE,"TOTFINAL";#N/A,#N/A,FALSE,"FINPLAN";#N/A,#N/A,FALSE,"TOTMOTADJ";#N/A,#N/A,FALSE,"tieEQ";#N/A,#N/A,FALSE,"G";#N/A,#N/A,FALSE,"ELIMS";#N/A,#N/A,FALSE,"NEXTEL ADJ";#N/A,#N/A,FALSE,"MIMS";#N/A,#N/A,FALSE,"LMPS";#N/A,#N/A,FALSE,"CNSS";#N/A,#N/A,FALSE,"CSS";#N/A,#N/A,FALSE,"MCG";#N/A,#N/A,FALSE,"AECS";#N/A,#N/A,FALSE,"SPS";#N/A,#N/A,FALSE,"CORP"}</definedName>
    <definedName name="oct" localSheetId="23" hidden="1">{#N/A,#N/A,FALSE,"TOTFINAL";#N/A,#N/A,FALSE,"FINPLAN";#N/A,#N/A,FALSE,"TOTMOTADJ";#N/A,#N/A,FALSE,"tieEQ";#N/A,#N/A,FALSE,"G";#N/A,#N/A,FALSE,"ELIMS";#N/A,#N/A,FALSE,"NEXTEL ADJ";#N/A,#N/A,FALSE,"MIMS";#N/A,#N/A,FALSE,"LMPS";#N/A,#N/A,FALSE,"CNSS";#N/A,#N/A,FALSE,"CSS";#N/A,#N/A,FALSE,"MCG";#N/A,#N/A,FALSE,"AECS";#N/A,#N/A,FALSE,"SPS";#N/A,#N/A,FALSE,"CORP"}</definedName>
    <definedName name="oct" localSheetId="20" hidden="1">{#N/A,#N/A,FALSE,"TOTFINAL";#N/A,#N/A,FALSE,"FINPLAN";#N/A,#N/A,FALSE,"TOTMOTADJ";#N/A,#N/A,FALSE,"tieEQ";#N/A,#N/A,FALSE,"G";#N/A,#N/A,FALSE,"ELIMS";#N/A,#N/A,FALSE,"NEXTEL ADJ";#N/A,#N/A,FALSE,"MIMS";#N/A,#N/A,FALSE,"LMPS";#N/A,#N/A,FALSE,"CNSS";#N/A,#N/A,FALSE,"CSS";#N/A,#N/A,FALSE,"MCG";#N/A,#N/A,FALSE,"AECS";#N/A,#N/A,FALSE,"SPS";#N/A,#N/A,FALSE,"CORP"}</definedName>
    <definedName name="oct" localSheetId="25" hidden="1">{#N/A,#N/A,FALSE,"TOTFINAL";#N/A,#N/A,FALSE,"FINPLAN";#N/A,#N/A,FALSE,"TOTMOTADJ";#N/A,#N/A,FALSE,"tieEQ";#N/A,#N/A,FALSE,"G";#N/A,#N/A,FALSE,"ELIMS";#N/A,#N/A,FALSE,"NEXTEL ADJ";#N/A,#N/A,FALSE,"MIMS";#N/A,#N/A,FALSE,"LMPS";#N/A,#N/A,FALSE,"CNSS";#N/A,#N/A,FALSE,"CSS";#N/A,#N/A,FALSE,"MCG";#N/A,#N/A,FALSE,"AECS";#N/A,#N/A,FALSE,"SPS";#N/A,#N/A,FALSE,"CORP"}</definedName>
    <definedName name="oct" hidden="1">{#N/A,#N/A,FALSE,"TOTFINAL";#N/A,#N/A,FALSE,"FINPLAN";#N/A,#N/A,FALSE,"TOTMOTADJ";#N/A,#N/A,FALSE,"tieEQ";#N/A,#N/A,FALSE,"G";#N/A,#N/A,FALSE,"ELIMS";#N/A,#N/A,FALSE,"NEXTEL ADJ";#N/A,#N/A,FALSE,"MIMS";#N/A,#N/A,FALSE,"LMPS";#N/A,#N/A,FALSE,"CNSS";#N/A,#N/A,FALSE,"CSS";#N/A,#N/A,FALSE,"MCG";#N/A,#N/A,FALSE,"AECS";#N/A,#N/A,FALSE,"SPS";#N/A,#N/A,FALSE,"CORP"}</definedName>
    <definedName name="OIL_RATE" localSheetId="23">OFFSET(#REF!,3,IF(#REF!=1,#REF!+1,5*#REF!-3),20000,1)</definedName>
    <definedName name="OIL_RATE">OFFSET(#REF!,3,IF(#REF!=1,#REF!+1,5*#REF!-3),20000,1)</definedName>
    <definedName name="oiupiu" localSheetId="24" hidden="1">{"US Chemical Summary",#N/A,FALSE,"USChem";"Foreign Chemical Summary",#N/A,FALSE,"ForChem"}</definedName>
    <definedName name="oiupiu" localSheetId="21" hidden="1">{"US Chemical Summary",#N/A,FALSE,"USChem";"Foreign Chemical Summary",#N/A,FALSE,"ForChem"}</definedName>
    <definedName name="oiupiu" localSheetId="22" hidden="1">{"US Chemical Summary",#N/A,FALSE,"USChem";"Foreign Chemical Summary",#N/A,FALSE,"ForChem"}</definedName>
    <definedName name="oiupiu" localSheetId="23" hidden="1">{"US Chemical Summary",#N/A,FALSE,"USChem";"Foreign Chemical Summary",#N/A,FALSE,"ForChem"}</definedName>
    <definedName name="oiupiu" localSheetId="20" hidden="1">{"US Chemical Summary",#N/A,FALSE,"USChem";"Foreign Chemical Summary",#N/A,FALSE,"ForChem"}</definedName>
    <definedName name="oiupiu" localSheetId="25" hidden="1">{"US Chemical Summary",#N/A,FALSE,"USChem";"Foreign Chemical Summary",#N/A,FALSE,"ForChem"}</definedName>
    <definedName name="oiupiu" hidden="1">{"US Chemical Summary",#N/A,FALSE,"USChem";"Foreign Chemical Summary",#N/A,FALSE,"ForChem"}</definedName>
    <definedName name="oiutyut" localSheetId="24" hidden="1">{"US EP DCF Valuation",#N/A,FALSE,"USE&amp;P ";"Can EP DCF Valuation",#N/A,FALSE,"Can E&amp;P";"Eur EP DCF Valuation",#N/A,FALSE,"Eur E&amp;P";"ASPAC EP DCF Valuation",#N/A,FALSE,"Asia-Pac E&amp;P";"NonCon EP DCF Valuation",#N/A,FALSE,"Non-Con E&amp;P"}</definedName>
    <definedName name="oiutyut" localSheetId="21" hidden="1">{"US EP DCF Valuation",#N/A,FALSE,"USE&amp;P ";"Can EP DCF Valuation",#N/A,FALSE,"Can E&amp;P";"Eur EP DCF Valuation",#N/A,FALSE,"Eur E&amp;P";"ASPAC EP DCF Valuation",#N/A,FALSE,"Asia-Pac E&amp;P";"NonCon EP DCF Valuation",#N/A,FALSE,"Non-Con E&amp;P"}</definedName>
    <definedName name="oiutyut" localSheetId="22" hidden="1">{"US EP DCF Valuation",#N/A,FALSE,"USE&amp;P ";"Can EP DCF Valuation",#N/A,FALSE,"Can E&amp;P";"Eur EP DCF Valuation",#N/A,FALSE,"Eur E&amp;P";"ASPAC EP DCF Valuation",#N/A,FALSE,"Asia-Pac E&amp;P";"NonCon EP DCF Valuation",#N/A,FALSE,"Non-Con E&amp;P"}</definedName>
    <definedName name="oiutyut" localSheetId="23" hidden="1">{"US EP DCF Valuation",#N/A,FALSE,"USE&amp;P ";"Can EP DCF Valuation",#N/A,FALSE,"Can E&amp;P";"Eur EP DCF Valuation",#N/A,FALSE,"Eur E&amp;P";"ASPAC EP DCF Valuation",#N/A,FALSE,"Asia-Pac E&amp;P";"NonCon EP DCF Valuation",#N/A,FALSE,"Non-Con E&amp;P"}</definedName>
    <definedName name="oiutyut" localSheetId="20" hidden="1">{"US EP DCF Valuation",#N/A,FALSE,"USE&amp;P ";"Can EP DCF Valuation",#N/A,FALSE,"Can E&amp;P";"Eur EP DCF Valuation",#N/A,FALSE,"Eur E&amp;P";"ASPAC EP DCF Valuation",#N/A,FALSE,"Asia-Pac E&amp;P";"NonCon EP DCF Valuation",#N/A,FALSE,"Non-Con E&amp;P"}</definedName>
    <definedName name="oiutyut" localSheetId="25" hidden="1">{"US EP DCF Valuation",#N/A,FALSE,"USE&amp;P ";"Can EP DCF Valuation",#N/A,FALSE,"Can E&amp;P";"Eur EP DCF Valuation",#N/A,FALSE,"Eur E&amp;P";"ASPAC EP DCF Valuation",#N/A,FALSE,"Asia-Pac E&amp;P";"NonCon EP DCF Valuation",#N/A,FALSE,"Non-Con E&amp;P"}</definedName>
    <definedName name="oiutyut" hidden="1">{"US EP DCF Valuation",#N/A,FALSE,"USE&amp;P ";"Can EP DCF Valuation",#N/A,FALSE,"Can E&amp;P";"Eur EP DCF Valuation",#N/A,FALSE,"Eur E&amp;P";"ASPAC EP DCF Valuation",#N/A,FALSE,"Asia-Pac E&amp;P";"NonCon EP DCF Valuation",#N/A,FALSE,"Non-Con E&amp;P"}</definedName>
    <definedName name="oiuyt" localSheetId="24" hidden="1">{"us ep earnings",#N/A,FALSE,"US E&amp;P";"us ep price vol detail",#N/A,FALSE,"US E&amp;P";"fareast ep earnings",#N/A,FALSE,"Far East E&amp;P";"fareast ep price vol detail",#N/A,FALSE,"Far East E&amp;P";"other EP earnings",#N/A,FALSE,"Other E&amp;P";"other EP price vol detail",#N/A,FALSE,"Other E&amp;P"}</definedName>
    <definedName name="oiuyt" localSheetId="21" hidden="1">{"us ep earnings",#N/A,FALSE,"US E&amp;P";"us ep price vol detail",#N/A,FALSE,"US E&amp;P";"fareast ep earnings",#N/A,FALSE,"Far East E&amp;P";"fareast ep price vol detail",#N/A,FALSE,"Far East E&amp;P";"other EP earnings",#N/A,FALSE,"Other E&amp;P";"other EP price vol detail",#N/A,FALSE,"Other E&amp;P"}</definedName>
    <definedName name="oiuyt" localSheetId="22" hidden="1">{"us ep earnings",#N/A,FALSE,"US E&amp;P";"us ep price vol detail",#N/A,FALSE,"US E&amp;P";"fareast ep earnings",#N/A,FALSE,"Far East E&amp;P";"fareast ep price vol detail",#N/A,FALSE,"Far East E&amp;P";"other EP earnings",#N/A,FALSE,"Other E&amp;P";"other EP price vol detail",#N/A,FALSE,"Other E&amp;P"}</definedName>
    <definedName name="oiuyt" localSheetId="23" hidden="1">{"us ep earnings",#N/A,FALSE,"US E&amp;P";"us ep price vol detail",#N/A,FALSE,"US E&amp;P";"fareast ep earnings",#N/A,FALSE,"Far East E&amp;P";"fareast ep price vol detail",#N/A,FALSE,"Far East E&amp;P";"other EP earnings",#N/A,FALSE,"Other E&amp;P";"other EP price vol detail",#N/A,FALSE,"Other E&amp;P"}</definedName>
    <definedName name="oiuyt" localSheetId="20" hidden="1">{"us ep earnings",#N/A,FALSE,"US E&amp;P";"us ep price vol detail",#N/A,FALSE,"US E&amp;P";"fareast ep earnings",#N/A,FALSE,"Far East E&amp;P";"fareast ep price vol detail",#N/A,FALSE,"Far East E&amp;P";"other EP earnings",#N/A,FALSE,"Other E&amp;P";"other EP price vol detail",#N/A,FALSE,"Other E&amp;P"}</definedName>
    <definedName name="oiuyt" localSheetId="25" hidden="1">{"us ep earnings",#N/A,FALSE,"US E&amp;P";"us ep price vol detail",#N/A,FALSE,"US E&amp;P";"fareast ep earnings",#N/A,FALSE,"Far East E&amp;P";"fareast ep price vol detail",#N/A,FALSE,"Far East E&amp;P";"other EP earnings",#N/A,FALSE,"Other E&amp;P";"other EP price vol detail",#N/A,FALSE,"Other E&amp;P"}</definedName>
    <definedName name="oiuyt" hidden="1">{"us ep earnings",#N/A,FALSE,"US E&amp;P";"us ep price vol detail",#N/A,FALSE,"US E&amp;P";"fareast ep earnings",#N/A,FALSE,"Far East E&amp;P";"fareast ep price vol detail",#N/A,FALSE,"Far East E&amp;P";"other EP earnings",#N/A,FALSE,"Other E&amp;P";"other EP price vol detail",#N/A,FALSE,"Other E&amp;P"}</definedName>
    <definedName name="ok" localSheetId="23">#REF!,#REF!,#REF!,#REF!</definedName>
    <definedName name="ok">#REF!,#REF!,#REF!,#REF!</definedName>
    <definedName name="okay"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okay"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okay"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okay"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okay"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okay"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okay"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ol"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l"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l"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l"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l"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l"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l"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ldname" localSheetId="24" hidden="1">{#N/A,#N/A,FALSE,"CAP 1998";#N/A,#N/A,FALSE,"CAP 1999";#N/A,#N/A,FALSE,"CAP 2000";#N/A,#N/A,FALSE,"CAP_2001";#N/A,#N/A,FALSE,"CAP_2002";#N/A,#N/A,FALSE,"MAINT_1998";#N/A,#N/A,FALSE,"MAINT_1999";#N/A,#N/A,FALSE,"MAINT_2000";#N/A,#N/A,FALSE,"MAINT_2001";#N/A,#N/A,FALSE,"MAINT_2002"}</definedName>
    <definedName name="oldname" localSheetId="21" hidden="1">{#N/A,#N/A,FALSE,"CAP 1998";#N/A,#N/A,FALSE,"CAP 1999";#N/A,#N/A,FALSE,"CAP 2000";#N/A,#N/A,FALSE,"CAP_2001";#N/A,#N/A,FALSE,"CAP_2002";#N/A,#N/A,FALSE,"MAINT_1998";#N/A,#N/A,FALSE,"MAINT_1999";#N/A,#N/A,FALSE,"MAINT_2000";#N/A,#N/A,FALSE,"MAINT_2001";#N/A,#N/A,FALSE,"MAINT_2002"}</definedName>
    <definedName name="oldname" localSheetId="22" hidden="1">{#N/A,#N/A,FALSE,"CAP 1998";#N/A,#N/A,FALSE,"CAP 1999";#N/A,#N/A,FALSE,"CAP 2000";#N/A,#N/A,FALSE,"CAP_2001";#N/A,#N/A,FALSE,"CAP_2002";#N/A,#N/A,FALSE,"MAINT_1998";#N/A,#N/A,FALSE,"MAINT_1999";#N/A,#N/A,FALSE,"MAINT_2000";#N/A,#N/A,FALSE,"MAINT_2001";#N/A,#N/A,FALSE,"MAINT_2002"}</definedName>
    <definedName name="oldname" localSheetId="23" hidden="1">{#N/A,#N/A,FALSE,"CAP 1998";#N/A,#N/A,FALSE,"CAP 1999";#N/A,#N/A,FALSE,"CAP 2000";#N/A,#N/A,FALSE,"CAP_2001";#N/A,#N/A,FALSE,"CAP_2002";#N/A,#N/A,FALSE,"MAINT_1998";#N/A,#N/A,FALSE,"MAINT_1999";#N/A,#N/A,FALSE,"MAINT_2000";#N/A,#N/A,FALSE,"MAINT_2001";#N/A,#N/A,FALSE,"MAINT_2002"}</definedName>
    <definedName name="oldname" localSheetId="20" hidden="1">{#N/A,#N/A,FALSE,"CAP 1998";#N/A,#N/A,FALSE,"CAP 1999";#N/A,#N/A,FALSE,"CAP 2000";#N/A,#N/A,FALSE,"CAP_2001";#N/A,#N/A,FALSE,"CAP_2002";#N/A,#N/A,FALSE,"MAINT_1998";#N/A,#N/A,FALSE,"MAINT_1999";#N/A,#N/A,FALSE,"MAINT_2000";#N/A,#N/A,FALSE,"MAINT_2001";#N/A,#N/A,FALSE,"MAINT_2002"}</definedName>
    <definedName name="oldname" localSheetId="25" hidden="1">{#N/A,#N/A,FALSE,"CAP 1998";#N/A,#N/A,FALSE,"CAP 1999";#N/A,#N/A,FALSE,"CAP 2000";#N/A,#N/A,FALSE,"CAP_2001";#N/A,#N/A,FALSE,"CAP_2002";#N/A,#N/A,FALSE,"MAINT_1998";#N/A,#N/A,FALSE,"MAINT_1999";#N/A,#N/A,FALSE,"MAINT_2000";#N/A,#N/A,FALSE,"MAINT_2001";#N/A,#N/A,FALSE,"MAINT_2002"}</definedName>
    <definedName name="oldname" hidden="1">{#N/A,#N/A,FALSE,"CAP 1998";#N/A,#N/A,FALSE,"CAP 1999";#N/A,#N/A,FALSE,"CAP 2000";#N/A,#N/A,FALSE,"CAP_2001";#N/A,#N/A,FALSE,"CAP_2002";#N/A,#N/A,FALSE,"MAINT_1998";#N/A,#N/A,FALSE,"MAINT_1999";#N/A,#N/A,FALSE,"MAINT_2000";#N/A,#N/A,FALSE,"MAINT_2001";#N/A,#N/A,FALSE,"MAINT_2002"}</definedName>
    <definedName name="OM_Rate" localSheetId="23">#REF!</definedName>
    <definedName name="OM_Rate">#REF!</definedName>
    <definedName name="one">1</definedName>
    <definedName name="OnyxAllocation" localSheetId="23">#REF!</definedName>
    <definedName name="OnyxAllocation">#REF!</definedName>
    <definedName name="OperatingCost" localSheetId="23">#REF!</definedName>
    <definedName name="OperatingCost">#REF!</definedName>
    <definedName name="OPEX_Acct" localSheetId="23">#REF!</definedName>
    <definedName name="OPEX_Acct">#REF!</definedName>
    <definedName name="opiu" localSheetId="24" hidden="1">{2;#N/A;"R13C16:R17C16";#N/A;"R13C14:R17C15";FALSE;FALSE;FALSE;95;#N/A;#N/A;"R13C19";#N/A;FALSE;FALSE;FALSE;FALSE;#N/A;"";#N/A;FALSE;"";"";#N/A;#N/A;#N/A}</definedName>
    <definedName name="opiu" localSheetId="21" hidden="1">{2;#N/A;"R13C16:R17C16";#N/A;"R13C14:R17C15";FALSE;FALSE;FALSE;95;#N/A;#N/A;"R13C19";#N/A;FALSE;FALSE;FALSE;FALSE;#N/A;"";#N/A;FALSE;"";"";#N/A;#N/A;#N/A}</definedName>
    <definedName name="opiu" localSheetId="22" hidden="1">{2;#N/A;"R13C16:R17C16";#N/A;"R13C14:R17C15";FALSE;FALSE;FALSE;95;#N/A;#N/A;"R13C19";#N/A;FALSE;FALSE;FALSE;FALSE;#N/A;"";#N/A;FALSE;"";"";#N/A;#N/A;#N/A}</definedName>
    <definedName name="opiu" localSheetId="23" hidden="1">{2;#N/A;"R13C16:R17C16";#N/A;"R13C14:R17C15";FALSE;FALSE;FALSE;95;#N/A;#N/A;"R13C19";#N/A;FALSE;FALSE;FALSE;FALSE;#N/A;"";#N/A;FALSE;"";"";#N/A;#N/A;#N/A}</definedName>
    <definedName name="opiu" localSheetId="20" hidden="1">{2;#N/A;"R13C16:R17C16";#N/A;"R13C14:R17C15";FALSE;FALSE;FALSE;95;#N/A;#N/A;"R13C19";#N/A;FALSE;FALSE;FALSE;FALSE;#N/A;"";#N/A;FALSE;"";"";#N/A;#N/A;#N/A}</definedName>
    <definedName name="opiu" localSheetId="25" hidden="1">{2;#N/A;"R13C16:R17C16";#N/A;"R13C14:R17C15";FALSE;FALSE;FALSE;95;#N/A;#N/A;"R13C19";#N/A;FALSE;FALSE;FALSE;FALSE;#N/A;"";#N/A;FALSE;"";"";#N/A;#N/A;#N/A}</definedName>
    <definedName name="opiu" hidden="1">{2;#N/A;"R13C16:R17C16";#N/A;"R13C14:R17C15";FALSE;FALSE;FALSE;95;#N/A;#N/A;"R13C19";#N/A;FALSE;FALSE;FALSE;FALSE;#N/A;"";#N/A;FALSE;"";"";#N/A;#N/A;#N/A}</definedName>
    <definedName name="opy" localSheetId="23">#REF!,#REF!,#REF!,#REF!</definedName>
    <definedName name="opy">#REF!,#REF!,#REF!,#REF!</definedName>
    <definedName name="or"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r"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r"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r"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r"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r"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ther_Tax" localSheetId="23">#REF!</definedName>
    <definedName name="Other_Tax">#REF!</definedName>
    <definedName name="Ownership" localSheetId="23">#REF!,#REF!,#REF!,#REF!</definedName>
    <definedName name="Ownership">#REF!,#REF!,#REF!,#REF!</definedName>
    <definedName name="oyutfc" localSheetId="24" hidden="1">{"Earnings",#N/A,FALSE,"Earnings";"BalanceSheet",#N/A,FALSE,"BalanceSheet";"ChangeinCash",#N/A,FALSE,"CashFlow";"IR Production Sum",#N/A,FALSE,"E&amp;P Summary";"IR EPCost Sum",#N/A,FALSE,"E&amp;P Summary"}</definedName>
    <definedName name="oyutfc" localSheetId="21" hidden="1">{"Earnings",#N/A,FALSE,"Earnings";"BalanceSheet",#N/A,FALSE,"BalanceSheet";"ChangeinCash",#N/A,FALSE,"CashFlow";"IR Production Sum",#N/A,FALSE,"E&amp;P Summary";"IR EPCost Sum",#N/A,FALSE,"E&amp;P Summary"}</definedName>
    <definedName name="oyutfc" localSheetId="22" hidden="1">{"Earnings",#N/A,FALSE,"Earnings";"BalanceSheet",#N/A,FALSE,"BalanceSheet";"ChangeinCash",#N/A,FALSE,"CashFlow";"IR Production Sum",#N/A,FALSE,"E&amp;P Summary";"IR EPCost Sum",#N/A,FALSE,"E&amp;P Summary"}</definedName>
    <definedName name="oyutfc" localSheetId="23" hidden="1">{"Earnings",#N/A,FALSE,"Earnings";"BalanceSheet",#N/A,FALSE,"BalanceSheet";"ChangeinCash",#N/A,FALSE,"CashFlow";"IR Production Sum",#N/A,FALSE,"E&amp;P Summary";"IR EPCost Sum",#N/A,FALSE,"E&amp;P Summary"}</definedName>
    <definedName name="oyutfc" localSheetId="20" hidden="1">{"Earnings",#N/A,FALSE,"Earnings";"BalanceSheet",#N/A,FALSE,"BalanceSheet";"ChangeinCash",#N/A,FALSE,"CashFlow";"IR Production Sum",#N/A,FALSE,"E&amp;P Summary";"IR EPCost Sum",#N/A,FALSE,"E&amp;P Summary"}</definedName>
    <definedName name="oyutfc" localSheetId="25" hidden="1">{"Earnings",#N/A,FALSE,"Earnings";"BalanceSheet",#N/A,FALSE,"BalanceSheet";"ChangeinCash",#N/A,FALSE,"CashFlow";"IR Production Sum",#N/A,FALSE,"E&amp;P Summary";"IR EPCost Sum",#N/A,FALSE,"E&amp;P Summary"}</definedName>
    <definedName name="oyutfc" hidden="1">{"Earnings",#N/A,FALSE,"Earnings";"BalanceSheet",#N/A,FALSE,"BalanceSheet";"ChangeinCash",#N/A,FALSE,"CashFlow";"IR Production Sum",#N/A,FALSE,"E&amp;P Summary";"IR EPCost Sum",#N/A,FALSE,"E&amp;P Summary"}</definedName>
    <definedName name="p" hidden="1">#REF!</definedName>
    <definedName name="Payroll15" localSheetId="23">#REF!</definedName>
    <definedName name="Payroll15">#REF!</definedName>
    <definedName name="Payroll31" localSheetId="23">#REF!</definedName>
    <definedName name="Payroll31">#REF!</definedName>
    <definedName name="PayrollAllocation" localSheetId="23">#REF!</definedName>
    <definedName name="PayrollAllocation">#REF!</definedName>
    <definedName name="PCap" localSheetId="24" hidden="1">#REF!</definedName>
    <definedName name="PCap" localSheetId="21" hidden="1">#REF!</definedName>
    <definedName name="PCap" localSheetId="22" hidden="1">#REF!</definedName>
    <definedName name="PCap" localSheetId="23" hidden="1">#REF!</definedName>
    <definedName name="PCap" localSheetId="20" hidden="1">#REF!</definedName>
    <definedName name="PCap" localSheetId="25" hidden="1">#REF!</definedName>
    <definedName name="PCap" hidden="1">#REF!</definedName>
    <definedName name="PCount" localSheetId="24" hidden="1">#REF!</definedName>
    <definedName name="PCount" localSheetId="21" hidden="1">#REF!</definedName>
    <definedName name="PCount" localSheetId="22" hidden="1">#REF!</definedName>
    <definedName name="PCount" localSheetId="23" hidden="1">#REF!</definedName>
    <definedName name="PCount" localSheetId="20" hidden="1">#REF!</definedName>
    <definedName name="PCount" localSheetId="25" hidden="1">#REF!</definedName>
    <definedName name="PCount" hidden="1">#REF!</definedName>
    <definedName name="pctHW" localSheetId="23">#REF!</definedName>
    <definedName name="pctHW">#REF!</definedName>
    <definedName name="pctSWExp" localSheetId="23">#REF!</definedName>
    <definedName name="pctSWExp">#REF!</definedName>
    <definedName name="pctTraining" localSheetId="23">#REF!</definedName>
    <definedName name="pctTraining">#REF!</definedName>
    <definedName name="Period_Covered" localSheetId="23">#REF!</definedName>
    <definedName name="Period_Covered">#REF!</definedName>
    <definedName name="Perrigo" localSheetId="23">#REF!,#REF!,#REF!,#REF!</definedName>
    <definedName name="Perrigo">#REF!,#REF!,#REF!,#REF!</definedName>
    <definedName name="PGAS_Meter_Volumes" localSheetId="23">#REF!</definedName>
    <definedName name="PGAS_Meter_Volumes">#REF!</definedName>
    <definedName name="pig_dig5" localSheetId="24" hidden="1">{#N/A,#N/A,FALSE,"T COST";#N/A,#N/A,FALSE,"COST_FH"}</definedName>
    <definedName name="pig_dig5" localSheetId="21" hidden="1">{#N/A,#N/A,FALSE,"T COST";#N/A,#N/A,FALSE,"COST_FH"}</definedName>
    <definedName name="pig_dig5" localSheetId="22" hidden="1">{#N/A,#N/A,FALSE,"T COST";#N/A,#N/A,FALSE,"COST_FH"}</definedName>
    <definedName name="pig_dig5" localSheetId="23" hidden="1">{#N/A,#N/A,FALSE,"T COST";#N/A,#N/A,FALSE,"COST_FH"}</definedName>
    <definedName name="pig_dig5" localSheetId="20" hidden="1">{#N/A,#N/A,FALSE,"T COST";#N/A,#N/A,FALSE,"COST_FH"}</definedName>
    <definedName name="pig_dig5" localSheetId="25" hidden="1">{#N/A,#N/A,FALSE,"T COST";#N/A,#N/A,FALSE,"COST_FH"}</definedName>
    <definedName name="pig_dig5" hidden="1">{#N/A,#N/A,FALSE,"T COST";#N/A,#N/A,FALSE,"COST_FH"}</definedName>
    <definedName name="pig_dog" localSheetId="24" hidden="1">{2;#N/A;"R13C16:R17C16";#N/A;"R13C14:R17C15";FALSE;FALSE;FALSE;95;#N/A;#N/A;"R13C19";#N/A;FALSE;FALSE;FALSE;FALSE;#N/A;"";#N/A;FALSE;"";"";#N/A;#N/A;#N/A}</definedName>
    <definedName name="pig_dog" localSheetId="21" hidden="1">{2;#N/A;"R13C16:R17C16";#N/A;"R13C14:R17C15";FALSE;FALSE;FALSE;95;#N/A;#N/A;"R13C19";#N/A;FALSE;FALSE;FALSE;FALSE;#N/A;"";#N/A;FALSE;"";"";#N/A;#N/A;#N/A}</definedName>
    <definedName name="pig_dog" localSheetId="22" hidden="1">{2;#N/A;"R13C16:R17C16";#N/A;"R13C14:R17C15";FALSE;FALSE;FALSE;95;#N/A;#N/A;"R13C19";#N/A;FALSE;FALSE;FALSE;FALSE;#N/A;"";#N/A;FALSE;"";"";#N/A;#N/A;#N/A}</definedName>
    <definedName name="pig_dog" localSheetId="23" hidden="1">{2;#N/A;"R13C16:R17C16";#N/A;"R13C14:R17C15";FALSE;FALSE;FALSE;95;#N/A;#N/A;"R13C19";#N/A;FALSE;FALSE;FALSE;FALSE;#N/A;"";#N/A;FALSE;"";"";#N/A;#N/A;#N/A}</definedName>
    <definedName name="pig_dog" localSheetId="20" hidden="1">{2;#N/A;"R13C16:R17C16";#N/A;"R13C14:R17C15";FALSE;FALSE;FALSE;95;#N/A;#N/A;"R13C19";#N/A;FALSE;FALSE;FALSE;FALSE;#N/A;"";#N/A;FALSE;"";"";#N/A;#N/A;#N/A}</definedName>
    <definedName name="pig_dog" localSheetId="25" hidden="1">{2;#N/A;"R13C16:R17C16";#N/A;"R13C14:R17C15";FALSE;FALSE;FALSE;95;#N/A;#N/A;"R13C19";#N/A;FALSE;FALSE;FALSE;FALSE;#N/A;"";#N/A;FALSE;"";"";#N/A;#N/A;#N/A}</definedName>
    <definedName name="pig_dog" hidden="1">{2;#N/A;"R13C16:R17C16";#N/A;"R13C14:R17C15";FALSE;FALSE;FALSE;95;#N/A;#N/A;"R13C19";#N/A;FALSE;FALSE;FALSE;FALSE;#N/A;"";#N/A;FALSE;"";"";#N/A;#N/A;#N/A}</definedName>
    <definedName name="pig_dog\" localSheetId="24" hidden="1">{"EXCELHLP.HLP!1802";5;10;5;10;13;13;13;8;5;5;10;14;13;13;13;13;5;10;14;13;5;10;1;2;24}</definedName>
    <definedName name="pig_dog\" localSheetId="21" hidden="1">{"EXCELHLP.HLP!1802";5;10;5;10;13;13;13;8;5;5;10;14;13;13;13;13;5;10;14;13;5;10;1;2;24}</definedName>
    <definedName name="pig_dog\" localSheetId="22" hidden="1">{"EXCELHLP.HLP!1802";5;10;5;10;13;13;13;8;5;5;10;14;13;13;13;13;5;10;14;13;5;10;1;2;24}</definedName>
    <definedName name="pig_dog\" localSheetId="23" hidden="1">{"EXCELHLP.HLP!1802";5;10;5;10;13;13;13;8;5;5;10;14;13;13;13;13;5;10;14;13;5;10;1;2;24}</definedName>
    <definedName name="pig_dog\" localSheetId="20" hidden="1">{"EXCELHLP.HLP!1802";5;10;5;10;13;13;13;8;5;5;10;14;13;13;13;13;5;10;14;13;5;10;1;2;24}</definedName>
    <definedName name="pig_dog\" localSheetId="25" hidden="1">{"EXCELHLP.HLP!1802";5;10;5;10;13;13;13;8;5;5;10;14;13;13;13;13;5;10;14;13;5;10;1;2;24}</definedName>
    <definedName name="pig_dog\" hidden="1">{"EXCELHLP.HLP!1802";5;10;5;10;13;13;13;8;5;5;10;14;13;13;13;13;5;10;14;13;5;10;1;2;24}</definedName>
    <definedName name="pig_dog2" localSheetId="24"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2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2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23"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20"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25"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localSheetId="24"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21"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22"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23"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20"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25" hidden="1">{#N/A,#N/A,FALSE,"Results";#N/A,#N/A,FALSE,"Input Data";#N/A,#N/A,FALSE,"Generation Calculation";#N/A,#N/A,FALSE,"Unit Heat Rate Calculation";#N/A,#N/A,FALSE,"BEFF.XLS";#N/A,#N/A,FALSE,"TURBEFF.XLS";#N/A,#N/A,FALSE,"Final FWH Extraction Flow";#N/A,#N/A,FALSE,"Condenser Performance";#N/A,#N/A,FALSE,"Stage Pressure Correction"}</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localSheetId="24" hidden="1">{#N/A,#N/A,FALSE,"SUMMARY";#N/A,#N/A,FALSE,"INPUTDATA";#N/A,#N/A,FALSE,"Condenser Performance"}</definedName>
    <definedName name="pig_dog4" localSheetId="21" hidden="1">{#N/A,#N/A,FALSE,"SUMMARY";#N/A,#N/A,FALSE,"INPUTDATA";#N/A,#N/A,FALSE,"Condenser Performance"}</definedName>
    <definedName name="pig_dog4" localSheetId="22" hidden="1">{#N/A,#N/A,FALSE,"SUMMARY";#N/A,#N/A,FALSE,"INPUTDATA";#N/A,#N/A,FALSE,"Condenser Performance"}</definedName>
    <definedName name="pig_dog4" localSheetId="23" hidden="1">{#N/A,#N/A,FALSE,"SUMMARY";#N/A,#N/A,FALSE,"INPUTDATA";#N/A,#N/A,FALSE,"Condenser Performance"}</definedName>
    <definedName name="pig_dog4" localSheetId="20" hidden="1">{#N/A,#N/A,FALSE,"SUMMARY";#N/A,#N/A,FALSE,"INPUTDATA";#N/A,#N/A,FALSE,"Condenser Performance"}</definedName>
    <definedName name="pig_dog4" localSheetId="25" hidden="1">{#N/A,#N/A,FALSE,"SUMMARY";#N/A,#N/A,FALSE,"INPUTDATA";#N/A,#N/A,FALSE,"Condenser Performance"}</definedName>
    <definedName name="pig_dog4" hidden="1">{#N/A,#N/A,FALSE,"SUMMARY";#N/A,#N/A,FALSE,"INPUTDATA";#N/A,#N/A,FALSE,"Condenser Performance"}</definedName>
    <definedName name="pig_dog6" localSheetId="24" hidden="1">{#N/A,#N/A,FALSE,"INPUTDATA";#N/A,#N/A,FALSE,"SUMMARY";#N/A,#N/A,FALSE,"CTAREP";#N/A,#N/A,FALSE,"CTBREP";#N/A,#N/A,FALSE,"TURBEFF";#N/A,#N/A,FALSE,"Condenser Performance"}</definedName>
    <definedName name="pig_dog6" localSheetId="21" hidden="1">{#N/A,#N/A,FALSE,"INPUTDATA";#N/A,#N/A,FALSE,"SUMMARY";#N/A,#N/A,FALSE,"CTAREP";#N/A,#N/A,FALSE,"CTBREP";#N/A,#N/A,FALSE,"TURBEFF";#N/A,#N/A,FALSE,"Condenser Performance"}</definedName>
    <definedName name="pig_dog6" localSheetId="22" hidden="1">{#N/A,#N/A,FALSE,"INPUTDATA";#N/A,#N/A,FALSE,"SUMMARY";#N/A,#N/A,FALSE,"CTAREP";#N/A,#N/A,FALSE,"CTBREP";#N/A,#N/A,FALSE,"TURBEFF";#N/A,#N/A,FALSE,"Condenser Performance"}</definedName>
    <definedName name="pig_dog6" localSheetId="23" hidden="1">{#N/A,#N/A,FALSE,"INPUTDATA";#N/A,#N/A,FALSE,"SUMMARY";#N/A,#N/A,FALSE,"CTAREP";#N/A,#N/A,FALSE,"CTBREP";#N/A,#N/A,FALSE,"TURBEFF";#N/A,#N/A,FALSE,"Condenser Performance"}</definedName>
    <definedName name="pig_dog6" localSheetId="20" hidden="1">{#N/A,#N/A,FALSE,"INPUTDATA";#N/A,#N/A,FALSE,"SUMMARY";#N/A,#N/A,FALSE,"CTAREP";#N/A,#N/A,FALSE,"CTBREP";#N/A,#N/A,FALSE,"TURBEFF";#N/A,#N/A,FALSE,"Condenser Performance"}</definedName>
    <definedName name="pig_dog6" localSheetId="25" hidden="1">{#N/A,#N/A,FALSE,"INPUTDATA";#N/A,#N/A,FALSE,"SUMMARY";#N/A,#N/A,FALSE,"CTAREP";#N/A,#N/A,FALSE,"CTBREP";#N/A,#N/A,FALSE,"TURBEFF";#N/A,#N/A,FALSE,"Condenser Performance"}</definedName>
    <definedName name="pig_dog6" hidden="1">{#N/A,#N/A,FALSE,"INPUTDATA";#N/A,#N/A,FALSE,"SUMMARY";#N/A,#N/A,FALSE,"CTAREP";#N/A,#N/A,FALSE,"CTBREP";#N/A,#N/A,FALSE,"TURBEFF";#N/A,#N/A,FALSE,"Condenser Performance"}</definedName>
    <definedName name="pig_dog7" localSheetId="24" hidden="1">{#N/A,#N/A,FALSE,"INPUTDATA";#N/A,#N/A,FALSE,"SUMMARY"}</definedName>
    <definedName name="pig_dog7" localSheetId="21" hidden="1">{#N/A,#N/A,FALSE,"INPUTDATA";#N/A,#N/A,FALSE,"SUMMARY"}</definedName>
    <definedName name="pig_dog7" localSheetId="22" hidden="1">{#N/A,#N/A,FALSE,"INPUTDATA";#N/A,#N/A,FALSE,"SUMMARY"}</definedName>
    <definedName name="pig_dog7" localSheetId="23" hidden="1">{#N/A,#N/A,FALSE,"INPUTDATA";#N/A,#N/A,FALSE,"SUMMARY"}</definedName>
    <definedName name="pig_dog7" localSheetId="20" hidden="1">{#N/A,#N/A,FALSE,"INPUTDATA";#N/A,#N/A,FALSE,"SUMMARY"}</definedName>
    <definedName name="pig_dog7" localSheetId="25" hidden="1">{#N/A,#N/A,FALSE,"INPUTDATA";#N/A,#N/A,FALSE,"SUMMARY"}</definedName>
    <definedName name="pig_dog7" hidden="1">{#N/A,#N/A,FALSE,"INPUTDATA";#N/A,#N/A,FALSE,"SUMMARY"}</definedName>
    <definedName name="pig_dog8" localSheetId="24" hidden="1">{#N/A,#N/A,FALSE,"INPUTDATA";#N/A,#N/A,FALSE,"SUMMARY";#N/A,#N/A,FALSE,"CTAREP";#N/A,#N/A,FALSE,"CTBREP";#N/A,#N/A,FALSE,"PMG4ST86";#N/A,#N/A,FALSE,"TURBEFF";#N/A,#N/A,FALSE,"Condenser Performance"}</definedName>
    <definedName name="pig_dog8" localSheetId="21" hidden="1">{#N/A,#N/A,FALSE,"INPUTDATA";#N/A,#N/A,FALSE,"SUMMARY";#N/A,#N/A,FALSE,"CTAREP";#N/A,#N/A,FALSE,"CTBREP";#N/A,#N/A,FALSE,"PMG4ST86";#N/A,#N/A,FALSE,"TURBEFF";#N/A,#N/A,FALSE,"Condenser Performance"}</definedName>
    <definedName name="pig_dog8" localSheetId="22" hidden="1">{#N/A,#N/A,FALSE,"INPUTDATA";#N/A,#N/A,FALSE,"SUMMARY";#N/A,#N/A,FALSE,"CTAREP";#N/A,#N/A,FALSE,"CTBREP";#N/A,#N/A,FALSE,"PMG4ST86";#N/A,#N/A,FALSE,"TURBEFF";#N/A,#N/A,FALSE,"Condenser Performance"}</definedName>
    <definedName name="pig_dog8" localSheetId="23" hidden="1">{#N/A,#N/A,FALSE,"INPUTDATA";#N/A,#N/A,FALSE,"SUMMARY";#N/A,#N/A,FALSE,"CTAREP";#N/A,#N/A,FALSE,"CTBREP";#N/A,#N/A,FALSE,"PMG4ST86";#N/A,#N/A,FALSE,"TURBEFF";#N/A,#N/A,FALSE,"Condenser Performance"}</definedName>
    <definedName name="pig_dog8" localSheetId="20" hidden="1">{#N/A,#N/A,FALSE,"INPUTDATA";#N/A,#N/A,FALSE,"SUMMARY";#N/A,#N/A,FALSE,"CTAREP";#N/A,#N/A,FALSE,"CTBREP";#N/A,#N/A,FALSE,"PMG4ST86";#N/A,#N/A,FALSE,"TURBEFF";#N/A,#N/A,FALSE,"Condenser Performance"}</definedName>
    <definedName name="pig_dog8" localSheetId="25" hidden="1">{#N/A,#N/A,FALSE,"INPUTDATA";#N/A,#N/A,FALSE,"SUMMARY";#N/A,#N/A,FALSE,"CTAREP";#N/A,#N/A,FALSE,"CTBREP";#N/A,#N/A,FALSE,"PMG4ST86";#N/A,#N/A,FALSE,"TURBEFF";#N/A,#N/A,FALSE,"Condenser Performance"}</definedName>
    <definedName name="pig_dog8" hidden="1">{#N/A,#N/A,FALSE,"INPUTDATA";#N/A,#N/A,FALSE,"SUMMARY";#N/A,#N/A,FALSE,"CTAREP";#N/A,#N/A,FALSE,"CTBREP";#N/A,#N/A,FALSE,"PMG4ST86";#N/A,#N/A,FALSE,"TURBEFF";#N/A,#N/A,FALSE,"Condenser Performance"}</definedName>
    <definedName name="pioupoiu" localSheetId="24" hidden="1">{"Earnings_Summary",#N/A,FALSE,"Earnings Model";"Earnings EP Detail",#N/A,FALSE,"Earnings Model";"Earnings RM Detail",#N/A,FALSE,"Earnings Model"}</definedName>
    <definedName name="pioupoiu" localSheetId="21" hidden="1">{"Earnings_Summary",#N/A,FALSE,"Earnings Model";"Earnings EP Detail",#N/A,FALSE,"Earnings Model";"Earnings RM Detail",#N/A,FALSE,"Earnings Model"}</definedName>
    <definedName name="pioupoiu" localSheetId="22" hidden="1">{"Earnings_Summary",#N/A,FALSE,"Earnings Model";"Earnings EP Detail",#N/A,FALSE,"Earnings Model";"Earnings RM Detail",#N/A,FALSE,"Earnings Model"}</definedName>
    <definedName name="pioupoiu" localSheetId="23" hidden="1">{"Earnings_Summary",#N/A,FALSE,"Earnings Model";"Earnings EP Detail",#N/A,FALSE,"Earnings Model";"Earnings RM Detail",#N/A,FALSE,"Earnings Model"}</definedName>
    <definedName name="pioupoiu" localSheetId="20" hidden="1">{"Earnings_Summary",#N/A,FALSE,"Earnings Model";"Earnings EP Detail",#N/A,FALSE,"Earnings Model";"Earnings RM Detail",#N/A,FALSE,"Earnings Model"}</definedName>
    <definedName name="pioupoiu" localSheetId="25" hidden="1">{"Earnings_Summary",#N/A,FALSE,"Earnings Model";"Earnings EP Detail",#N/A,FALSE,"Earnings Model";"Earnings RM Detail",#N/A,FALSE,"Earnings Model"}</definedName>
    <definedName name="pioupoiu" hidden="1">{"Earnings_Summary",#N/A,FALSE,"Earnings Model";"Earnings EP Detail",#N/A,FALSE,"Earnings Model";"Earnings RM Detail",#N/A,FALSE,"Earnings Model"}</definedName>
    <definedName name="pipiupiou" localSheetId="24" hidden="1">{"Earnings",#N/A,FALSE,"Earnings";"BalanceSheet",#N/A,FALSE,"BalanceSheet";"Change in Cash",#N/A,FALSE,"CashFlow";"normalengs",#N/A,FALSE,"NormalEngs";"upstream normal per Bbl",#N/A,FALSE,"NormEngUp";"CAPEXsum",#N/A,FALSE,"CAPEX Sum"}</definedName>
    <definedName name="pipiupiou" localSheetId="21" hidden="1">{"Earnings",#N/A,FALSE,"Earnings";"BalanceSheet",#N/A,FALSE,"BalanceSheet";"Change in Cash",#N/A,FALSE,"CashFlow";"normalengs",#N/A,FALSE,"NormalEngs";"upstream normal per Bbl",#N/A,FALSE,"NormEngUp";"CAPEXsum",#N/A,FALSE,"CAPEX Sum"}</definedName>
    <definedName name="pipiupiou" localSheetId="22" hidden="1">{"Earnings",#N/A,FALSE,"Earnings";"BalanceSheet",#N/A,FALSE,"BalanceSheet";"Change in Cash",#N/A,FALSE,"CashFlow";"normalengs",#N/A,FALSE,"NormalEngs";"upstream normal per Bbl",#N/A,FALSE,"NormEngUp";"CAPEXsum",#N/A,FALSE,"CAPEX Sum"}</definedName>
    <definedName name="pipiupiou" localSheetId="23" hidden="1">{"Earnings",#N/A,FALSE,"Earnings";"BalanceSheet",#N/A,FALSE,"BalanceSheet";"Change in Cash",#N/A,FALSE,"CashFlow";"normalengs",#N/A,FALSE,"NormalEngs";"upstream normal per Bbl",#N/A,FALSE,"NormEngUp";"CAPEXsum",#N/A,FALSE,"CAPEX Sum"}</definedName>
    <definedName name="pipiupiou" localSheetId="20" hidden="1">{"Earnings",#N/A,FALSE,"Earnings";"BalanceSheet",#N/A,FALSE,"BalanceSheet";"Change in Cash",#N/A,FALSE,"CashFlow";"normalengs",#N/A,FALSE,"NormalEngs";"upstream normal per Bbl",#N/A,FALSE,"NormEngUp";"CAPEXsum",#N/A,FALSE,"CAPEX Sum"}</definedName>
    <definedName name="pipiupiou" localSheetId="25" hidden="1">{"Earnings",#N/A,FALSE,"Earnings";"BalanceSheet",#N/A,FALSE,"BalanceSheet";"Change in Cash",#N/A,FALSE,"CashFlow";"normalengs",#N/A,FALSE,"NormalEngs";"upstream normal per Bbl",#N/A,FALSE,"NormEngUp";"CAPEXsum",#N/A,FALSE,"CAPEX Sum"}</definedName>
    <definedName name="pipiupiou" hidden="1">{"Earnings",#N/A,FALSE,"Earnings";"BalanceSheet",#N/A,FALSE,"BalanceSheet";"Change in Cash",#N/A,FALSE,"CashFlow";"normalengs",#N/A,FALSE,"NormalEngs";"upstream normal per Bbl",#N/A,FALSE,"NormEngUp";"CAPEXsum",#N/A,FALSE,"CAPEX Sum"}</definedName>
    <definedName name="piuoip" localSheetId="24"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piuoip" localSheetId="21"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piuoip" localSheetId="22"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piuoip" localSheetId="23"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piuoip" localSheetId="20"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piuoip" localSheetId="25"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piuoip"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Plant_Original_Cost" localSheetId="23">#REF!</definedName>
    <definedName name="Plant_Original_Cost">#REF!</definedName>
    <definedName name="Plant_Tax" localSheetId="23">#REF!</definedName>
    <definedName name="Plant_Tax">#REF!</definedName>
    <definedName name="PlantFlare" localSheetId="23">#REF!</definedName>
    <definedName name="PlantFlare">#REF!</definedName>
    <definedName name="PlantInfo" localSheetId="23">#REF!</definedName>
    <definedName name="PlantInfo">#REF!</definedName>
    <definedName name="PlantInfoHeading" localSheetId="23">#REF!</definedName>
    <definedName name="PlantInfoHeading">#REF!</definedName>
    <definedName name="PlantsList" localSheetId="23">#REF!</definedName>
    <definedName name="PlantsList">#REF!</definedName>
    <definedName name="po" localSheetId="24" hidden="1">{#N/A,#N/A,FALSE,"Summary";#N/A,#N/A,FALSE,"Adj to Option C";#N/A,#N/A,FALSE,"Dividend Analysis";#N/A,#N/A,FALSE,"Reserve Analysis";#N/A,#N/A,FALSE,"Depreciation";#N/A,#N/A,FALSE,"Other Tax Adj"}</definedName>
    <definedName name="po" localSheetId="21" hidden="1">{#N/A,#N/A,FALSE,"Summary";#N/A,#N/A,FALSE,"Adj to Option C";#N/A,#N/A,FALSE,"Dividend Analysis";#N/A,#N/A,FALSE,"Reserve Analysis";#N/A,#N/A,FALSE,"Depreciation";#N/A,#N/A,FALSE,"Other Tax Adj"}</definedName>
    <definedName name="po" localSheetId="22" hidden="1">{#N/A,#N/A,FALSE,"Summary";#N/A,#N/A,FALSE,"Adj to Option C";#N/A,#N/A,FALSE,"Dividend Analysis";#N/A,#N/A,FALSE,"Reserve Analysis";#N/A,#N/A,FALSE,"Depreciation";#N/A,#N/A,FALSE,"Other Tax Adj"}</definedName>
    <definedName name="po" localSheetId="23" hidden="1">{#N/A,#N/A,FALSE,"Summary";#N/A,#N/A,FALSE,"Adj to Option C";#N/A,#N/A,FALSE,"Dividend Analysis";#N/A,#N/A,FALSE,"Reserve Analysis";#N/A,#N/A,FALSE,"Depreciation";#N/A,#N/A,FALSE,"Other Tax Adj"}</definedName>
    <definedName name="po" localSheetId="20" hidden="1">{#N/A,#N/A,FALSE,"Summary";#N/A,#N/A,FALSE,"Adj to Option C";#N/A,#N/A,FALSE,"Dividend Analysis";#N/A,#N/A,FALSE,"Reserve Analysis";#N/A,#N/A,FALSE,"Depreciation";#N/A,#N/A,FALSE,"Other Tax Adj"}</definedName>
    <definedName name="po" localSheetId="25" hidden="1">{#N/A,#N/A,FALSE,"Summary";#N/A,#N/A,FALSE,"Adj to Option C";#N/A,#N/A,FALSE,"Dividend Analysis";#N/A,#N/A,FALSE,"Reserve Analysis";#N/A,#N/A,FALSE,"Depreciation";#N/A,#N/A,FALSE,"Other Tax Adj"}</definedName>
    <definedName name="po" hidden="1">{#N/A,#N/A,FALSE,"Summary";#N/A,#N/A,FALSE,"Adj to Option C";#N/A,#N/A,FALSE,"Dividend Analysis";#N/A,#N/A,FALSE,"Reserve Analysis";#N/A,#N/A,FALSE,"Depreciation";#N/A,#N/A,FALSE,"Other Tax Adj"}</definedName>
    <definedName name="poiji" localSheetId="24" hidden="1">{"Balance Sheet",#N/A,FALSE,"Balance";"Balance Sheet Details",#N/A,FALSE,"Balance"}</definedName>
    <definedName name="poiji" localSheetId="21" hidden="1">{"Balance Sheet",#N/A,FALSE,"Balance";"Balance Sheet Details",#N/A,FALSE,"Balance"}</definedName>
    <definedName name="poiji" localSheetId="22" hidden="1">{"Balance Sheet",#N/A,FALSE,"Balance";"Balance Sheet Details",#N/A,FALSE,"Balance"}</definedName>
    <definedName name="poiji" localSheetId="23" hidden="1">{"Balance Sheet",#N/A,FALSE,"Balance";"Balance Sheet Details",#N/A,FALSE,"Balance"}</definedName>
    <definedName name="poiji" localSheetId="20" hidden="1">{"Balance Sheet",#N/A,FALSE,"Balance";"Balance Sheet Details",#N/A,FALSE,"Balance"}</definedName>
    <definedName name="poiji" localSheetId="25" hidden="1">{"Balance Sheet",#N/A,FALSE,"Balance";"Balance Sheet Details",#N/A,FALSE,"Balance"}</definedName>
    <definedName name="poiji" hidden="1">{"Balance Sheet",#N/A,FALSE,"Balance";"Balance Sheet Details",#N/A,FALSE,"Balance"}</definedName>
    <definedName name="poiuy" localSheetId="24" hidden="1">{#N/A,#N/A,FALSE,"Aging Summary";#N/A,#N/A,FALSE,"Ratio Analysis";#N/A,#N/A,FALSE,"Test 120 Day Accts";#N/A,#N/A,FALSE,"Tickmarks"}</definedName>
    <definedName name="poiuy" localSheetId="21" hidden="1">{#N/A,#N/A,FALSE,"Aging Summary";#N/A,#N/A,FALSE,"Ratio Analysis";#N/A,#N/A,FALSE,"Test 120 Day Accts";#N/A,#N/A,FALSE,"Tickmarks"}</definedName>
    <definedName name="poiuy" localSheetId="22" hidden="1">{#N/A,#N/A,FALSE,"Aging Summary";#N/A,#N/A,FALSE,"Ratio Analysis";#N/A,#N/A,FALSE,"Test 120 Day Accts";#N/A,#N/A,FALSE,"Tickmarks"}</definedName>
    <definedName name="poiuy" localSheetId="23" hidden="1">{#N/A,#N/A,FALSE,"Aging Summary";#N/A,#N/A,FALSE,"Ratio Analysis";#N/A,#N/A,FALSE,"Test 120 Day Accts";#N/A,#N/A,FALSE,"Tickmarks"}</definedName>
    <definedName name="poiuy" localSheetId="20" hidden="1">{#N/A,#N/A,FALSE,"Aging Summary";#N/A,#N/A,FALSE,"Ratio Analysis";#N/A,#N/A,FALSE,"Test 120 Day Accts";#N/A,#N/A,FALSE,"Tickmarks"}</definedName>
    <definedName name="poiuy" localSheetId="25" hidden="1">{#N/A,#N/A,FALSE,"Aging Summary";#N/A,#N/A,FALSE,"Ratio Analysis";#N/A,#N/A,FALSE,"Test 120 Day Accts";#N/A,#N/A,FALSE,"Tickmarks"}</definedName>
    <definedName name="poiuy" hidden="1">{#N/A,#N/A,FALSE,"Aging Summary";#N/A,#N/A,FALSE,"Ratio Analysis";#N/A,#N/A,FALSE,"Test 120 Day Accts";#N/A,#N/A,FALSE,"Tickmarks"}</definedName>
    <definedName name="post_fossil" localSheetId="23">#REF!</definedName>
    <definedName name="post_fossil">#REF!</definedName>
    <definedName name="PPA" localSheetId="23">#REF!</definedName>
    <definedName name="PPA">#REF!</definedName>
    <definedName name="PreTaxDebt" localSheetId="23">#REF!</definedName>
    <definedName name="PreTaxDebt">#REF!</definedName>
    <definedName name="_xlnm.Print_Area" localSheetId="16">'10-Dep Rates'!$A$1:$C$40</definedName>
    <definedName name="_xlnm.Print_Area" localSheetId="18">'11a-Wholesale Distribution '!$A$2:$O$210</definedName>
    <definedName name="_xlnm.Print_Area" localSheetId="17">'11-Wholesale Distribution'!$A$2:$U$99</definedName>
    <definedName name="_xlnm.Print_Area" localSheetId="19">'12 Wholesale Dist True-Up'!$A$1:$K$61</definedName>
    <definedName name="_xlnm.Print_Area" localSheetId="1">'1-Project Rev Req'!$A$5:$U$108</definedName>
    <definedName name="_xlnm.Print_Area" localSheetId="2">'2-Incentive ROE'!$A$3:$K$49</definedName>
    <definedName name="_xlnm.Print_Area" localSheetId="3">'3-Project True-up'!$A$1:$K$64</definedName>
    <definedName name="_xlnm.Print_Area" localSheetId="4">'4- Rate Base'!$A$1:$K$72</definedName>
    <definedName name="_xlnm.Print_Area" localSheetId="5">'4a-ADIT Projection'!$A$1:$J$35</definedName>
    <definedName name="_xlnm.Print_Area" localSheetId="6">'4b-ADIT Projection Proration'!$A$1:$L$61</definedName>
    <definedName name="_xlnm.Print_Area" localSheetId="7">'4c- ADIT BOY'!$A$1:$H$84</definedName>
    <definedName name="_xlnm.Print_Area" localSheetId="8">'4d- ADIT EOY'!$A$1:$H$84</definedName>
    <definedName name="_xlnm.Print_Area" localSheetId="9">'4e-ADIT True-up'!$A$1:$J$35</definedName>
    <definedName name="_xlnm.Print_Area" localSheetId="10">'4f-ADIT True-up Proration'!$A$1:$AF$61</definedName>
    <definedName name="_xlnm.Print_Area" localSheetId="11">'5-P3 Support'!$A$1:$M$92</definedName>
    <definedName name="_xlnm.Print_Area" localSheetId="12">'6-True-Up Interest'!$A$1:$Q$55</definedName>
    <definedName name="_xlnm.Print_Area" localSheetId="13">'7 - PBOP'!$A$1:$I$20</definedName>
    <definedName name="_xlnm.Print_Area" localSheetId="14">'8-Construction Loan'!$A$1:$K$104</definedName>
    <definedName name="_xlnm.Print_Area" localSheetId="15">'9 - Const Loan True-up'!$A$1:$P$255</definedName>
    <definedName name="_xlnm.Print_Area" localSheetId="24">'ADIT Rate Mitigation Support'!$A$1:$AA$108</definedName>
    <definedName name="_xlnm.Print_Area" localSheetId="0">'Attachment H'!$A$1:$K$279</definedName>
    <definedName name="_xlnm.Print_Area" localSheetId="21">Deferreds!$A$1:$AA$49</definedName>
    <definedName name="_xlnm.Print_Area" localSheetId="22">Provision!$A$1:$I$86</definedName>
    <definedName name="_xlnm.Print_Area" localSheetId="23">'Rate Mitigation Calc'!$A$1:$K$73</definedName>
    <definedName name="_xlnm.Print_Area" localSheetId="25">'Tax_Fcst ADIT'!$A$1:$BQ$116</definedName>
    <definedName name="Print_functionality" localSheetId="23">#REF!</definedName>
    <definedName name="Print_functionality">#REF!</definedName>
    <definedName name="_xlnm.Print_Titles" localSheetId="24">'ADIT Rate Mitigation Support'!$1:$3</definedName>
    <definedName name="_xlnm.Print_Titles" localSheetId="21">Deferreds!$1:$3</definedName>
    <definedName name="_xlnm.Print_Titles" localSheetId="22">Provision!$1:$3</definedName>
    <definedName name="_xlnm.Print_Titles" localSheetId="23">'Rate Mitigation Calc'!$1:$6</definedName>
    <definedName name="_xlnm.Print_Titles" localSheetId="25">'Tax_Fcst ADIT'!$1:$3</definedName>
    <definedName name="Print_Titles_MI" localSheetId="23">#REF!,#REF!</definedName>
    <definedName name="Print_Titles_MI">#REF!,#REF!</definedName>
    <definedName name="Print1" localSheetId="24">#REF!</definedName>
    <definedName name="Print1" localSheetId="21">#REF!</definedName>
    <definedName name="Print1" localSheetId="22">#REF!</definedName>
    <definedName name="Print1" localSheetId="23">#REF!</definedName>
    <definedName name="Print1" localSheetId="20">#REF!</definedName>
    <definedName name="Print1" localSheetId="25">#REF!</definedName>
    <definedName name="Print1">#REF!</definedName>
    <definedName name="Print3" localSheetId="24">#REF!</definedName>
    <definedName name="Print3" localSheetId="21">#REF!</definedName>
    <definedName name="Print3" localSheetId="22">#REF!</definedName>
    <definedName name="Print3" localSheetId="23">#REF!</definedName>
    <definedName name="Print3" localSheetId="20">#REF!</definedName>
    <definedName name="Print3" localSheetId="25">#REF!</definedName>
    <definedName name="Print3">#REF!</definedName>
    <definedName name="Print4" localSheetId="24">#REF!</definedName>
    <definedName name="Print4" localSheetId="21">#REF!</definedName>
    <definedName name="Print4" localSheetId="22">#REF!</definedName>
    <definedName name="Print4" localSheetId="23">#REF!</definedName>
    <definedName name="Print4" localSheetId="20">#REF!</definedName>
    <definedName name="Print4" localSheetId="25">#REF!</definedName>
    <definedName name="Print4">#REF!</definedName>
    <definedName name="Print5" localSheetId="23">#REF!</definedName>
    <definedName name="Print5" localSheetId="25">#REF!</definedName>
    <definedName name="Print5">#REF!</definedName>
    <definedName name="PrintareaDec" localSheetId="23">#REF!,#REF!,#REF!</definedName>
    <definedName name="PrintareaDec">#REF!,#REF!,#REF!</definedName>
    <definedName name="Prior_Year_End" localSheetId="23">#REF!</definedName>
    <definedName name="Prior_Year_End">#REF!</definedName>
    <definedName name="Producer_Database" localSheetId="23">#REF!</definedName>
    <definedName name="Producer_Database">#REF!</definedName>
    <definedName name="Production_Gals_Butane" localSheetId="23">#REF!</definedName>
    <definedName name="Production_Gals_Butane">#REF!</definedName>
    <definedName name="Production_Gals_Ethane" localSheetId="23">#REF!</definedName>
    <definedName name="Production_Gals_Ethane">#REF!</definedName>
    <definedName name="Production_Gals_Pentanes" localSheetId="23">#REF!</definedName>
    <definedName name="Production_Gals_Pentanes">#REF!</definedName>
    <definedName name="Production_Gals_Propane" localSheetId="23">#REF!</definedName>
    <definedName name="Production_Gals_Propane">#REF!</definedName>
    <definedName name="ProductionMonth" localSheetId="23">#REF!</definedName>
    <definedName name="ProductionMonth">#REF!</definedName>
    <definedName name="ProjectName" localSheetId="23">#REF!</definedName>
    <definedName name="ProjectName">#REF!</definedName>
    <definedName name="ProjIDList" localSheetId="24">#REF!</definedName>
    <definedName name="ProjIDList" localSheetId="21">#REF!</definedName>
    <definedName name="ProjIDList" localSheetId="22">#REF!</definedName>
    <definedName name="ProjIDList" localSheetId="23">#REF!</definedName>
    <definedName name="ProjIDList" localSheetId="20">#REF!</definedName>
    <definedName name="ProjIDList" localSheetId="25">#REF!</definedName>
    <definedName name="ProjIDList">#REF!</definedName>
    <definedName name="Proposed" localSheetId="24" hidden="1">{#N/A,#N/A,TRUE,"TOTAL DISTRIBUTION";#N/A,#N/A,TRUE,"SOUTH";#N/A,#N/A,TRUE,"NORTHEAST";#N/A,#N/A,TRUE,"WEST"}</definedName>
    <definedName name="Proposed" localSheetId="21" hidden="1">{#N/A,#N/A,TRUE,"TOTAL DISTRIBUTION";#N/A,#N/A,TRUE,"SOUTH";#N/A,#N/A,TRUE,"NORTHEAST";#N/A,#N/A,TRUE,"WEST"}</definedName>
    <definedName name="Proposed" localSheetId="22" hidden="1">{#N/A,#N/A,TRUE,"TOTAL DISTRIBUTION";#N/A,#N/A,TRUE,"SOUTH";#N/A,#N/A,TRUE,"NORTHEAST";#N/A,#N/A,TRUE,"WEST"}</definedName>
    <definedName name="Proposed" localSheetId="23" hidden="1">{#N/A,#N/A,TRUE,"TOTAL DISTRIBUTION";#N/A,#N/A,TRUE,"SOUTH";#N/A,#N/A,TRUE,"NORTHEAST";#N/A,#N/A,TRUE,"WEST"}</definedName>
    <definedName name="Proposed" localSheetId="20" hidden="1">{#N/A,#N/A,TRUE,"TOTAL DISTRIBUTION";#N/A,#N/A,TRUE,"SOUTH";#N/A,#N/A,TRUE,"NORTHEAST";#N/A,#N/A,TRUE,"WEST"}</definedName>
    <definedName name="Proposed" localSheetId="25" hidden="1">{#N/A,#N/A,TRUE,"TOTAL DISTRIBUTION";#N/A,#N/A,TRUE,"SOUTH";#N/A,#N/A,TRUE,"NORTHEAST";#N/A,#N/A,TRUE,"WEST"}</definedName>
    <definedName name="Proposed" hidden="1">{#N/A,#N/A,TRUE,"TOTAL DISTRIBUTION";#N/A,#N/A,TRUE,"SOUTH";#N/A,#N/A,TRUE,"NORTHEAST";#N/A,#N/A,TRUE,"WEST"}</definedName>
    <definedName name="Provision" localSheetId="24" hidden="1">#REF!</definedName>
    <definedName name="Provision" localSheetId="21" hidden="1">#REF!</definedName>
    <definedName name="Provision" localSheetId="22" hidden="1">#REF!</definedName>
    <definedName name="Provision" localSheetId="23" hidden="1">#REF!</definedName>
    <definedName name="Provision" localSheetId="20" hidden="1">#REF!</definedName>
    <definedName name="Provision" localSheetId="25" hidden="1">#REF!</definedName>
    <definedName name="Provision" hidden="1">#REF!</definedName>
    <definedName name="prys" localSheetId="24" hidden="1">table_inspection</definedName>
    <definedName name="prys" localSheetId="21" hidden="1">table_inspection</definedName>
    <definedName name="prys" localSheetId="22" hidden="1">table_inspection</definedName>
    <definedName name="prys" localSheetId="23" hidden="1">table_inspection</definedName>
    <definedName name="prys" localSheetId="20" hidden="1">table_inspection</definedName>
    <definedName name="prys" localSheetId="25" hidden="1">table_inspection</definedName>
    <definedName name="prys" hidden="1">table_inspection</definedName>
    <definedName name="PSCo_COS" localSheetId="24">#REF!</definedName>
    <definedName name="PSCo_COS" localSheetId="21">#REF!</definedName>
    <definedName name="PSCo_COS" localSheetId="22">#REF!</definedName>
    <definedName name="PSCo_COS" localSheetId="23">#REF!</definedName>
    <definedName name="PSCo_COS" localSheetId="20">#REF!</definedName>
    <definedName name="PSCo_COS" localSheetId="25">#REF!</definedName>
    <definedName name="PSCo_COS">#REF!</definedName>
    <definedName name="Purchase_Price_Plant" localSheetId="23">#REF!</definedName>
    <definedName name="Purchase_Price_Plant">#REF!</definedName>
    <definedName name="q" localSheetId="24" hidden="1">{"MATALL",#N/A,FALSE,"Sheet4";"matclass",#N/A,FALSE,"Sheet4"}</definedName>
    <definedName name="q" localSheetId="21" hidden="1">{"MATALL",#N/A,FALSE,"Sheet4";"matclass",#N/A,FALSE,"Sheet4"}</definedName>
    <definedName name="q" localSheetId="22" hidden="1">{"MATALL",#N/A,FALSE,"Sheet4";"matclass",#N/A,FALSE,"Sheet4"}</definedName>
    <definedName name="q" localSheetId="23" hidden="1">{"MATALL",#N/A,FALSE,"Sheet4";"matclass",#N/A,FALSE,"Sheet4"}</definedName>
    <definedName name="q" localSheetId="20" hidden="1">{"MATALL",#N/A,FALSE,"Sheet4";"matclass",#N/A,FALSE,"Sheet4"}</definedName>
    <definedName name="q" localSheetId="25" hidden="1">{"MATALL",#N/A,FALSE,"Sheet4";"matclass",#N/A,FALSE,"Sheet4"}</definedName>
    <definedName name="q" hidden="1">{"MATALL",#N/A,FALSE,"Sheet4";"matclass",#N/A,FALSE,"Sheet4"}</definedName>
    <definedName name="q_1" localSheetId="24" hidden="1">{#N/A,#N/A,FALSE,"BS_ESG ";#N/A,#N/A,FALSE,"P&amp;L_ESG"}</definedName>
    <definedName name="q_1" localSheetId="21" hidden="1">{#N/A,#N/A,FALSE,"BS_ESG ";#N/A,#N/A,FALSE,"P&amp;L_ESG"}</definedName>
    <definedName name="q_1" localSheetId="22" hidden="1">{#N/A,#N/A,FALSE,"BS_ESG ";#N/A,#N/A,FALSE,"P&amp;L_ESG"}</definedName>
    <definedName name="q_1" localSheetId="23" hidden="1">{#N/A,#N/A,FALSE,"BS_ESG ";#N/A,#N/A,FALSE,"P&amp;L_ESG"}</definedName>
    <definedName name="q_1" localSheetId="20" hidden="1">{#N/A,#N/A,FALSE,"BS_ESG ";#N/A,#N/A,FALSE,"P&amp;L_ESG"}</definedName>
    <definedName name="q_1" localSheetId="25" hidden="1">{#N/A,#N/A,FALSE,"BS_ESG ";#N/A,#N/A,FALSE,"P&amp;L_ESG"}</definedName>
    <definedName name="q_1" hidden="1">{#N/A,#N/A,FALSE,"BS_ESG ";#N/A,#N/A,FALSE,"P&amp;L_ESG"}</definedName>
    <definedName name="q_2" localSheetId="24" hidden="1">{#N/A,#N/A,FALSE,"BS_ESG ";#N/A,#N/A,FALSE,"P&amp;L_ESG"}</definedName>
    <definedName name="q_2" localSheetId="21" hidden="1">{#N/A,#N/A,FALSE,"BS_ESG ";#N/A,#N/A,FALSE,"P&amp;L_ESG"}</definedName>
    <definedName name="q_2" localSheetId="22" hidden="1">{#N/A,#N/A,FALSE,"BS_ESG ";#N/A,#N/A,FALSE,"P&amp;L_ESG"}</definedName>
    <definedName name="q_2" localSheetId="23" hidden="1">{#N/A,#N/A,FALSE,"BS_ESG ";#N/A,#N/A,FALSE,"P&amp;L_ESG"}</definedName>
    <definedName name="q_2" localSheetId="20" hidden="1">{#N/A,#N/A,FALSE,"BS_ESG ";#N/A,#N/A,FALSE,"P&amp;L_ESG"}</definedName>
    <definedName name="q_2" localSheetId="25" hidden="1">{#N/A,#N/A,FALSE,"BS_ESG ";#N/A,#N/A,FALSE,"P&amp;L_ESG"}</definedName>
    <definedName name="q_2" hidden="1">{#N/A,#N/A,FALSE,"BS_ESG ";#N/A,#N/A,FALSE,"P&amp;L_ESG"}</definedName>
    <definedName name="q_3" localSheetId="24" hidden="1">{#N/A,#N/A,FALSE,"BS_ESG ";#N/A,#N/A,FALSE,"P&amp;L_ESG"}</definedName>
    <definedName name="q_3" localSheetId="21" hidden="1">{#N/A,#N/A,FALSE,"BS_ESG ";#N/A,#N/A,FALSE,"P&amp;L_ESG"}</definedName>
    <definedName name="q_3" localSheetId="22" hidden="1">{#N/A,#N/A,FALSE,"BS_ESG ";#N/A,#N/A,FALSE,"P&amp;L_ESG"}</definedName>
    <definedName name="q_3" localSheetId="23" hidden="1">{#N/A,#N/A,FALSE,"BS_ESG ";#N/A,#N/A,FALSE,"P&amp;L_ESG"}</definedName>
    <definedName name="q_3" localSheetId="20" hidden="1">{#N/A,#N/A,FALSE,"BS_ESG ";#N/A,#N/A,FALSE,"P&amp;L_ESG"}</definedName>
    <definedName name="q_3" localSheetId="25" hidden="1">{#N/A,#N/A,FALSE,"BS_ESG ";#N/A,#N/A,FALSE,"P&amp;L_ESG"}</definedName>
    <definedName name="q_3" hidden="1">{#N/A,#N/A,FALSE,"BS_ESG ";#N/A,#N/A,FALSE,"P&amp;L_ESG"}</definedName>
    <definedName name="q_4" localSheetId="24" hidden="1">{#N/A,#N/A,FALSE,"BS_ESG ";#N/A,#N/A,FALSE,"P&amp;L_ESG"}</definedName>
    <definedName name="q_4" localSheetId="21" hidden="1">{#N/A,#N/A,FALSE,"BS_ESG ";#N/A,#N/A,FALSE,"P&amp;L_ESG"}</definedName>
    <definedName name="q_4" localSheetId="22" hidden="1">{#N/A,#N/A,FALSE,"BS_ESG ";#N/A,#N/A,FALSE,"P&amp;L_ESG"}</definedName>
    <definedName name="q_4" localSheetId="23" hidden="1">{#N/A,#N/A,FALSE,"BS_ESG ";#N/A,#N/A,FALSE,"P&amp;L_ESG"}</definedName>
    <definedName name="q_4" localSheetId="20" hidden="1">{#N/A,#N/A,FALSE,"BS_ESG ";#N/A,#N/A,FALSE,"P&amp;L_ESG"}</definedName>
    <definedName name="q_4" localSheetId="25" hidden="1">{#N/A,#N/A,FALSE,"BS_ESG ";#N/A,#N/A,FALSE,"P&amp;L_ESG"}</definedName>
    <definedName name="q_4" hidden="1">{#N/A,#N/A,FALSE,"BS_ESG ";#N/A,#N/A,FALSE,"P&amp;L_ESG"}</definedName>
    <definedName name="q_5" localSheetId="24" hidden="1">{#N/A,#N/A,FALSE,"BS_ESG ";#N/A,#N/A,FALSE,"P&amp;L_ESG"}</definedName>
    <definedName name="q_5" localSheetId="21" hidden="1">{#N/A,#N/A,FALSE,"BS_ESG ";#N/A,#N/A,FALSE,"P&amp;L_ESG"}</definedName>
    <definedName name="q_5" localSheetId="22" hidden="1">{#N/A,#N/A,FALSE,"BS_ESG ";#N/A,#N/A,FALSE,"P&amp;L_ESG"}</definedName>
    <definedName name="q_5" localSheetId="23" hidden="1">{#N/A,#N/A,FALSE,"BS_ESG ";#N/A,#N/A,FALSE,"P&amp;L_ESG"}</definedName>
    <definedName name="q_5" localSheetId="20" hidden="1">{#N/A,#N/A,FALSE,"BS_ESG ";#N/A,#N/A,FALSE,"P&amp;L_ESG"}</definedName>
    <definedName name="q_5" localSheetId="25" hidden="1">{#N/A,#N/A,FALSE,"BS_ESG ";#N/A,#N/A,FALSE,"P&amp;L_ESG"}</definedName>
    <definedName name="q_5" hidden="1">{#N/A,#N/A,FALSE,"BS_ESG ";#N/A,#N/A,FALSE,"P&amp;L_ESG"}</definedName>
    <definedName name="q_MTEP06_App_AB_Facility" localSheetId="24">#REF!</definedName>
    <definedName name="q_MTEP06_App_AB_Facility" localSheetId="21">#REF!</definedName>
    <definedName name="q_MTEP06_App_AB_Facility" localSheetId="22">#REF!</definedName>
    <definedName name="q_MTEP06_App_AB_Facility" localSheetId="23">#REF!</definedName>
    <definedName name="q_MTEP06_App_AB_Facility" localSheetId="20">#REF!</definedName>
    <definedName name="q_MTEP06_App_AB_Facility" localSheetId="25">#REF!</definedName>
    <definedName name="q_MTEP06_App_AB_Facility">#REF!</definedName>
    <definedName name="q_MTEP06_App_AB_Projects" localSheetId="24">#REF!</definedName>
    <definedName name="q_MTEP06_App_AB_Projects" localSheetId="21">#REF!</definedName>
    <definedName name="q_MTEP06_App_AB_Projects" localSheetId="22">#REF!</definedName>
    <definedName name="q_MTEP06_App_AB_Projects" localSheetId="23">#REF!</definedName>
    <definedName name="q_MTEP06_App_AB_Projects" localSheetId="20">#REF!</definedName>
    <definedName name="q_MTEP06_App_AB_Projects" localSheetId="25">#REF!</definedName>
    <definedName name="q_MTEP06_App_AB_Projects">#REF!</definedName>
    <definedName name="Q2Fcst" localSheetId="24" hidden="1">{#N/A,#N/A,FALSE,"TOTFINAL";#N/A,#N/A,FALSE,"FINPLAN";#N/A,#N/A,FALSE,"TOTMOTADJ";#N/A,#N/A,FALSE,"tieEQ";#N/A,#N/A,FALSE,"G";#N/A,#N/A,FALSE,"ELIMS";#N/A,#N/A,FALSE,"NEXTEL ADJ";#N/A,#N/A,FALSE,"MIMS";#N/A,#N/A,FALSE,"LMPS";#N/A,#N/A,FALSE,"CNSS";#N/A,#N/A,FALSE,"CSS";#N/A,#N/A,FALSE,"MCG";#N/A,#N/A,FALSE,"AECS";#N/A,#N/A,FALSE,"SPS";#N/A,#N/A,FALSE,"CORP"}</definedName>
    <definedName name="Q2Fcst" localSheetId="21" hidden="1">{#N/A,#N/A,FALSE,"TOTFINAL";#N/A,#N/A,FALSE,"FINPLAN";#N/A,#N/A,FALSE,"TOTMOTADJ";#N/A,#N/A,FALSE,"tieEQ";#N/A,#N/A,FALSE,"G";#N/A,#N/A,FALSE,"ELIMS";#N/A,#N/A,FALSE,"NEXTEL ADJ";#N/A,#N/A,FALSE,"MIMS";#N/A,#N/A,FALSE,"LMPS";#N/A,#N/A,FALSE,"CNSS";#N/A,#N/A,FALSE,"CSS";#N/A,#N/A,FALSE,"MCG";#N/A,#N/A,FALSE,"AECS";#N/A,#N/A,FALSE,"SPS";#N/A,#N/A,FALSE,"CORP"}</definedName>
    <definedName name="Q2Fcst" localSheetId="22" hidden="1">{#N/A,#N/A,FALSE,"TOTFINAL";#N/A,#N/A,FALSE,"FINPLAN";#N/A,#N/A,FALSE,"TOTMOTADJ";#N/A,#N/A,FALSE,"tieEQ";#N/A,#N/A,FALSE,"G";#N/A,#N/A,FALSE,"ELIMS";#N/A,#N/A,FALSE,"NEXTEL ADJ";#N/A,#N/A,FALSE,"MIMS";#N/A,#N/A,FALSE,"LMPS";#N/A,#N/A,FALSE,"CNSS";#N/A,#N/A,FALSE,"CSS";#N/A,#N/A,FALSE,"MCG";#N/A,#N/A,FALSE,"AECS";#N/A,#N/A,FALSE,"SPS";#N/A,#N/A,FALSE,"CORP"}</definedName>
    <definedName name="Q2Fcst" localSheetId="23" hidden="1">{#N/A,#N/A,FALSE,"TOTFINAL";#N/A,#N/A,FALSE,"FINPLAN";#N/A,#N/A,FALSE,"TOTMOTADJ";#N/A,#N/A,FALSE,"tieEQ";#N/A,#N/A,FALSE,"G";#N/A,#N/A,FALSE,"ELIMS";#N/A,#N/A,FALSE,"NEXTEL ADJ";#N/A,#N/A,FALSE,"MIMS";#N/A,#N/A,FALSE,"LMPS";#N/A,#N/A,FALSE,"CNSS";#N/A,#N/A,FALSE,"CSS";#N/A,#N/A,FALSE,"MCG";#N/A,#N/A,FALSE,"AECS";#N/A,#N/A,FALSE,"SPS";#N/A,#N/A,FALSE,"CORP"}</definedName>
    <definedName name="Q2Fcst" localSheetId="20" hidden="1">{#N/A,#N/A,FALSE,"TOTFINAL";#N/A,#N/A,FALSE,"FINPLAN";#N/A,#N/A,FALSE,"TOTMOTADJ";#N/A,#N/A,FALSE,"tieEQ";#N/A,#N/A,FALSE,"G";#N/A,#N/A,FALSE,"ELIMS";#N/A,#N/A,FALSE,"NEXTEL ADJ";#N/A,#N/A,FALSE,"MIMS";#N/A,#N/A,FALSE,"LMPS";#N/A,#N/A,FALSE,"CNSS";#N/A,#N/A,FALSE,"CSS";#N/A,#N/A,FALSE,"MCG";#N/A,#N/A,FALSE,"AECS";#N/A,#N/A,FALSE,"SPS";#N/A,#N/A,FALSE,"CORP"}</definedName>
    <definedName name="Q2Fcst" localSheetId="25" hidden="1">{#N/A,#N/A,FALSE,"TOTFINAL";#N/A,#N/A,FALSE,"FINPLAN";#N/A,#N/A,FALSE,"TOTMOTADJ";#N/A,#N/A,FALSE,"tieEQ";#N/A,#N/A,FALSE,"G";#N/A,#N/A,FALSE,"ELIMS";#N/A,#N/A,FALSE,"NEXTEL ADJ";#N/A,#N/A,FALSE,"MIMS";#N/A,#N/A,FALSE,"LMPS";#N/A,#N/A,FALSE,"CNSS";#N/A,#N/A,FALSE,"CSS";#N/A,#N/A,FALSE,"MCG";#N/A,#N/A,FALSE,"AECS";#N/A,#N/A,FALSE,"SPS";#N/A,#N/A,FALSE,"CORP"}</definedName>
    <definedName name="Q2Fcst" hidden="1">{#N/A,#N/A,FALSE,"TOTFINAL";#N/A,#N/A,FALSE,"FINPLAN";#N/A,#N/A,FALSE,"TOTMOTADJ";#N/A,#N/A,FALSE,"tieEQ";#N/A,#N/A,FALSE,"G";#N/A,#N/A,FALSE,"ELIMS";#N/A,#N/A,FALSE,"NEXTEL ADJ";#N/A,#N/A,FALSE,"MIMS";#N/A,#N/A,FALSE,"LMPS";#N/A,#N/A,FALSE,"CNSS";#N/A,#N/A,FALSE,"CSS";#N/A,#N/A,FALSE,"MCG";#N/A,#N/A,FALSE,"AECS";#N/A,#N/A,FALSE,"SPS";#N/A,#N/A,FALSE,"CORP"}</definedName>
    <definedName name="qerw"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erw"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erw"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erw"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erw"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erw"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erw"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q" localSheetId="24" hidden="1">{#N/A,#N/A,FALSE,"BS_ESG ";#N/A,#N/A,FALSE,"P&amp;L_ESG"}</definedName>
    <definedName name="qq" localSheetId="21" hidden="1">{#N/A,#N/A,FALSE,"BS_ESG ";#N/A,#N/A,FALSE,"P&amp;L_ESG"}</definedName>
    <definedName name="qq" localSheetId="22" hidden="1">{#N/A,#N/A,FALSE,"BS_ESG ";#N/A,#N/A,FALSE,"P&amp;L_ESG"}</definedName>
    <definedName name="qq" localSheetId="23" hidden="1">{#N/A,#N/A,FALSE,"BS_ESG ";#N/A,#N/A,FALSE,"P&amp;L_ESG"}</definedName>
    <definedName name="qq" localSheetId="20" hidden="1">{#N/A,#N/A,FALSE,"BS_ESG ";#N/A,#N/A,FALSE,"P&amp;L_ESG"}</definedName>
    <definedName name="qq" localSheetId="25" hidden="1">{#N/A,#N/A,FALSE,"BS_ESG ";#N/A,#N/A,FALSE,"P&amp;L_ESG"}</definedName>
    <definedName name="qq" hidden="1">{#N/A,#N/A,FALSE,"BS_ESG ";#N/A,#N/A,FALSE,"P&amp;L_ESG"}</definedName>
    <definedName name="QR" localSheetId="24"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 localSheetId="2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 localSheetId="22"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 localSheetId="23"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 localSheetId="2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 localSheetId="25"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e"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re"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re"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re"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re"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re"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uery" localSheetId="23">#REF!</definedName>
    <definedName name="query">#REF!</definedName>
    <definedName name="qwe"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we"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we"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we"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we"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we"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w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ate_Case_Years" localSheetId="23">#REF!</definedName>
    <definedName name="Rate_Case_Years">#REF!</definedName>
    <definedName name="RDVers">"2.10a"</definedName>
    <definedName name="read" localSheetId="24" hidden="1">{#N/A,#N/A,FALSE,"Hastax"}</definedName>
    <definedName name="read" localSheetId="21" hidden="1">{#N/A,#N/A,FALSE,"Hastax"}</definedName>
    <definedName name="read" localSheetId="22" hidden="1">{#N/A,#N/A,FALSE,"Hastax"}</definedName>
    <definedName name="read" localSheetId="23" hidden="1">{#N/A,#N/A,FALSE,"Hastax"}</definedName>
    <definedName name="read" localSheetId="20" hidden="1">{#N/A,#N/A,FALSE,"Hastax"}</definedName>
    <definedName name="read" localSheetId="25" hidden="1">{#N/A,#N/A,FALSE,"Hastax"}</definedName>
    <definedName name="read" hidden="1">{#N/A,#N/A,FALSE,"Hastax"}</definedName>
    <definedName name="RealizationPerGalDenbEthane" localSheetId="23">#REF!</definedName>
    <definedName name="RealizationPerGalDenbEthane">#REF!</definedName>
    <definedName name="RealizationPerGalDenbIsoButane" localSheetId="23">#REF!</definedName>
    <definedName name="RealizationPerGalDenbIsoButane">#REF!</definedName>
    <definedName name="RealizationPerGalDenbMethane" localSheetId="23">#REF!</definedName>
    <definedName name="RealizationPerGalDenbMethane">#REF!</definedName>
    <definedName name="RealizationPerGalDenbNorButane" localSheetId="23">#REF!</definedName>
    <definedName name="RealizationPerGalDenbNorButane">#REF!</definedName>
    <definedName name="RealizationPerGalDenbPentanes" localSheetId="23">#REF!</definedName>
    <definedName name="RealizationPerGalDenbPentanes">#REF!</definedName>
    <definedName name="RealizationPerGalDenbPropane" localSheetId="23">#REF!</definedName>
    <definedName name="RealizationPerGalDenbPropane">#REF!</definedName>
    <definedName name="RealizationPerGallonEthane" localSheetId="23">#REF!</definedName>
    <definedName name="RealizationPerGallonEthane">#REF!</definedName>
    <definedName name="RealizationPerGallonIsoButane" localSheetId="23">#REF!</definedName>
    <definedName name="RealizationPerGallonIsoButane">#REF!</definedName>
    <definedName name="RealizationPerGallonMethane" localSheetId="23">#REF!</definedName>
    <definedName name="RealizationPerGallonMethane">#REF!</definedName>
    <definedName name="RealizationPerGallonNormalButane" localSheetId="23">#REF!</definedName>
    <definedName name="RealizationPerGallonNormalButane">#REF!</definedName>
    <definedName name="RealizationPerGallonPentanesPlus" localSheetId="23">#REF!</definedName>
    <definedName name="RealizationPerGallonPentanesPlus">#REF!</definedName>
    <definedName name="RealizationPerGallonPropane" localSheetId="23">#REF!</definedName>
    <definedName name="RealizationPerGallonPropane">#REF!</definedName>
    <definedName name="RealizationPerGalXTXEthane" localSheetId="23">#REF!</definedName>
    <definedName name="RealizationPerGalXTXEthane">#REF!</definedName>
    <definedName name="RealizationPerGalXTXIsoButane" localSheetId="23">#REF!</definedName>
    <definedName name="RealizationPerGalXTXIsoButane">#REF!</definedName>
    <definedName name="RealizationPerGalXTXMethane" localSheetId="23">#REF!</definedName>
    <definedName name="RealizationPerGalXTXMethane">#REF!</definedName>
    <definedName name="RealizationPerGalXTXNormalButane" localSheetId="23">#REF!</definedName>
    <definedName name="RealizationPerGalXTXNormalButane">#REF!</definedName>
    <definedName name="RealizationPerGalXTXPentanesPlus" localSheetId="23">#REF!</definedName>
    <definedName name="RealizationPerGalXTXPentanesPlus">#REF!</definedName>
    <definedName name="RealizationPerGalXTXPropane" localSheetId="23">#REF!</definedName>
    <definedName name="RealizationPerGalXTXPropane">#REF!</definedName>
    <definedName name="refco" localSheetId="23">#REF!</definedName>
    <definedName name="refco">#REF!</definedName>
    <definedName name="reference"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ference"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ference"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ference"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ference"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ference"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ferenc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fin" localSheetId="23">LEFT(#REF!)="Y"</definedName>
    <definedName name="refin">LEFT(#REF!)="Y"</definedName>
    <definedName name="Regulatory_RoR" localSheetId="23">#REF!</definedName>
    <definedName name="Regulatory_RoR">#REF!</definedName>
    <definedName name="RemAnnual" localSheetId="23">#REF!</definedName>
    <definedName name="RemAnnual">#REF!</definedName>
    <definedName name="RemittanceGoforth" localSheetId="23">#REF!</definedName>
    <definedName name="RemittanceGoforth">#REF!</definedName>
    <definedName name="RemittanceNumber" localSheetId="23">#REF!</definedName>
    <definedName name="RemittanceNumber">#REF!</definedName>
    <definedName name="rename" localSheetId="24" hidden="1">{#N/A,#N/A,FALSE,"Aging Summary";#N/A,#N/A,FALSE,"Ratio Analysis";#N/A,#N/A,FALSE,"Test 120 Day Accts";#N/A,#N/A,FALSE,"Tickmarks"}</definedName>
    <definedName name="rename" localSheetId="21" hidden="1">{#N/A,#N/A,FALSE,"Aging Summary";#N/A,#N/A,FALSE,"Ratio Analysis";#N/A,#N/A,FALSE,"Test 120 Day Accts";#N/A,#N/A,FALSE,"Tickmarks"}</definedName>
    <definedName name="rename" localSheetId="22" hidden="1">{#N/A,#N/A,FALSE,"Aging Summary";#N/A,#N/A,FALSE,"Ratio Analysis";#N/A,#N/A,FALSE,"Test 120 Day Accts";#N/A,#N/A,FALSE,"Tickmarks"}</definedName>
    <definedName name="rename" localSheetId="23" hidden="1">{#N/A,#N/A,FALSE,"Aging Summary";#N/A,#N/A,FALSE,"Ratio Analysis";#N/A,#N/A,FALSE,"Test 120 Day Accts";#N/A,#N/A,FALSE,"Tickmarks"}</definedName>
    <definedName name="rename" localSheetId="20" hidden="1">{#N/A,#N/A,FALSE,"Aging Summary";#N/A,#N/A,FALSE,"Ratio Analysis";#N/A,#N/A,FALSE,"Test 120 Day Accts";#N/A,#N/A,FALSE,"Tickmarks"}</definedName>
    <definedName name="rename" localSheetId="25" hidden="1">{#N/A,#N/A,FALSE,"Aging Summary";#N/A,#N/A,FALSE,"Ratio Analysis";#N/A,#N/A,FALSE,"Test 120 Day Accts";#N/A,#N/A,FALSE,"Tickmarks"}</definedName>
    <definedName name="rename" hidden="1">{#N/A,#N/A,FALSE,"Aging Summary";#N/A,#N/A,FALSE,"Ratio Analysis";#N/A,#N/A,FALSE,"Test 120 Day Accts";#N/A,#N/A,FALSE,"Tickmarks"}</definedName>
    <definedName name="Replacement_Rate" localSheetId="23">#REF!</definedName>
    <definedName name="Replacement_Rate">#REF!</definedName>
    <definedName name="ReportGroup" hidden="1">0</definedName>
    <definedName name="RequestType" localSheetId="23">#REF!</definedName>
    <definedName name="RequestType">#REF!</definedName>
    <definedName name="Required_Amort_Hardcode" localSheetId="23">#REF!</definedName>
    <definedName name="Required_Amort_Hardcode">#REF!</definedName>
    <definedName name="rer"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e"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e"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e"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e"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e"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e"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v" localSheetId="24" hidden="1">{#N/A,#N/A,FALSE,"Ratios - Classic";#N/A,#N/A,FALSE,"Share Proof - Classic";#N/A,#N/A,FALSE,"Per Share-Classic"}</definedName>
    <definedName name="rev" localSheetId="21" hidden="1">{#N/A,#N/A,FALSE,"Ratios - Classic";#N/A,#N/A,FALSE,"Share Proof - Classic";#N/A,#N/A,FALSE,"Per Share-Classic"}</definedName>
    <definedName name="rev" localSheetId="22" hidden="1">{#N/A,#N/A,FALSE,"Ratios - Classic";#N/A,#N/A,FALSE,"Share Proof - Classic";#N/A,#N/A,FALSE,"Per Share-Classic"}</definedName>
    <definedName name="rev" localSheetId="23" hidden="1">{#N/A,#N/A,FALSE,"Ratios - Classic";#N/A,#N/A,FALSE,"Share Proof - Classic";#N/A,#N/A,FALSE,"Per Share-Classic"}</definedName>
    <definedName name="rev" localSheetId="20" hidden="1">{#N/A,#N/A,FALSE,"Ratios - Classic";#N/A,#N/A,FALSE,"Share Proof - Classic";#N/A,#N/A,FALSE,"Per Share-Classic"}</definedName>
    <definedName name="rev" localSheetId="25" hidden="1">{#N/A,#N/A,FALSE,"Ratios - Classic";#N/A,#N/A,FALSE,"Share Proof - Classic";#N/A,#N/A,FALSE,"Per Share-Classic"}</definedName>
    <definedName name="rev" hidden="1">{#N/A,#N/A,FALSE,"Ratios - Classic";#N/A,#N/A,FALSE,"Share Proof - Classic";#N/A,#N/A,FALSE,"Per Share-Classic"}</definedName>
    <definedName name="Rev_Tax" localSheetId="23">#REF!</definedName>
    <definedName name="Rev_Tax">#REF!</definedName>
    <definedName name="Revenue" localSheetId="23">#REF!</definedName>
    <definedName name="Revenue">#REF!</definedName>
    <definedName name="revreq" localSheetId="24">#REF!</definedName>
    <definedName name="revreq" localSheetId="21">#REF!</definedName>
    <definedName name="revreq" localSheetId="22">#REF!</definedName>
    <definedName name="revreq" localSheetId="23">#REF!</definedName>
    <definedName name="revreq" localSheetId="20">#REF!</definedName>
    <definedName name="revreq" localSheetId="25">#REF!</definedName>
    <definedName name="revreq">#REF!</definedName>
    <definedName name="rf" localSheetId="2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localSheetId="2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localSheetId="2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localSheetId="2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localSheetId="2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localSheetId="25"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ggfgrt" localSheetId="24" hidden="1">{"a",#N/A,FALSE,"Fact Sheet";"a",#N/A,FALSE,"DCFEVA";"a",#N/A,FALSE,"Statements";"a",#N/A,FALSE,"Quarterly";"a",#N/A,FALSE,"Q Grid";"a",#N/A,FALSE,"Stockval";"a",#N/A,FALSE,"DDM"}</definedName>
    <definedName name="rggfgrt" localSheetId="21" hidden="1">{"a",#N/A,FALSE,"Fact Sheet";"a",#N/A,FALSE,"DCFEVA";"a",#N/A,FALSE,"Statements";"a",#N/A,FALSE,"Quarterly";"a",#N/A,FALSE,"Q Grid";"a",#N/A,FALSE,"Stockval";"a",#N/A,FALSE,"DDM"}</definedName>
    <definedName name="rggfgrt" localSheetId="22" hidden="1">{"a",#N/A,FALSE,"Fact Sheet";"a",#N/A,FALSE,"DCFEVA";"a",#N/A,FALSE,"Statements";"a",#N/A,FALSE,"Quarterly";"a",#N/A,FALSE,"Q Grid";"a",#N/A,FALSE,"Stockval";"a",#N/A,FALSE,"DDM"}</definedName>
    <definedName name="rggfgrt" localSheetId="23" hidden="1">{"a",#N/A,FALSE,"Fact Sheet";"a",#N/A,FALSE,"DCFEVA";"a",#N/A,FALSE,"Statements";"a",#N/A,FALSE,"Quarterly";"a",#N/A,FALSE,"Q Grid";"a",#N/A,FALSE,"Stockval";"a",#N/A,FALSE,"DDM"}</definedName>
    <definedName name="rggfgrt" localSheetId="20" hidden="1">{"a",#N/A,FALSE,"Fact Sheet";"a",#N/A,FALSE,"DCFEVA";"a",#N/A,FALSE,"Statements";"a",#N/A,FALSE,"Quarterly";"a",#N/A,FALSE,"Q Grid";"a",#N/A,FALSE,"Stockval";"a",#N/A,FALSE,"DDM"}</definedName>
    <definedName name="rggfgrt" localSheetId="25" hidden="1">{"a",#N/A,FALSE,"Fact Sheet";"a",#N/A,FALSE,"DCFEVA";"a",#N/A,FALSE,"Statements";"a",#N/A,FALSE,"Quarterly";"a",#N/A,FALSE,"Q Grid";"a",#N/A,FALSE,"Stockval";"a",#N/A,FALSE,"DDM"}</definedName>
    <definedName name="rggfgrt" hidden="1">{"a",#N/A,FALSE,"Fact Sheet";"a",#N/A,FALSE,"DCFEVA";"a",#N/A,FALSE,"Statements";"a",#N/A,FALSE,"Quarterly";"a",#N/A,FALSE,"Q Grid";"a",#N/A,FALSE,"Stockval";"a",#N/A,FALSE,"DDM"}</definedName>
    <definedName name="rgytj" localSheetId="23">#REF!,#REF!,#REF!,#REF!</definedName>
    <definedName name="rgytj">#REF!,#REF!,#REF!,#REF!</definedName>
    <definedName name="RiskAfterRecalcMacro">"Maximize_Cap_Structure"</definedName>
    <definedName name="RiskCollectDistributionSamples">2</definedName>
    <definedName name="RiskDet">TRUE</definedName>
    <definedName name="RiskFixedSeed">1</definedName>
    <definedName name="RiskHasSettings">TRUE</definedName>
    <definedName name="RiskMinimizeOnStart">FALSE</definedName>
    <definedName name="RiskMonitorConvergence">TRUE</definedName>
    <definedName name="RiskNumIterations">1000</definedName>
    <definedName name="RiskNumSimulations">7</definedName>
    <definedName name="RiskPauseOnError">FALSE</definedName>
    <definedName name="RiskRealTimeResults">TRUE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StatFunctionsUpdateFreq">10</definedName>
    <definedName name="RiskUpdateDisplay">TRUE</definedName>
    <definedName name="RiskUpdateStatFunctions">TRUE</definedName>
    <definedName name="RiskUseDifferentSeedForEachSim">FALSE</definedName>
    <definedName name="RiskUseFixedSeed">FALSE</definedName>
    <definedName name="rita" localSheetId="24" hidden="1">{#N/A,#N/A,TRUE,"TOTAL DISTRIBUTION";#N/A,#N/A,TRUE,"SOUTH";#N/A,#N/A,TRUE,"NORTHEAST";#N/A,#N/A,TRUE,"WEST"}</definedName>
    <definedName name="rita" localSheetId="21" hidden="1">{#N/A,#N/A,TRUE,"TOTAL DISTRIBUTION";#N/A,#N/A,TRUE,"SOUTH";#N/A,#N/A,TRUE,"NORTHEAST";#N/A,#N/A,TRUE,"WEST"}</definedName>
    <definedName name="rita" localSheetId="22" hidden="1">{#N/A,#N/A,TRUE,"TOTAL DISTRIBUTION";#N/A,#N/A,TRUE,"SOUTH";#N/A,#N/A,TRUE,"NORTHEAST";#N/A,#N/A,TRUE,"WEST"}</definedName>
    <definedName name="rita" localSheetId="23" hidden="1">{#N/A,#N/A,TRUE,"TOTAL DISTRIBUTION";#N/A,#N/A,TRUE,"SOUTH";#N/A,#N/A,TRUE,"NORTHEAST";#N/A,#N/A,TRUE,"WEST"}</definedName>
    <definedName name="rita" localSheetId="20" hidden="1">{#N/A,#N/A,TRUE,"TOTAL DISTRIBUTION";#N/A,#N/A,TRUE,"SOUTH";#N/A,#N/A,TRUE,"NORTHEAST";#N/A,#N/A,TRUE,"WEST"}</definedName>
    <definedName name="rita" localSheetId="25" hidden="1">{#N/A,#N/A,TRUE,"TOTAL DISTRIBUTION";#N/A,#N/A,TRUE,"SOUTH";#N/A,#N/A,TRUE,"NORTHEAST";#N/A,#N/A,TRUE,"WEST"}</definedName>
    <definedName name="rita" hidden="1">{#N/A,#N/A,TRUE,"TOTAL DISTRIBUTION";#N/A,#N/A,TRUE,"SOUTH";#N/A,#N/A,TRUE,"NORTHEAST";#N/A,#N/A,TRUE,"WEST"}</definedName>
    <definedName name="rlw" localSheetId="23">#REF!,#REF!,#REF!,#REF!</definedName>
    <definedName name="rlw">#REF!,#REF!,#REF!,#REF!</definedName>
    <definedName name="rmcAccount">96050</definedName>
    <definedName name="rmcApplication">"MOTO"</definedName>
    <definedName name="rmcCategory">"PFCST"</definedName>
    <definedName name="rmcFrequency">"MON"</definedName>
    <definedName name="rmcName">"R0P014"</definedName>
    <definedName name="RMCOptions">"*000000000000000"</definedName>
    <definedName name="rmcPeriod">9609</definedName>
    <definedName name="Robson" localSheetId="24"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obson" localSheetId="2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obson" localSheetId="22"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obson" localSheetId="23"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obson" localSheetId="2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obson" localSheetId="25"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obson"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ounding" localSheetId="24" hidden="1">#REF!</definedName>
    <definedName name="Rounding" localSheetId="21" hidden="1">#REF!</definedName>
    <definedName name="Rounding" localSheetId="22" hidden="1">#REF!</definedName>
    <definedName name="Rounding" localSheetId="23" hidden="1">#REF!</definedName>
    <definedName name="Rounding" localSheetId="20" hidden="1">#REF!</definedName>
    <definedName name="Rounding" localSheetId="25" hidden="1">#REF!</definedName>
    <definedName name="Rounding" hidden="1">#REF!</definedName>
    <definedName name="rr" localSheetId="24"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r" localSheetId="2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r" localSheetId="22"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r" localSheetId="23"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r" localSheetId="2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r" localSheetId="25"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rrr" localSheetId="15" hidden="1">{#N/A,#N/A,FALSE,"O&amp;M by processes";#N/A,#N/A,FALSE,"Elec Act vs Bud";#N/A,#N/A,FALSE,"G&amp;A";#N/A,#N/A,FALSE,"BGS";#N/A,#N/A,FALSE,"Res Cost"}</definedName>
    <definedName name="rrrr" localSheetId="24" hidden="1">{#N/A,#N/A,FALSE,"O&amp;M by processes";#N/A,#N/A,FALSE,"Elec Act vs Bud";#N/A,#N/A,FALSE,"G&amp;A";#N/A,#N/A,FALSE,"BGS";#N/A,#N/A,FALSE,"Res Cost"}</definedName>
    <definedName name="rrrr" localSheetId="21" hidden="1">{#N/A,#N/A,FALSE,"O&amp;M by processes";#N/A,#N/A,FALSE,"Elec Act vs Bud";#N/A,#N/A,FALSE,"G&amp;A";#N/A,#N/A,FALSE,"BGS";#N/A,#N/A,FALSE,"Res Cost"}</definedName>
    <definedName name="rrrr" localSheetId="22" hidden="1">{#N/A,#N/A,FALSE,"O&amp;M by processes";#N/A,#N/A,FALSE,"Elec Act vs Bud";#N/A,#N/A,FALSE,"G&amp;A";#N/A,#N/A,FALSE,"BGS";#N/A,#N/A,FALSE,"Res Cost"}</definedName>
    <definedName name="rrrr" localSheetId="23" hidden="1">{#N/A,#N/A,FALSE,"O&amp;M by processes";#N/A,#N/A,FALSE,"Elec Act vs Bud";#N/A,#N/A,FALSE,"G&amp;A";#N/A,#N/A,FALSE,"BGS";#N/A,#N/A,FALSE,"Res Cost"}</definedName>
    <definedName name="rrrr" localSheetId="20" hidden="1">{#N/A,#N/A,FALSE,"O&amp;M by processes";#N/A,#N/A,FALSE,"Elec Act vs Bud";#N/A,#N/A,FALSE,"G&amp;A";#N/A,#N/A,FALSE,"BGS";#N/A,#N/A,FALSE,"Res Cost"}</definedName>
    <definedName name="rrrr" localSheetId="25" hidden="1">{#N/A,#N/A,FALSE,"O&amp;M by processes";#N/A,#N/A,FALSE,"Elec Act vs Bud";#N/A,#N/A,FALSE,"G&amp;A";#N/A,#N/A,FALSE,"BGS";#N/A,#N/A,FALSE,"Res Cost"}</definedName>
    <definedName name="rrrr" hidden="1">{#N/A,#N/A,FALSE,"O&amp;M by processes";#N/A,#N/A,FALSE,"Elec Act vs Bud";#N/A,#N/A,FALSE,"G&amp;A";#N/A,#N/A,FALSE,"BGS";#N/A,#N/A,FALSE,"Res Cost"}</definedName>
    <definedName name="rtyertye" localSheetId="24" hidden="1">{TRUE,TRUE,-1.25,-15.5,604.5,343.5,FALSE,FALSE,TRUE,TRUE,0,1,5,1,5,1,4,4,TRUE,TRUE,3,TRUE,1,TRUE,80,"Swvu.qtr._.earnings._.model.","ACwvu.qtr._.earnings._.model.",#N/A,FALSE,FALSE,0.65,0.5,1.25,1,2,"","",TRUE,FALSE,FALSE,FALSE,1,#N/A,1,1,"=R1C1:R36C16",FALSE,#N/A,#N/A,FALSE,FALSE,FALSE,1,#N/A,#N/A,FALSE,FALSE,TRUE,TRUE,TRUE}</definedName>
    <definedName name="rtyertye" localSheetId="21" hidden="1">{TRUE,TRUE,-1.25,-15.5,604.5,343.5,FALSE,FALSE,TRUE,TRUE,0,1,5,1,5,1,4,4,TRUE,TRUE,3,TRUE,1,TRUE,80,"Swvu.qtr._.earnings._.model.","ACwvu.qtr._.earnings._.model.",#N/A,FALSE,FALSE,0.65,0.5,1.25,1,2,"","",TRUE,FALSE,FALSE,FALSE,1,#N/A,1,1,"=R1C1:R36C16",FALSE,#N/A,#N/A,FALSE,FALSE,FALSE,1,#N/A,#N/A,FALSE,FALSE,TRUE,TRUE,TRUE}</definedName>
    <definedName name="rtyertye" localSheetId="22" hidden="1">{TRUE,TRUE,-1.25,-15.5,604.5,343.5,FALSE,FALSE,TRUE,TRUE,0,1,5,1,5,1,4,4,TRUE,TRUE,3,TRUE,1,TRUE,80,"Swvu.qtr._.earnings._.model.","ACwvu.qtr._.earnings._.model.",#N/A,FALSE,FALSE,0.65,0.5,1.25,1,2,"","",TRUE,FALSE,FALSE,FALSE,1,#N/A,1,1,"=R1C1:R36C16",FALSE,#N/A,#N/A,FALSE,FALSE,FALSE,1,#N/A,#N/A,FALSE,FALSE,TRUE,TRUE,TRUE}</definedName>
    <definedName name="rtyertye" localSheetId="23" hidden="1">{TRUE,TRUE,-1.25,-15.5,604.5,343.5,FALSE,FALSE,TRUE,TRUE,0,1,5,1,5,1,4,4,TRUE,TRUE,3,TRUE,1,TRUE,80,"Swvu.qtr._.earnings._.model.","ACwvu.qtr._.earnings._.model.",#N/A,FALSE,FALSE,0.65,0.5,1.25,1,2,"","",TRUE,FALSE,FALSE,FALSE,1,#N/A,1,1,"=R1C1:R36C16",FALSE,#N/A,#N/A,FALSE,FALSE,FALSE,1,#N/A,#N/A,FALSE,FALSE,TRUE,TRUE,TRUE}</definedName>
    <definedName name="rtyertye" localSheetId="20" hidden="1">{TRUE,TRUE,-1.25,-15.5,604.5,343.5,FALSE,FALSE,TRUE,TRUE,0,1,5,1,5,1,4,4,TRUE,TRUE,3,TRUE,1,TRUE,80,"Swvu.qtr._.earnings._.model.","ACwvu.qtr._.earnings._.model.",#N/A,FALSE,FALSE,0.65,0.5,1.25,1,2,"","",TRUE,FALSE,FALSE,FALSE,1,#N/A,1,1,"=R1C1:R36C16",FALSE,#N/A,#N/A,FALSE,FALSE,FALSE,1,#N/A,#N/A,FALSE,FALSE,TRUE,TRUE,TRUE}</definedName>
    <definedName name="rtyertye" localSheetId="25" hidden="1">{TRUE,TRUE,-1.25,-15.5,604.5,343.5,FALSE,FALSE,TRUE,TRUE,0,1,5,1,5,1,4,4,TRUE,TRUE,3,TRUE,1,TRUE,80,"Swvu.qtr._.earnings._.model.","ACwvu.qtr._.earnings._.model.",#N/A,FALSE,FALSE,0.65,0.5,1.25,1,2,"","",TRUE,FALSE,FALSE,FALSE,1,#N/A,1,1,"=R1C1:R36C16",FALSE,#N/A,#N/A,FALSE,FALSE,FALSE,1,#N/A,#N/A,FALSE,FALSE,TRUE,TRUE,TRUE}</definedName>
    <definedName name="rtyertye" hidden="1">{TRUE,TRUE,-1.25,-15.5,604.5,343.5,FALSE,FALSE,TRUE,TRUE,0,1,5,1,5,1,4,4,TRUE,TRUE,3,TRUE,1,TRUE,80,"Swvu.qtr._.earnings._.model.","ACwvu.qtr._.earnings._.model.",#N/A,FALSE,FALSE,0.65,0.5,1.25,1,2,"","",TRUE,FALSE,FALSE,FALSE,1,#N/A,1,1,"=R1C1:R36C16",FALSE,#N/A,#N/A,FALSE,FALSE,FALSE,1,#N/A,#N/A,FALSE,FALSE,TRUE,TRUE,TRUE}</definedName>
    <definedName name="rtyertyreyt" localSheetId="24" hidden="1">{TRUE,TRUE,-1.25,-15.5,604.5,343.5,FALSE,FALSE,TRUE,TRUE,0,1,#N/A,1,35,14.1666666666667,3,3,FALSE,TRUE,3,TRUE,1,TRUE,85,"Swvu.oil._.and._.gas._.details.","ACwvu.oil._.and._.gas._.details.",#N/A,FALSE,FALSE,0.75,0.75,1,1,1,"","",TRUE,FALSE,FALSE,FALSE,1,#N/A,1,1,"=R1C1:R59C11","=R1:R3",#N/A,#N/A,FALSE,FALSE,FALSE,1,#N/A,#N/A,FALSE,FALSE,TRUE,TRUE,TRUE}</definedName>
    <definedName name="rtyertyreyt" localSheetId="21" hidden="1">{TRUE,TRUE,-1.25,-15.5,604.5,343.5,FALSE,FALSE,TRUE,TRUE,0,1,#N/A,1,35,14.1666666666667,3,3,FALSE,TRUE,3,TRUE,1,TRUE,85,"Swvu.oil._.and._.gas._.details.","ACwvu.oil._.and._.gas._.details.",#N/A,FALSE,FALSE,0.75,0.75,1,1,1,"","",TRUE,FALSE,FALSE,FALSE,1,#N/A,1,1,"=R1C1:R59C11","=R1:R3",#N/A,#N/A,FALSE,FALSE,FALSE,1,#N/A,#N/A,FALSE,FALSE,TRUE,TRUE,TRUE}</definedName>
    <definedName name="rtyertyreyt" localSheetId="22" hidden="1">{TRUE,TRUE,-1.25,-15.5,604.5,343.5,FALSE,FALSE,TRUE,TRUE,0,1,#N/A,1,35,14.1666666666667,3,3,FALSE,TRUE,3,TRUE,1,TRUE,85,"Swvu.oil._.and._.gas._.details.","ACwvu.oil._.and._.gas._.details.",#N/A,FALSE,FALSE,0.75,0.75,1,1,1,"","",TRUE,FALSE,FALSE,FALSE,1,#N/A,1,1,"=R1C1:R59C11","=R1:R3",#N/A,#N/A,FALSE,FALSE,FALSE,1,#N/A,#N/A,FALSE,FALSE,TRUE,TRUE,TRUE}</definedName>
    <definedName name="rtyertyreyt" localSheetId="23" hidden="1">{TRUE,TRUE,-1.25,-15.5,604.5,343.5,FALSE,FALSE,TRUE,TRUE,0,1,#N/A,1,35,14.1666666666667,3,3,FALSE,TRUE,3,TRUE,1,TRUE,85,"Swvu.oil._.and._.gas._.details.","ACwvu.oil._.and._.gas._.details.",#N/A,FALSE,FALSE,0.75,0.75,1,1,1,"","",TRUE,FALSE,FALSE,FALSE,1,#N/A,1,1,"=R1C1:R59C11","=R1:R3",#N/A,#N/A,FALSE,FALSE,FALSE,1,#N/A,#N/A,FALSE,FALSE,TRUE,TRUE,TRUE}</definedName>
    <definedName name="rtyertyreyt" localSheetId="20" hidden="1">{TRUE,TRUE,-1.25,-15.5,604.5,343.5,FALSE,FALSE,TRUE,TRUE,0,1,#N/A,1,35,14.1666666666667,3,3,FALSE,TRUE,3,TRUE,1,TRUE,85,"Swvu.oil._.and._.gas._.details.","ACwvu.oil._.and._.gas._.details.",#N/A,FALSE,FALSE,0.75,0.75,1,1,1,"","",TRUE,FALSE,FALSE,FALSE,1,#N/A,1,1,"=R1C1:R59C11","=R1:R3",#N/A,#N/A,FALSE,FALSE,FALSE,1,#N/A,#N/A,FALSE,FALSE,TRUE,TRUE,TRUE}</definedName>
    <definedName name="rtyertyreyt" localSheetId="25" hidden="1">{TRUE,TRUE,-1.25,-15.5,604.5,343.5,FALSE,FALSE,TRUE,TRUE,0,1,#N/A,1,35,14.1666666666667,3,3,FALSE,TRUE,3,TRUE,1,TRUE,85,"Swvu.oil._.and._.gas._.details.","ACwvu.oil._.and._.gas._.details.",#N/A,FALSE,FALSE,0.75,0.75,1,1,1,"","",TRUE,FALSE,FALSE,FALSE,1,#N/A,1,1,"=R1C1:R59C11","=R1:R3",#N/A,#N/A,FALSE,FALSE,FALSE,1,#N/A,#N/A,FALSE,FALSE,TRUE,TRUE,TRUE}</definedName>
    <definedName name="rtyertyreyt" hidden="1">{TRUE,TRUE,-1.25,-15.5,604.5,343.5,FALSE,FALSE,TRUE,TRUE,0,1,#N/A,1,35,14.1666666666667,3,3,FALSE,TRUE,3,TRUE,1,TRUE,85,"Swvu.oil._.and._.gas._.details.","ACwvu.oil._.and._.gas._.details.",#N/A,FALSE,FALSE,0.75,0.75,1,1,1,"","",TRUE,FALSE,FALSE,FALSE,1,#N/A,1,1,"=R1C1:R59C11","=R1:R3",#N/A,#N/A,FALSE,FALSE,FALSE,1,#N/A,#N/A,FALSE,FALSE,TRUE,TRUE,TRUE}</definedName>
    <definedName name="rtyf" localSheetId="23">#REF!,#REF!,#REF!,#REF!</definedName>
    <definedName name="rtyf">#REF!,#REF!,#REF!,#REF!</definedName>
    <definedName name="RU" localSheetId="23">#REF!</definedName>
    <definedName name="RU">#REF!</definedName>
    <definedName name="Rwvu.Earnings." localSheetId="24" hidden="1">#REF!</definedName>
    <definedName name="Rwvu.Earnings." localSheetId="21" hidden="1">#REF!</definedName>
    <definedName name="Rwvu.Earnings." localSheetId="22" hidden="1">#REF!</definedName>
    <definedName name="Rwvu.Earnings." localSheetId="23" hidden="1">#REF!</definedName>
    <definedName name="Rwvu.Earnings." localSheetId="20" hidden="1">#REF!</definedName>
    <definedName name="Rwvu.Earnings." localSheetId="25" hidden="1">#REF!</definedName>
    <definedName name="Rwvu.Earnings." hidden="1">#REF!</definedName>
    <definedName name="Rwvu.Qtr._.Earnings._.Model." localSheetId="24" hidden="1">#REF!</definedName>
    <definedName name="Rwvu.Qtr._.Earnings._.Model." localSheetId="21" hidden="1">#REF!</definedName>
    <definedName name="Rwvu.Qtr._.Earnings._.Model." localSheetId="22" hidden="1">#REF!</definedName>
    <definedName name="Rwvu.Qtr._.Earnings._.Model." localSheetId="23" hidden="1">#REF!</definedName>
    <definedName name="Rwvu.Qtr._.Earnings._.Model." localSheetId="20" hidden="1">#REF!</definedName>
    <definedName name="Rwvu.Qtr._.Earnings._.Model." localSheetId="25" hidden="1">#REF!</definedName>
    <definedName name="Rwvu.Qtr._.Earnings._.Model." hidden="1">#REF!</definedName>
    <definedName name="Rwvu.Table." localSheetId="24" hidden="1">#REF!,#REF!,#REF!,#REF!,#REF!</definedName>
    <definedName name="Rwvu.Table." localSheetId="21" hidden="1">#REF!,#REF!,#REF!,#REF!,#REF!</definedName>
    <definedName name="Rwvu.Table." localSheetId="22" hidden="1">#REF!,#REF!,#REF!,#REF!,#REF!</definedName>
    <definedName name="Rwvu.Table." localSheetId="23" hidden="1">#REF!,#REF!,#REF!,#REF!,#REF!</definedName>
    <definedName name="Rwvu.Table." localSheetId="20" hidden="1">#REF!,#REF!,#REF!,#REF!,#REF!</definedName>
    <definedName name="Rwvu.Table." localSheetId="25" hidden="1">#REF!,#REF!,#REF!,#REF!,#REF!</definedName>
    <definedName name="Rwvu.Table." hidden="1">#REF!,#REF!,#REF!,#REF!,#REF!</definedName>
    <definedName name="s" localSheetId="24" hidden="1">#REF!</definedName>
    <definedName name="s" localSheetId="21" hidden="1">#REF!</definedName>
    <definedName name="s" localSheetId="22" hidden="1">#REF!</definedName>
    <definedName name="s" localSheetId="23" hidden="1">#REF!</definedName>
    <definedName name="s" localSheetId="20" hidden="1">#REF!</definedName>
    <definedName name="s" localSheetId="25" hidden="1">#REF!</definedName>
    <definedName name="s" hidden="1">#REF!</definedName>
    <definedName name="S_1"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1"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1"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1"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1"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1"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2"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2"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2"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2"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2"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2"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3"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3"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3"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3"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3"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3"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4"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4"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4"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4"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4"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4"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5"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5"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5"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5"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5"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5"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ales2" localSheetId="24" hidden="1">{"'Highlights'!$A$1:$M$123"}</definedName>
    <definedName name="Sales2" localSheetId="21" hidden="1">{"'Highlights'!$A$1:$M$123"}</definedName>
    <definedName name="Sales2" localSheetId="22" hidden="1">{"'Highlights'!$A$1:$M$123"}</definedName>
    <definedName name="Sales2" localSheetId="23" hidden="1">{"'Highlights'!$A$1:$M$123"}</definedName>
    <definedName name="Sales2" localSheetId="20" hidden="1">{"'Highlights'!$A$1:$M$123"}</definedName>
    <definedName name="Sales2" localSheetId="25" hidden="1">{"'Highlights'!$A$1:$M$123"}</definedName>
    <definedName name="Sales2" hidden="1">{"'Highlights'!$A$1:$M$123"}</definedName>
    <definedName name="sam" localSheetId="24" hidden="1">{#N/A,#N/A,FALSE,"Ratios - Classic";#N/A,#N/A,FALSE,"Share Proof - Classic";#N/A,#N/A,FALSE,"Per Share-Classic"}</definedName>
    <definedName name="sam" localSheetId="21" hidden="1">{#N/A,#N/A,FALSE,"Ratios - Classic";#N/A,#N/A,FALSE,"Share Proof - Classic";#N/A,#N/A,FALSE,"Per Share-Classic"}</definedName>
    <definedName name="sam" localSheetId="22" hidden="1">{#N/A,#N/A,FALSE,"Ratios - Classic";#N/A,#N/A,FALSE,"Share Proof - Classic";#N/A,#N/A,FALSE,"Per Share-Classic"}</definedName>
    <definedName name="sam" localSheetId="23" hidden="1">{#N/A,#N/A,FALSE,"Ratios - Classic";#N/A,#N/A,FALSE,"Share Proof - Classic";#N/A,#N/A,FALSE,"Per Share-Classic"}</definedName>
    <definedName name="sam" localSheetId="20" hidden="1">{#N/A,#N/A,FALSE,"Ratios - Classic";#N/A,#N/A,FALSE,"Share Proof - Classic";#N/A,#N/A,FALSE,"Per Share-Classic"}</definedName>
    <definedName name="sam" localSheetId="25" hidden="1">{#N/A,#N/A,FALSE,"Ratios - Classic";#N/A,#N/A,FALSE,"Share Proof - Classic";#N/A,#N/A,FALSE,"Per Share-Classic"}</definedName>
    <definedName name="sam" hidden="1">{#N/A,#N/A,FALSE,"Ratios - Classic";#N/A,#N/A,FALSE,"Share Proof - Classic";#N/A,#N/A,FALSE,"Per Share-Classic"}</definedName>
    <definedName name="SAPBEXdnldView">"59IYNBE2ZQZ9KSGYN76ZWBBSX"</definedName>
    <definedName name="SAPBEXhrIndnt" hidden="1">"Wide"</definedName>
    <definedName name="SAPBEXrevision" hidden="1">1</definedName>
    <definedName name="SAPBEXsysID" hidden="1">"BWP"</definedName>
    <definedName name="SAPBEXwbID" hidden="1">"3KKFFT2OE3M09AA9DMJ9WPQ2U"</definedName>
    <definedName name="SAPsysID" hidden="1">"708C5W7SBKP804JT78WJ0JNKI"</definedName>
    <definedName name="SAPwbID" hidden="1">"ARS"</definedName>
    <definedName name="saveFolder" localSheetId="23">#REF!</definedName>
    <definedName name="saveFolder">#REF!</definedName>
    <definedName name="SDF" localSheetId="24" hidden="1">{TRUE,TRUE,-1.25,-15.5,604.5,343.5,FALSE,FALSE,TRUE,TRUE,0,1,#N/A,1,35,14.1666666666667,3,3,FALSE,TRUE,3,TRUE,1,TRUE,85,"Swvu.oil._.and._.gas._.details.","ACwvu.oil._.and._.gas._.details.",#N/A,FALSE,FALSE,0.75,0.75,1,1,1,"","",TRUE,FALSE,FALSE,FALSE,1,#N/A,1,1,"=R1C1:R59C11","=R1:R3",#N/A,#N/A,FALSE,FALSE,FALSE,1,#N/A,#N/A,FALSE,FALSE,TRUE,TRUE,TRUE}</definedName>
    <definedName name="SDF" localSheetId="21" hidden="1">{TRUE,TRUE,-1.25,-15.5,604.5,343.5,FALSE,FALSE,TRUE,TRUE,0,1,#N/A,1,35,14.1666666666667,3,3,FALSE,TRUE,3,TRUE,1,TRUE,85,"Swvu.oil._.and._.gas._.details.","ACwvu.oil._.and._.gas._.details.",#N/A,FALSE,FALSE,0.75,0.75,1,1,1,"","",TRUE,FALSE,FALSE,FALSE,1,#N/A,1,1,"=R1C1:R59C11","=R1:R3",#N/A,#N/A,FALSE,FALSE,FALSE,1,#N/A,#N/A,FALSE,FALSE,TRUE,TRUE,TRUE}</definedName>
    <definedName name="SDF" localSheetId="22" hidden="1">{TRUE,TRUE,-1.25,-15.5,604.5,343.5,FALSE,FALSE,TRUE,TRUE,0,1,#N/A,1,35,14.1666666666667,3,3,FALSE,TRUE,3,TRUE,1,TRUE,85,"Swvu.oil._.and._.gas._.details.","ACwvu.oil._.and._.gas._.details.",#N/A,FALSE,FALSE,0.75,0.75,1,1,1,"","",TRUE,FALSE,FALSE,FALSE,1,#N/A,1,1,"=R1C1:R59C11","=R1:R3",#N/A,#N/A,FALSE,FALSE,FALSE,1,#N/A,#N/A,FALSE,FALSE,TRUE,TRUE,TRUE}</definedName>
    <definedName name="SDF" localSheetId="23" hidden="1">{TRUE,TRUE,-1.25,-15.5,604.5,343.5,FALSE,FALSE,TRUE,TRUE,0,1,#N/A,1,35,14.1666666666667,3,3,FALSE,TRUE,3,TRUE,1,TRUE,85,"Swvu.oil._.and._.gas._.details.","ACwvu.oil._.and._.gas._.details.",#N/A,FALSE,FALSE,0.75,0.75,1,1,1,"","",TRUE,FALSE,FALSE,FALSE,1,#N/A,1,1,"=R1C1:R59C11","=R1:R3",#N/A,#N/A,FALSE,FALSE,FALSE,1,#N/A,#N/A,FALSE,FALSE,TRUE,TRUE,TRUE}</definedName>
    <definedName name="SDF" localSheetId="20" hidden="1">{TRUE,TRUE,-1.25,-15.5,604.5,343.5,FALSE,FALSE,TRUE,TRUE,0,1,#N/A,1,35,14.1666666666667,3,3,FALSE,TRUE,3,TRUE,1,TRUE,85,"Swvu.oil._.and._.gas._.details.","ACwvu.oil._.and._.gas._.details.",#N/A,FALSE,FALSE,0.75,0.75,1,1,1,"","",TRUE,FALSE,FALSE,FALSE,1,#N/A,1,1,"=R1C1:R59C11","=R1:R3",#N/A,#N/A,FALSE,FALSE,FALSE,1,#N/A,#N/A,FALSE,FALSE,TRUE,TRUE,TRUE}</definedName>
    <definedName name="SDF" localSheetId="25" hidden="1">{TRUE,TRUE,-1.25,-15.5,604.5,343.5,FALSE,FALSE,TRUE,TRUE,0,1,#N/A,1,35,14.1666666666667,3,3,FALSE,TRUE,3,TRUE,1,TRUE,85,"Swvu.oil._.and._.gas._.details.","ACwvu.oil._.and._.gas._.details.",#N/A,FALSE,FALSE,0.75,0.75,1,1,1,"","",TRUE,FALSE,FALSE,FALSE,1,#N/A,1,1,"=R1C1:R59C11","=R1:R3",#N/A,#N/A,FALSE,FALSE,FALSE,1,#N/A,#N/A,FALSE,FALSE,TRUE,TRUE,TRUE}</definedName>
    <definedName name="SDF" hidden="1">{TRUE,TRUE,-1.25,-15.5,604.5,343.5,FALSE,FALSE,TRUE,TRUE,0,1,#N/A,1,35,14.1666666666667,3,3,FALSE,TRUE,3,TRUE,1,TRUE,85,"Swvu.oil._.and._.gas._.details.","ACwvu.oil._.and._.gas._.details.",#N/A,FALSE,FALSE,0.75,0.75,1,1,1,"","",TRUE,FALSE,FALSE,FALSE,1,#N/A,1,1,"=R1C1:R59C11","=R1:R3",#N/A,#N/A,FALSE,FALSE,FALSE,1,#N/A,#N/A,FALSE,FALSE,TRUE,TRUE,TRUE}</definedName>
    <definedName name="sdf_qww" localSheetId="24" hidden="1">table_demob</definedName>
    <definedName name="sdf_qww" localSheetId="21" hidden="1">table_demob</definedName>
    <definedName name="sdf_qww" localSheetId="22" hidden="1">table_demob</definedName>
    <definedName name="sdf_qww" localSheetId="23" hidden="1">table_demob</definedName>
    <definedName name="sdf_qww" localSheetId="20" hidden="1">table_demob</definedName>
    <definedName name="sdf_qww" localSheetId="25" hidden="1">table_demob</definedName>
    <definedName name="sdf_qww" hidden="1">table_demob</definedName>
    <definedName name="sdfsdf" localSheetId="24"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sdfsdf" localSheetId="21"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sdfsdf" localSheetId="22"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sdfsdf" localSheetId="23"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sdfsdf" localSheetId="20"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sdfsdf" localSheetId="25"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sdfsdf"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sencount" hidden="1">1</definedName>
    <definedName name="sep"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ep"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ep"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ep"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ep"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ep"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ep"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ettlement" localSheetId="23">#REF!</definedName>
    <definedName name="Settlement">#REF!</definedName>
    <definedName name="sfdsf"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fdsf"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fdsf"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fdsf"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fdsf"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fdsf"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fdsf"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fgasd" localSheetId="24" hidden="1">{0,0,0,0;0,0,0,0;0,0,0,0;0,0,0,0;0,0,0,0;0,0,0,0;0,0,2,0;2,3,3,0;FALSE,FALSE,FALSE,FALSE;TRUE,FALSE,TRUE,TRUE;FALSE,FALSE,TRUE,TRUE;FALSE,0,2.78134444564786E-308,4.45015196281921E-308;7.78776275135711E-308,1.33504516457612E-307,2.22507555776164E-307,3.56012157274209E-307}</definedName>
    <definedName name="sfgasd" localSheetId="21" hidden="1">{0,0,0,0;0,0,0,0;0,0,0,0;0,0,0,0;0,0,0,0;0,0,0,0;0,0,2,0;2,3,3,0;FALSE,FALSE,FALSE,FALSE;TRUE,FALSE,TRUE,TRUE;FALSE,FALSE,TRUE,TRUE;FALSE,0,2.78134444564786E-308,4.45015196281921E-308;7.78776275135711E-308,1.33504516457612E-307,2.22507555776164E-307,3.56012157274209E-307}</definedName>
    <definedName name="sfgasd" localSheetId="22" hidden="1">{0,0,0,0;0,0,0,0;0,0,0,0;0,0,0,0;0,0,0,0;0,0,0,0;0,0,2,0;2,3,3,0;FALSE,FALSE,FALSE,FALSE;TRUE,FALSE,TRUE,TRUE;FALSE,FALSE,TRUE,TRUE;FALSE,0,2.78134444564786E-308,4.45015196281921E-308;7.78776275135711E-308,1.33504516457612E-307,2.22507555776164E-307,3.56012157274209E-307}</definedName>
    <definedName name="sfgasd" localSheetId="23" hidden="1">{0,0,0,0;0,0,0,0;0,0,0,0;0,0,0,0;0,0,0,0;0,0,0,0;0,0,2,0;2,3,3,0;FALSE,FALSE,FALSE,FALSE;TRUE,FALSE,TRUE,TRUE;FALSE,FALSE,TRUE,TRUE;FALSE,0,2.78134444564786E-308,4.45015196281921E-308;7.78776275135711E-308,1.33504516457612E-307,2.22507555776164E-307,3.56012157274209E-307}</definedName>
    <definedName name="sfgasd" localSheetId="20" hidden="1">{0,0,0,0;0,0,0,0;0,0,0,0;0,0,0,0;0,0,0,0;0,0,0,0;0,0,2,0;2,3,3,0;FALSE,FALSE,FALSE,FALSE;TRUE,FALSE,TRUE,TRUE;FALSE,FALSE,TRUE,TRUE;FALSE,0,2.78134444564786E-308,4.45015196281921E-308;7.78776275135711E-308,1.33504516457612E-307,2.22507555776164E-307,3.56012157274209E-307}</definedName>
    <definedName name="sfgasd" localSheetId="25" hidden="1">{0,0,0,0;0,0,0,0;0,0,0,0;0,0,0,0;0,0,0,0;0,0,0,0;0,0,2,0;2,3,3,0;FALSE,FALSE,FALSE,FALSE;TRUE,FALSE,TRUE,TRUE;FALSE,FALSE,TRUE,TRUE;FALSE,0,2.78134444564786E-308,4.45015196281921E-308;7.78776275135711E-308,1.33504516457612E-307,2.22507555776164E-307,3.56012157274209E-307}</definedName>
    <definedName name="sfgasd" hidden="1">{0,0,0,0;0,0,0,0;0,0,0,0;0,0,0,0;0,0,0,0;0,0,0,0;0,0,2,0;2,3,3,0;FALSE,FALSE,FALSE,FALSE;TRUE,FALSE,TRUE,TRUE;FALSE,FALSE,TRUE,TRUE;FALSE,0,2.78134444564786E-308,4.45015196281921E-308;7.78776275135711E-308,1.33504516457612E-307,2.22507555776164E-307,3.56012157274209E-307}</definedName>
    <definedName name="sfgsfgsdfg" localSheetId="24" hidden="1">{#N/A,#N/A,FALSE,"Aging Summary";#N/A,#N/A,FALSE,"Ratio Analysis";#N/A,#N/A,FALSE,"Test 120 Day Accts";#N/A,#N/A,FALSE,"Tickmarks"}</definedName>
    <definedName name="sfgsfgsdfg" localSheetId="21" hidden="1">{#N/A,#N/A,FALSE,"Aging Summary";#N/A,#N/A,FALSE,"Ratio Analysis";#N/A,#N/A,FALSE,"Test 120 Day Accts";#N/A,#N/A,FALSE,"Tickmarks"}</definedName>
    <definedName name="sfgsfgsdfg" localSheetId="22" hidden="1">{#N/A,#N/A,FALSE,"Aging Summary";#N/A,#N/A,FALSE,"Ratio Analysis";#N/A,#N/A,FALSE,"Test 120 Day Accts";#N/A,#N/A,FALSE,"Tickmarks"}</definedName>
    <definedName name="sfgsfgsdfg" localSheetId="23" hidden="1">{#N/A,#N/A,FALSE,"Aging Summary";#N/A,#N/A,FALSE,"Ratio Analysis";#N/A,#N/A,FALSE,"Test 120 Day Accts";#N/A,#N/A,FALSE,"Tickmarks"}</definedName>
    <definedName name="sfgsfgsdfg" localSheetId="20" hidden="1">{#N/A,#N/A,FALSE,"Aging Summary";#N/A,#N/A,FALSE,"Ratio Analysis";#N/A,#N/A,FALSE,"Test 120 Day Accts";#N/A,#N/A,FALSE,"Tickmarks"}</definedName>
    <definedName name="sfgsfgsdfg" localSheetId="25" hidden="1">{#N/A,#N/A,FALSE,"Aging Summary";#N/A,#N/A,FALSE,"Ratio Analysis";#N/A,#N/A,FALSE,"Test 120 Day Accts";#N/A,#N/A,FALSE,"Tickmarks"}</definedName>
    <definedName name="sfgsfgsdfg" hidden="1">{#N/A,#N/A,FALSE,"Aging Summary";#N/A,#N/A,FALSE,"Ratio Analysis";#N/A,#N/A,FALSE,"Test 120 Day Accts";#N/A,#N/A,FALSE,"Tickmarks"}</definedName>
    <definedName name="shelly" localSheetId="24" hidden="1">{#N/A,#N/A,FALSE,"TOTFINAL";#N/A,#N/A,FALSE,"FINPLAN";#N/A,#N/A,FALSE,"TOTMOTADJ";#N/A,#N/A,FALSE,"tieEQ";#N/A,#N/A,FALSE,"G";#N/A,#N/A,FALSE,"ELIMS";#N/A,#N/A,FALSE,"NEXTEL ADJ";#N/A,#N/A,FALSE,"MIMS";#N/A,#N/A,FALSE,"LMPS";#N/A,#N/A,FALSE,"CNSS";#N/A,#N/A,FALSE,"CSS";#N/A,#N/A,FALSE,"MCG";#N/A,#N/A,FALSE,"AECS";#N/A,#N/A,FALSE,"SPS";#N/A,#N/A,FALSE,"CORP"}</definedName>
    <definedName name="shelly" localSheetId="21" hidden="1">{#N/A,#N/A,FALSE,"TOTFINAL";#N/A,#N/A,FALSE,"FINPLAN";#N/A,#N/A,FALSE,"TOTMOTADJ";#N/A,#N/A,FALSE,"tieEQ";#N/A,#N/A,FALSE,"G";#N/A,#N/A,FALSE,"ELIMS";#N/A,#N/A,FALSE,"NEXTEL ADJ";#N/A,#N/A,FALSE,"MIMS";#N/A,#N/A,FALSE,"LMPS";#N/A,#N/A,FALSE,"CNSS";#N/A,#N/A,FALSE,"CSS";#N/A,#N/A,FALSE,"MCG";#N/A,#N/A,FALSE,"AECS";#N/A,#N/A,FALSE,"SPS";#N/A,#N/A,FALSE,"CORP"}</definedName>
    <definedName name="shelly" localSheetId="22" hidden="1">{#N/A,#N/A,FALSE,"TOTFINAL";#N/A,#N/A,FALSE,"FINPLAN";#N/A,#N/A,FALSE,"TOTMOTADJ";#N/A,#N/A,FALSE,"tieEQ";#N/A,#N/A,FALSE,"G";#N/A,#N/A,FALSE,"ELIMS";#N/A,#N/A,FALSE,"NEXTEL ADJ";#N/A,#N/A,FALSE,"MIMS";#N/A,#N/A,FALSE,"LMPS";#N/A,#N/A,FALSE,"CNSS";#N/A,#N/A,FALSE,"CSS";#N/A,#N/A,FALSE,"MCG";#N/A,#N/A,FALSE,"AECS";#N/A,#N/A,FALSE,"SPS";#N/A,#N/A,FALSE,"CORP"}</definedName>
    <definedName name="shelly" localSheetId="23" hidden="1">{#N/A,#N/A,FALSE,"TOTFINAL";#N/A,#N/A,FALSE,"FINPLAN";#N/A,#N/A,FALSE,"TOTMOTADJ";#N/A,#N/A,FALSE,"tieEQ";#N/A,#N/A,FALSE,"G";#N/A,#N/A,FALSE,"ELIMS";#N/A,#N/A,FALSE,"NEXTEL ADJ";#N/A,#N/A,FALSE,"MIMS";#N/A,#N/A,FALSE,"LMPS";#N/A,#N/A,FALSE,"CNSS";#N/A,#N/A,FALSE,"CSS";#N/A,#N/A,FALSE,"MCG";#N/A,#N/A,FALSE,"AECS";#N/A,#N/A,FALSE,"SPS";#N/A,#N/A,FALSE,"CORP"}</definedName>
    <definedName name="shelly" localSheetId="20" hidden="1">{#N/A,#N/A,FALSE,"TOTFINAL";#N/A,#N/A,FALSE,"FINPLAN";#N/A,#N/A,FALSE,"TOTMOTADJ";#N/A,#N/A,FALSE,"tieEQ";#N/A,#N/A,FALSE,"G";#N/A,#N/A,FALSE,"ELIMS";#N/A,#N/A,FALSE,"NEXTEL ADJ";#N/A,#N/A,FALSE,"MIMS";#N/A,#N/A,FALSE,"LMPS";#N/A,#N/A,FALSE,"CNSS";#N/A,#N/A,FALSE,"CSS";#N/A,#N/A,FALSE,"MCG";#N/A,#N/A,FALSE,"AECS";#N/A,#N/A,FALSE,"SPS";#N/A,#N/A,FALSE,"CORP"}</definedName>
    <definedName name="shelly" localSheetId="25" hidden="1">{#N/A,#N/A,FALSE,"TOTFINAL";#N/A,#N/A,FALSE,"FINPLAN";#N/A,#N/A,FALSE,"TOTMOTADJ";#N/A,#N/A,FALSE,"tieEQ";#N/A,#N/A,FALSE,"G";#N/A,#N/A,FALSE,"ELIMS";#N/A,#N/A,FALSE,"NEXTEL ADJ";#N/A,#N/A,FALSE,"MIMS";#N/A,#N/A,FALSE,"LMPS";#N/A,#N/A,FALSE,"CNSS";#N/A,#N/A,FALSE,"CSS";#N/A,#N/A,FALSE,"MCG";#N/A,#N/A,FALSE,"AECS";#N/A,#N/A,FALSE,"SPS";#N/A,#N/A,FALSE,"CORP"}</definedName>
    <definedName name="shelly" hidden="1">{#N/A,#N/A,FALSE,"TOTFINAL";#N/A,#N/A,FALSE,"FINPLAN";#N/A,#N/A,FALSE,"TOTMOTADJ";#N/A,#N/A,FALSE,"tieEQ";#N/A,#N/A,FALSE,"G";#N/A,#N/A,FALSE,"ELIMS";#N/A,#N/A,FALSE,"NEXTEL ADJ";#N/A,#N/A,FALSE,"MIMS";#N/A,#N/A,FALSE,"LMPS";#N/A,#N/A,FALSE,"CNSS";#N/A,#N/A,FALSE,"CSS";#N/A,#N/A,FALSE,"MCG";#N/A,#N/A,FALSE,"AECS";#N/A,#N/A,FALSE,"SPS";#N/A,#N/A,FALSE,"CORP"}</definedName>
    <definedName name="shiva" localSheetId="15" hidden="1">{#N/A,#N/A,FALSE,"O&amp;M by processes";#N/A,#N/A,FALSE,"Elec Act vs Bud";#N/A,#N/A,FALSE,"G&amp;A";#N/A,#N/A,FALSE,"BGS";#N/A,#N/A,FALSE,"Res Cost"}</definedName>
    <definedName name="shiva" localSheetId="24" hidden="1">{#N/A,#N/A,FALSE,"O&amp;M by processes";#N/A,#N/A,FALSE,"Elec Act vs Bud";#N/A,#N/A,FALSE,"G&amp;A";#N/A,#N/A,FALSE,"BGS";#N/A,#N/A,FALSE,"Res Cost"}</definedName>
    <definedName name="shiva" localSheetId="21" hidden="1">{#N/A,#N/A,FALSE,"O&amp;M by processes";#N/A,#N/A,FALSE,"Elec Act vs Bud";#N/A,#N/A,FALSE,"G&amp;A";#N/A,#N/A,FALSE,"BGS";#N/A,#N/A,FALSE,"Res Cost"}</definedName>
    <definedName name="shiva" localSheetId="22" hidden="1">{#N/A,#N/A,FALSE,"O&amp;M by processes";#N/A,#N/A,FALSE,"Elec Act vs Bud";#N/A,#N/A,FALSE,"G&amp;A";#N/A,#N/A,FALSE,"BGS";#N/A,#N/A,FALSE,"Res Cost"}</definedName>
    <definedName name="shiva" localSheetId="23" hidden="1">{#N/A,#N/A,FALSE,"O&amp;M by processes";#N/A,#N/A,FALSE,"Elec Act vs Bud";#N/A,#N/A,FALSE,"G&amp;A";#N/A,#N/A,FALSE,"BGS";#N/A,#N/A,FALSE,"Res Cost"}</definedName>
    <definedName name="shiva" localSheetId="20" hidden="1">{#N/A,#N/A,FALSE,"O&amp;M by processes";#N/A,#N/A,FALSE,"Elec Act vs Bud";#N/A,#N/A,FALSE,"G&amp;A";#N/A,#N/A,FALSE,"BGS";#N/A,#N/A,FALSE,"Res Cost"}</definedName>
    <definedName name="shiva" localSheetId="25" hidden="1">{#N/A,#N/A,FALSE,"O&amp;M by processes";#N/A,#N/A,FALSE,"Elec Act vs Bud";#N/A,#N/A,FALSE,"G&amp;A";#N/A,#N/A,FALSE,"BGS";#N/A,#N/A,FALSE,"Res Cost"}</definedName>
    <definedName name="shiva" hidden="1">{#N/A,#N/A,FALSE,"O&amp;M by processes";#N/A,#N/A,FALSE,"Elec Act vs Bud";#N/A,#N/A,FALSE,"G&amp;A";#N/A,#N/A,FALSE,"BGS";#N/A,#N/A,FALSE,"Res Cost"}</definedName>
    <definedName name="ShrinkageMcfEthane" localSheetId="23">#REF!</definedName>
    <definedName name="ShrinkageMcfEthane">#REF!</definedName>
    <definedName name="ShrinkageMcfIsoButane" localSheetId="23">#REF!</definedName>
    <definedName name="ShrinkageMcfIsoButane">#REF!</definedName>
    <definedName name="ShrinkageMcfNormalButane" localSheetId="23">#REF!</definedName>
    <definedName name="ShrinkageMcfNormalButane">#REF!</definedName>
    <definedName name="ShrinkageMcfPentanesPlus" localSheetId="23">#REF!</definedName>
    <definedName name="ShrinkageMcfPentanesPlus">#REF!</definedName>
    <definedName name="ShrinkageMcfPropane" localSheetId="23">#REF!</definedName>
    <definedName name="ShrinkageMcfPropane">#REF!</definedName>
    <definedName name="ShrinkageMmbtuEthane" localSheetId="23">#REF!</definedName>
    <definedName name="ShrinkageMmbtuEthane">#REF!</definedName>
    <definedName name="ShrinkageMmbtuIsoButane" localSheetId="23">#REF!</definedName>
    <definedName name="ShrinkageMmbtuIsoButane">#REF!</definedName>
    <definedName name="ShrinkageMmbtuNormalButane" localSheetId="23">#REF!</definedName>
    <definedName name="ShrinkageMmbtuNormalButane">#REF!</definedName>
    <definedName name="ShrinkageMmbtuPentanesPlus" localSheetId="23">#REF!</definedName>
    <definedName name="ShrinkageMmbtuPentanesPlus">#REF!</definedName>
    <definedName name="ShrinkageMmbtuPropane" localSheetId="23">#REF!</definedName>
    <definedName name="ShrinkageMmbtuPropane">#REF!</definedName>
    <definedName name="Sites" localSheetId="24" hidden="1">{#N/A,#N/A,TRUE,"TOTAL DISTRIBUTION";#N/A,#N/A,TRUE,"SOUTH";#N/A,#N/A,TRUE,"NORTHEAST";#N/A,#N/A,TRUE,"WEST"}</definedName>
    <definedName name="Sites" localSheetId="21" hidden="1">{#N/A,#N/A,TRUE,"TOTAL DISTRIBUTION";#N/A,#N/A,TRUE,"SOUTH";#N/A,#N/A,TRUE,"NORTHEAST";#N/A,#N/A,TRUE,"WEST"}</definedName>
    <definedName name="Sites" localSheetId="22" hidden="1">{#N/A,#N/A,TRUE,"TOTAL DISTRIBUTION";#N/A,#N/A,TRUE,"SOUTH";#N/A,#N/A,TRUE,"NORTHEAST";#N/A,#N/A,TRUE,"WEST"}</definedName>
    <definedName name="Sites" localSheetId="23" hidden="1">{#N/A,#N/A,TRUE,"TOTAL DISTRIBUTION";#N/A,#N/A,TRUE,"SOUTH";#N/A,#N/A,TRUE,"NORTHEAST";#N/A,#N/A,TRUE,"WEST"}</definedName>
    <definedName name="Sites" localSheetId="20" hidden="1">{#N/A,#N/A,TRUE,"TOTAL DISTRIBUTION";#N/A,#N/A,TRUE,"SOUTH";#N/A,#N/A,TRUE,"NORTHEAST";#N/A,#N/A,TRUE,"WEST"}</definedName>
    <definedName name="Sites" localSheetId="25" hidden="1">{#N/A,#N/A,TRUE,"TOTAL DISTRIBUTION";#N/A,#N/A,TRUE,"SOUTH";#N/A,#N/A,TRUE,"NORTHEAST";#N/A,#N/A,TRUE,"WEST"}</definedName>
    <definedName name="Sites" hidden="1">{#N/A,#N/A,TRUE,"TOTAL DISTRIBUTION";#N/A,#N/A,TRUE,"SOUTH";#N/A,#N/A,TRUE,"NORTHEAST";#N/A,#N/A,TRUE,"WEST"}</definedName>
    <definedName name="Sitesdate" localSheetId="24" hidden="1">{#N/A,#N/A,TRUE,"TOTAL DSBN";#N/A,#N/A,TRUE,"WEST";#N/A,#N/A,TRUE,"SOUTH";#N/A,#N/A,TRUE,"NORTHEAST"}</definedName>
    <definedName name="Sitesdate" localSheetId="21" hidden="1">{#N/A,#N/A,TRUE,"TOTAL DSBN";#N/A,#N/A,TRUE,"WEST";#N/A,#N/A,TRUE,"SOUTH";#N/A,#N/A,TRUE,"NORTHEAST"}</definedName>
    <definedName name="Sitesdate" localSheetId="22" hidden="1">{#N/A,#N/A,TRUE,"TOTAL DSBN";#N/A,#N/A,TRUE,"WEST";#N/A,#N/A,TRUE,"SOUTH";#N/A,#N/A,TRUE,"NORTHEAST"}</definedName>
    <definedName name="Sitesdate" localSheetId="23" hidden="1">{#N/A,#N/A,TRUE,"TOTAL DSBN";#N/A,#N/A,TRUE,"WEST";#N/A,#N/A,TRUE,"SOUTH";#N/A,#N/A,TRUE,"NORTHEAST"}</definedName>
    <definedName name="Sitesdate" localSheetId="20" hidden="1">{#N/A,#N/A,TRUE,"TOTAL DSBN";#N/A,#N/A,TRUE,"WEST";#N/A,#N/A,TRUE,"SOUTH";#N/A,#N/A,TRUE,"NORTHEAST"}</definedName>
    <definedName name="Sitesdate" localSheetId="25" hidden="1">{#N/A,#N/A,TRUE,"TOTAL DSBN";#N/A,#N/A,TRUE,"WEST";#N/A,#N/A,TRUE,"SOUTH";#N/A,#N/A,TRUE,"NORTHEAST"}</definedName>
    <definedName name="Sitesdate" hidden="1">{#N/A,#N/A,TRUE,"TOTAL DSBN";#N/A,#N/A,TRUE,"WEST";#N/A,#N/A,TRUE,"SOUTH";#N/A,#N/A,TRUE,"NORTHEAST"}</definedName>
    <definedName name="solver_adj" localSheetId="14" hidden="1">'8-Construction Loan'!$D$50</definedName>
    <definedName name="solver_adj" localSheetId="24" hidden="1">#REF!</definedName>
    <definedName name="solver_adj" localSheetId="21" hidden="1">#REF!</definedName>
    <definedName name="solver_adj" localSheetId="22" hidden="1">#REF!</definedName>
    <definedName name="solver_adj" localSheetId="23" hidden="1">#REF!</definedName>
    <definedName name="solver_adj" localSheetId="20" hidden="1">#REF!</definedName>
    <definedName name="solver_adj" localSheetId="25" hidden="1">#REF!</definedName>
    <definedName name="solver_adj" hidden="1">#REF!</definedName>
    <definedName name="solver_cvg" localSheetId="14" hidden="1">0.0001</definedName>
    <definedName name="solver_cvg" hidden="1">0.001</definedName>
    <definedName name="solver_drv" localSheetId="14" hidden="1">1</definedName>
    <definedName name="solver_drv" hidden="1">1</definedName>
    <definedName name="solver_eng" localSheetId="14" hidden="1">1</definedName>
    <definedName name="solver_est" localSheetId="14" hidden="1">1</definedName>
    <definedName name="solver_est" hidden="1">1</definedName>
    <definedName name="solver_itr" localSheetId="14" hidden="1">2147483647</definedName>
    <definedName name="solver_itr" hidden="1">100</definedName>
    <definedName name="solver_lhs1" localSheetId="24" hidden="1">#REF!</definedName>
    <definedName name="solver_lhs1" localSheetId="21" hidden="1">#REF!</definedName>
    <definedName name="solver_lhs1" localSheetId="22" hidden="1">#REF!</definedName>
    <definedName name="solver_lhs1" localSheetId="23" hidden="1">#REF!</definedName>
    <definedName name="solver_lhs1" localSheetId="20" hidden="1">#REF!</definedName>
    <definedName name="solver_lhs1" localSheetId="25" hidden="1">#REF!</definedName>
    <definedName name="solver_lhs1" hidden="1">#REF!</definedName>
    <definedName name="solver_lhs2" localSheetId="24" hidden="1">#REF!</definedName>
    <definedName name="solver_lhs2" localSheetId="21" hidden="1">#REF!</definedName>
    <definedName name="solver_lhs2" localSheetId="22" hidden="1">#REF!</definedName>
    <definedName name="solver_lhs2" localSheetId="23" hidden="1">#REF!</definedName>
    <definedName name="solver_lhs2" localSheetId="20" hidden="1">#REF!</definedName>
    <definedName name="solver_lhs2" localSheetId="25" hidden="1">#REF!</definedName>
    <definedName name="solver_lhs2" hidden="1">#REF!</definedName>
    <definedName name="solver_lin" hidden="1">0</definedName>
    <definedName name="solver_mip" localSheetId="14" hidden="1">2147483647</definedName>
    <definedName name="solver_mni" localSheetId="14" hidden="1">30</definedName>
    <definedName name="solver_mrt" localSheetId="14" hidden="1">0.075</definedName>
    <definedName name="solver_msl" localSheetId="14" hidden="1">2</definedName>
    <definedName name="solver_neg" localSheetId="14" hidden="1">1</definedName>
    <definedName name="solver_neg" hidden="1">2</definedName>
    <definedName name="solver_nod" localSheetId="14" hidden="1">2147483647</definedName>
    <definedName name="solver_num" localSheetId="14" hidden="1">0</definedName>
    <definedName name="solver_num" hidden="1">2</definedName>
    <definedName name="solver_nwt" localSheetId="14" hidden="1">1</definedName>
    <definedName name="solver_nwt" hidden="1">1</definedName>
    <definedName name="solver_opt" localSheetId="14" hidden="1">'8-Construction Loan'!$F$12</definedName>
    <definedName name="solver_opt" localSheetId="24" hidden="1">#REF!</definedName>
    <definedName name="solver_opt" localSheetId="21" hidden="1">#REF!</definedName>
    <definedName name="solver_opt" localSheetId="22" hidden="1">#REF!</definedName>
    <definedName name="solver_opt" localSheetId="23" hidden="1">#REF!</definedName>
    <definedName name="solver_opt" localSheetId="20" hidden="1">#REF!</definedName>
    <definedName name="solver_opt" localSheetId="25" hidden="1">#REF!</definedName>
    <definedName name="solver_opt" hidden="1">#REF!</definedName>
    <definedName name="solver_pre" localSheetId="14" hidden="1">0.000001</definedName>
    <definedName name="solver_pre" hidden="1">0.000001</definedName>
    <definedName name="solver_rbv" localSheetId="14" hidden="1">1</definedName>
    <definedName name="solver_rel1" hidden="1">1</definedName>
    <definedName name="solver_rel2" hidden="1">3</definedName>
    <definedName name="solver_rhs1" hidden="1">50</definedName>
    <definedName name="solver_rhs2" hidden="1">0</definedName>
    <definedName name="solver_rlx" localSheetId="14" hidden="1">2</definedName>
    <definedName name="solver_rsd" localSheetId="14" hidden="1">0</definedName>
    <definedName name="solver_scl" localSheetId="14" hidden="1">1</definedName>
    <definedName name="solver_scl" hidden="1">0</definedName>
    <definedName name="solver_sho" localSheetId="14" hidden="1">2</definedName>
    <definedName name="solver_sho" hidden="1">0</definedName>
    <definedName name="solver_ssz" localSheetId="14" hidden="1">100</definedName>
    <definedName name="solver_tim" localSheetId="14" hidden="1">2147483647</definedName>
    <definedName name="solver_tim" hidden="1">100</definedName>
    <definedName name="solver_tmp" hidden="1">0</definedName>
    <definedName name="solver_tol" localSheetId="14" hidden="1">0.01</definedName>
    <definedName name="solver_tol" hidden="1">0.05</definedName>
    <definedName name="solver_typ" localSheetId="14" hidden="1">3</definedName>
    <definedName name="solver_typ" hidden="1">3</definedName>
    <definedName name="solver_val" localSheetId="14" hidden="1">200000000</definedName>
    <definedName name="solver_val" hidden="1">10.9</definedName>
    <definedName name="solver_ver" localSheetId="14" hidden="1">3</definedName>
    <definedName name="SPS_COS" localSheetId="24">#REF!</definedName>
    <definedName name="SPS_COS" localSheetId="21">#REF!</definedName>
    <definedName name="SPS_COS" localSheetId="22">#REF!</definedName>
    <definedName name="SPS_COS" localSheetId="23">#REF!</definedName>
    <definedName name="SPS_COS" localSheetId="20">#REF!</definedName>
    <definedName name="SPS_COS" localSheetId="25">#REF!</definedName>
    <definedName name="SPS_COS">#REF!</definedName>
    <definedName name="SPWS_WBID">"6770D16C-B453-4883-9736-E9CCF832AEC8"</definedName>
    <definedName name="SSDD" localSheetId="24" hidden="1">#REF!</definedName>
    <definedName name="SSDD" localSheetId="21" hidden="1">#REF!</definedName>
    <definedName name="SSDD" localSheetId="22" hidden="1">#REF!</definedName>
    <definedName name="SSDD" localSheetId="23" hidden="1">#REF!</definedName>
    <definedName name="SSDD" localSheetId="20" hidden="1">#REF!</definedName>
    <definedName name="SSDD" localSheetId="25" hidden="1">#REF!</definedName>
    <definedName name="SSDD" hidden="1">#REF!</definedName>
    <definedName name="sss"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1"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1"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1"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2"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2"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2"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2"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2"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2"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3"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3"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3"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3"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3"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3"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4"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4"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4"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4"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4"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4"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5"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5"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5"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5"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5"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5"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s" localSheetId="24" hidden="1">{TRUE,TRUE,-1.25,-15.5,484.5,279.75,FALSE,FALSE,TRUE,TRUE,0,3,#N/A,1,#N/A,6.54545454545454,15.55,1,FALSE,FALSE,3,TRUE,1,FALSE,100,"Swvu.WP1.","ACwvu.WP1.",1,FALSE,FALSE,0.25,0.25,0.25,0.25,1,"","&amp;L&amp;D &amp;T NBW&amp;C&amp;P&amp;R&amp;F",FALSE,FALSE,FALSE,FALSE,1,100,#N/A,#N/A,FALSE,FALSE,#N/A,#N/A,FALSE,FALSE}</definedName>
    <definedName name="ssss" localSheetId="21" hidden="1">{TRUE,TRUE,-1.25,-15.5,484.5,279.75,FALSE,FALSE,TRUE,TRUE,0,3,#N/A,1,#N/A,6.54545454545454,15.55,1,FALSE,FALSE,3,TRUE,1,FALSE,100,"Swvu.WP1.","ACwvu.WP1.",1,FALSE,FALSE,0.25,0.25,0.25,0.25,1,"","&amp;L&amp;D &amp;T NBW&amp;C&amp;P&amp;R&amp;F",FALSE,FALSE,FALSE,FALSE,1,100,#N/A,#N/A,FALSE,FALSE,#N/A,#N/A,FALSE,FALSE}</definedName>
    <definedName name="ssss" localSheetId="22" hidden="1">{TRUE,TRUE,-1.25,-15.5,484.5,279.75,FALSE,FALSE,TRUE,TRUE,0,3,#N/A,1,#N/A,6.54545454545454,15.55,1,FALSE,FALSE,3,TRUE,1,FALSE,100,"Swvu.WP1.","ACwvu.WP1.",1,FALSE,FALSE,0.25,0.25,0.25,0.25,1,"","&amp;L&amp;D &amp;T NBW&amp;C&amp;P&amp;R&amp;F",FALSE,FALSE,FALSE,FALSE,1,100,#N/A,#N/A,FALSE,FALSE,#N/A,#N/A,FALSE,FALSE}</definedName>
    <definedName name="ssss" localSheetId="23" hidden="1">{TRUE,TRUE,-1.25,-15.5,484.5,279.75,FALSE,FALSE,TRUE,TRUE,0,3,#N/A,1,#N/A,6.54545454545454,15.55,1,FALSE,FALSE,3,TRUE,1,FALSE,100,"Swvu.WP1.","ACwvu.WP1.",1,FALSE,FALSE,0.25,0.25,0.25,0.25,1,"","&amp;L&amp;D &amp;T NBW&amp;C&amp;P&amp;R&amp;F",FALSE,FALSE,FALSE,FALSE,1,100,#N/A,#N/A,FALSE,FALSE,#N/A,#N/A,FALSE,FALSE}</definedName>
    <definedName name="ssss" localSheetId="20" hidden="1">{TRUE,TRUE,-1.25,-15.5,484.5,279.75,FALSE,FALSE,TRUE,TRUE,0,3,#N/A,1,#N/A,6.54545454545454,15.55,1,FALSE,FALSE,3,TRUE,1,FALSE,100,"Swvu.WP1.","ACwvu.WP1.",1,FALSE,FALSE,0.25,0.25,0.25,0.25,1,"","&amp;L&amp;D &amp;T NBW&amp;C&amp;P&amp;R&amp;F",FALSE,FALSE,FALSE,FALSE,1,100,#N/A,#N/A,FALSE,FALSE,#N/A,#N/A,FALSE,FALSE}</definedName>
    <definedName name="ssss" localSheetId="25" hidden="1">{TRUE,TRUE,-1.25,-15.5,484.5,279.75,FALSE,FALSE,TRUE,TRUE,0,3,#N/A,1,#N/A,6.54545454545454,15.55,1,FALSE,FALSE,3,TRUE,1,FALSE,100,"Swvu.WP1.","ACwvu.WP1.",1,FALSE,FALSE,0.25,0.25,0.25,0.25,1,"","&amp;L&amp;D &amp;T NBW&amp;C&amp;P&amp;R&amp;F",FALSE,FALSE,FALSE,FALSE,1,100,#N/A,#N/A,FALSE,FALSE,#N/A,#N/A,FALSE,FALSE}</definedName>
    <definedName name="ssss" hidden="1">{TRUE,TRUE,-1.25,-15.5,484.5,279.75,FALSE,FALSE,TRUE,TRUE,0,3,#N/A,1,#N/A,6.54545454545454,15.55,1,FALSE,FALSE,3,TRUE,1,FALSE,100,"Swvu.WP1.","ACwvu.WP1.",1,FALSE,FALSE,0.25,0.25,0.25,0.25,1,"","&amp;L&amp;D &amp;T NBW&amp;C&amp;P&amp;R&amp;F",FALSE,FALSE,FALSE,FALSE,1,100,#N/A,#N/A,FALSE,FALSE,#N/A,#N/A,FALSE,FALSE}</definedName>
    <definedName name="State" localSheetId="23">#REF!</definedName>
    <definedName name="State">#REF!</definedName>
    <definedName name="StatementDate" localSheetId="23">#REF!</definedName>
    <definedName name="StatementDate">#REF!</definedName>
    <definedName name="statsrevised" localSheetId="15" hidden="1">{#N/A,#N/A,FALSE,"O&amp;M by processes";#N/A,#N/A,FALSE,"Elec Act vs Bud";#N/A,#N/A,FALSE,"G&amp;A";#N/A,#N/A,FALSE,"BGS";#N/A,#N/A,FALSE,"Res Cost"}</definedName>
    <definedName name="statsrevised" localSheetId="24" hidden="1">{#N/A,#N/A,FALSE,"O&amp;M by processes";#N/A,#N/A,FALSE,"Elec Act vs Bud";#N/A,#N/A,FALSE,"G&amp;A";#N/A,#N/A,FALSE,"BGS";#N/A,#N/A,FALSE,"Res Cost"}</definedName>
    <definedName name="statsrevised" localSheetId="21" hidden="1">{#N/A,#N/A,FALSE,"O&amp;M by processes";#N/A,#N/A,FALSE,"Elec Act vs Bud";#N/A,#N/A,FALSE,"G&amp;A";#N/A,#N/A,FALSE,"BGS";#N/A,#N/A,FALSE,"Res Cost"}</definedName>
    <definedName name="statsrevised" localSheetId="22" hidden="1">{#N/A,#N/A,FALSE,"O&amp;M by processes";#N/A,#N/A,FALSE,"Elec Act vs Bud";#N/A,#N/A,FALSE,"G&amp;A";#N/A,#N/A,FALSE,"BGS";#N/A,#N/A,FALSE,"Res Cost"}</definedName>
    <definedName name="statsrevised" localSheetId="23" hidden="1">{#N/A,#N/A,FALSE,"O&amp;M by processes";#N/A,#N/A,FALSE,"Elec Act vs Bud";#N/A,#N/A,FALSE,"G&amp;A";#N/A,#N/A,FALSE,"BGS";#N/A,#N/A,FALSE,"Res Cost"}</definedName>
    <definedName name="statsrevised" localSheetId="20" hidden="1">{#N/A,#N/A,FALSE,"O&amp;M by processes";#N/A,#N/A,FALSE,"Elec Act vs Bud";#N/A,#N/A,FALSE,"G&amp;A";#N/A,#N/A,FALSE,"BGS";#N/A,#N/A,FALSE,"Res Cost"}</definedName>
    <definedName name="statsrevised" localSheetId="25" hidden="1">{#N/A,#N/A,FALSE,"O&amp;M by processes";#N/A,#N/A,FALSE,"Elec Act vs Bud";#N/A,#N/A,FALSE,"G&amp;A";#N/A,#N/A,FALSE,"BGS";#N/A,#N/A,FALSE,"Res Cost"}</definedName>
    <definedName name="statsrevised" hidden="1">{#N/A,#N/A,FALSE,"O&amp;M by processes";#N/A,#N/A,FALSE,"Elec Act vs Bud";#N/A,#N/A,FALSE,"G&amp;A";#N/A,#N/A,FALSE,"BGS";#N/A,#N/A,FALSE,"Res Cost"}</definedName>
    <definedName name="Status" localSheetId="23">#REF!</definedName>
    <definedName name="Status">#REF!</definedName>
    <definedName name="stck" localSheetId="24" hidden="1">{"Saldenliste",#N/A,FALSE,"H A Ü"}</definedName>
    <definedName name="stck" localSheetId="21" hidden="1">{"Saldenliste",#N/A,FALSE,"H A Ü"}</definedName>
    <definedName name="stck" localSheetId="22" hidden="1">{"Saldenliste",#N/A,FALSE,"H A Ü"}</definedName>
    <definedName name="stck" localSheetId="23" hidden="1">{"Saldenliste",#N/A,FALSE,"H A Ü"}</definedName>
    <definedName name="stck" localSheetId="20" hidden="1">{"Saldenliste",#N/A,FALSE,"H A Ü"}</definedName>
    <definedName name="stck" localSheetId="25" hidden="1">{"Saldenliste",#N/A,FALSE,"H A Ü"}</definedName>
    <definedName name="stck" hidden="1">{"Saldenliste",#N/A,FALSE,"H A Ü"}</definedName>
    <definedName name="sthsrt" localSheetId="23">#REF!,#REF!,#REF!,#REF!</definedName>
    <definedName name="sthsrt">#REF!,#REF!,#REF!,#REF!</definedName>
    <definedName name="STILL1040" localSheetId="23">#REF!</definedName>
    <definedName name="STILL1040">#REF!</definedName>
    <definedName name="Structures_Improvements" localSheetId="23">#REF!+#REF!</definedName>
    <definedName name="Structures_Improvements">#REF!+#REF!</definedName>
    <definedName name="stu" localSheetId="23">#REF!,#REF!,#REF!,#REF!</definedName>
    <definedName name="stu">#REF!,#REF!,#REF!,#REF!</definedName>
    <definedName name="stuff" localSheetId="24" hidden="1">#REF!</definedName>
    <definedName name="stuff" localSheetId="21" hidden="1">#REF!</definedName>
    <definedName name="stuff" localSheetId="22" hidden="1">#REF!</definedName>
    <definedName name="stuff" localSheetId="23" hidden="1">#REF!</definedName>
    <definedName name="stuff" localSheetId="20" hidden="1">#REF!</definedName>
    <definedName name="stuff" localSheetId="25" hidden="1">#REF!</definedName>
    <definedName name="stuff" hidden="1">#REF!</definedName>
    <definedName name="styytjuyt" localSheetId="23">#REF!,#REF!,#REF!,#REF!</definedName>
    <definedName name="styytjuyt">#REF!,#REF!,#REF!,#REF!</definedName>
    <definedName name="submit"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ubmit"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ubmit"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ubmit"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ubmit"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ubmit"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ubmit"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ubStation_Rate" localSheetId="23">#REF!</definedName>
    <definedName name="SubStation_Rate">#REF!</definedName>
    <definedName name="SUE" localSheetId="24" hidden="1">{#N/A,#N/A,TRUE,"TOTAL DISTRIBUTION";#N/A,#N/A,TRUE,"SOUTH";#N/A,#N/A,TRUE,"NORTHEAST";#N/A,#N/A,TRUE,"WEST"}</definedName>
    <definedName name="SUE" localSheetId="21" hidden="1">{#N/A,#N/A,TRUE,"TOTAL DISTRIBUTION";#N/A,#N/A,TRUE,"SOUTH";#N/A,#N/A,TRUE,"NORTHEAST";#N/A,#N/A,TRUE,"WEST"}</definedName>
    <definedName name="SUE" localSheetId="22" hidden="1">{#N/A,#N/A,TRUE,"TOTAL DISTRIBUTION";#N/A,#N/A,TRUE,"SOUTH";#N/A,#N/A,TRUE,"NORTHEAST";#N/A,#N/A,TRUE,"WEST"}</definedName>
    <definedName name="SUE" localSheetId="23" hidden="1">{#N/A,#N/A,TRUE,"TOTAL DISTRIBUTION";#N/A,#N/A,TRUE,"SOUTH";#N/A,#N/A,TRUE,"NORTHEAST";#N/A,#N/A,TRUE,"WEST"}</definedName>
    <definedName name="SUE" localSheetId="20" hidden="1">{#N/A,#N/A,TRUE,"TOTAL DISTRIBUTION";#N/A,#N/A,TRUE,"SOUTH";#N/A,#N/A,TRUE,"NORTHEAST";#N/A,#N/A,TRUE,"WEST"}</definedName>
    <definedName name="SUE" localSheetId="25" hidden="1">{#N/A,#N/A,TRUE,"TOTAL DISTRIBUTION";#N/A,#N/A,TRUE,"SOUTH";#N/A,#N/A,TRUE,"NORTHEAST";#N/A,#N/A,TRUE,"WEST"}</definedName>
    <definedName name="SUE" hidden="1">{#N/A,#N/A,TRUE,"TOTAL DISTRIBUTION";#N/A,#N/A,TRUE,"SOUTH";#N/A,#N/A,TRUE,"NORTHEAST";#N/A,#N/A,TRUE,"WEST"}</definedName>
    <definedName name="support" localSheetId="15" hidden="1">{#N/A,#N/A,FALSE,"O&amp;M by processes";#N/A,#N/A,FALSE,"Elec Act vs Bud";#N/A,#N/A,FALSE,"G&amp;A";#N/A,#N/A,FALSE,"BGS";#N/A,#N/A,FALSE,"Res Cost"}</definedName>
    <definedName name="support" localSheetId="24" hidden="1">{#N/A,#N/A,FALSE,"O&amp;M by processes";#N/A,#N/A,FALSE,"Elec Act vs Bud";#N/A,#N/A,FALSE,"G&amp;A";#N/A,#N/A,FALSE,"BGS";#N/A,#N/A,FALSE,"Res Cost"}</definedName>
    <definedName name="support" localSheetId="21" hidden="1">{#N/A,#N/A,FALSE,"O&amp;M by processes";#N/A,#N/A,FALSE,"Elec Act vs Bud";#N/A,#N/A,FALSE,"G&amp;A";#N/A,#N/A,FALSE,"BGS";#N/A,#N/A,FALSE,"Res Cost"}</definedName>
    <definedName name="support" localSheetId="22" hidden="1">{#N/A,#N/A,FALSE,"O&amp;M by processes";#N/A,#N/A,FALSE,"Elec Act vs Bud";#N/A,#N/A,FALSE,"G&amp;A";#N/A,#N/A,FALSE,"BGS";#N/A,#N/A,FALSE,"Res Cost"}</definedName>
    <definedName name="support" localSheetId="23" hidden="1">{#N/A,#N/A,FALSE,"O&amp;M by processes";#N/A,#N/A,FALSE,"Elec Act vs Bud";#N/A,#N/A,FALSE,"G&amp;A";#N/A,#N/A,FALSE,"BGS";#N/A,#N/A,FALSE,"Res Cost"}</definedName>
    <definedName name="support" localSheetId="20" hidden="1">{#N/A,#N/A,FALSE,"O&amp;M by processes";#N/A,#N/A,FALSE,"Elec Act vs Bud";#N/A,#N/A,FALSE,"G&amp;A";#N/A,#N/A,FALSE,"BGS";#N/A,#N/A,FALSE,"Res Cost"}</definedName>
    <definedName name="support" localSheetId="25" hidden="1">{#N/A,#N/A,FALSE,"O&amp;M by processes";#N/A,#N/A,FALSE,"Elec Act vs Bud";#N/A,#N/A,FALSE,"G&amp;A";#N/A,#N/A,FALSE,"BGS";#N/A,#N/A,FALSE,"Res Cost"}</definedName>
    <definedName name="support" hidden="1">{#N/A,#N/A,FALSE,"O&amp;M by processes";#N/A,#N/A,FALSE,"Elec Act vs Bud";#N/A,#N/A,FALSE,"G&amp;A";#N/A,#N/A,FALSE,"BGS";#N/A,#N/A,FALSE,"Res Cost"}</definedName>
    <definedName name="supporti" localSheetId="15" hidden="1">{#N/A,#N/A,FALSE,"O&amp;M by processes";#N/A,#N/A,FALSE,"Elec Act vs Bud";#N/A,#N/A,FALSE,"G&amp;A";#N/A,#N/A,FALSE,"BGS";#N/A,#N/A,FALSE,"Res Cost"}</definedName>
    <definedName name="supporti" localSheetId="24" hidden="1">{#N/A,#N/A,FALSE,"O&amp;M by processes";#N/A,#N/A,FALSE,"Elec Act vs Bud";#N/A,#N/A,FALSE,"G&amp;A";#N/A,#N/A,FALSE,"BGS";#N/A,#N/A,FALSE,"Res Cost"}</definedName>
    <definedName name="supporti" localSheetId="21" hidden="1">{#N/A,#N/A,FALSE,"O&amp;M by processes";#N/A,#N/A,FALSE,"Elec Act vs Bud";#N/A,#N/A,FALSE,"G&amp;A";#N/A,#N/A,FALSE,"BGS";#N/A,#N/A,FALSE,"Res Cost"}</definedName>
    <definedName name="supporti" localSheetId="22" hidden="1">{#N/A,#N/A,FALSE,"O&amp;M by processes";#N/A,#N/A,FALSE,"Elec Act vs Bud";#N/A,#N/A,FALSE,"G&amp;A";#N/A,#N/A,FALSE,"BGS";#N/A,#N/A,FALSE,"Res Cost"}</definedName>
    <definedName name="supporti" localSheetId="23" hidden="1">{#N/A,#N/A,FALSE,"O&amp;M by processes";#N/A,#N/A,FALSE,"Elec Act vs Bud";#N/A,#N/A,FALSE,"G&amp;A";#N/A,#N/A,FALSE,"BGS";#N/A,#N/A,FALSE,"Res Cost"}</definedName>
    <definedName name="supporti" localSheetId="20" hidden="1">{#N/A,#N/A,FALSE,"O&amp;M by processes";#N/A,#N/A,FALSE,"Elec Act vs Bud";#N/A,#N/A,FALSE,"G&amp;A";#N/A,#N/A,FALSE,"BGS";#N/A,#N/A,FALSE,"Res Cost"}</definedName>
    <definedName name="supporti" localSheetId="25" hidden="1">{#N/A,#N/A,FALSE,"O&amp;M by processes";#N/A,#N/A,FALSE,"Elec Act vs Bud";#N/A,#N/A,FALSE,"G&amp;A";#N/A,#N/A,FALSE,"BGS";#N/A,#N/A,FALSE,"Res Cost"}</definedName>
    <definedName name="supporti" hidden="1">{#N/A,#N/A,FALSE,"O&amp;M by processes";#N/A,#N/A,FALSE,"Elec Act vs Bud";#N/A,#N/A,FALSE,"G&amp;A";#N/A,#N/A,FALSE,"BGS";#N/A,#N/A,FALSE,"Res Cost"}</definedName>
    <definedName name="Swap_Amort" localSheetId="23">#REF!</definedName>
    <definedName name="Swap_Amort">#REF!</definedName>
    <definedName name="Swvu.earnings." localSheetId="24" hidden="1">#REF!</definedName>
    <definedName name="Swvu.earnings." localSheetId="21" hidden="1">#REF!</definedName>
    <definedName name="Swvu.earnings." localSheetId="22" hidden="1">#REF!</definedName>
    <definedName name="Swvu.earnings." localSheetId="23" hidden="1">#REF!</definedName>
    <definedName name="Swvu.earnings." localSheetId="20" hidden="1">#REF!</definedName>
    <definedName name="Swvu.earnings." localSheetId="25" hidden="1">#REF!</definedName>
    <definedName name="Swvu.earnings." hidden="1">#REF!</definedName>
    <definedName name="Swvu.OP." localSheetId="24" hidden="1">#REF!</definedName>
    <definedName name="Swvu.OP." localSheetId="21" hidden="1">#REF!</definedName>
    <definedName name="Swvu.OP." localSheetId="22" hidden="1">#REF!</definedName>
    <definedName name="Swvu.OP." localSheetId="23" hidden="1">#REF!</definedName>
    <definedName name="Swvu.OP." localSheetId="20" hidden="1">#REF!</definedName>
    <definedName name="Swvu.OP." localSheetId="25" hidden="1">#REF!</definedName>
    <definedName name="Swvu.OP." hidden="1">#REF!</definedName>
    <definedName name="T_Line_Rate" localSheetId="23">#REF!</definedName>
    <definedName name="T_Line_Rate">#REF!</definedName>
    <definedName name="TableHeader" localSheetId="23">#REF!</definedName>
    <definedName name="TableHeader">#REF!</definedName>
    <definedName name="TableName">"Dummy"</definedName>
    <definedName name="Tacx_Factor" localSheetId="23">#REF!</definedName>
    <definedName name="Tacx_Factor">#REF!</definedName>
    <definedName name="take" localSheetId="24" hidden="1">{#N/A,#N/A,FALSE,"Input Data Sheet";#N/A,#N/A,FALSE,"Turnover";#N/A,#N/A,FALSE,"NSAR";#N/A,#N/A,FALSE,"Ratios-HUB";#N/A,#N/A,FALSE,"Capital Roll - Hub"}</definedName>
    <definedName name="take" localSheetId="21" hidden="1">{#N/A,#N/A,FALSE,"Input Data Sheet";#N/A,#N/A,FALSE,"Turnover";#N/A,#N/A,FALSE,"NSAR";#N/A,#N/A,FALSE,"Ratios-HUB";#N/A,#N/A,FALSE,"Capital Roll - Hub"}</definedName>
    <definedName name="take" localSheetId="22" hidden="1">{#N/A,#N/A,FALSE,"Input Data Sheet";#N/A,#N/A,FALSE,"Turnover";#N/A,#N/A,FALSE,"NSAR";#N/A,#N/A,FALSE,"Ratios-HUB";#N/A,#N/A,FALSE,"Capital Roll - Hub"}</definedName>
    <definedName name="take" localSheetId="23" hidden="1">{#N/A,#N/A,FALSE,"Input Data Sheet";#N/A,#N/A,FALSE,"Turnover";#N/A,#N/A,FALSE,"NSAR";#N/A,#N/A,FALSE,"Ratios-HUB";#N/A,#N/A,FALSE,"Capital Roll - Hub"}</definedName>
    <definedName name="take" localSheetId="20" hidden="1">{#N/A,#N/A,FALSE,"Input Data Sheet";#N/A,#N/A,FALSE,"Turnover";#N/A,#N/A,FALSE,"NSAR";#N/A,#N/A,FALSE,"Ratios-HUB";#N/A,#N/A,FALSE,"Capital Roll - Hub"}</definedName>
    <definedName name="take" localSheetId="25" hidden="1">{#N/A,#N/A,FALSE,"Input Data Sheet";#N/A,#N/A,FALSE,"Turnover";#N/A,#N/A,FALSE,"NSAR";#N/A,#N/A,FALSE,"Ratios-HUB";#N/A,#N/A,FALSE,"Capital Roll - Hub"}</definedName>
    <definedName name="take" hidden="1">{#N/A,#N/A,FALSE,"Input Data Sheet";#N/A,#N/A,FALSE,"Turnover";#N/A,#N/A,FALSE,"NSAR";#N/A,#N/A,FALSE,"Ratios-HUB";#N/A,#N/A,FALSE,"Capital Roll - Hub"}</definedName>
    <definedName name="TandF" localSheetId="23">#REF!</definedName>
    <definedName name="TandF">#REF!</definedName>
    <definedName name="TandFHeading" localSheetId="23">#REF!</definedName>
    <definedName name="TandFHeading">#REF!</definedName>
    <definedName name="TAX">0.0825</definedName>
    <definedName name="Tax_Adjustment" localSheetId="23">#REF!</definedName>
    <definedName name="Tax_Adjustment">#REF!</definedName>
    <definedName name="tax_base_on_inc" localSheetId="23">#REF!</definedName>
    <definedName name="tax_base_on_inc">#REF!</definedName>
    <definedName name="tax_basis" localSheetId="23">#REF!</definedName>
    <definedName name="tax_basis">#REF!</definedName>
    <definedName name="Tax_Effective" localSheetId="23">#REF!</definedName>
    <definedName name="Tax_Effective">#REF!</definedName>
    <definedName name="taxcalc" localSheetId="24">#REF!</definedName>
    <definedName name="taxcalc" localSheetId="21">#REF!</definedName>
    <definedName name="taxcalc" localSheetId="22">#REF!</definedName>
    <definedName name="taxcalc" localSheetId="23">#REF!</definedName>
    <definedName name="taxcalc" localSheetId="20">#REF!</definedName>
    <definedName name="taxcalc" localSheetId="25">#REF!</definedName>
    <definedName name="taxcalc">#REF!</definedName>
    <definedName name="TaxTV">10%</definedName>
    <definedName name="TaxXL">5%</definedName>
    <definedName name="TE" localSheetId="23">#REF!</definedName>
    <definedName name="TE">#REF!</definedName>
    <definedName name="teagdz" localSheetId="24" hidden="1">{"Factsheet",#N/A,FALSE,"Fact";"Earnings",#N/A,FALSE,"Earnings";"BalanceSheet",#N/A,FALSE,"BalanceSheet";"Change in Cash",#N/A,FALSE,"CashFlow"}</definedName>
    <definedName name="teagdz" localSheetId="21" hidden="1">{"Factsheet",#N/A,FALSE,"Fact";"Earnings",#N/A,FALSE,"Earnings";"BalanceSheet",#N/A,FALSE,"BalanceSheet";"Change in Cash",#N/A,FALSE,"CashFlow"}</definedName>
    <definedName name="teagdz" localSheetId="22" hidden="1">{"Factsheet",#N/A,FALSE,"Fact";"Earnings",#N/A,FALSE,"Earnings";"BalanceSheet",#N/A,FALSE,"BalanceSheet";"Change in Cash",#N/A,FALSE,"CashFlow"}</definedName>
    <definedName name="teagdz" localSheetId="23" hidden="1">{"Factsheet",#N/A,FALSE,"Fact";"Earnings",#N/A,FALSE,"Earnings";"BalanceSheet",#N/A,FALSE,"BalanceSheet";"Change in Cash",#N/A,FALSE,"CashFlow"}</definedName>
    <definedName name="teagdz" localSheetId="20" hidden="1">{"Factsheet",#N/A,FALSE,"Fact";"Earnings",#N/A,FALSE,"Earnings";"BalanceSheet",#N/A,FALSE,"BalanceSheet";"Change in Cash",#N/A,FALSE,"CashFlow"}</definedName>
    <definedName name="teagdz" localSheetId="25" hidden="1">{"Factsheet",#N/A,FALSE,"Fact";"Earnings",#N/A,FALSE,"Earnings";"BalanceSheet",#N/A,FALSE,"BalanceSheet";"Change in Cash",#N/A,FALSE,"CashFlow"}</definedName>
    <definedName name="teagdz" hidden="1">{"Factsheet",#N/A,FALSE,"Fact";"Earnings",#N/A,FALSE,"Earnings";"BalanceSheet",#N/A,FALSE,"BalanceSheet";"Change in Cash",#N/A,FALSE,"CashFlow"}</definedName>
    <definedName name="teast" localSheetId="24" hidden="1">{#N/A,#N/A,TRUE,"TOTAL DSBN";#N/A,#N/A,TRUE,"WEST";#N/A,#N/A,TRUE,"SOUTH";#N/A,#N/A,TRUE,"NORTHEAST"}</definedName>
    <definedName name="teast" localSheetId="21" hidden="1">{#N/A,#N/A,TRUE,"TOTAL DSBN";#N/A,#N/A,TRUE,"WEST";#N/A,#N/A,TRUE,"SOUTH";#N/A,#N/A,TRUE,"NORTHEAST"}</definedName>
    <definedName name="teast" localSheetId="22" hidden="1">{#N/A,#N/A,TRUE,"TOTAL DSBN";#N/A,#N/A,TRUE,"WEST";#N/A,#N/A,TRUE,"SOUTH";#N/A,#N/A,TRUE,"NORTHEAST"}</definedName>
    <definedName name="teast" localSheetId="23" hidden="1">{#N/A,#N/A,TRUE,"TOTAL DSBN";#N/A,#N/A,TRUE,"WEST";#N/A,#N/A,TRUE,"SOUTH";#N/A,#N/A,TRUE,"NORTHEAST"}</definedName>
    <definedName name="teast" localSheetId="20" hidden="1">{#N/A,#N/A,TRUE,"TOTAL DSBN";#N/A,#N/A,TRUE,"WEST";#N/A,#N/A,TRUE,"SOUTH";#N/A,#N/A,TRUE,"NORTHEAST"}</definedName>
    <definedName name="teast" localSheetId="25" hidden="1">{#N/A,#N/A,TRUE,"TOTAL DSBN";#N/A,#N/A,TRUE,"WEST";#N/A,#N/A,TRUE,"SOUTH";#N/A,#N/A,TRUE,"NORTHEAST"}</definedName>
    <definedName name="teast" hidden="1">{#N/A,#N/A,TRUE,"TOTAL DSBN";#N/A,#N/A,TRUE,"WEST";#N/A,#N/A,TRUE,"SOUTH";#N/A,#N/A,TRUE,"NORTHEAST"}</definedName>
    <definedName name="Tel" localSheetId="24" hidden="1">#REF!</definedName>
    <definedName name="Tel" localSheetId="21" hidden="1">#REF!</definedName>
    <definedName name="Tel" localSheetId="22" hidden="1">#REF!</definedName>
    <definedName name="Tel" localSheetId="23" hidden="1">#REF!</definedName>
    <definedName name="Tel" localSheetId="20" hidden="1">#REF!</definedName>
    <definedName name="Tel" localSheetId="25" hidden="1">#REF!</definedName>
    <definedName name="Tel" hidden="1">#REF!</definedName>
    <definedName name="TEO" localSheetId="23">#REF!</definedName>
    <definedName name="TEO">#REF!</definedName>
    <definedName name="teo_1"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1"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1"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2"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2"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2"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3"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3"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3"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4"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4"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4"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5"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5"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5"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ss" localSheetId="24"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ss" localSheetId="2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ss" localSheetId="22"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ss" localSheetId="23"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ss" localSheetId="2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ss" localSheetId="25"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ss"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sss"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sss"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sss"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sss"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sss"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sss"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sss"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 localSheetId="24" hidden="1">{#N/A,#N/A,TRUE,"TOTAL DISTRIBUTION";#N/A,#N/A,TRUE,"SOUTH";#N/A,#N/A,TRUE,"NORTHEAST";#N/A,#N/A,TRUE,"WEST"}</definedName>
    <definedName name="test." localSheetId="21" hidden="1">{#N/A,#N/A,TRUE,"TOTAL DISTRIBUTION";#N/A,#N/A,TRUE,"SOUTH";#N/A,#N/A,TRUE,"NORTHEAST";#N/A,#N/A,TRUE,"WEST"}</definedName>
    <definedName name="test." localSheetId="22" hidden="1">{#N/A,#N/A,TRUE,"TOTAL DISTRIBUTION";#N/A,#N/A,TRUE,"SOUTH";#N/A,#N/A,TRUE,"NORTHEAST";#N/A,#N/A,TRUE,"WEST"}</definedName>
    <definedName name="test." localSheetId="23" hidden="1">{#N/A,#N/A,TRUE,"TOTAL DISTRIBUTION";#N/A,#N/A,TRUE,"SOUTH";#N/A,#N/A,TRUE,"NORTHEAST";#N/A,#N/A,TRUE,"WEST"}</definedName>
    <definedName name="test." localSheetId="20" hidden="1">{#N/A,#N/A,TRUE,"TOTAL DISTRIBUTION";#N/A,#N/A,TRUE,"SOUTH";#N/A,#N/A,TRUE,"NORTHEAST";#N/A,#N/A,TRUE,"WEST"}</definedName>
    <definedName name="test." localSheetId="25" hidden="1">{#N/A,#N/A,TRUE,"TOTAL DISTRIBUTION";#N/A,#N/A,TRUE,"SOUTH";#N/A,#N/A,TRUE,"NORTHEAST";#N/A,#N/A,TRUE,"WEST"}</definedName>
    <definedName name="test." hidden="1">{#N/A,#N/A,TRUE,"TOTAL DISTRIBUTION";#N/A,#N/A,TRUE,"SOUTH";#N/A,#N/A,TRUE,"NORTHEAST";#N/A,#N/A,TRUE,"WEST"}</definedName>
    <definedName name="test12" localSheetId="24" hidden="1">{"assumptions",#N/A,FALSE,"Scenario 1";"valuation",#N/A,FALSE,"Scenario 1"}</definedName>
    <definedName name="test12" localSheetId="21" hidden="1">{"assumptions",#N/A,FALSE,"Scenario 1";"valuation",#N/A,FALSE,"Scenario 1"}</definedName>
    <definedName name="test12" localSheetId="22" hidden="1">{"assumptions",#N/A,FALSE,"Scenario 1";"valuation",#N/A,FALSE,"Scenario 1"}</definedName>
    <definedName name="test12" localSheetId="23" hidden="1">{"assumptions",#N/A,FALSE,"Scenario 1";"valuation",#N/A,FALSE,"Scenario 1"}</definedName>
    <definedName name="test12" localSheetId="20" hidden="1">{"assumptions",#N/A,FALSE,"Scenario 1";"valuation",#N/A,FALSE,"Scenario 1"}</definedName>
    <definedName name="test12" localSheetId="25" hidden="1">{"assumptions",#N/A,FALSE,"Scenario 1";"valuation",#N/A,FALSE,"Scenario 1"}</definedName>
    <definedName name="test12" hidden="1">{"assumptions",#N/A,FALSE,"Scenario 1";"valuation",#N/A,FALSE,"Scenario 1"}</definedName>
    <definedName name="test13" localSheetId="24" hidden="1">{"LBO Summary",#N/A,FALSE,"Summary"}</definedName>
    <definedName name="test13" localSheetId="21" hidden="1">{"LBO Summary",#N/A,FALSE,"Summary"}</definedName>
    <definedName name="test13" localSheetId="22" hidden="1">{"LBO Summary",#N/A,FALSE,"Summary"}</definedName>
    <definedName name="test13" localSheetId="23" hidden="1">{"LBO Summary",#N/A,FALSE,"Summary"}</definedName>
    <definedName name="test13" localSheetId="20" hidden="1">{"LBO Summary",#N/A,FALSE,"Summary"}</definedName>
    <definedName name="test13" localSheetId="25" hidden="1">{"LBO Summary",#N/A,FALSE,"Summary"}</definedName>
    <definedName name="test13" hidden="1">{"LBO Summary",#N/A,FALSE,"Summary"}</definedName>
    <definedName name="test14" localSheetId="24" hidden="1">{"LBO Summary",#N/A,FALSE,"Summary";"Income Statement",#N/A,FALSE,"Model";"Cash Flow",#N/A,FALSE,"Model";"Balance Sheet",#N/A,FALSE,"Model";"Working Capital",#N/A,FALSE,"Model";"Pro Forma Balance Sheets",#N/A,FALSE,"PFBS";"Debt Balances",#N/A,FALSE,"Model";"Fee Schedules",#N/A,FALSE,"Model"}</definedName>
    <definedName name="test14" localSheetId="21" hidden="1">{"LBO Summary",#N/A,FALSE,"Summary";"Income Statement",#N/A,FALSE,"Model";"Cash Flow",#N/A,FALSE,"Model";"Balance Sheet",#N/A,FALSE,"Model";"Working Capital",#N/A,FALSE,"Model";"Pro Forma Balance Sheets",#N/A,FALSE,"PFBS";"Debt Balances",#N/A,FALSE,"Model";"Fee Schedules",#N/A,FALSE,"Model"}</definedName>
    <definedName name="test14" localSheetId="22" hidden="1">{"LBO Summary",#N/A,FALSE,"Summary";"Income Statement",#N/A,FALSE,"Model";"Cash Flow",#N/A,FALSE,"Model";"Balance Sheet",#N/A,FALSE,"Model";"Working Capital",#N/A,FALSE,"Model";"Pro Forma Balance Sheets",#N/A,FALSE,"PFBS";"Debt Balances",#N/A,FALSE,"Model";"Fee Schedules",#N/A,FALSE,"Model"}</definedName>
    <definedName name="test14" localSheetId="23" hidden="1">{"LBO Summary",#N/A,FALSE,"Summary";"Income Statement",#N/A,FALSE,"Model";"Cash Flow",#N/A,FALSE,"Model";"Balance Sheet",#N/A,FALSE,"Model";"Working Capital",#N/A,FALSE,"Model";"Pro Forma Balance Sheets",#N/A,FALSE,"PFBS";"Debt Balances",#N/A,FALSE,"Model";"Fee Schedules",#N/A,FALSE,"Model"}</definedName>
    <definedName name="test14" localSheetId="20" hidden="1">{"LBO Summary",#N/A,FALSE,"Summary";"Income Statement",#N/A,FALSE,"Model";"Cash Flow",#N/A,FALSE,"Model";"Balance Sheet",#N/A,FALSE,"Model";"Working Capital",#N/A,FALSE,"Model";"Pro Forma Balance Sheets",#N/A,FALSE,"PFBS";"Debt Balances",#N/A,FALSE,"Model";"Fee Schedules",#N/A,FALSE,"Model"}</definedName>
    <definedName name="test14" localSheetId="25" hidden="1">{"LBO Summary",#N/A,FALSE,"Summary";"Income Statement",#N/A,FALSE,"Model";"Cash Flow",#N/A,FALSE,"Model";"Balance Sheet",#N/A,FALSE,"Model";"Working Capital",#N/A,FALSE,"Model";"Pro Forma Balance Sheets",#N/A,FALSE,"PFBS";"Debt Balances",#N/A,FALSE,"Model";"Fee Schedules",#N/A,FALSE,"Model"}</definedName>
    <definedName name="test14" hidden="1">{"LBO Summary",#N/A,FALSE,"Summary";"Income Statement",#N/A,FALSE,"Model";"Cash Flow",#N/A,FALSE,"Model";"Balance Sheet",#N/A,FALSE,"Model";"Working Capital",#N/A,FALSE,"Model";"Pro Forma Balance Sheets",#N/A,FALSE,"PFBS";"Debt Balances",#N/A,FALSE,"Model";"Fee Schedules",#N/A,FALSE,"Model"}</definedName>
    <definedName name="test15" localSheetId="24" hidden="1">{"LBO Summary",#N/A,FALSE,"Summary";"Income Statement",#N/A,FALSE,"Model";"Cash Flow",#N/A,FALSE,"Model";"Balance Sheet",#N/A,FALSE,"Model";"Working Capital",#N/A,FALSE,"Model";"Pro Forma Balance Sheets",#N/A,FALSE,"PFBS";"Debt Balances",#N/A,FALSE,"Model";"Fee Schedules",#N/A,FALSE,"Model"}</definedName>
    <definedName name="test15" localSheetId="21" hidden="1">{"LBO Summary",#N/A,FALSE,"Summary";"Income Statement",#N/A,FALSE,"Model";"Cash Flow",#N/A,FALSE,"Model";"Balance Sheet",#N/A,FALSE,"Model";"Working Capital",#N/A,FALSE,"Model";"Pro Forma Balance Sheets",#N/A,FALSE,"PFBS";"Debt Balances",#N/A,FALSE,"Model";"Fee Schedules",#N/A,FALSE,"Model"}</definedName>
    <definedName name="test15" localSheetId="22" hidden="1">{"LBO Summary",#N/A,FALSE,"Summary";"Income Statement",#N/A,FALSE,"Model";"Cash Flow",#N/A,FALSE,"Model";"Balance Sheet",#N/A,FALSE,"Model";"Working Capital",#N/A,FALSE,"Model";"Pro Forma Balance Sheets",#N/A,FALSE,"PFBS";"Debt Balances",#N/A,FALSE,"Model";"Fee Schedules",#N/A,FALSE,"Model"}</definedName>
    <definedName name="test15" localSheetId="23" hidden="1">{"LBO Summary",#N/A,FALSE,"Summary";"Income Statement",#N/A,FALSE,"Model";"Cash Flow",#N/A,FALSE,"Model";"Balance Sheet",#N/A,FALSE,"Model";"Working Capital",#N/A,FALSE,"Model";"Pro Forma Balance Sheets",#N/A,FALSE,"PFBS";"Debt Balances",#N/A,FALSE,"Model";"Fee Schedules",#N/A,FALSE,"Model"}</definedName>
    <definedName name="test15" localSheetId="20" hidden="1">{"LBO Summary",#N/A,FALSE,"Summary";"Income Statement",#N/A,FALSE,"Model";"Cash Flow",#N/A,FALSE,"Model";"Balance Sheet",#N/A,FALSE,"Model";"Working Capital",#N/A,FALSE,"Model";"Pro Forma Balance Sheets",#N/A,FALSE,"PFBS";"Debt Balances",#N/A,FALSE,"Model";"Fee Schedules",#N/A,FALSE,"Model"}</definedName>
    <definedName name="test15" localSheetId="25" hidden="1">{"LBO Summary",#N/A,FALSE,"Summary";"Income Statement",#N/A,FALSE,"Model";"Cash Flow",#N/A,FALSE,"Model";"Balance Sheet",#N/A,FALSE,"Model";"Working Capital",#N/A,FALSE,"Model";"Pro Forma Balance Sheets",#N/A,FALSE,"PFBS";"Debt Balances",#N/A,FALSE,"Model";"Fee Schedules",#N/A,FALSE,"Model"}</definedName>
    <definedName name="test15" hidden="1">{"LBO Summary",#N/A,FALSE,"Summary";"Income Statement",#N/A,FALSE,"Model";"Cash Flow",#N/A,FALSE,"Model";"Balance Sheet",#N/A,FALSE,"Model";"Working Capital",#N/A,FALSE,"Model";"Pro Forma Balance Sheets",#N/A,FALSE,"PFBS";"Debt Balances",#N/A,FALSE,"Model";"Fee Schedules",#N/A,FALSE,"Model"}</definedName>
    <definedName name="test16" localSheetId="24" hidden="1">{"LBO Summary",#N/A,FALSE,"Summary";"Income Statement",#N/A,FALSE,"Model";"Cash Flow",#N/A,FALSE,"Model";"Balance Sheet",#N/A,FALSE,"Model";"Working Capital",#N/A,FALSE,"Model";"Pro Forma Balance Sheets",#N/A,FALSE,"PFBS";"Debt Balances",#N/A,FALSE,"Model";"Fee Schedules",#N/A,FALSE,"Model"}</definedName>
    <definedName name="test16" localSheetId="21" hidden="1">{"LBO Summary",#N/A,FALSE,"Summary";"Income Statement",#N/A,FALSE,"Model";"Cash Flow",#N/A,FALSE,"Model";"Balance Sheet",#N/A,FALSE,"Model";"Working Capital",#N/A,FALSE,"Model";"Pro Forma Balance Sheets",#N/A,FALSE,"PFBS";"Debt Balances",#N/A,FALSE,"Model";"Fee Schedules",#N/A,FALSE,"Model"}</definedName>
    <definedName name="test16" localSheetId="22" hidden="1">{"LBO Summary",#N/A,FALSE,"Summary";"Income Statement",#N/A,FALSE,"Model";"Cash Flow",#N/A,FALSE,"Model";"Balance Sheet",#N/A,FALSE,"Model";"Working Capital",#N/A,FALSE,"Model";"Pro Forma Balance Sheets",#N/A,FALSE,"PFBS";"Debt Balances",#N/A,FALSE,"Model";"Fee Schedules",#N/A,FALSE,"Model"}</definedName>
    <definedName name="test16" localSheetId="23" hidden="1">{"LBO Summary",#N/A,FALSE,"Summary";"Income Statement",#N/A,FALSE,"Model";"Cash Flow",#N/A,FALSE,"Model";"Balance Sheet",#N/A,FALSE,"Model";"Working Capital",#N/A,FALSE,"Model";"Pro Forma Balance Sheets",#N/A,FALSE,"PFBS";"Debt Balances",#N/A,FALSE,"Model";"Fee Schedules",#N/A,FALSE,"Model"}</definedName>
    <definedName name="test16" localSheetId="20" hidden="1">{"LBO Summary",#N/A,FALSE,"Summary";"Income Statement",#N/A,FALSE,"Model";"Cash Flow",#N/A,FALSE,"Model";"Balance Sheet",#N/A,FALSE,"Model";"Working Capital",#N/A,FALSE,"Model";"Pro Forma Balance Sheets",#N/A,FALSE,"PFBS";"Debt Balances",#N/A,FALSE,"Model";"Fee Schedules",#N/A,FALSE,"Model"}</definedName>
    <definedName name="test16" localSheetId="25" hidden="1">{"LBO Summary",#N/A,FALSE,"Summary";"Income Statement",#N/A,FALSE,"Model";"Cash Flow",#N/A,FALSE,"Model";"Balance Sheet",#N/A,FALSE,"Model";"Working Capital",#N/A,FALSE,"Model";"Pro Forma Balance Sheets",#N/A,FALSE,"PFBS";"Debt Balances",#N/A,FALSE,"Model";"Fee Schedules",#N/A,FALSE,"Model"}</definedName>
    <definedName name="test16" hidden="1">{"LBO Summary",#N/A,FALSE,"Summary";"Income Statement",#N/A,FALSE,"Model";"Cash Flow",#N/A,FALSE,"Model";"Balance Sheet",#N/A,FALSE,"Model";"Working Capital",#N/A,FALSE,"Model";"Pro Forma Balance Sheets",#N/A,FALSE,"PFBS";"Debt Balances",#N/A,FALSE,"Model";"Fee Schedules",#N/A,FALSE,"Model"}</definedName>
    <definedName name="test2" localSheetId="24" hidden="1">{#N/A,#N/A,TRUE,"TOTAL DISTRIBUTION";#N/A,#N/A,TRUE,"SOUTH";#N/A,#N/A,TRUE,"NORTHEAST";#N/A,#N/A,TRUE,"WEST"}</definedName>
    <definedName name="test2" localSheetId="21" hidden="1">{#N/A,#N/A,TRUE,"TOTAL DISTRIBUTION";#N/A,#N/A,TRUE,"SOUTH";#N/A,#N/A,TRUE,"NORTHEAST";#N/A,#N/A,TRUE,"WEST"}</definedName>
    <definedName name="test2" localSheetId="22" hidden="1">{#N/A,#N/A,TRUE,"TOTAL DISTRIBUTION";#N/A,#N/A,TRUE,"SOUTH";#N/A,#N/A,TRUE,"NORTHEAST";#N/A,#N/A,TRUE,"WEST"}</definedName>
    <definedName name="test2" localSheetId="23" hidden="1">{#N/A,#N/A,TRUE,"TOTAL DISTRIBUTION";#N/A,#N/A,TRUE,"SOUTH";#N/A,#N/A,TRUE,"NORTHEAST";#N/A,#N/A,TRUE,"WEST"}</definedName>
    <definedName name="test2" localSheetId="20" hidden="1">{#N/A,#N/A,TRUE,"TOTAL DISTRIBUTION";#N/A,#N/A,TRUE,"SOUTH";#N/A,#N/A,TRUE,"NORTHEAST";#N/A,#N/A,TRUE,"WEST"}</definedName>
    <definedName name="test2" localSheetId="25" hidden="1">{#N/A,#N/A,TRUE,"TOTAL DISTRIBUTION";#N/A,#N/A,TRUE,"SOUTH";#N/A,#N/A,TRUE,"NORTHEAST";#N/A,#N/A,TRUE,"WEST"}</definedName>
    <definedName name="test2" hidden="1">{#N/A,#N/A,TRUE,"TOTAL DISTRIBUTION";#N/A,#N/A,TRUE,"SOUTH";#N/A,#N/A,TRUE,"NORTHEAST";#N/A,#N/A,TRUE,"WEST"}</definedName>
    <definedName name="test21" localSheetId="24" hidden="1">{#N/A,#N/A,TRUE,"TOTAL DISTRIBUTION";#N/A,#N/A,TRUE,"SOUTH";#N/A,#N/A,TRUE,"NORTHEAST";#N/A,#N/A,TRUE,"WEST"}</definedName>
    <definedName name="test21" localSheetId="21" hidden="1">{#N/A,#N/A,TRUE,"TOTAL DISTRIBUTION";#N/A,#N/A,TRUE,"SOUTH";#N/A,#N/A,TRUE,"NORTHEAST";#N/A,#N/A,TRUE,"WEST"}</definedName>
    <definedName name="test21" localSheetId="22" hidden="1">{#N/A,#N/A,TRUE,"TOTAL DISTRIBUTION";#N/A,#N/A,TRUE,"SOUTH";#N/A,#N/A,TRUE,"NORTHEAST";#N/A,#N/A,TRUE,"WEST"}</definedName>
    <definedName name="test21" localSheetId="23" hidden="1">{#N/A,#N/A,TRUE,"TOTAL DISTRIBUTION";#N/A,#N/A,TRUE,"SOUTH";#N/A,#N/A,TRUE,"NORTHEAST";#N/A,#N/A,TRUE,"WEST"}</definedName>
    <definedName name="test21" localSheetId="20" hidden="1">{#N/A,#N/A,TRUE,"TOTAL DISTRIBUTION";#N/A,#N/A,TRUE,"SOUTH";#N/A,#N/A,TRUE,"NORTHEAST";#N/A,#N/A,TRUE,"WEST"}</definedName>
    <definedName name="test21" localSheetId="25" hidden="1">{#N/A,#N/A,TRUE,"TOTAL DISTRIBUTION";#N/A,#N/A,TRUE,"SOUTH";#N/A,#N/A,TRUE,"NORTHEAST";#N/A,#N/A,TRUE,"WEST"}</definedName>
    <definedName name="test21" hidden="1">{#N/A,#N/A,TRUE,"TOTAL DISTRIBUTION";#N/A,#N/A,TRUE,"SOUTH";#N/A,#N/A,TRUE,"NORTHEAST";#N/A,#N/A,TRUE,"WEST"}</definedName>
    <definedName name="test23" localSheetId="24" hidden="1">{#N/A,#N/A,TRUE,"TOTAL DISTRIBUTION";#N/A,#N/A,TRUE,"SOUTH";#N/A,#N/A,TRUE,"NORTHEAST";#N/A,#N/A,TRUE,"WEST"}</definedName>
    <definedName name="test23" localSheetId="21" hidden="1">{#N/A,#N/A,TRUE,"TOTAL DISTRIBUTION";#N/A,#N/A,TRUE,"SOUTH";#N/A,#N/A,TRUE,"NORTHEAST";#N/A,#N/A,TRUE,"WEST"}</definedName>
    <definedName name="test23" localSheetId="22" hidden="1">{#N/A,#N/A,TRUE,"TOTAL DISTRIBUTION";#N/A,#N/A,TRUE,"SOUTH";#N/A,#N/A,TRUE,"NORTHEAST";#N/A,#N/A,TRUE,"WEST"}</definedName>
    <definedName name="test23" localSheetId="23" hidden="1">{#N/A,#N/A,TRUE,"TOTAL DISTRIBUTION";#N/A,#N/A,TRUE,"SOUTH";#N/A,#N/A,TRUE,"NORTHEAST";#N/A,#N/A,TRUE,"WEST"}</definedName>
    <definedName name="test23" localSheetId="20" hidden="1">{#N/A,#N/A,TRUE,"TOTAL DISTRIBUTION";#N/A,#N/A,TRUE,"SOUTH";#N/A,#N/A,TRUE,"NORTHEAST";#N/A,#N/A,TRUE,"WEST"}</definedName>
    <definedName name="test23" localSheetId="25" hidden="1">{#N/A,#N/A,TRUE,"TOTAL DISTRIBUTION";#N/A,#N/A,TRUE,"SOUTH";#N/A,#N/A,TRUE,"NORTHEAST";#N/A,#N/A,TRUE,"WEST"}</definedName>
    <definedName name="test23" hidden="1">{#N/A,#N/A,TRUE,"TOTAL DISTRIBUTION";#N/A,#N/A,TRUE,"SOUTH";#N/A,#N/A,TRUE,"NORTHEAST";#N/A,#N/A,TRUE,"WEST"}</definedName>
    <definedName name="TestAdd">"Test RefersTo1"</definedName>
    <definedName name="teste16"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1"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1"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1"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2"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2"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2"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3"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3"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3"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4"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4"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4"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5"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5"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5"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7" localSheetId="24"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7" localSheetId="2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7" localSheetId="22"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7" localSheetId="23"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7" localSheetId="2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7" localSheetId="25"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7"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8"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1"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1"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1"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1"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1"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1"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2"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2"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2"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2"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2"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2"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3"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3"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3"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3"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3"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3"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4"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4"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4"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4"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4"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4"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5"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5"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5"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5"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5"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5"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9"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1"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1"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1"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2"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2"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2"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2"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2"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2"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3"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3"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3"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3"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3"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3"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4"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4"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4"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4"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4"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4"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5"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5"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5"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5"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5"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5"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0"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0"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0"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0"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0"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0"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5"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1"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1"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1"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2"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2"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2"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3"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3"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3"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4"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4"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4"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5"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5"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5"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30" localSheetId="24"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30" localSheetId="2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30" localSheetId="22"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30" localSheetId="23"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30" localSheetId="2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30" localSheetId="25"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3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40"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1"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1"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1"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1"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1"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1"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2"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2"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2"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2"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2"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2"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3"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3"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3"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3"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3"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3"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4"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4"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4"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4"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4"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4"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5"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5"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5"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5"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5"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5"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ing" localSheetId="24" hidden="1">{"detail305",#N/A,FALSE,"BI-305"}</definedName>
    <definedName name="testing" localSheetId="21" hidden="1">{"detail305",#N/A,FALSE,"BI-305"}</definedName>
    <definedName name="testing" localSheetId="22" hidden="1">{"detail305",#N/A,FALSE,"BI-305"}</definedName>
    <definedName name="testing" localSheetId="23" hidden="1">{"detail305",#N/A,FALSE,"BI-305"}</definedName>
    <definedName name="testing" localSheetId="20" hidden="1">{"detail305",#N/A,FALSE,"BI-305"}</definedName>
    <definedName name="testing" localSheetId="25" hidden="1">{"detail305",#N/A,FALSE,"BI-305"}</definedName>
    <definedName name="testing" hidden="1">{"detail305",#N/A,FALSE,"BI-305"}</definedName>
    <definedName name="testwe" localSheetId="24" hidden="1">{#N/A,#N/A,TRUE,"TOTAL DSBN";#N/A,#N/A,TRUE,"WEST";#N/A,#N/A,TRUE,"SOUTH";#N/A,#N/A,TRUE,"NORTHEAST"}</definedName>
    <definedName name="testwe" localSheetId="21" hidden="1">{#N/A,#N/A,TRUE,"TOTAL DSBN";#N/A,#N/A,TRUE,"WEST";#N/A,#N/A,TRUE,"SOUTH";#N/A,#N/A,TRUE,"NORTHEAST"}</definedName>
    <definedName name="testwe" localSheetId="22" hidden="1">{#N/A,#N/A,TRUE,"TOTAL DSBN";#N/A,#N/A,TRUE,"WEST";#N/A,#N/A,TRUE,"SOUTH";#N/A,#N/A,TRUE,"NORTHEAST"}</definedName>
    <definedName name="testwe" localSheetId="23" hidden="1">{#N/A,#N/A,TRUE,"TOTAL DSBN";#N/A,#N/A,TRUE,"WEST";#N/A,#N/A,TRUE,"SOUTH";#N/A,#N/A,TRUE,"NORTHEAST"}</definedName>
    <definedName name="testwe" localSheetId="20" hidden="1">{#N/A,#N/A,TRUE,"TOTAL DSBN";#N/A,#N/A,TRUE,"WEST";#N/A,#N/A,TRUE,"SOUTH";#N/A,#N/A,TRUE,"NORTHEAST"}</definedName>
    <definedName name="testwe" localSheetId="25" hidden="1">{#N/A,#N/A,TRUE,"TOTAL DSBN";#N/A,#N/A,TRUE,"WEST";#N/A,#N/A,TRUE,"SOUTH";#N/A,#N/A,TRUE,"NORTHEAST"}</definedName>
    <definedName name="testwe" hidden="1">{#N/A,#N/A,TRUE,"TOTAL DSBN";#N/A,#N/A,TRUE,"WEST";#N/A,#N/A,TRUE,"SOUTH";#N/A,#N/A,TRUE,"NORTHEAST"}</definedName>
    <definedName name="TET"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1"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1"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1"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2"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2"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2"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3"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3"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3"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4"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4"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4"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5"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5"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5"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xt">"($ in '000s)"</definedName>
    <definedName name="TextRefCopyRangeCount" hidden="1">4</definedName>
    <definedName name="the" localSheetId="23">#REF!,#REF!,#REF!,#REF!</definedName>
    <definedName name="the">#REF!,#REF!,#REF!,#REF!</definedName>
    <definedName name="thjty" localSheetId="24" hidden="1">{#N/A,#N/A,TRUE,"TOTAL DSBN";#N/A,#N/A,TRUE,"WEST";#N/A,#N/A,TRUE,"SOUTH";#N/A,#N/A,TRUE,"NORTHEAST"}</definedName>
    <definedName name="thjty" localSheetId="21" hidden="1">{#N/A,#N/A,TRUE,"TOTAL DSBN";#N/A,#N/A,TRUE,"WEST";#N/A,#N/A,TRUE,"SOUTH";#N/A,#N/A,TRUE,"NORTHEAST"}</definedName>
    <definedName name="thjty" localSheetId="22" hidden="1">{#N/A,#N/A,TRUE,"TOTAL DSBN";#N/A,#N/A,TRUE,"WEST";#N/A,#N/A,TRUE,"SOUTH";#N/A,#N/A,TRUE,"NORTHEAST"}</definedName>
    <definedName name="thjty" localSheetId="23" hidden="1">{#N/A,#N/A,TRUE,"TOTAL DSBN";#N/A,#N/A,TRUE,"WEST";#N/A,#N/A,TRUE,"SOUTH";#N/A,#N/A,TRUE,"NORTHEAST"}</definedName>
    <definedName name="thjty" localSheetId="20" hidden="1">{#N/A,#N/A,TRUE,"TOTAL DSBN";#N/A,#N/A,TRUE,"WEST";#N/A,#N/A,TRUE,"SOUTH";#N/A,#N/A,TRUE,"NORTHEAST"}</definedName>
    <definedName name="thjty" localSheetId="25" hidden="1">{#N/A,#N/A,TRUE,"TOTAL DSBN";#N/A,#N/A,TRUE,"WEST";#N/A,#N/A,TRUE,"SOUTH";#N/A,#N/A,TRUE,"NORTHEAST"}</definedName>
    <definedName name="thjty" hidden="1">{#N/A,#N/A,TRUE,"TOTAL DSBN";#N/A,#N/A,TRUE,"WEST";#N/A,#N/A,TRUE,"SOUTH";#N/A,#N/A,TRUE,"NORTHEAST"}</definedName>
    <definedName name="thousand">1000</definedName>
    <definedName name="TIK_Residue_Noms" localSheetId="23">#REF!</definedName>
    <definedName name="TIK_Residue_Noms">#REF!</definedName>
    <definedName name="Time" hidden="1">"b1"</definedName>
    <definedName name="title" localSheetId="23">#REF!</definedName>
    <definedName name="title">#REF!</definedName>
    <definedName name="tkuy" localSheetId="23">#REF!,#REF!,#REF!,#REF!</definedName>
    <definedName name="tkuy">#REF!,#REF!,#REF!,#REF!</definedName>
    <definedName name="toma" localSheetId="15" hidden="1">{#N/A,#N/A,FALSE,"O&amp;M by processes";#N/A,#N/A,FALSE,"Elec Act vs Bud";#N/A,#N/A,FALSE,"G&amp;A";#N/A,#N/A,FALSE,"BGS";#N/A,#N/A,FALSE,"Res Cost"}</definedName>
    <definedName name="toma" localSheetId="24" hidden="1">{#N/A,#N/A,FALSE,"O&amp;M by processes";#N/A,#N/A,FALSE,"Elec Act vs Bud";#N/A,#N/A,FALSE,"G&amp;A";#N/A,#N/A,FALSE,"BGS";#N/A,#N/A,FALSE,"Res Cost"}</definedName>
    <definedName name="toma" localSheetId="21" hidden="1">{#N/A,#N/A,FALSE,"O&amp;M by processes";#N/A,#N/A,FALSE,"Elec Act vs Bud";#N/A,#N/A,FALSE,"G&amp;A";#N/A,#N/A,FALSE,"BGS";#N/A,#N/A,FALSE,"Res Cost"}</definedName>
    <definedName name="toma" localSheetId="22" hidden="1">{#N/A,#N/A,FALSE,"O&amp;M by processes";#N/A,#N/A,FALSE,"Elec Act vs Bud";#N/A,#N/A,FALSE,"G&amp;A";#N/A,#N/A,FALSE,"BGS";#N/A,#N/A,FALSE,"Res Cost"}</definedName>
    <definedName name="toma" localSheetId="23" hidden="1">{#N/A,#N/A,FALSE,"O&amp;M by processes";#N/A,#N/A,FALSE,"Elec Act vs Bud";#N/A,#N/A,FALSE,"G&amp;A";#N/A,#N/A,FALSE,"BGS";#N/A,#N/A,FALSE,"Res Cost"}</definedName>
    <definedName name="toma" localSheetId="20" hidden="1">{#N/A,#N/A,FALSE,"O&amp;M by processes";#N/A,#N/A,FALSE,"Elec Act vs Bud";#N/A,#N/A,FALSE,"G&amp;A";#N/A,#N/A,FALSE,"BGS";#N/A,#N/A,FALSE,"Res Cost"}</definedName>
    <definedName name="toma" localSheetId="25" hidden="1">{#N/A,#N/A,FALSE,"O&amp;M by processes";#N/A,#N/A,FALSE,"Elec Act vs Bud";#N/A,#N/A,FALSE,"G&amp;A";#N/A,#N/A,FALSE,"BGS";#N/A,#N/A,FALSE,"Res Cost"}</definedName>
    <definedName name="toma" hidden="1">{#N/A,#N/A,FALSE,"O&amp;M by processes";#N/A,#N/A,FALSE,"Elec Act vs Bud";#N/A,#N/A,FALSE,"G&amp;A";#N/A,#N/A,FALSE,"BGS";#N/A,#N/A,FALSE,"Res Cost"}</definedName>
    <definedName name="tomb" localSheetId="15" hidden="1">{#N/A,#N/A,FALSE,"O&amp;M by processes";#N/A,#N/A,FALSE,"Elec Act vs Bud";#N/A,#N/A,FALSE,"G&amp;A";#N/A,#N/A,FALSE,"BGS";#N/A,#N/A,FALSE,"Res Cost"}</definedName>
    <definedName name="tomb" localSheetId="24" hidden="1">{#N/A,#N/A,FALSE,"O&amp;M by processes";#N/A,#N/A,FALSE,"Elec Act vs Bud";#N/A,#N/A,FALSE,"G&amp;A";#N/A,#N/A,FALSE,"BGS";#N/A,#N/A,FALSE,"Res Cost"}</definedName>
    <definedName name="tomb" localSheetId="21" hidden="1">{#N/A,#N/A,FALSE,"O&amp;M by processes";#N/A,#N/A,FALSE,"Elec Act vs Bud";#N/A,#N/A,FALSE,"G&amp;A";#N/A,#N/A,FALSE,"BGS";#N/A,#N/A,FALSE,"Res Cost"}</definedName>
    <definedName name="tomb" localSheetId="22" hidden="1">{#N/A,#N/A,FALSE,"O&amp;M by processes";#N/A,#N/A,FALSE,"Elec Act vs Bud";#N/A,#N/A,FALSE,"G&amp;A";#N/A,#N/A,FALSE,"BGS";#N/A,#N/A,FALSE,"Res Cost"}</definedName>
    <definedName name="tomb" localSheetId="23" hidden="1">{#N/A,#N/A,FALSE,"O&amp;M by processes";#N/A,#N/A,FALSE,"Elec Act vs Bud";#N/A,#N/A,FALSE,"G&amp;A";#N/A,#N/A,FALSE,"BGS";#N/A,#N/A,FALSE,"Res Cost"}</definedName>
    <definedName name="tomb" localSheetId="20" hidden="1">{#N/A,#N/A,FALSE,"O&amp;M by processes";#N/A,#N/A,FALSE,"Elec Act vs Bud";#N/A,#N/A,FALSE,"G&amp;A";#N/A,#N/A,FALSE,"BGS";#N/A,#N/A,FALSE,"Res Cost"}</definedName>
    <definedName name="tomb" localSheetId="25" hidden="1">{#N/A,#N/A,FALSE,"O&amp;M by processes";#N/A,#N/A,FALSE,"Elec Act vs Bud";#N/A,#N/A,FALSE,"G&amp;A";#N/A,#N/A,FALSE,"BGS";#N/A,#N/A,FALSE,"Res Cost"}</definedName>
    <definedName name="tomb" hidden="1">{#N/A,#N/A,FALSE,"O&amp;M by processes";#N/A,#N/A,FALSE,"Elec Act vs Bud";#N/A,#N/A,FALSE,"G&amp;A";#N/A,#N/A,FALSE,"BGS";#N/A,#N/A,FALSE,"Res Cost"}</definedName>
    <definedName name="tomc" localSheetId="15" hidden="1">{#N/A,#N/A,FALSE,"O&amp;M by processes";#N/A,#N/A,FALSE,"Elec Act vs Bud";#N/A,#N/A,FALSE,"G&amp;A";#N/A,#N/A,FALSE,"BGS";#N/A,#N/A,FALSE,"Res Cost"}</definedName>
    <definedName name="tomc" localSheetId="24" hidden="1">{#N/A,#N/A,FALSE,"O&amp;M by processes";#N/A,#N/A,FALSE,"Elec Act vs Bud";#N/A,#N/A,FALSE,"G&amp;A";#N/A,#N/A,FALSE,"BGS";#N/A,#N/A,FALSE,"Res Cost"}</definedName>
    <definedName name="tomc" localSheetId="21" hidden="1">{#N/A,#N/A,FALSE,"O&amp;M by processes";#N/A,#N/A,FALSE,"Elec Act vs Bud";#N/A,#N/A,FALSE,"G&amp;A";#N/A,#N/A,FALSE,"BGS";#N/A,#N/A,FALSE,"Res Cost"}</definedName>
    <definedName name="tomc" localSheetId="22" hidden="1">{#N/A,#N/A,FALSE,"O&amp;M by processes";#N/A,#N/A,FALSE,"Elec Act vs Bud";#N/A,#N/A,FALSE,"G&amp;A";#N/A,#N/A,FALSE,"BGS";#N/A,#N/A,FALSE,"Res Cost"}</definedName>
    <definedName name="tomc" localSheetId="23" hidden="1">{#N/A,#N/A,FALSE,"O&amp;M by processes";#N/A,#N/A,FALSE,"Elec Act vs Bud";#N/A,#N/A,FALSE,"G&amp;A";#N/A,#N/A,FALSE,"BGS";#N/A,#N/A,FALSE,"Res Cost"}</definedName>
    <definedName name="tomc" localSheetId="20" hidden="1">{#N/A,#N/A,FALSE,"O&amp;M by processes";#N/A,#N/A,FALSE,"Elec Act vs Bud";#N/A,#N/A,FALSE,"G&amp;A";#N/A,#N/A,FALSE,"BGS";#N/A,#N/A,FALSE,"Res Cost"}</definedName>
    <definedName name="tomc" localSheetId="25" hidden="1">{#N/A,#N/A,FALSE,"O&amp;M by processes";#N/A,#N/A,FALSE,"Elec Act vs Bud";#N/A,#N/A,FALSE,"G&amp;A";#N/A,#N/A,FALSE,"BGS";#N/A,#N/A,FALSE,"Res Cost"}</definedName>
    <definedName name="tomc" hidden="1">{#N/A,#N/A,FALSE,"O&amp;M by processes";#N/A,#N/A,FALSE,"Elec Act vs Bud";#N/A,#N/A,FALSE,"G&amp;A";#N/A,#N/A,FALSE,"BGS";#N/A,#N/A,FALSE,"Res Cost"}</definedName>
    <definedName name="tomd" localSheetId="15" hidden="1">{#N/A,#N/A,FALSE,"O&amp;M by processes";#N/A,#N/A,FALSE,"Elec Act vs Bud";#N/A,#N/A,FALSE,"G&amp;A";#N/A,#N/A,FALSE,"BGS";#N/A,#N/A,FALSE,"Res Cost"}</definedName>
    <definedName name="tomd" localSheetId="24" hidden="1">{#N/A,#N/A,FALSE,"O&amp;M by processes";#N/A,#N/A,FALSE,"Elec Act vs Bud";#N/A,#N/A,FALSE,"G&amp;A";#N/A,#N/A,FALSE,"BGS";#N/A,#N/A,FALSE,"Res Cost"}</definedName>
    <definedName name="tomd" localSheetId="21" hidden="1">{#N/A,#N/A,FALSE,"O&amp;M by processes";#N/A,#N/A,FALSE,"Elec Act vs Bud";#N/A,#N/A,FALSE,"G&amp;A";#N/A,#N/A,FALSE,"BGS";#N/A,#N/A,FALSE,"Res Cost"}</definedName>
    <definedName name="tomd" localSheetId="22" hidden="1">{#N/A,#N/A,FALSE,"O&amp;M by processes";#N/A,#N/A,FALSE,"Elec Act vs Bud";#N/A,#N/A,FALSE,"G&amp;A";#N/A,#N/A,FALSE,"BGS";#N/A,#N/A,FALSE,"Res Cost"}</definedName>
    <definedName name="tomd" localSheetId="23" hidden="1">{#N/A,#N/A,FALSE,"O&amp;M by processes";#N/A,#N/A,FALSE,"Elec Act vs Bud";#N/A,#N/A,FALSE,"G&amp;A";#N/A,#N/A,FALSE,"BGS";#N/A,#N/A,FALSE,"Res Cost"}</definedName>
    <definedName name="tomd" localSheetId="20" hidden="1">{#N/A,#N/A,FALSE,"O&amp;M by processes";#N/A,#N/A,FALSE,"Elec Act vs Bud";#N/A,#N/A,FALSE,"G&amp;A";#N/A,#N/A,FALSE,"BGS";#N/A,#N/A,FALSE,"Res Cost"}</definedName>
    <definedName name="tomd" localSheetId="25" hidden="1">{#N/A,#N/A,FALSE,"O&amp;M by processes";#N/A,#N/A,FALSE,"Elec Act vs Bud";#N/A,#N/A,FALSE,"G&amp;A";#N/A,#N/A,FALSE,"BGS";#N/A,#N/A,FALSE,"Res Cost"}</definedName>
    <definedName name="tomd" hidden="1">{#N/A,#N/A,FALSE,"O&amp;M by processes";#N/A,#N/A,FALSE,"Elec Act vs Bud";#N/A,#N/A,FALSE,"G&amp;A";#N/A,#N/A,FALSE,"BGS";#N/A,#N/A,FALSE,"Res Cost"}</definedName>
    <definedName name="tomx" localSheetId="15" hidden="1">{#N/A,#N/A,FALSE,"O&amp;M by processes";#N/A,#N/A,FALSE,"Elec Act vs Bud";#N/A,#N/A,FALSE,"G&amp;A";#N/A,#N/A,FALSE,"BGS";#N/A,#N/A,FALSE,"Res Cost"}</definedName>
    <definedName name="tomx" localSheetId="24" hidden="1">{#N/A,#N/A,FALSE,"O&amp;M by processes";#N/A,#N/A,FALSE,"Elec Act vs Bud";#N/A,#N/A,FALSE,"G&amp;A";#N/A,#N/A,FALSE,"BGS";#N/A,#N/A,FALSE,"Res Cost"}</definedName>
    <definedName name="tomx" localSheetId="21" hidden="1">{#N/A,#N/A,FALSE,"O&amp;M by processes";#N/A,#N/A,FALSE,"Elec Act vs Bud";#N/A,#N/A,FALSE,"G&amp;A";#N/A,#N/A,FALSE,"BGS";#N/A,#N/A,FALSE,"Res Cost"}</definedName>
    <definedName name="tomx" localSheetId="22" hidden="1">{#N/A,#N/A,FALSE,"O&amp;M by processes";#N/A,#N/A,FALSE,"Elec Act vs Bud";#N/A,#N/A,FALSE,"G&amp;A";#N/A,#N/A,FALSE,"BGS";#N/A,#N/A,FALSE,"Res Cost"}</definedName>
    <definedName name="tomx" localSheetId="23" hidden="1">{#N/A,#N/A,FALSE,"O&amp;M by processes";#N/A,#N/A,FALSE,"Elec Act vs Bud";#N/A,#N/A,FALSE,"G&amp;A";#N/A,#N/A,FALSE,"BGS";#N/A,#N/A,FALSE,"Res Cost"}</definedName>
    <definedName name="tomx" localSheetId="20" hidden="1">{#N/A,#N/A,FALSE,"O&amp;M by processes";#N/A,#N/A,FALSE,"Elec Act vs Bud";#N/A,#N/A,FALSE,"G&amp;A";#N/A,#N/A,FALSE,"BGS";#N/A,#N/A,FALSE,"Res Cost"}</definedName>
    <definedName name="tomx" localSheetId="25" hidden="1">{#N/A,#N/A,FALSE,"O&amp;M by processes";#N/A,#N/A,FALSE,"Elec Act vs Bud";#N/A,#N/A,FALSE,"G&amp;A";#N/A,#N/A,FALSE,"BGS";#N/A,#N/A,FALSE,"Res Cost"}</definedName>
    <definedName name="tomx" hidden="1">{#N/A,#N/A,FALSE,"O&amp;M by processes";#N/A,#N/A,FALSE,"Elec Act vs Bud";#N/A,#N/A,FALSE,"G&amp;A";#N/A,#N/A,FALSE,"BGS";#N/A,#N/A,FALSE,"Res Cost"}</definedName>
    <definedName name="tomy" localSheetId="15" hidden="1">{#N/A,#N/A,FALSE,"O&amp;M by processes";#N/A,#N/A,FALSE,"Elec Act vs Bud";#N/A,#N/A,FALSE,"G&amp;A";#N/A,#N/A,FALSE,"BGS";#N/A,#N/A,FALSE,"Res Cost"}</definedName>
    <definedName name="tomy" localSheetId="24" hidden="1">{#N/A,#N/A,FALSE,"O&amp;M by processes";#N/A,#N/A,FALSE,"Elec Act vs Bud";#N/A,#N/A,FALSE,"G&amp;A";#N/A,#N/A,FALSE,"BGS";#N/A,#N/A,FALSE,"Res Cost"}</definedName>
    <definedName name="tomy" localSheetId="21" hidden="1">{#N/A,#N/A,FALSE,"O&amp;M by processes";#N/A,#N/A,FALSE,"Elec Act vs Bud";#N/A,#N/A,FALSE,"G&amp;A";#N/A,#N/A,FALSE,"BGS";#N/A,#N/A,FALSE,"Res Cost"}</definedName>
    <definedName name="tomy" localSheetId="22" hidden="1">{#N/A,#N/A,FALSE,"O&amp;M by processes";#N/A,#N/A,FALSE,"Elec Act vs Bud";#N/A,#N/A,FALSE,"G&amp;A";#N/A,#N/A,FALSE,"BGS";#N/A,#N/A,FALSE,"Res Cost"}</definedName>
    <definedName name="tomy" localSheetId="23" hidden="1">{#N/A,#N/A,FALSE,"O&amp;M by processes";#N/A,#N/A,FALSE,"Elec Act vs Bud";#N/A,#N/A,FALSE,"G&amp;A";#N/A,#N/A,FALSE,"BGS";#N/A,#N/A,FALSE,"Res Cost"}</definedName>
    <definedName name="tomy" localSheetId="20" hidden="1">{#N/A,#N/A,FALSE,"O&amp;M by processes";#N/A,#N/A,FALSE,"Elec Act vs Bud";#N/A,#N/A,FALSE,"G&amp;A";#N/A,#N/A,FALSE,"BGS";#N/A,#N/A,FALSE,"Res Cost"}</definedName>
    <definedName name="tomy" localSheetId="25" hidden="1">{#N/A,#N/A,FALSE,"O&amp;M by processes";#N/A,#N/A,FALSE,"Elec Act vs Bud";#N/A,#N/A,FALSE,"G&amp;A";#N/A,#N/A,FALSE,"BGS";#N/A,#N/A,FALSE,"Res Cost"}</definedName>
    <definedName name="tomy" hidden="1">{#N/A,#N/A,FALSE,"O&amp;M by processes";#N/A,#N/A,FALSE,"Elec Act vs Bud";#N/A,#N/A,FALSE,"G&amp;A";#N/A,#N/A,FALSE,"BGS";#N/A,#N/A,FALSE,"Res Cost"}</definedName>
    <definedName name="tomz" localSheetId="15" hidden="1">{#N/A,#N/A,FALSE,"O&amp;M by processes";#N/A,#N/A,FALSE,"Elec Act vs Bud";#N/A,#N/A,FALSE,"G&amp;A";#N/A,#N/A,FALSE,"BGS";#N/A,#N/A,FALSE,"Res Cost"}</definedName>
    <definedName name="tomz" localSheetId="24" hidden="1">{#N/A,#N/A,FALSE,"O&amp;M by processes";#N/A,#N/A,FALSE,"Elec Act vs Bud";#N/A,#N/A,FALSE,"G&amp;A";#N/A,#N/A,FALSE,"BGS";#N/A,#N/A,FALSE,"Res Cost"}</definedName>
    <definedName name="tomz" localSheetId="21" hidden="1">{#N/A,#N/A,FALSE,"O&amp;M by processes";#N/A,#N/A,FALSE,"Elec Act vs Bud";#N/A,#N/A,FALSE,"G&amp;A";#N/A,#N/A,FALSE,"BGS";#N/A,#N/A,FALSE,"Res Cost"}</definedName>
    <definedName name="tomz" localSheetId="22" hidden="1">{#N/A,#N/A,FALSE,"O&amp;M by processes";#N/A,#N/A,FALSE,"Elec Act vs Bud";#N/A,#N/A,FALSE,"G&amp;A";#N/A,#N/A,FALSE,"BGS";#N/A,#N/A,FALSE,"Res Cost"}</definedName>
    <definedName name="tomz" localSheetId="23" hidden="1">{#N/A,#N/A,FALSE,"O&amp;M by processes";#N/A,#N/A,FALSE,"Elec Act vs Bud";#N/A,#N/A,FALSE,"G&amp;A";#N/A,#N/A,FALSE,"BGS";#N/A,#N/A,FALSE,"Res Cost"}</definedName>
    <definedName name="tomz" localSheetId="20" hidden="1">{#N/A,#N/A,FALSE,"O&amp;M by processes";#N/A,#N/A,FALSE,"Elec Act vs Bud";#N/A,#N/A,FALSE,"G&amp;A";#N/A,#N/A,FALSE,"BGS";#N/A,#N/A,FALSE,"Res Cost"}</definedName>
    <definedName name="tomz" localSheetId="25" hidden="1">{#N/A,#N/A,FALSE,"O&amp;M by processes";#N/A,#N/A,FALSE,"Elec Act vs Bud";#N/A,#N/A,FALSE,"G&amp;A";#N/A,#N/A,FALSE,"BGS";#N/A,#N/A,FALSE,"Res Cost"}</definedName>
    <definedName name="tomz" hidden="1">{#N/A,#N/A,FALSE,"O&amp;M by processes";#N/A,#N/A,FALSE,"Elec Act vs Bud";#N/A,#N/A,FALSE,"G&amp;A";#N/A,#N/A,FALSE,"BGS";#N/A,#N/A,FALSE,"Res Cost"}</definedName>
    <definedName name="tot_ded" localSheetId="23">#REF!</definedName>
    <definedName name="tot_ded">#REF!</definedName>
    <definedName name="Tota_Deferred" localSheetId="24">#REF!</definedName>
    <definedName name="Tota_Deferred" localSheetId="21">#REF!</definedName>
    <definedName name="Tota_Deferred" localSheetId="22">#REF!</definedName>
    <definedName name="Tota_Deferred" localSheetId="23">#REF!</definedName>
    <definedName name="Tota_Deferred" localSheetId="20">#REF!</definedName>
    <definedName name="Tota_Deferred" localSheetId="25">#REF!</definedName>
    <definedName name="Tota_Deferred">#REF!</definedName>
    <definedName name="TotalAllocatedEthane" localSheetId="23">#REF!</definedName>
    <definedName name="TotalAllocatedEthane">#REF!</definedName>
    <definedName name="TotalAllocatedGallons" localSheetId="23">#REF!</definedName>
    <definedName name="TotalAllocatedGallons">#REF!</definedName>
    <definedName name="TotalAllocatedIsoButane" localSheetId="23">#REF!</definedName>
    <definedName name="TotalAllocatedIsoButane">#REF!</definedName>
    <definedName name="TotalAllocatedNormalButane" localSheetId="23">#REF!</definedName>
    <definedName name="TotalAllocatedNormalButane">#REF!</definedName>
    <definedName name="TotalAllocatedPentanesPlus" localSheetId="23">#REF!</definedName>
    <definedName name="TotalAllocatedPentanesPlus">#REF!</definedName>
    <definedName name="TotalAllocatedPropane" localSheetId="23">#REF!</definedName>
    <definedName name="TotalAllocatedPropane">#REF!</definedName>
    <definedName name="TotalMeteredFuelAndFlareMcf" localSheetId="23">#REF!</definedName>
    <definedName name="TotalMeteredFuelAndFlareMcf">#REF!</definedName>
    <definedName name="TotalMeteredFuelAndFlareMmbtu" localSheetId="23">#REF!</definedName>
    <definedName name="TotalMeteredFuelAndFlareMmbtu">#REF!</definedName>
    <definedName name="TotalMeteredPlantInletMcf" localSheetId="23">#REF!</definedName>
    <definedName name="TotalMeteredPlantInletMcf">#REF!</definedName>
    <definedName name="TotalMeteredPlantInletMmbtu" localSheetId="23">#REF!</definedName>
    <definedName name="TotalMeteredPlantInletMmbtu">#REF!</definedName>
    <definedName name="TotalPostedWellHeadMmbtu" localSheetId="23">#REF!</definedName>
    <definedName name="TotalPostedWellHeadMmbtu">#REF!</definedName>
    <definedName name="TotalTheoreticalEthane" localSheetId="23">#REF!</definedName>
    <definedName name="TotalTheoreticalEthane">#REF!</definedName>
    <definedName name="TotalTheoreticalGallons" localSheetId="23">#REF!</definedName>
    <definedName name="TotalTheoreticalGallons">#REF!</definedName>
    <definedName name="TotalTheoreticalIsoButane" localSheetId="23">#REF!</definedName>
    <definedName name="TotalTheoreticalIsoButane">#REF!</definedName>
    <definedName name="TotalTheoreticalNormalButane" localSheetId="23">#REF!</definedName>
    <definedName name="TotalTheoreticalNormalButane">#REF!</definedName>
    <definedName name="TotalTheoreticalPentanesPlus" localSheetId="23">#REF!</definedName>
    <definedName name="TotalTheoreticalPentanesPlus">#REF!</definedName>
    <definedName name="TotalTheoreticalPlantInletMcf" localSheetId="23">#REF!</definedName>
    <definedName name="TotalTheoreticalPlantInletMcf">#REF!</definedName>
    <definedName name="TotalTheoreticalPlantInletMmbtu" localSheetId="23">#REF!</definedName>
    <definedName name="TotalTheoreticalPlantInletMmbtu">#REF!</definedName>
    <definedName name="TotalTheoreticalPropane" localSheetId="23">#REF!</definedName>
    <definedName name="TotalTheoreticalPropane">#REF!</definedName>
    <definedName name="TotalvaporVolumeShrinkageMcf" localSheetId="23">#REF!</definedName>
    <definedName name="TotalvaporVolumeShrinkageMcf">#REF!</definedName>
    <definedName name="TotalvaporVolumeShrinkageMmbtu" localSheetId="23">#REF!</definedName>
    <definedName name="TotalvaporVolumeShrinkageMmbtu">#REF!</definedName>
    <definedName name="TotalWellheadMcf" localSheetId="23">#REF!</definedName>
    <definedName name="TotalWellheadMcf">#REF!</definedName>
    <definedName name="TotalWellheadMmbtu" localSheetId="23">#REF!</definedName>
    <definedName name="TotalWellheadMmbtu">#REF!</definedName>
    <definedName name="tp" localSheetId="23">#REF!</definedName>
    <definedName name="tp">#REF!</definedName>
    <definedName name="TradeDirection" localSheetId="23">#REF!</definedName>
    <definedName name="TradeDirection">#REF!</definedName>
    <definedName name="Transact" localSheetId="23">#REF!,#REF!,#REF!,#REF!,#REF!,#REF!,#REF!,#REF!,#REF!,#REF!,#REF!,#REF!,#REF!,#REF!,#REF!,#REF!,#REF!,#REF!</definedName>
    <definedName name="Transact">#REF!,#REF!,#REF!,#REF!,#REF!,#REF!,#REF!,#REF!,#REF!,#REF!,#REF!,#REF!,#REF!,#REF!,#REF!,#REF!,#REF!,#REF!</definedName>
    <definedName name="treeList" hidden="1">"10000000000000000000000000000000000000000000000000000000000000000000000000000000000000000000000000000000000000000000000000000000000000000000000000000000000000000000000000000000000000000000000000000000"</definedName>
    <definedName name="TrialBalance" localSheetId="23">#REF!</definedName>
    <definedName name="TrialBalance">#REF!</definedName>
    <definedName name="TRWD_MMBtu" localSheetId="23">#REF!</definedName>
    <definedName name="TRWD_MMBtu">#REF!</definedName>
    <definedName name="tryertyrty" localSheetId="24" hidden="1">{#N/A,#N/A,FALSE,"Income Statement";#N/A,#N/A,FALSE,"Quarter IS";#N/A,#N/A,FALSE,"US E&amp;P";#N/A,#N/A,FALSE,"International E&amp;P";#N/A,#N/A,FALSE,"Chemicals"}</definedName>
    <definedName name="tryertyrty" localSheetId="21" hidden="1">{#N/A,#N/A,FALSE,"Income Statement";#N/A,#N/A,FALSE,"Quarter IS";#N/A,#N/A,FALSE,"US E&amp;P";#N/A,#N/A,FALSE,"International E&amp;P";#N/A,#N/A,FALSE,"Chemicals"}</definedName>
    <definedName name="tryertyrty" localSheetId="22" hidden="1">{#N/A,#N/A,FALSE,"Income Statement";#N/A,#N/A,FALSE,"Quarter IS";#N/A,#N/A,FALSE,"US E&amp;P";#N/A,#N/A,FALSE,"International E&amp;P";#N/A,#N/A,FALSE,"Chemicals"}</definedName>
    <definedName name="tryertyrty" localSheetId="23" hidden="1">{#N/A,#N/A,FALSE,"Income Statement";#N/A,#N/A,FALSE,"Quarter IS";#N/A,#N/A,FALSE,"US E&amp;P";#N/A,#N/A,FALSE,"International E&amp;P";#N/A,#N/A,FALSE,"Chemicals"}</definedName>
    <definedName name="tryertyrty" localSheetId="20" hidden="1">{#N/A,#N/A,FALSE,"Income Statement";#N/A,#N/A,FALSE,"Quarter IS";#N/A,#N/A,FALSE,"US E&amp;P";#N/A,#N/A,FALSE,"International E&amp;P";#N/A,#N/A,FALSE,"Chemicals"}</definedName>
    <definedName name="tryertyrty" localSheetId="25" hidden="1">{#N/A,#N/A,FALSE,"Income Statement";#N/A,#N/A,FALSE,"Quarter IS";#N/A,#N/A,FALSE,"US E&amp;P";#N/A,#N/A,FALSE,"International E&amp;P";#N/A,#N/A,FALSE,"Chemicals"}</definedName>
    <definedName name="tryertyrty" hidden="1">{#N/A,#N/A,FALSE,"Income Statement";#N/A,#N/A,FALSE,"Quarter IS";#N/A,#N/A,FALSE,"US E&amp;P";#N/A,#N/A,FALSE,"International E&amp;P";#N/A,#N/A,FALSE,"Chemicals"}</definedName>
    <definedName name="tt" localSheetId="24" hidden="1">{"Kontenverteilung",#N/A,FALSE,"H A Ü"}</definedName>
    <definedName name="tt" localSheetId="21" hidden="1">{"Kontenverteilung",#N/A,FALSE,"H A Ü"}</definedName>
    <definedName name="tt" localSheetId="22" hidden="1">{"Kontenverteilung",#N/A,FALSE,"H A Ü"}</definedName>
    <definedName name="tt" localSheetId="23" hidden="1">{"Kontenverteilung",#N/A,FALSE,"H A Ü"}</definedName>
    <definedName name="tt" localSheetId="20" hidden="1">{"Kontenverteilung",#N/A,FALSE,"H A Ü"}</definedName>
    <definedName name="tt" localSheetId="25" hidden="1">{"Kontenverteilung",#N/A,FALSE,"H A Ü"}</definedName>
    <definedName name="tt" hidden="1">{"Kontenverteilung",#N/A,FALSE,"H A Ü"}</definedName>
    <definedName name="ttt"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ttt"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ttt"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ttt"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ttt"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ttt"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ttt"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TUBING_PRESSURE" localSheetId="23">OFFSET(#REF!,3,IF(#REF!=1,#REF!+3,5*#REF!-1),20000,1)</definedName>
    <definedName name="TUBING_PRESSURE">OFFSET(#REF!,3,IF(#REF!=1,#REF!+3,5*#REF!-1),20000,1)</definedName>
    <definedName name="tyertyerty" localSheetId="24" hidden="1">{TRUE,TRUE,-1.25,-15.5,604.5,343.5,FALSE,FALSE,TRUE,TRUE,0,1,#N/A,1,#N/A,11.0357142857143,23.5294117647059,1,FALSE,FALSE,3,TRUE,1,FALSE,100,"Swvu.normal._.growth.","ACwvu.normal._.growth.",#N/A,FALSE,FALSE,0.75,0.75,1,1,1,"","",TRUE,FALSE,FALSE,FALSE,1,#N/A,1,1,"=R1C1:R20C3",FALSE,#N/A,#N/A,FALSE,FALSE,FALSE,1,#N/A,#N/A,FALSE,FALSE,TRUE,TRUE,TRUE}</definedName>
    <definedName name="tyertyerty" localSheetId="21" hidden="1">{TRUE,TRUE,-1.25,-15.5,604.5,343.5,FALSE,FALSE,TRUE,TRUE,0,1,#N/A,1,#N/A,11.0357142857143,23.5294117647059,1,FALSE,FALSE,3,TRUE,1,FALSE,100,"Swvu.normal._.growth.","ACwvu.normal._.growth.",#N/A,FALSE,FALSE,0.75,0.75,1,1,1,"","",TRUE,FALSE,FALSE,FALSE,1,#N/A,1,1,"=R1C1:R20C3",FALSE,#N/A,#N/A,FALSE,FALSE,FALSE,1,#N/A,#N/A,FALSE,FALSE,TRUE,TRUE,TRUE}</definedName>
    <definedName name="tyertyerty" localSheetId="22" hidden="1">{TRUE,TRUE,-1.25,-15.5,604.5,343.5,FALSE,FALSE,TRUE,TRUE,0,1,#N/A,1,#N/A,11.0357142857143,23.5294117647059,1,FALSE,FALSE,3,TRUE,1,FALSE,100,"Swvu.normal._.growth.","ACwvu.normal._.growth.",#N/A,FALSE,FALSE,0.75,0.75,1,1,1,"","",TRUE,FALSE,FALSE,FALSE,1,#N/A,1,1,"=R1C1:R20C3",FALSE,#N/A,#N/A,FALSE,FALSE,FALSE,1,#N/A,#N/A,FALSE,FALSE,TRUE,TRUE,TRUE}</definedName>
    <definedName name="tyertyerty" localSheetId="23" hidden="1">{TRUE,TRUE,-1.25,-15.5,604.5,343.5,FALSE,FALSE,TRUE,TRUE,0,1,#N/A,1,#N/A,11.0357142857143,23.5294117647059,1,FALSE,FALSE,3,TRUE,1,FALSE,100,"Swvu.normal._.growth.","ACwvu.normal._.growth.",#N/A,FALSE,FALSE,0.75,0.75,1,1,1,"","",TRUE,FALSE,FALSE,FALSE,1,#N/A,1,1,"=R1C1:R20C3",FALSE,#N/A,#N/A,FALSE,FALSE,FALSE,1,#N/A,#N/A,FALSE,FALSE,TRUE,TRUE,TRUE}</definedName>
    <definedName name="tyertyerty" localSheetId="20" hidden="1">{TRUE,TRUE,-1.25,-15.5,604.5,343.5,FALSE,FALSE,TRUE,TRUE,0,1,#N/A,1,#N/A,11.0357142857143,23.5294117647059,1,FALSE,FALSE,3,TRUE,1,FALSE,100,"Swvu.normal._.growth.","ACwvu.normal._.growth.",#N/A,FALSE,FALSE,0.75,0.75,1,1,1,"","",TRUE,FALSE,FALSE,FALSE,1,#N/A,1,1,"=R1C1:R20C3",FALSE,#N/A,#N/A,FALSE,FALSE,FALSE,1,#N/A,#N/A,FALSE,FALSE,TRUE,TRUE,TRUE}</definedName>
    <definedName name="tyertyerty" localSheetId="25" hidden="1">{TRUE,TRUE,-1.25,-15.5,604.5,343.5,FALSE,FALSE,TRUE,TRUE,0,1,#N/A,1,#N/A,11.0357142857143,23.5294117647059,1,FALSE,FALSE,3,TRUE,1,FALSE,100,"Swvu.normal._.growth.","ACwvu.normal._.growth.",#N/A,FALSE,FALSE,0.75,0.75,1,1,1,"","",TRUE,FALSE,FALSE,FALSE,1,#N/A,1,1,"=R1C1:R20C3",FALSE,#N/A,#N/A,FALSE,FALSE,FALSE,1,#N/A,#N/A,FALSE,FALSE,TRUE,TRUE,TRUE}</definedName>
    <definedName name="tyertyerty" hidden="1">{TRUE,TRUE,-1.25,-15.5,604.5,343.5,FALSE,FALSE,TRUE,TRUE,0,1,#N/A,1,#N/A,11.0357142857143,23.5294117647059,1,FALSE,FALSE,3,TRUE,1,FALSE,100,"Swvu.normal._.growth.","ACwvu.normal._.growth.",#N/A,FALSE,FALSE,0.75,0.75,1,1,1,"","",TRUE,FALSE,FALSE,FALSE,1,#N/A,1,1,"=R1C1:R20C3",FALSE,#N/A,#N/A,FALSE,FALSE,FALSE,1,#N/A,#N/A,FALSE,FALSE,TRUE,TRUE,TRUE}</definedName>
    <definedName name="tyertyeryt" localSheetId="24" hidden="1">{TRUE,TRUE,-1.25,-15.5,604.5,343.5,FALSE,FALSE,TRUE,TRUE,0,1,2,1,13,1,4,4,TRUE,TRUE,3,TRUE,1,TRUE,80,"Swvu.qtr._.for._.IR.","ACwvu.qtr._.for._.IR.",#N/A,FALSE,FALSE,0.65,0.5,1.25,1,2,"","",TRUE,FALSE,FALSE,FALSE,1,#N/A,1,1,"=R1C1:R33C11",FALSE,#N/A,#N/A,FALSE,FALSE,FALSE,1,#N/A,#N/A,FALSE,FALSE,TRUE,TRUE,TRUE}</definedName>
    <definedName name="tyertyeryt" localSheetId="21" hidden="1">{TRUE,TRUE,-1.25,-15.5,604.5,343.5,FALSE,FALSE,TRUE,TRUE,0,1,2,1,13,1,4,4,TRUE,TRUE,3,TRUE,1,TRUE,80,"Swvu.qtr._.for._.IR.","ACwvu.qtr._.for._.IR.",#N/A,FALSE,FALSE,0.65,0.5,1.25,1,2,"","",TRUE,FALSE,FALSE,FALSE,1,#N/A,1,1,"=R1C1:R33C11",FALSE,#N/A,#N/A,FALSE,FALSE,FALSE,1,#N/A,#N/A,FALSE,FALSE,TRUE,TRUE,TRUE}</definedName>
    <definedName name="tyertyeryt" localSheetId="22" hidden="1">{TRUE,TRUE,-1.25,-15.5,604.5,343.5,FALSE,FALSE,TRUE,TRUE,0,1,2,1,13,1,4,4,TRUE,TRUE,3,TRUE,1,TRUE,80,"Swvu.qtr._.for._.IR.","ACwvu.qtr._.for._.IR.",#N/A,FALSE,FALSE,0.65,0.5,1.25,1,2,"","",TRUE,FALSE,FALSE,FALSE,1,#N/A,1,1,"=R1C1:R33C11",FALSE,#N/A,#N/A,FALSE,FALSE,FALSE,1,#N/A,#N/A,FALSE,FALSE,TRUE,TRUE,TRUE}</definedName>
    <definedName name="tyertyeryt" localSheetId="23" hidden="1">{TRUE,TRUE,-1.25,-15.5,604.5,343.5,FALSE,FALSE,TRUE,TRUE,0,1,2,1,13,1,4,4,TRUE,TRUE,3,TRUE,1,TRUE,80,"Swvu.qtr._.for._.IR.","ACwvu.qtr._.for._.IR.",#N/A,FALSE,FALSE,0.65,0.5,1.25,1,2,"","",TRUE,FALSE,FALSE,FALSE,1,#N/A,1,1,"=R1C1:R33C11",FALSE,#N/A,#N/A,FALSE,FALSE,FALSE,1,#N/A,#N/A,FALSE,FALSE,TRUE,TRUE,TRUE}</definedName>
    <definedName name="tyertyeryt" localSheetId="20" hidden="1">{TRUE,TRUE,-1.25,-15.5,604.5,343.5,FALSE,FALSE,TRUE,TRUE,0,1,2,1,13,1,4,4,TRUE,TRUE,3,TRUE,1,TRUE,80,"Swvu.qtr._.for._.IR.","ACwvu.qtr._.for._.IR.",#N/A,FALSE,FALSE,0.65,0.5,1.25,1,2,"","",TRUE,FALSE,FALSE,FALSE,1,#N/A,1,1,"=R1C1:R33C11",FALSE,#N/A,#N/A,FALSE,FALSE,FALSE,1,#N/A,#N/A,FALSE,FALSE,TRUE,TRUE,TRUE}</definedName>
    <definedName name="tyertyeryt" localSheetId="25" hidden="1">{TRUE,TRUE,-1.25,-15.5,604.5,343.5,FALSE,FALSE,TRUE,TRUE,0,1,2,1,13,1,4,4,TRUE,TRUE,3,TRUE,1,TRUE,80,"Swvu.qtr._.for._.IR.","ACwvu.qtr._.for._.IR.",#N/A,FALSE,FALSE,0.65,0.5,1.25,1,2,"","",TRUE,FALSE,FALSE,FALSE,1,#N/A,1,1,"=R1C1:R33C11",FALSE,#N/A,#N/A,FALSE,FALSE,FALSE,1,#N/A,#N/A,FALSE,FALSE,TRUE,TRUE,TRUE}</definedName>
    <definedName name="tyertyeryt" hidden="1">{TRUE,TRUE,-1.25,-15.5,604.5,343.5,FALSE,FALSE,TRUE,TRUE,0,1,2,1,13,1,4,4,TRUE,TRUE,3,TRUE,1,TRUE,80,"Swvu.qtr._.for._.IR.","ACwvu.qtr._.for._.IR.",#N/A,FALSE,FALSE,0.65,0.5,1.25,1,2,"","",TRUE,FALSE,FALSE,FALSE,1,#N/A,1,1,"=R1C1:R33C11",FALSE,#N/A,#N/A,FALSE,FALSE,FALSE,1,#N/A,#N/A,FALSE,FALSE,TRUE,TRUE,TRUE}</definedName>
    <definedName name="Typist" hidden="1">"b1"</definedName>
    <definedName name="tyu" localSheetId="23">#REF!,#REF!,#REF!,#REF!</definedName>
    <definedName name="tyu">#REF!,#REF!,#REF!,#REF!</definedName>
    <definedName name="UA" localSheetId="23">#REF!</definedName>
    <definedName name="UA">#REF!</definedName>
    <definedName name="UDFCount" localSheetId="24" hidden="1">#REF!</definedName>
    <definedName name="UDFCount" localSheetId="21" hidden="1">#REF!</definedName>
    <definedName name="UDFCount" localSheetId="22" hidden="1">#REF!</definedName>
    <definedName name="UDFCount" localSheetId="23" hidden="1">#REF!</definedName>
    <definedName name="UDFCount" localSheetId="20" hidden="1">#REF!</definedName>
    <definedName name="UDFCount" localSheetId="25" hidden="1">#REF!</definedName>
    <definedName name="UDFCount" hidden="1">#REF!</definedName>
    <definedName name="UIO49X"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1"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1"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1"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2"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2"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2"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3"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3"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3"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4"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4"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4"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5"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5"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5"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kryt" localSheetId="23">#REF!,#REF!,#REF!,#REF!</definedName>
    <definedName name="ukryt">#REF!,#REF!,#REF!,#REF!</definedName>
    <definedName name="unf.Leist" localSheetId="24" hidden="1">{"Alles",#N/A,FALSE,"H A Ü"}</definedName>
    <definedName name="unf.Leist" localSheetId="21" hidden="1">{"Alles",#N/A,FALSE,"H A Ü"}</definedName>
    <definedName name="unf.Leist" localSheetId="22" hidden="1">{"Alles",#N/A,FALSE,"H A Ü"}</definedName>
    <definedName name="unf.Leist" localSheetId="23" hidden="1">{"Alles",#N/A,FALSE,"H A Ü"}</definedName>
    <definedName name="unf.Leist" localSheetId="20" hidden="1">{"Alles",#N/A,FALSE,"H A Ü"}</definedName>
    <definedName name="unf.Leist" localSheetId="25" hidden="1">{"Alles",#N/A,FALSE,"H A Ü"}</definedName>
    <definedName name="unf.Leist" hidden="1">{"Alles",#N/A,FALSE,"H A Ü"}</definedName>
    <definedName name="Unfert.Leist" localSheetId="24" hidden="1">{"Saldenliste",#N/A,FALSE,"H A Ü"}</definedName>
    <definedName name="Unfert.Leist" localSheetId="21" hidden="1">{"Saldenliste",#N/A,FALSE,"H A Ü"}</definedName>
    <definedName name="Unfert.Leist" localSheetId="22" hidden="1">{"Saldenliste",#N/A,FALSE,"H A Ü"}</definedName>
    <definedName name="Unfert.Leist" localSheetId="23" hidden="1">{"Saldenliste",#N/A,FALSE,"H A Ü"}</definedName>
    <definedName name="Unfert.Leist" localSheetId="20" hidden="1">{"Saldenliste",#N/A,FALSE,"H A Ü"}</definedName>
    <definedName name="Unfert.Leist" localSheetId="25" hidden="1">{"Saldenliste",#N/A,FALSE,"H A Ü"}</definedName>
    <definedName name="Unfert.Leist" hidden="1">{"Saldenliste",#N/A,FALSE,"H A Ü"}</definedName>
    <definedName name="Units" localSheetId="23">#REF!</definedName>
    <definedName name="Units">#REF!</definedName>
    <definedName name="unitsbuilt" localSheetId="23">#REF!</definedName>
    <definedName name="unitsbuilt">#REF!</definedName>
    <definedName name="UofM" localSheetId="23">#REF!</definedName>
    <definedName name="UofM">#REF!</definedName>
    <definedName name="usemcb" localSheetId="23">LEFT(#REF!)="Y"</definedName>
    <definedName name="usemcb">LEFT(#REF!)="Y"</definedName>
    <definedName name="uwe" localSheetId="24" hidden="1">{"Alles",#N/A,FALSE,"H A Ü"}</definedName>
    <definedName name="uwe" localSheetId="21" hidden="1">{"Alles",#N/A,FALSE,"H A Ü"}</definedName>
    <definedName name="uwe" localSheetId="22" hidden="1">{"Alles",#N/A,FALSE,"H A Ü"}</definedName>
    <definedName name="uwe" localSheetId="23" hidden="1">{"Alles",#N/A,FALSE,"H A Ü"}</definedName>
    <definedName name="uwe" localSheetId="20" hidden="1">{"Alles",#N/A,FALSE,"H A Ü"}</definedName>
    <definedName name="uwe" localSheetId="25" hidden="1">{"Alles",#N/A,FALSE,"H A Ü"}</definedName>
    <definedName name="uwe" hidden="1">{"Alles",#N/A,FALSE,"H A Ü"}</definedName>
    <definedName name="uwu" localSheetId="24" hidden="1">{#N/A,#N/A,FALSE,"QTR Total";#N/A,#N/A,FALSE,"QTR ASNS";#N/A,#N/A,FALSE,"QTR PNCNS";#N/A,#N/A,FALSE,"QTR DSNS";#N/A,#N/A,FALSE,"QTR TNS"}</definedName>
    <definedName name="uwu" localSheetId="21" hidden="1">{#N/A,#N/A,FALSE,"QTR Total";#N/A,#N/A,FALSE,"QTR ASNS";#N/A,#N/A,FALSE,"QTR PNCNS";#N/A,#N/A,FALSE,"QTR DSNS";#N/A,#N/A,FALSE,"QTR TNS"}</definedName>
    <definedName name="uwu" localSheetId="22" hidden="1">{#N/A,#N/A,FALSE,"QTR Total";#N/A,#N/A,FALSE,"QTR ASNS";#N/A,#N/A,FALSE,"QTR PNCNS";#N/A,#N/A,FALSE,"QTR DSNS";#N/A,#N/A,FALSE,"QTR TNS"}</definedName>
    <definedName name="uwu" localSheetId="23" hidden="1">{#N/A,#N/A,FALSE,"QTR Total";#N/A,#N/A,FALSE,"QTR ASNS";#N/A,#N/A,FALSE,"QTR PNCNS";#N/A,#N/A,FALSE,"QTR DSNS";#N/A,#N/A,FALSE,"QTR TNS"}</definedName>
    <definedName name="uwu" localSheetId="20" hidden="1">{#N/A,#N/A,FALSE,"QTR Total";#N/A,#N/A,FALSE,"QTR ASNS";#N/A,#N/A,FALSE,"QTR PNCNS";#N/A,#N/A,FALSE,"QTR DSNS";#N/A,#N/A,FALSE,"QTR TNS"}</definedName>
    <definedName name="uwu" localSheetId="25" hidden="1">{#N/A,#N/A,FALSE,"QTR Total";#N/A,#N/A,FALSE,"QTR ASNS";#N/A,#N/A,FALSE,"QTR PNCNS";#N/A,#N/A,FALSE,"QTR DSNS";#N/A,#N/A,FALSE,"QTR TNS"}</definedName>
    <definedName name="uwu" hidden="1">{#N/A,#N/A,FALSE,"QTR Total";#N/A,#N/A,FALSE,"QTR ASNS";#N/A,#N/A,FALSE,"QTR PNCNS";#N/A,#N/A,FALSE,"QTR DSNS";#N/A,#N/A,FALSE,"QTR TNS"}</definedName>
    <definedName name="v" localSheetId="24" hidden="1">{#N/A,#N/A,FALSE,"TOTFINAL";#N/A,#N/A,FALSE,"FINPLAN";#N/A,#N/A,FALSE,"TOTMOTADJ";#N/A,#N/A,FALSE,"tieEQ";#N/A,#N/A,FALSE,"G";#N/A,#N/A,FALSE,"ELIMS";#N/A,#N/A,FALSE,"NEXTEL ADJ";#N/A,#N/A,FALSE,"MIMS";#N/A,#N/A,FALSE,"LMPS";#N/A,#N/A,FALSE,"CNSS";#N/A,#N/A,FALSE,"CSS";#N/A,#N/A,FALSE,"MCG";#N/A,#N/A,FALSE,"AECS";#N/A,#N/A,FALSE,"SPS";#N/A,#N/A,FALSE,"CORP"}</definedName>
    <definedName name="v" localSheetId="21" hidden="1">{#N/A,#N/A,FALSE,"TOTFINAL";#N/A,#N/A,FALSE,"FINPLAN";#N/A,#N/A,FALSE,"TOTMOTADJ";#N/A,#N/A,FALSE,"tieEQ";#N/A,#N/A,FALSE,"G";#N/A,#N/A,FALSE,"ELIMS";#N/A,#N/A,FALSE,"NEXTEL ADJ";#N/A,#N/A,FALSE,"MIMS";#N/A,#N/A,FALSE,"LMPS";#N/A,#N/A,FALSE,"CNSS";#N/A,#N/A,FALSE,"CSS";#N/A,#N/A,FALSE,"MCG";#N/A,#N/A,FALSE,"AECS";#N/A,#N/A,FALSE,"SPS";#N/A,#N/A,FALSE,"CORP"}</definedName>
    <definedName name="v" localSheetId="22" hidden="1">{#N/A,#N/A,FALSE,"TOTFINAL";#N/A,#N/A,FALSE,"FINPLAN";#N/A,#N/A,FALSE,"TOTMOTADJ";#N/A,#N/A,FALSE,"tieEQ";#N/A,#N/A,FALSE,"G";#N/A,#N/A,FALSE,"ELIMS";#N/A,#N/A,FALSE,"NEXTEL ADJ";#N/A,#N/A,FALSE,"MIMS";#N/A,#N/A,FALSE,"LMPS";#N/A,#N/A,FALSE,"CNSS";#N/A,#N/A,FALSE,"CSS";#N/A,#N/A,FALSE,"MCG";#N/A,#N/A,FALSE,"AECS";#N/A,#N/A,FALSE,"SPS";#N/A,#N/A,FALSE,"CORP"}</definedName>
    <definedName name="v" localSheetId="23" hidden="1">{#N/A,#N/A,FALSE,"TOTFINAL";#N/A,#N/A,FALSE,"FINPLAN";#N/A,#N/A,FALSE,"TOTMOTADJ";#N/A,#N/A,FALSE,"tieEQ";#N/A,#N/A,FALSE,"G";#N/A,#N/A,FALSE,"ELIMS";#N/A,#N/A,FALSE,"NEXTEL ADJ";#N/A,#N/A,FALSE,"MIMS";#N/A,#N/A,FALSE,"LMPS";#N/A,#N/A,FALSE,"CNSS";#N/A,#N/A,FALSE,"CSS";#N/A,#N/A,FALSE,"MCG";#N/A,#N/A,FALSE,"AECS";#N/A,#N/A,FALSE,"SPS";#N/A,#N/A,FALSE,"CORP"}</definedName>
    <definedName name="v" localSheetId="20" hidden="1">{#N/A,#N/A,FALSE,"TOTFINAL";#N/A,#N/A,FALSE,"FINPLAN";#N/A,#N/A,FALSE,"TOTMOTADJ";#N/A,#N/A,FALSE,"tieEQ";#N/A,#N/A,FALSE,"G";#N/A,#N/A,FALSE,"ELIMS";#N/A,#N/A,FALSE,"NEXTEL ADJ";#N/A,#N/A,FALSE,"MIMS";#N/A,#N/A,FALSE,"LMPS";#N/A,#N/A,FALSE,"CNSS";#N/A,#N/A,FALSE,"CSS";#N/A,#N/A,FALSE,"MCG";#N/A,#N/A,FALSE,"AECS";#N/A,#N/A,FALSE,"SPS";#N/A,#N/A,FALSE,"CORP"}</definedName>
    <definedName name="v" localSheetId="25" hidden="1">{#N/A,#N/A,FALSE,"TOTFINAL";#N/A,#N/A,FALSE,"FINPLAN";#N/A,#N/A,FALSE,"TOTMOTADJ";#N/A,#N/A,FALSE,"tieEQ";#N/A,#N/A,FALSE,"G";#N/A,#N/A,FALSE,"ELIMS";#N/A,#N/A,FALSE,"NEXTEL ADJ";#N/A,#N/A,FALSE,"MIMS";#N/A,#N/A,FALSE,"LMPS";#N/A,#N/A,FALSE,"CNSS";#N/A,#N/A,FALSE,"CSS";#N/A,#N/A,FALSE,"MCG";#N/A,#N/A,FALSE,"AECS";#N/A,#N/A,FALSE,"SPS";#N/A,#N/A,FALSE,"CORP"}</definedName>
    <definedName name="v" hidden="1">{#N/A,#N/A,FALSE,"TOTFINAL";#N/A,#N/A,FALSE,"FINPLAN";#N/A,#N/A,FALSE,"TOTMOTADJ";#N/A,#N/A,FALSE,"tieEQ";#N/A,#N/A,FALSE,"G";#N/A,#N/A,FALSE,"ELIMS";#N/A,#N/A,FALSE,"NEXTEL ADJ";#N/A,#N/A,FALSE,"MIMS";#N/A,#N/A,FALSE,"LMPS";#N/A,#N/A,FALSE,"CNSS";#N/A,#N/A,FALSE,"CSS";#N/A,#N/A,FALSE,"MCG";#N/A,#N/A,FALSE,"AECS";#N/A,#N/A,FALSE,"SPS";#N/A,#N/A,FALSE,"CORP"}</definedName>
    <definedName name="val" localSheetId="23">#REF!,#REF!,#REF!,#REF!</definedName>
    <definedName name="val">#REF!,#REF!,#REF!,#REF!</definedName>
    <definedName name="valDate" localSheetId="23">#REF!</definedName>
    <definedName name="valDate">#REF!</definedName>
    <definedName name="Value" localSheetId="24" hidden="1">{"assumptions",#N/A,FALSE,"Scenario 1";"valuation",#N/A,FALSE,"Scenario 1"}</definedName>
    <definedName name="Value" localSheetId="21" hidden="1">{"assumptions",#N/A,FALSE,"Scenario 1";"valuation",#N/A,FALSE,"Scenario 1"}</definedName>
    <definedName name="Value" localSheetId="22" hidden="1">{"assumptions",#N/A,FALSE,"Scenario 1";"valuation",#N/A,FALSE,"Scenario 1"}</definedName>
    <definedName name="Value" localSheetId="23" hidden="1">{"assumptions",#N/A,FALSE,"Scenario 1";"valuation",#N/A,FALSE,"Scenario 1"}</definedName>
    <definedName name="Value" localSheetId="20" hidden="1">{"assumptions",#N/A,FALSE,"Scenario 1";"valuation",#N/A,FALSE,"Scenario 1"}</definedName>
    <definedName name="Value" localSheetId="25" hidden="1">{"assumptions",#N/A,FALSE,"Scenario 1";"valuation",#N/A,FALSE,"Scenario 1"}</definedName>
    <definedName name="Value" hidden="1">{"assumptions",#N/A,FALSE,"Scenario 1";"valuation",#N/A,FALSE,"Scenario 1"}</definedName>
    <definedName name="value1" localSheetId="24" hidden="1">{#N/A,#N/A,FALSE,"Cashflow Analysis";#N/A,#N/A,FALSE,"Sensitivity Analysis";#N/A,#N/A,FALSE,"PV";#N/A,#N/A,FALSE,"Pro Forma"}</definedName>
    <definedName name="value1" localSheetId="21" hidden="1">{#N/A,#N/A,FALSE,"Cashflow Analysis";#N/A,#N/A,FALSE,"Sensitivity Analysis";#N/A,#N/A,FALSE,"PV";#N/A,#N/A,FALSE,"Pro Forma"}</definedName>
    <definedName name="value1" localSheetId="22" hidden="1">{#N/A,#N/A,FALSE,"Cashflow Analysis";#N/A,#N/A,FALSE,"Sensitivity Analysis";#N/A,#N/A,FALSE,"PV";#N/A,#N/A,FALSE,"Pro Forma"}</definedName>
    <definedName name="value1" localSheetId="23" hidden="1">{#N/A,#N/A,FALSE,"Cashflow Analysis";#N/A,#N/A,FALSE,"Sensitivity Analysis";#N/A,#N/A,FALSE,"PV";#N/A,#N/A,FALSE,"Pro Forma"}</definedName>
    <definedName name="value1" localSheetId="20" hidden="1">{#N/A,#N/A,FALSE,"Cashflow Analysis";#N/A,#N/A,FALSE,"Sensitivity Analysis";#N/A,#N/A,FALSE,"PV";#N/A,#N/A,FALSE,"Pro Forma"}</definedName>
    <definedName name="value1" localSheetId="25" hidden="1">{#N/A,#N/A,FALSE,"Cashflow Analysis";#N/A,#N/A,FALSE,"Sensitivity Analysis";#N/A,#N/A,FALSE,"PV";#N/A,#N/A,FALSE,"Pro Forma"}</definedName>
    <definedName name="value1" hidden="1">{#N/A,#N/A,FALSE,"Cashflow Analysis";#N/A,#N/A,FALSE,"Sensitivity Analysis";#N/A,#N/A,FALSE,"PV";#N/A,#N/A,FALSE,"Pro Forma"}</definedName>
    <definedName name="valuel" localSheetId="23">#REF!,#REF!,#REF!,#REF!</definedName>
    <definedName name="valuel">#REF!,#REF!,#REF!,#REF!</definedName>
    <definedName name="Values_Entered" localSheetId="24">IF(Loan_Amount*Interest_Rate*Loan_Years*Loan_Start&gt;0,1,0)</definedName>
    <definedName name="Values_Entered" localSheetId="21">IF(Loan_Amount*Interest_Rate*Loan_Years*Loan_Start&gt;0,1,0)</definedName>
    <definedName name="Values_Entered" localSheetId="22">IF(Loan_Amount*Interest_Rate*Loan_Years*Loan_Start&gt;0,1,0)</definedName>
    <definedName name="Values_Entered" localSheetId="23">IF(Loan_Amount*Interest_Rate*Loan_Years*Loan_Start&gt;0,1,0)</definedName>
    <definedName name="Values_Entered" localSheetId="20">IF(Loan_Amount*Interest_Rate*Loan_Years*Loan_Start&gt;0,1,0)</definedName>
    <definedName name="Values_Entered" localSheetId="25">IF(Loan_Amount*Interest_Rate*Loan_Years*Loan_Start&gt;0,1,0)</definedName>
    <definedName name="Values_Entered">IF(Loan_Amount*Interest_Rate*Loan_Years*Loan_Start&gt;0,1,0)</definedName>
    <definedName name="Version" hidden="1">"a1"</definedName>
    <definedName name="VRIO" localSheetId="23">#REF!,#REF!,#REF!,#REF!</definedName>
    <definedName name="VRIO">#REF!,#REF!,#REF!,#REF!</definedName>
    <definedName name="VRIO_1" localSheetId="23">#REF!,#REF!,#REF!,#REF!</definedName>
    <definedName name="VRIO_1">#REF!,#REF!,#REF!,#REF!</definedName>
    <definedName name="vv"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vv"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vv"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vv"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vv"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vv"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vv"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 localSheetId="24" hidden="1">{"MATALL",#N/A,FALSE,"Sheet4";"matclass",#N/A,FALSE,"Sheet4"}</definedName>
    <definedName name="w" localSheetId="21" hidden="1">{"MATALL",#N/A,FALSE,"Sheet4";"matclass",#N/A,FALSE,"Sheet4"}</definedName>
    <definedName name="w" localSheetId="22" hidden="1">{"MATALL",#N/A,FALSE,"Sheet4";"matclass",#N/A,FALSE,"Sheet4"}</definedName>
    <definedName name="w" localSheetId="23" hidden="1">{"MATALL",#N/A,FALSE,"Sheet4";"matclass",#N/A,FALSE,"Sheet4"}</definedName>
    <definedName name="w" localSheetId="20" hidden="1">{"MATALL",#N/A,FALSE,"Sheet4";"matclass",#N/A,FALSE,"Sheet4"}</definedName>
    <definedName name="w" localSheetId="25" hidden="1">{"MATALL",#N/A,FALSE,"Sheet4";"matclass",#N/A,FALSE,"Sheet4"}</definedName>
    <definedName name="w" hidden="1">{"MATALL",#N/A,FALSE,"Sheet4";"matclass",#N/A,FALSE,"Sheet4"}</definedName>
    <definedName name="w3r345" localSheetId="24"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3r345" localSheetId="2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3r345" localSheetId="22"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3r345" localSheetId="23"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3r345" localSheetId="2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3r345" localSheetId="25"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3r345"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CC_Pre_Tax" localSheetId="23">#REF!</definedName>
    <definedName name="WACC_Pre_Tax">#REF!</definedName>
    <definedName name="WACC_Pre_TaxExempt" localSheetId="23">#REF!</definedName>
    <definedName name="WACC_Pre_TaxExempt">#REF!</definedName>
    <definedName name="WACC_Tax" localSheetId="23">#REF!</definedName>
    <definedName name="WACC_Tax">#REF!</definedName>
    <definedName name="waefar" localSheetId="24"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efar" localSheetId="2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efar" localSheetId="22"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efar" localSheetId="23"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efar" localSheetId="2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efar" localSheetId="25"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efa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RR" localSheetId="24" hidden="1">#REF!</definedName>
    <definedName name="WARR" localSheetId="21" hidden="1">#REF!</definedName>
    <definedName name="WARR" localSheetId="22" hidden="1">#REF!</definedName>
    <definedName name="WARR" localSheetId="23" hidden="1">#REF!</definedName>
    <definedName name="WARR" localSheetId="20" hidden="1">#REF!</definedName>
    <definedName name="WARR" localSheetId="25" hidden="1">#REF!</definedName>
    <definedName name="WARR" hidden="1">#REF!</definedName>
    <definedName name="WATER_RATE" localSheetId="24">OFFSET(#REF!,3,IF(#REF!=1,#REF!+2,5*#REF!-2),20000,1)</definedName>
    <definedName name="WATER_RATE" localSheetId="21">OFFSET(#REF!,3,IF(#REF!=1,#REF!+2,5*#REF!-2),20000,1)</definedName>
    <definedName name="WATER_RATE" localSheetId="22">OFFSET(#REF!,3,IF(#REF!=1,#REF!+2,5*#REF!-2),20000,1)</definedName>
    <definedName name="WATER_RATE" localSheetId="23">OFFSET(#REF!,3,IF(#REF!=1,#REF!+2,5*#REF!-2),20000,1)</definedName>
    <definedName name="WATER_RATE" localSheetId="20">OFFSET(#REF!,3,IF(#REF!=1,#REF!+2,5*#REF!-2),20000,1)</definedName>
    <definedName name="WATER_RATE" localSheetId="25">OFFSET(#REF!,3,IF(#REF!=1,#REF!+2,5*#REF!-2),20000,1)</definedName>
    <definedName name="WATER_RATE">OFFSET(#REF!,3,IF(#REF!=1,#REF!+2,5*#REF!-2),20000,1)</definedName>
    <definedName name="WCCGCR2" localSheetId="23">#REF!</definedName>
    <definedName name="WCCGCR2">#REF!</definedName>
    <definedName name="we" localSheetId="24" hidden="1">{#N/A,#N/A,FALSE,"1997 WW (Short)";#N/A,#N/A,FALSE,"1997 RF Mfg";#N/A,#N/A,FALSE,"Ancillary-CSM";#N/A,#N/A,FALSE,"1997 Service"}</definedName>
    <definedName name="we" localSheetId="21" hidden="1">{#N/A,#N/A,FALSE,"1997 WW (Short)";#N/A,#N/A,FALSE,"1997 RF Mfg";#N/A,#N/A,FALSE,"Ancillary-CSM";#N/A,#N/A,FALSE,"1997 Service"}</definedName>
    <definedName name="we" localSheetId="22" hidden="1">{#N/A,#N/A,FALSE,"1997 WW (Short)";#N/A,#N/A,FALSE,"1997 RF Mfg";#N/A,#N/A,FALSE,"Ancillary-CSM";#N/A,#N/A,FALSE,"1997 Service"}</definedName>
    <definedName name="we" localSheetId="23" hidden="1">{#N/A,#N/A,FALSE,"1997 WW (Short)";#N/A,#N/A,FALSE,"1997 RF Mfg";#N/A,#N/A,FALSE,"Ancillary-CSM";#N/A,#N/A,FALSE,"1997 Service"}</definedName>
    <definedName name="we" localSheetId="20" hidden="1">{#N/A,#N/A,FALSE,"1997 WW (Short)";#N/A,#N/A,FALSE,"1997 RF Mfg";#N/A,#N/A,FALSE,"Ancillary-CSM";#N/A,#N/A,FALSE,"1997 Service"}</definedName>
    <definedName name="we" localSheetId="25" hidden="1">{#N/A,#N/A,FALSE,"1997 WW (Short)";#N/A,#N/A,FALSE,"1997 RF Mfg";#N/A,#N/A,FALSE,"Ancillary-CSM";#N/A,#N/A,FALSE,"1997 Service"}</definedName>
    <definedName name="we" hidden="1">{#N/A,#N/A,FALSE,"1997 WW (Short)";#N/A,#N/A,FALSE,"1997 RF Mfg";#N/A,#N/A,FALSE,"Ancillary-CSM";#N/A,#N/A,FALSE,"1997 Service"}</definedName>
    <definedName name="weeks" localSheetId="23">#REF!</definedName>
    <definedName name="weeks">#REF!</definedName>
    <definedName name="wef" localSheetId="24" hidden="1">{TRUE,TRUE,-1.25,-15.5,604.5,343.5,FALSE,FALSE,TRUE,TRUE,0,1,#N/A,1,35,14.1666666666667,3,3,FALSE,TRUE,3,TRUE,1,TRUE,85,"Swvu.oil._.and._.gas._.details.","ACwvu.oil._.and._.gas._.details.",#N/A,FALSE,FALSE,0.75,0.75,1,1,1,"","",TRUE,FALSE,FALSE,FALSE,1,#N/A,1,1,"=R1C1:R59C11","=R1:R3",#N/A,#N/A,FALSE,FALSE,FALSE,1,#N/A,#N/A,FALSE,FALSE,TRUE,TRUE,TRUE}</definedName>
    <definedName name="wef" localSheetId="21" hidden="1">{TRUE,TRUE,-1.25,-15.5,604.5,343.5,FALSE,FALSE,TRUE,TRUE,0,1,#N/A,1,35,14.1666666666667,3,3,FALSE,TRUE,3,TRUE,1,TRUE,85,"Swvu.oil._.and._.gas._.details.","ACwvu.oil._.and._.gas._.details.",#N/A,FALSE,FALSE,0.75,0.75,1,1,1,"","",TRUE,FALSE,FALSE,FALSE,1,#N/A,1,1,"=R1C1:R59C11","=R1:R3",#N/A,#N/A,FALSE,FALSE,FALSE,1,#N/A,#N/A,FALSE,FALSE,TRUE,TRUE,TRUE}</definedName>
    <definedName name="wef" localSheetId="22" hidden="1">{TRUE,TRUE,-1.25,-15.5,604.5,343.5,FALSE,FALSE,TRUE,TRUE,0,1,#N/A,1,35,14.1666666666667,3,3,FALSE,TRUE,3,TRUE,1,TRUE,85,"Swvu.oil._.and._.gas._.details.","ACwvu.oil._.and._.gas._.details.",#N/A,FALSE,FALSE,0.75,0.75,1,1,1,"","",TRUE,FALSE,FALSE,FALSE,1,#N/A,1,1,"=R1C1:R59C11","=R1:R3",#N/A,#N/A,FALSE,FALSE,FALSE,1,#N/A,#N/A,FALSE,FALSE,TRUE,TRUE,TRUE}</definedName>
    <definedName name="wef" localSheetId="23" hidden="1">{TRUE,TRUE,-1.25,-15.5,604.5,343.5,FALSE,FALSE,TRUE,TRUE,0,1,#N/A,1,35,14.1666666666667,3,3,FALSE,TRUE,3,TRUE,1,TRUE,85,"Swvu.oil._.and._.gas._.details.","ACwvu.oil._.and._.gas._.details.",#N/A,FALSE,FALSE,0.75,0.75,1,1,1,"","",TRUE,FALSE,FALSE,FALSE,1,#N/A,1,1,"=R1C1:R59C11","=R1:R3",#N/A,#N/A,FALSE,FALSE,FALSE,1,#N/A,#N/A,FALSE,FALSE,TRUE,TRUE,TRUE}</definedName>
    <definedName name="wef" localSheetId="20" hidden="1">{TRUE,TRUE,-1.25,-15.5,604.5,343.5,FALSE,FALSE,TRUE,TRUE,0,1,#N/A,1,35,14.1666666666667,3,3,FALSE,TRUE,3,TRUE,1,TRUE,85,"Swvu.oil._.and._.gas._.details.","ACwvu.oil._.and._.gas._.details.",#N/A,FALSE,FALSE,0.75,0.75,1,1,1,"","",TRUE,FALSE,FALSE,FALSE,1,#N/A,1,1,"=R1C1:R59C11","=R1:R3",#N/A,#N/A,FALSE,FALSE,FALSE,1,#N/A,#N/A,FALSE,FALSE,TRUE,TRUE,TRUE}</definedName>
    <definedName name="wef" localSheetId="25" hidden="1">{TRUE,TRUE,-1.25,-15.5,604.5,343.5,FALSE,FALSE,TRUE,TRUE,0,1,#N/A,1,35,14.1666666666667,3,3,FALSE,TRUE,3,TRUE,1,TRUE,85,"Swvu.oil._.and._.gas._.details.","ACwvu.oil._.and._.gas._.details.",#N/A,FALSE,FALSE,0.75,0.75,1,1,1,"","",TRUE,FALSE,FALSE,FALSE,1,#N/A,1,1,"=R1C1:R59C11","=R1:R3",#N/A,#N/A,FALSE,FALSE,FALSE,1,#N/A,#N/A,FALSE,FALSE,TRUE,TRUE,TRUE}</definedName>
    <definedName name="wef" hidden="1">{TRUE,TRUE,-1.25,-15.5,604.5,343.5,FALSE,FALSE,TRUE,TRUE,0,1,#N/A,1,35,14.1666666666667,3,3,FALSE,TRUE,3,TRUE,1,TRUE,85,"Swvu.oil._.and._.gas._.details.","ACwvu.oil._.and._.gas._.details.",#N/A,FALSE,FALSE,0.75,0.75,1,1,1,"","",TRUE,FALSE,FALSE,FALSE,1,#N/A,1,1,"=R1C1:R59C11","=R1:R3",#N/A,#N/A,FALSE,FALSE,FALSE,1,#N/A,#N/A,FALSE,FALSE,TRUE,TRUE,TRUE}</definedName>
    <definedName name="WEFA" localSheetId="24"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EFA" localSheetId="21"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EFA" localSheetId="22"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EFA" localSheetId="23"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EFA" localSheetId="20"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EFA" localSheetId="25"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EFA"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ertewrtewrt" localSheetId="24"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ertewrtewrt" localSheetId="21"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ertewrtewrt" localSheetId="22"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ertewrtewrt" localSheetId="23"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ertewrtewrt" localSheetId="20"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ertewrtewrt" localSheetId="25"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ertewrtewrt"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ertewrtw" localSheetId="24"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ertewrtw" localSheetId="21"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ertewrtw" localSheetId="22"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ertewrtw" localSheetId="23"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ertewrtw" localSheetId="20"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ertewrtw" localSheetId="25"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ertewrtw"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ertwert" localSheetId="24" hidden="1">{"Factsheet",#N/A,FALSE,"Fact";"Earnings",#N/A,FALSE,"Earnings";"BalanceSheet",#N/A,FALSE,"BalanceSheet";"Change in Cash",#N/A,FALSE,"CashFlow";"Q Rating",#N/A,FALSE,"Q-Rating";"Dupont",#N/A,FALSE,"Dupont"}</definedName>
    <definedName name="wertwert" localSheetId="21" hidden="1">{"Factsheet",#N/A,FALSE,"Fact";"Earnings",#N/A,FALSE,"Earnings";"BalanceSheet",#N/A,FALSE,"BalanceSheet";"Change in Cash",#N/A,FALSE,"CashFlow";"Q Rating",#N/A,FALSE,"Q-Rating";"Dupont",#N/A,FALSE,"Dupont"}</definedName>
    <definedName name="wertwert" localSheetId="22" hidden="1">{"Factsheet",#N/A,FALSE,"Fact";"Earnings",#N/A,FALSE,"Earnings";"BalanceSheet",#N/A,FALSE,"BalanceSheet";"Change in Cash",#N/A,FALSE,"CashFlow";"Q Rating",#N/A,FALSE,"Q-Rating";"Dupont",#N/A,FALSE,"Dupont"}</definedName>
    <definedName name="wertwert" localSheetId="23" hidden="1">{"Factsheet",#N/A,FALSE,"Fact";"Earnings",#N/A,FALSE,"Earnings";"BalanceSheet",#N/A,FALSE,"BalanceSheet";"Change in Cash",#N/A,FALSE,"CashFlow";"Q Rating",#N/A,FALSE,"Q-Rating";"Dupont",#N/A,FALSE,"Dupont"}</definedName>
    <definedName name="wertwert" localSheetId="20" hidden="1">{"Factsheet",#N/A,FALSE,"Fact";"Earnings",#N/A,FALSE,"Earnings";"BalanceSheet",#N/A,FALSE,"BalanceSheet";"Change in Cash",#N/A,FALSE,"CashFlow";"Q Rating",#N/A,FALSE,"Q-Rating";"Dupont",#N/A,FALSE,"Dupont"}</definedName>
    <definedName name="wertwert" localSheetId="25" hidden="1">{"Factsheet",#N/A,FALSE,"Fact";"Earnings",#N/A,FALSE,"Earnings";"BalanceSheet",#N/A,FALSE,"BalanceSheet";"Change in Cash",#N/A,FALSE,"CashFlow";"Q Rating",#N/A,FALSE,"Q-Rating";"Dupont",#N/A,FALSE,"Dupont"}</definedName>
    <definedName name="wertwert" hidden="1">{"Factsheet",#N/A,FALSE,"Fact";"Earnings",#N/A,FALSE,"Earnings";"BalanceSheet",#N/A,FALSE,"BalanceSheet";"Change in Cash",#N/A,FALSE,"CashFlow";"Q Rating",#N/A,FALSE,"Q-Rating";"Dupont",#N/A,FALSE,"Dupont"}</definedName>
    <definedName name="wertwertewrt" localSheetId="24"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ertwertewrt" localSheetId="21"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ertwertewrt" localSheetId="22"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ertwertewrt" localSheetId="23"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ertwertewrt" localSheetId="20"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ertwertewrt" localSheetId="25"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ertwertewrt"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ertwertwer" localSheetId="24"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ertwertwer" localSheetId="21"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ertwertwer" localSheetId="22"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ertwertwer" localSheetId="23"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ertwertwer" localSheetId="20"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ertwertwer" localSheetId="25"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ertwertwer"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etr" localSheetId="23">#REF!,#REF!,#REF!,#REF!</definedName>
    <definedName name="wetr">#REF!,#REF!,#REF!,#REF!</definedName>
    <definedName name="WFC" localSheetId="24" hidden="1">#REF!</definedName>
    <definedName name="WFC" localSheetId="21" hidden="1">#REF!</definedName>
    <definedName name="WFC" localSheetId="22" hidden="1">#REF!</definedName>
    <definedName name="WFC" localSheetId="23" hidden="1">#REF!</definedName>
    <definedName name="WFC" localSheetId="20" hidden="1">#REF!</definedName>
    <definedName name="WFC" localSheetId="25" hidden="1">#REF!</definedName>
    <definedName name="WFC" hidden="1">#REF!</definedName>
    <definedName name="wh" localSheetId="15" hidden="1">{#N/A,#N/A,FALSE,"O&amp;M by processes";#N/A,#N/A,FALSE,"Elec Act vs Bud";#N/A,#N/A,FALSE,"G&amp;A";#N/A,#N/A,FALSE,"BGS";#N/A,#N/A,FALSE,"Res Cost"}</definedName>
    <definedName name="wh" localSheetId="24" hidden="1">{#N/A,#N/A,FALSE,"O&amp;M by processes";#N/A,#N/A,FALSE,"Elec Act vs Bud";#N/A,#N/A,FALSE,"G&amp;A";#N/A,#N/A,FALSE,"BGS";#N/A,#N/A,FALSE,"Res Cost"}</definedName>
    <definedName name="wh" localSheetId="21" hidden="1">{#N/A,#N/A,FALSE,"O&amp;M by processes";#N/A,#N/A,FALSE,"Elec Act vs Bud";#N/A,#N/A,FALSE,"G&amp;A";#N/A,#N/A,FALSE,"BGS";#N/A,#N/A,FALSE,"Res Cost"}</definedName>
    <definedName name="wh" localSheetId="22" hidden="1">{#N/A,#N/A,FALSE,"O&amp;M by processes";#N/A,#N/A,FALSE,"Elec Act vs Bud";#N/A,#N/A,FALSE,"G&amp;A";#N/A,#N/A,FALSE,"BGS";#N/A,#N/A,FALSE,"Res Cost"}</definedName>
    <definedName name="wh" localSheetId="23" hidden="1">{#N/A,#N/A,FALSE,"O&amp;M by processes";#N/A,#N/A,FALSE,"Elec Act vs Bud";#N/A,#N/A,FALSE,"G&amp;A";#N/A,#N/A,FALSE,"BGS";#N/A,#N/A,FALSE,"Res Cost"}</definedName>
    <definedName name="wh" localSheetId="20" hidden="1">{#N/A,#N/A,FALSE,"O&amp;M by processes";#N/A,#N/A,FALSE,"Elec Act vs Bud";#N/A,#N/A,FALSE,"G&amp;A";#N/A,#N/A,FALSE,"BGS";#N/A,#N/A,FALSE,"Res Cost"}</definedName>
    <definedName name="wh" localSheetId="25" hidden="1">{#N/A,#N/A,FALSE,"O&amp;M by processes";#N/A,#N/A,FALSE,"Elec Act vs Bud";#N/A,#N/A,FALSE,"G&amp;A";#N/A,#N/A,FALSE,"BGS";#N/A,#N/A,FALSE,"Res Cost"}</definedName>
    <definedName name="wh" hidden="1">{#N/A,#N/A,FALSE,"O&amp;M by processes";#N/A,#N/A,FALSE,"Elec Act vs Bud";#N/A,#N/A,FALSE,"G&amp;A";#N/A,#N/A,FALSE,"BGS";#N/A,#N/A,FALSE,"Res Cost"}</definedName>
    <definedName name="what" localSheetId="15" hidden="1">{#N/A,#N/A,FALSE,"O&amp;M by processes";#N/A,#N/A,FALSE,"Elec Act vs Bud";#N/A,#N/A,FALSE,"G&amp;A";#N/A,#N/A,FALSE,"BGS";#N/A,#N/A,FALSE,"Res Cost"}</definedName>
    <definedName name="what" localSheetId="24" hidden="1">{#N/A,#N/A,FALSE,"O&amp;M by processes";#N/A,#N/A,FALSE,"Elec Act vs Bud";#N/A,#N/A,FALSE,"G&amp;A";#N/A,#N/A,FALSE,"BGS";#N/A,#N/A,FALSE,"Res Cost"}</definedName>
    <definedName name="what" localSheetId="21" hidden="1">{#N/A,#N/A,FALSE,"O&amp;M by processes";#N/A,#N/A,FALSE,"Elec Act vs Bud";#N/A,#N/A,FALSE,"G&amp;A";#N/A,#N/A,FALSE,"BGS";#N/A,#N/A,FALSE,"Res Cost"}</definedName>
    <definedName name="what" localSheetId="22" hidden="1">{#N/A,#N/A,FALSE,"O&amp;M by processes";#N/A,#N/A,FALSE,"Elec Act vs Bud";#N/A,#N/A,FALSE,"G&amp;A";#N/A,#N/A,FALSE,"BGS";#N/A,#N/A,FALSE,"Res Cost"}</definedName>
    <definedName name="what" localSheetId="23" hidden="1">{#N/A,#N/A,FALSE,"O&amp;M by processes";#N/A,#N/A,FALSE,"Elec Act vs Bud";#N/A,#N/A,FALSE,"G&amp;A";#N/A,#N/A,FALSE,"BGS";#N/A,#N/A,FALSE,"Res Cost"}</definedName>
    <definedName name="what" localSheetId="20" hidden="1">{#N/A,#N/A,FALSE,"O&amp;M by processes";#N/A,#N/A,FALSE,"Elec Act vs Bud";#N/A,#N/A,FALSE,"G&amp;A";#N/A,#N/A,FALSE,"BGS";#N/A,#N/A,FALSE,"Res Cost"}</definedName>
    <definedName name="what" localSheetId="25" hidden="1">{#N/A,#N/A,FALSE,"O&amp;M by processes";#N/A,#N/A,FALSE,"Elec Act vs Bud";#N/A,#N/A,FALSE,"G&amp;A";#N/A,#N/A,FALSE,"BGS";#N/A,#N/A,FALSE,"Res Cost"}</definedName>
    <definedName name="what" hidden="1">{#N/A,#N/A,FALSE,"O&amp;M by processes";#N/A,#N/A,FALSE,"Elec Act vs Bud";#N/A,#N/A,FALSE,"G&amp;A";#N/A,#N/A,FALSE,"BGS";#N/A,#N/A,FALSE,"Res Cost"}</definedName>
    <definedName name="what2" localSheetId="24" hidden="1">{"Age 50; 100% - NPPC",#N/A,FALSE,"Age 50; 100%";"Age 50; 100% - PSC",#N/A,FALSE,"Age 50; 100%";"Age 50; 100% - Gain/Loss",#N/A,FALSE,"Age 50; 100%"}</definedName>
    <definedName name="what2" localSheetId="21" hidden="1">{"Age 50; 100% - NPPC",#N/A,FALSE,"Age 50; 100%";"Age 50; 100% - PSC",#N/A,FALSE,"Age 50; 100%";"Age 50; 100% - Gain/Loss",#N/A,FALSE,"Age 50; 100%"}</definedName>
    <definedName name="what2" localSheetId="22" hidden="1">{"Age 50; 100% - NPPC",#N/A,FALSE,"Age 50; 100%";"Age 50; 100% - PSC",#N/A,FALSE,"Age 50; 100%";"Age 50; 100% - Gain/Loss",#N/A,FALSE,"Age 50; 100%"}</definedName>
    <definedName name="what2" localSheetId="23" hidden="1">{"Age 50; 100% - NPPC",#N/A,FALSE,"Age 50; 100%";"Age 50; 100% - PSC",#N/A,FALSE,"Age 50; 100%";"Age 50; 100% - Gain/Loss",#N/A,FALSE,"Age 50; 100%"}</definedName>
    <definedName name="what2" localSheetId="20" hidden="1">{"Age 50; 100% - NPPC",#N/A,FALSE,"Age 50; 100%";"Age 50; 100% - PSC",#N/A,FALSE,"Age 50; 100%";"Age 50; 100% - Gain/Loss",#N/A,FALSE,"Age 50; 100%"}</definedName>
    <definedName name="what2" localSheetId="25" hidden="1">{"Age 50; 100% - NPPC",#N/A,FALSE,"Age 50; 100%";"Age 50; 100% - PSC",#N/A,FALSE,"Age 50; 100%";"Age 50; 100% - Gain/Loss",#N/A,FALSE,"Age 50; 100%"}</definedName>
    <definedName name="what2" hidden="1">{"Age 50; 100% - NPPC",#N/A,FALSE,"Age 50; 100%";"Age 50; 100% - PSC",#N/A,FALSE,"Age 50; 100%";"Age 50; 100% - Gain/Loss",#N/A,FALSE,"Age 50; 100%"}</definedName>
    <definedName name="what3" localSheetId="24" hidden="1">{"Age 50; 50% - NPPC",#N/A,FALSE,"Age 50; 50%";"Age 50; 50% - PSC",#N/A,FALSE,"Age 50; 50%";"Age 50; 50% - Gain/Loss",#N/A,FALSE,"Age 50; 50%"}</definedName>
    <definedName name="what3" localSheetId="21" hidden="1">{"Age 50; 50% - NPPC",#N/A,FALSE,"Age 50; 50%";"Age 50; 50% - PSC",#N/A,FALSE,"Age 50; 50%";"Age 50; 50% - Gain/Loss",#N/A,FALSE,"Age 50; 50%"}</definedName>
    <definedName name="what3" localSheetId="22" hidden="1">{"Age 50; 50% - NPPC",#N/A,FALSE,"Age 50; 50%";"Age 50; 50% - PSC",#N/A,FALSE,"Age 50; 50%";"Age 50; 50% - Gain/Loss",#N/A,FALSE,"Age 50; 50%"}</definedName>
    <definedName name="what3" localSheetId="23" hidden="1">{"Age 50; 50% - NPPC",#N/A,FALSE,"Age 50; 50%";"Age 50; 50% - PSC",#N/A,FALSE,"Age 50; 50%";"Age 50; 50% - Gain/Loss",#N/A,FALSE,"Age 50; 50%"}</definedName>
    <definedName name="what3" localSheetId="20" hidden="1">{"Age 50; 50% - NPPC",#N/A,FALSE,"Age 50; 50%";"Age 50; 50% - PSC",#N/A,FALSE,"Age 50; 50%";"Age 50; 50% - Gain/Loss",#N/A,FALSE,"Age 50; 50%"}</definedName>
    <definedName name="what3" localSheetId="25" hidden="1">{"Age 50; 50% - NPPC",#N/A,FALSE,"Age 50; 50%";"Age 50; 50% - PSC",#N/A,FALSE,"Age 50; 50%";"Age 50; 50% - Gain/Loss",#N/A,FALSE,"Age 50; 50%"}</definedName>
    <definedName name="what3" hidden="1">{"Age 50; 50% - NPPC",#N/A,FALSE,"Age 50; 50%";"Age 50; 50% - PSC",#N/A,FALSE,"Age 50; 50%";"Age 50; 50% - Gain/Loss",#N/A,FALSE,"Age 50; 50%"}</definedName>
    <definedName name="Whatwhat" localSheetId="15" hidden="1">{#N/A,#N/A,FALSE,"O&amp;M by processes";#N/A,#N/A,FALSE,"Elec Act vs Bud";#N/A,#N/A,FALSE,"G&amp;A";#N/A,#N/A,FALSE,"BGS";#N/A,#N/A,FALSE,"Res Cost"}</definedName>
    <definedName name="Whatwhat" localSheetId="24" hidden="1">{#N/A,#N/A,FALSE,"O&amp;M by processes";#N/A,#N/A,FALSE,"Elec Act vs Bud";#N/A,#N/A,FALSE,"G&amp;A";#N/A,#N/A,FALSE,"BGS";#N/A,#N/A,FALSE,"Res Cost"}</definedName>
    <definedName name="Whatwhat" localSheetId="21" hidden="1">{#N/A,#N/A,FALSE,"O&amp;M by processes";#N/A,#N/A,FALSE,"Elec Act vs Bud";#N/A,#N/A,FALSE,"G&amp;A";#N/A,#N/A,FALSE,"BGS";#N/A,#N/A,FALSE,"Res Cost"}</definedName>
    <definedName name="Whatwhat" localSheetId="22" hidden="1">{#N/A,#N/A,FALSE,"O&amp;M by processes";#N/A,#N/A,FALSE,"Elec Act vs Bud";#N/A,#N/A,FALSE,"G&amp;A";#N/A,#N/A,FALSE,"BGS";#N/A,#N/A,FALSE,"Res Cost"}</definedName>
    <definedName name="Whatwhat" localSheetId="23" hidden="1">{#N/A,#N/A,FALSE,"O&amp;M by processes";#N/A,#N/A,FALSE,"Elec Act vs Bud";#N/A,#N/A,FALSE,"G&amp;A";#N/A,#N/A,FALSE,"BGS";#N/A,#N/A,FALSE,"Res Cost"}</definedName>
    <definedName name="Whatwhat" localSheetId="20" hidden="1">{#N/A,#N/A,FALSE,"O&amp;M by processes";#N/A,#N/A,FALSE,"Elec Act vs Bud";#N/A,#N/A,FALSE,"G&amp;A";#N/A,#N/A,FALSE,"BGS";#N/A,#N/A,FALSE,"Res Cost"}</definedName>
    <definedName name="Whatwhat" localSheetId="25" hidden="1">{#N/A,#N/A,FALSE,"O&amp;M by processes";#N/A,#N/A,FALSE,"Elec Act vs Bud";#N/A,#N/A,FALSE,"G&amp;A";#N/A,#N/A,FALSE,"BGS";#N/A,#N/A,FALSE,"Res Cost"}</definedName>
    <definedName name="Whatwhat" hidden="1">{#N/A,#N/A,FALSE,"O&amp;M by processes";#N/A,#N/A,FALSE,"Elec Act vs Bud";#N/A,#N/A,FALSE,"G&amp;A";#N/A,#N/A,FALSE,"BGS";#N/A,#N/A,FALSE,"Res Cost"}</definedName>
    <definedName name="whnos" localSheetId="24" hidden="1">{#N/A,#N/A,TRUE,"TOTAL DSBN";#N/A,#N/A,TRUE,"WEST";#N/A,#N/A,TRUE,"SOUTH";#N/A,#N/A,TRUE,"NORTHEAST"}</definedName>
    <definedName name="whnos" localSheetId="21" hidden="1">{#N/A,#N/A,TRUE,"TOTAL DSBN";#N/A,#N/A,TRUE,"WEST";#N/A,#N/A,TRUE,"SOUTH";#N/A,#N/A,TRUE,"NORTHEAST"}</definedName>
    <definedName name="whnos" localSheetId="22" hidden="1">{#N/A,#N/A,TRUE,"TOTAL DSBN";#N/A,#N/A,TRUE,"WEST";#N/A,#N/A,TRUE,"SOUTH";#N/A,#N/A,TRUE,"NORTHEAST"}</definedName>
    <definedName name="whnos" localSheetId="23" hidden="1">{#N/A,#N/A,TRUE,"TOTAL DSBN";#N/A,#N/A,TRUE,"WEST";#N/A,#N/A,TRUE,"SOUTH";#N/A,#N/A,TRUE,"NORTHEAST"}</definedName>
    <definedName name="whnos" localSheetId="20" hidden="1">{#N/A,#N/A,TRUE,"TOTAL DSBN";#N/A,#N/A,TRUE,"WEST";#N/A,#N/A,TRUE,"SOUTH";#N/A,#N/A,TRUE,"NORTHEAST"}</definedName>
    <definedName name="whnos" localSheetId="25" hidden="1">{#N/A,#N/A,TRUE,"TOTAL DSBN";#N/A,#N/A,TRUE,"WEST";#N/A,#N/A,TRUE,"SOUTH";#N/A,#N/A,TRUE,"NORTHEAST"}</definedName>
    <definedName name="whnos" hidden="1">{#N/A,#N/A,TRUE,"TOTAL DSBN";#N/A,#N/A,TRUE,"WEST";#N/A,#N/A,TRUE,"SOUTH";#N/A,#N/A,TRUE,"NORTHEAST"}</definedName>
    <definedName name="who" localSheetId="15" hidden="1">{#N/A,#N/A,FALSE,"O&amp;M by processes";#N/A,#N/A,FALSE,"Elec Act vs Bud";#N/A,#N/A,FALSE,"G&amp;A";#N/A,#N/A,FALSE,"BGS";#N/A,#N/A,FALSE,"Res Cost"}</definedName>
    <definedName name="who" localSheetId="24" hidden="1">{#N/A,#N/A,FALSE,"O&amp;M by processes";#N/A,#N/A,FALSE,"Elec Act vs Bud";#N/A,#N/A,FALSE,"G&amp;A";#N/A,#N/A,FALSE,"BGS";#N/A,#N/A,FALSE,"Res Cost"}</definedName>
    <definedName name="who" localSheetId="21" hidden="1">{#N/A,#N/A,FALSE,"O&amp;M by processes";#N/A,#N/A,FALSE,"Elec Act vs Bud";#N/A,#N/A,FALSE,"G&amp;A";#N/A,#N/A,FALSE,"BGS";#N/A,#N/A,FALSE,"Res Cost"}</definedName>
    <definedName name="who" localSheetId="22" hidden="1">{#N/A,#N/A,FALSE,"O&amp;M by processes";#N/A,#N/A,FALSE,"Elec Act vs Bud";#N/A,#N/A,FALSE,"G&amp;A";#N/A,#N/A,FALSE,"BGS";#N/A,#N/A,FALSE,"Res Cost"}</definedName>
    <definedName name="who" localSheetId="23" hidden="1">{#N/A,#N/A,FALSE,"O&amp;M by processes";#N/A,#N/A,FALSE,"Elec Act vs Bud";#N/A,#N/A,FALSE,"G&amp;A";#N/A,#N/A,FALSE,"BGS";#N/A,#N/A,FALSE,"Res Cost"}</definedName>
    <definedName name="who" localSheetId="20" hidden="1">{#N/A,#N/A,FALSE,"O&amp;M by processes";#N/A,#N/A,FALSE,"Elec Act vs Bud";#N/A,#N/A,FALSE,"G&amp;A";#N/A,#N/A,FALSE,"BGS";#N/A,#N/A,FALSE,"Res Cost"}</definedName>
    <definedName name="who" localSheetId="25" hidden="1">{#N/A,#N/A,FALSE,"O&amp;M by processes";#N/A,#N/A,FALSE,"Elec Act vs Bud";#N/A,#N/A,FALSE,"G&amp;A";#N/A,#N/A,FALSE,"BGS";#N/A,#N/A,FALSE,"Res Cost"}</definedName>
    <definedName name="who" hidden="1">{#N/A,#N/A,FALSE,"O&amp;M by processes";#N/A,#N/A,FALSE,"Elec Act vs Bud";#N/A,#N/A,FALSE,"G&amp;A";#N/A,#N/A,FALSE,"BGS";#N/A,#N/A,FALSE,"Res Cost"}</definedName>
    <definedName name="whowho" localSheetId="15" hidden="1">{#N/A,#N/A,FALSE,"O&amp;M by processes";#N/A,#N/A,FALSE,"Elec Act vs Bud";#N/A,#N/A,FALSE,"G&amp;A";#N/A,#N/A,FALSE,"BGS";#N/A,#N/A,FALSE,"Res Cost"}</definedName>
    <definedName name="whowho" localSheetId="24" hidden="1">{#N/A,#N/A,FALSE,"O&amp;M by processes";#N/A,#N/A,FALSE,"Elec Act vs Bud";#N/A,#N/A,FALSE,"G&amp;A";#N/A,#N/A,FALSE,"BGS";#N/A,#N/A,FALSE,"Res Cost"}</definedName>
    <definedName name="whowho" localSheetId="21" hidden="1">{#N/A,#N/A,FALSE,"O&amp;M by processes";#N/A,#N/A,FALSE,"Elec Act vs Bud";#N/A,#N/A,FALSE,"G&amp;A";#N/A,#N/A,FALSE,"BGS";#N/A,#N/A,FALSE,"Res Cost"}</definedName>
    <definedName name="whowho" localSheetId="22" hidden="1">{#N/A,#N/A,FALSE,"O&amp;M by processes";#N/A,#N/A,FALSE,"Elec Act vs Bud";#N/A,#N/A,FALSE,"G&amp;A";#N/A,#N/A,FALSE,"BGS";#N/A,#N/A,FALSE,"Res Cost"}</definedName>
    <definedName name="whowho" localSheetId="23" hidden="1">{#N/A,#N/A,FALSE,"O&amp;M by processes";#N/A,#N/A,FALSE,"Elec Act vs Bud";#N/A,#N/A,FALSE,"G&amp;A";#N/A,#N/A,FALSE,"BGS";#N/A,#N/A,FALSE,"Res Cost"}</definedName>
    <definedName name="whowho" localSheetId="20" hidden="1">{#N/A,#N/A,FALSE,"O&amp;M by processes";#N/A,#N/A,FALSE,"Elec Act vs Bud";#N/A,#N/A,FALSE,"G&amp;A";#N/A,#N/A,FALSE,"BGS";#N/A,#N/A,FALSE,"Res Cost"}</definedName>
    <definedName name="whowho" localSheetId="25" hidden="1">{#N/A,#N/A,FALSE,"O&amp;M by processes";#N/A,#N/A,FALSE,"Elec Act vs Bud";#N/A,#N/A,FALSE,"G&amp;A";#N/A,#N/A,FALSE,"BGS";#N/A,#N/A,FALSE,"Res Cost"}</definedName>
    <definedName name="whowho" hidden="1">{#N/A,#N/A,FALSE,"O&amp;M by processes";#N/A,#N/A,FALSE,"Elec Act vs Bud";#N/A,#N/A,FALSE,"G&amp;A";#N/A,#N/A,FALSE,"BGS";#N/A,#N/A,FALSE,"Res Cost"}</definedName>
    <definedName name="whwh" localSheetId="15" hidden="1">{#N/A,#N/A,FALSE,"O&amp;M by processes";#N/A,#N/A,FALSE,"Elec Act vs Bud";#N/A,#N/A,FALSE,"G&amp;A";#N/A,#N/A,FALSE,"BGS";#N/A,#N/A,FALSE,"Res Cost"}</definedName>
    <definedName name="whwh" localSheetId="24" hidden="1">{#N/A,#N/A,FALSE,"O&amp;M by processes";#N/A,#N/A,FALSE,"Elec Act vs Bud";#N/A,#N/A,FALSE,"G&amp;A";#N/A,#N/A,FALSE,"BGS";#N/A,#N/A,FALSE,"Res Cost"}</definedName>
    <definedName name="whwh" localSheetId="21" hidden="1">{#N/A,#N/A,FALSE,"O&amp;M by processes";#N/A,#N/A,FALSE,"Elec Act vs Bud";#N/A,#N/A,FALSE,"G&amp;A";#N/A,#N/A,FALSE,"BGS";#N/A,#N/A,FALSE,"Res Cost"}</definedName>
    <definedName name="whwh" localSheetId="22" hidden="1">{#N/A,#N/A,FALSE,"O&amp;M by processes";#N/A,#N/A,FALSE,"Elec Act vs Bud";#N/A,#N/A,FALSE,"G&amp;A";#N/A,#N/A,FALSE,"BGS";#N/A,#N/A,FALSE,"Res Cost"}</definedName>
    <definedName name="whwh" localSheetId="23" hidden="1">{#N/A,#N/A,FALSE,"O&amp;M by processes";#N/A,#N/A,FALSE,"Elec Act vs Bud";#N/A,#N/A,FALSE,"G&amp;A";#N/A,#N/A,FALSE,"BGS";#N/A,#N/A,FALSE,"Res Cost"}</definedName>
    <definedName name="whwh" localSheetId="20" hidden="1">{#N/A,#N/A,FALSE,"O&amp;M by processes";#N/A,#N/A,FALSE,"Elec Act vs Bud";#N/A,#N/A,FALSE,"G&amp;A";#N/A,#N/A,FALSE,"BGS";#N/A,#N/A,FALSE,"Res Cost"}</definedName>
    <definedName name="whwh" localSheetId="25" hidden="1">{#N/A,#N/A,FALSE,"O&amp;M by processes";#N/A,#N/A,FALSE,"Elec Act vs Bud";#N/A,#N/A,FALSE,"G&amp;A";#N/A,#N/A,FALSE,"BGS";#N/A,#N/A,FALSE,"Res Cost"}</definedName>
    <definedName name="whwh" hidden="1">{#N/A,#N/A,FALSE,"O&amp;M by processes";#N/A,#N/A,FALSE,"Elec Act vs Bud";#N/A,#N/A,FALSE,"G&amp;A";#N/A,#N/A,FALSE,"BGS";#N/A,#N/A,FALSE,"Res Cost"}</definedName>
    <definedName name="why" localSheetId="15" hidden="1">{#N/A,#N/A,FALSE,"O&amp;M by processes";#N/A,#N/A,FALSE,"Elec Act vs Bud";#N/A,#N/A,FALSE,"G&amp;A";#N/A,#N/A,FALSE,"BGS";#N/A,#N/A,FALSE,"Res Cost"}</definedName>
    <definedName name="why" localSheetId="24" hidden="1">{#N/A,#N/A,FALSE,"O&amp;M by processes";#N/A,#N/A,FALSE,"Elec Act vs Bud";#N/A,#N/A,FALSE,"G&amp;A";#N/A,#N/A,FALSE,"BGS";#N/A,#N/A,FALSE,"Res Cost"}</definedName>
    <definedName name="why" localSheetId="21" hidden="1">{#N/A,#N/A,FALSE,"O&amp;M by processes";#N/A,#N/A,FALSE,"Elec Act vs Bud";#N/A,#N/A,FALSE,"G&amp;A";#N/A,#N/A,FALSE,"BGS";#N/A,#N/A,FALSE,"Res Cost"}</definedName>
    <definedName name="why" localSheetId="22" hidden="1">{#N/A,#N/A,FALSE,"O&amp;M by processes";#N/A,#N/A,FALSE,"Elec Act vs Bud";#N/A,#N/A,FALSE,"G&amp;A";#N/A,#N/A,FALSE,"BGS";#N/A,#N/A,FALSE,"Res Cost"}</definedName>
    <definedName name="why" localSheetId="23" hidden="1">{#N/A,#N/A,FALSE,"O&amp;M by processes";#N/A,#N/A,FALSE,"Elec Act vs Bud";#N/A,#N/A,FALSE,"G&amp;A";#N/A,#N/A,FALSE,"BGS";#N/A,#N/A,FALSE,"Res Cost"}</definedName>
    <definedName name="why" localSheetId="20" hidden="1">{#N/A,#N/A,FALSE,"O&amp;M by processes";#N/A,#N/A,FALSE,"Elec Act vs Bud";#N/A,#N/A,FALSE,"G&amp;A";#N/A,#N/A,FALSE,"BGS";#N/A,#N/A,FALSE,"Res Cost"}</definedName>
    <definedName name="why" localSheetId="25" hidden="1">{#N/A,#N/A,FALSE,"O&amp;M by processes";#N/A,#N/A,FALSE,"Elec Act vs Bud";#N/A,#N/A,FALSE,"G&amp;A";#N/A,#N/A,FALSE,"BGS";#N/A,#N/A,FALSE,"Res Cost"}</definedName>
    <definedName name="why" hidden="1">{#N/A,#N/A,FALSE,"O&amp;M by processes";#N/A,#N/A,FALSE,"Elec Act vs Bud";#N/A,#N/A,FALSE,"G&amp;A";#N/A,#N/A,FALSE,"BGS";#N/A,#N/A,FALSE,"Res Cost"}</definedName>
    <definedName name="why?" localSheetId="24" hidden="1">{#N/A,#N/A,TRUE,"TOTAL DSBN";#N/A,#N/A,TRUE,"WEST";#N/A,#N/A,TRUE,"SOUTH";#N/A,#N/A,TRUE,"NORTHEAST"}</definedName>
    <definedName name="why?" localSheetId="21" hidden="1">{#N/A,#N/A,TRUE,"TOTAL DSBN";#N/A,#N/A,TRUE,"WEST";#N/A,#N/A,TRUE,"SOUTH";#N/A,#N/A,TRUE,"NORTHEAST"}</definedName>
    <definedName name="why?" localSheetId="22" hidden="1">{#N/A,#N/A,TRUE,"TOTAL DSBN";#N/A,#N/A,TRUE,"WEST";#N/A,#N/A,TRUE,"SOUTH";#N/A,#N/A,TRUE,"NORTHEAST"}</definedName>
    <definedName name="why?" localSheetId="23" hidden="1">{#N/A,#N/A,TRUE,"TOTAL DSBN";#N/A,#N/A,TRUE,"WEST";#N/A,#N/A,TRUE,"SOUTH";#N/A,#N/A,TRUE,"NORTHEAST"}</definedName>
    <definedName name="why?" localSheetId="20" hidden="1">{#N/A,#N/A,TRUE,"TOTAL DSBN";#N/A,#N/A,TRUE,"WEST";#N/A,#N/A,TRUE,"SOUTH";#N/A,#N/A,TRUE,"NORTHEAST"}</definedName>
    <definedName name="why?" localSheetId="25" hidden="1">{#N/A,#N/A,TRUE,"TOTAL DSBN";#N/A,#N/A,TRUE,"WEST";#N/A,#N/A,TRUE,"SOUTH";#N/A,#N/A,TRUE,"NORTHEAST"}</definedName>
    <definedName name="why?" hidden="1">{#N/A,#N/A,TRUE,"TOTAL DSBN";#N/A,#N/A,TRUE,"WEST";#N/A,#N/A,TRUE,"SOUTH";#N/A,#N/A,TRUE,"NORTHEAST"}</definedName>
    <definedName name="WinZipCell" localSheetId="24" hidden="1">#REF!</definedName>
    <definedName name="WinZipCell" localSheetId="21" hidden="1">#REF!</definedName>
    <definedName name="WinZipCell" localSheetId="22" hidden="1">#REF!</definedName>
    <definedName name="WinZipCell" localSheetId="23" hidden="1">#REF!</definedName>
    <definedName name="WinZipCell" localSheetId="20" hidden="1">#REF!</definedName>
    <definedName name="WinZipCell" localSheetId="25" hidden="1">#REF!</definedName>
    <definedName name="WinZipCell" hidden="1">#REF!</definedName>
    <definedName name="WO_Description" localSheetId="23">#REF!</definedName>
    <definedName name="WO_Description">#REF!</definedName>
    <definedName name="WOList" localSheetId="23">#REF!</definedName>
    <definedName name="WOList">#REF!</definedName>
    <definedName name="WORKCAPa" localSheetId="24" hidden="1">{"WCCWCLL",#N/A,FALSE,"Sheet3";"PP",#N/A,FALSE,"Sheet3";"MAT1",#N/A,FALSE,"Sheet3";"MAT2",#N/A,FALSE,"Sheet3"}</definedName>
    <definedName name="WORKCAPa" localSheetId="21" hidden="1">{"WCCWCLL",#N/A,FALSE,"Sheet3";"PP",#N/A,FALSE,"Sheet3";"MAT1",#N/A,FALSE,"Sheet3";"MAT2",#N/A,FALSE,"Sheet3"}</definedName>
    <definedName name="WORKCAPa" localSheetId="22" hidden="1">{"WCCWCLL",#N/A,FALSE,"Sheet3";"PP",#N/A,FALSE,"Sheet3";"MAT1",#N/A,FALSE,"Sheet3";"MAT2",#N/A,FALSE,"Sheet3"}</definedName>
    <definedName name="WORKCAPa" localSheetId="23" hidden="1">{"WCCWCLL",#N/A,FALSE,"Sheet3";"PP",#N/A,FALSE,"Sheet3";"MAT1",#N/A,FALSE,"Sheet3";"MAT2",#N/A,FALSE,"Sheet3"}</definedName>
    <definedName name="WORKCAPa" localSheetId="20" hidden="1">{"WCCWCLL",#N/A,FALSE,"Sheet3";"PP",#N/A,FALSE,"Sheet3";"MAT1",#N/A,FALSE,"Sheet3";"MAT2",#N/A,FALSE,"Sheet3"}</definedName>
    <definedName name="WORKCAPa" localSheetId="25" hidden="1">{"WCCWCLL",#N/A,FALSE,"Sheet3";"PP",#N/A,FALSE,"Sheet3";"MAT1",#N/A,FALSE,"Sheet3";"MAT2",#N/A,FALSE,"Sheet3"}</definedName>
    <definedName name="WORKCAPa" hidden="1">{"WCCWCLL",#N/A,FALSE,"Sheet3";"PP",#N/A,FALSE,"Sheet3";"MAT1",#N/A,FALSE,"Sheet3";"MAT2",#N/A,FALSE,"Sheet3"}</definedName>
    <definedName name="WOTypes" localSheetId="23">#REF!</definedName>
    <definedName name="WOTypes">#REF!</definedName>
    <definedName name="wre"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e"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e"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e"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e"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e"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ej" localSheetId="24" hidden="1">{#N/A,#N/A,FALSE,"Aging Summary";#N/A,#N/A,FALSE,"Ratio Analysis";#N/A,#N/A,FALSE,"Test 120 Day Accts";#N/A,#N/A,FALSE,"Tickmarks"}</definedName>
    <definedName name="wrej" localSheetId="21" hidden="1">{#N/A,#N/A,FALSE,"Aging Summary";#N/A,#N/A,FALSE,"Ratio Analysis";#N/A,#N/A,FALSE,"Test 120 Day Accts";#N/A,#N/A,FALSE,"Tickmarks"}</definedName>
    <definedName name="wrej" localSheetId="22" hidden="1">{#N/A,#N/A,FALSE,"Aging Summary";#N/A,#N/A,FALSE,"Ratio Analysis";#N/A,#N/A,FALSE,"Test 120 Day Accts";#N/A,#N/A,FALSE,"Tickmarks"}</definedName>
    <definedName name="wrej" localSheetId="23" hidden="1">{#N/A,#N/A,FALSE,"Aging Summary";#N/A,#N/A,FALSE,"Ratio Analysis";#N/A,#N/A,FALSE,"Test 120 Day Accts";#N/A,#N/A,FALSE,"Tickmarks"}</definedName>
    <definedName name="wrej" localSheetId="20" hidden="1">{#N/A,#N/A,FALSE,"Aging Summary";#N/A,#N/A,FALSE,"Ratio Analysis";#N/A,#N/A,FALSE,"Test 120 Day Accts";#N/A,#N/A,FALSE,"Tickmarks"}</definedName>
    <definedName name="wrej" localSheetId="25" hidden="1">{#N/A,#N/A,FALSE,"Aging Summary";#N/A,#N/A,FALSE,"Ratio Analysis";#N/A,#N/A,FALSE,"Test 120 Day Accts";#N/A,#N/A,FALSE,"Tickmarks"}</definedName>
    <definedName name="wrej" hidden="1">{#N/A,#N/A,FALSE,"Aging Summary";#N/A,#N/A,FALSE,"Ratio Analysis";#N/A,#N/A,FALSE,"Test 120 Day Accts";#N/A,#N/A,FALSE,"Tickmarks"}</definedName>
    <definedName name="wrn" localSheetId="15" hidden="1">{#N/A,#N/A,FALSE,"O&amp;M by processes";#N/A,#N/A,FALSE,"Elec Act vs Bud";#N/A,#N/A,FALSE,"G&amp;A";#N/A,#N/A,FALSE,"BGS";#N/A,#N/A,FALSE,"Res Cost"}</definedName>
    <definedName name="wrn" localSheetId="24" hidden="1">{#N/A,#N/A,FALSE,"O&amp;M by processes";#N/A,#N/A,FALSE,"Elec Act vs Bud";#N/A,#N/A,FALSE,"G&amp;A";#N/A,#N/A,FALSE,"BGS";#N/A,#N/A,FALSE,"Res Cost"}</definedName>
    <definedName name="wrn" localSheetId="21" hidden="1">{#N/A,#N/A,FALSE,"O&amp;M by processes";#N/A,#N/A,FALSE,"Elec Act vs Bud";#N/A,#N/A,FALSE,"G&amp;A";#N/A,#N/A,FALSE,"BGS";#N/A,#N/A,FALSE,"Res Cost"}</definedName>
    <definedName name="wrn" localSheetId="22" hidden="1">{#N/A,#N/A,FALSE,"O&amp;M by processes";#N/A,#N/A,FALSE,"Elec Act vs Bud";#N/A,#N/A,FALSE,"G&amp;A";#N/A,#N/A,FALSE,"BGS";#N/A,#N/A,FALSE,"Res Cost"}</definedName>
    <definedName name="wrn" localSheetId="23" hidden="1">{#N/A,#N/A,FALSE,"O&amp;M by processes";#N/A,#N/A,FALSE,"Elec Act vs Bud";#N/A,#N/A,FALSE,"G&amp;A";#N/A,#N/A,FALSE,"BGS";#N/A,#N/A,FALSE,"Res Cost"}</definedName>
    <definedName name="wrn" localSheetId="20" hidden="1">{#N/A,#N/A,FALSE,"O&amp;M by processes";#N/A,#N/A,FALSE,"Elec Act vs Bud";#N/A,#N/A,FALSE,"G&amp;A";#N/A,#N/A,FALSE,"BGS";#N/A,#N/A,FALSE,"Res Cost"}</definedName>
    <definedName name="wrn" localSheetId="25" hidden="1">{#N/A,#N/A,FALSE,"O&amp;M by processes";#N/A,#N/A,FALSE,"Elec Act vs Bud";#N/A,#N/A,FALSE,"G&amp;A";#N/A,#N/A,FALSE,"BGS";#N/A,#N/A,FALSE,"Res Cost"}</definedName>
    <definedName name="wrn" hidden="1">{#N/A,#N/A,FALSE,"O&amp;M by processes";#N/A,#N/A,FALSE,"Elec Act vs Bud";#N/A,#N/A,FALSE,"G&amp;A";#N/A,#N/A,FALSE,"BGS";#N/A,#N/A,FALSE,"Res Cost"}</definedName>
    <definedName name="wrn.01_All_Package." localSheetId="24"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1_All_Package." localSheetId="21"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1_All_Package." localSheetId="22"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1_All_Package." localSheetId="23"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1_All_Package." localSheetId="20"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1_All_Package." localSheetId="25"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1_All_Packag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2_PCS."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1"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1"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1"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1"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1"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1"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2"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2"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2"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2"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2"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2"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3"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3"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3"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3"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3"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3"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4"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4"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4"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4"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4"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4"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5"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5"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5"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5"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5"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5"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3_Corporate." localSheetId="24" hidden="1">{#N/A,#N/A,FALSE,"BS_CORPORATE"}</definedName>
    <definedName name="wrn.03_Corporate." localSheetId="21" hidden="1">{#N/A,#N/A,FALSE,"BS_CORPORATE"}</definedName>
    <definedName name="wrn.03_Corporate." localSheetId="22" hidden="1">{#N/A,#N/A,FALSE,"BS_CORPORATE"}</definedName>
    <definedName name="wrn.03_Corporate." localSheetId="23" hidden="1">{#N/A,#N/A,FALSE,"BS_CORPORATE"}</definedName>
    <definedName name="wrn.03_Corporate." localSheetId="20" hidden="1">{#N/A,#N/A,FALSE,"BS_CORPORATE"}</definedName>
    <definedName name="wrn.03_Corporate." localSheetId="25" hidden="1">{#N/A,#N/A,FALSE,"BS_CORPORATE"}</definedName>
    <definedName name="wrn.03_Corporate." hidden="1">{#N/A,#N/A,FALSE,"BS_CORPORATE"}</definedName>
    <definedName name="wrn.03_Corporate._1" localSheetId="24" hidden="1">{#N/A,#N/A,FALSE,"BS_CORPORATE"}</definedName>
    <definedName name="wrn.03_Corporate._1" localSheetId="21" hidden="1">{#N/A,#N/A,FALSE,"BS_CORPORATE"}</definedName>
    <definedName name="wrn.03_Corporate._1" localSheetId="22" hidden="1">{#N/A,#N/A,FALSE,"BS_CORPORATE"}</definedName>
    <definedName name="wrn.03_Corporate._1" localSheetId="23" hidden="1">{#N/A,#N/A,FALSE,"BS_CORPORATE"}</definedName>
    <definedName name="wrn.03_Corporate._1" localSheetId="20" hidden="1">{#N/A,#N/A,FALSE,"BS_CORPORATE"}</definedName>
    <definedName name="wrn.03_Corporate._1" localSheetId="25" hidden="1">{#N/A,#N/A,FALSE,"BS_CORPORATE"}</definedName>
    <definedName name="wrn.03_Corporate._1" hidden="1">{#N/A,#N/A,FALSE,"BS_CORPORATE"}</definedName>
    <definedName name="wrn.03_Corporate._2" localSheetId="24" hidden="1">{#N/A,#N/A,FALSE,"BS_CORPORATE"}</definedName>
    <definedName name="wrn.03_Corporate._2" localSheetId="21" hidden="1">{#N/A,#N/A,FALSE,"BS_CORPORATE"}</definedName>
    <definedName name="wrn.03_Corporate._2" localSheetId="22" hidden="1">{#N/A,#N/A,FALSE,"BS_CORPORATE"}</definedName>
    <definedName name="wrn.03_Corporate._2" localSheetId="23" hidden="1">{#N/A,#N/A,FALSE,"BS_CORPORATE"}</definedName>
    <definedName name="wrn.03_Corporate._2" localSheetId="20" hidden="1">{#N/A,#N/A,FALSE,"BS_CORPORATE"}</definedName>
    <definedName name="wrn.03_Corporate._2" localSheetId="25" hidden="1">{#N/A,#N/A,FALSE,"BS_CORPORATE"}</definedName>
    <definedName name="wrn.03_Corporate._2" hidden="1">{#N/A,#N/A,FALSE,"BS_CORPORATE"}</definedName>
    <definedName name="wrn.03_Corporate._3" localSheetId="24" hidden="1">{#N/A,#N/A,FALSE,"BS_CORPORATE"}</definedName>
    <definedName name="wrn.03_Corporate._3" localSheetId="21" hidden="1">{#N/A,#N/A,FALSE,"BS_CORPORATE"}</definedName>
    <definedName name="wrn.03_Corporate._3" localSheetId="22" hidden="1">{#N/A,#N/A,FALSE,"BS_CORPORATE"}</definedName>
    <definedName name="wrn.03_Corporate._3" localSheetId="23" hidden="1">{#N/A,#N/A,FALSE,"BS_CORPORATE"}</definedName>
    <definedName name="wrn.03_Corporate._3" localSheetId="20" hidden="1">{#N/A,#N/A,FALSE,"BS_CORPORATE"}</definedName>
    <definedName name="wrn.03_Corporate._3" localSheetId="25" hidden="1">{#N/A,#N/A,FALSE,"BS_CORPORATE"}</definedName>
    <definedName name="wrn.03_Corporate._3" hidden="1">{#N/A,#N/A,FALSE,"BS_CORPORATE"}</definedName>
    <definedName name="wrn.03_Corporate._4" localSheetId="24" hidden="1">{#N/A,#N/A,FALSE,"BS_CORPORATE"}</definedName>
    <definedName name="wrn.03_Corporate._4" localSheetId="21" hidden="1">{#N/A,#N/A,FALSE,"BS_CORPORATE"}</definedName>
    <definedName name="wrn.03_Corporate._4" localSheetId="22" hidden="1">{#N/A,#N/A,FALSE,"BS_CORPORATE"}</definedName>
    <definedName name="wrn.03_Corporate._4" localSheetId="23" hidden="1">{#N/A,#N/A,FALSE,"BS_CORPORATE"}</definedName>
    <definedName name="wrn.03_Corporate._4" localSheetId="20" hidden="1">{#N/A,#N/A,FALSE,"BS_CORPORATE"}</definedName>
    <definedName name="wrn.03_Corporate._4" localSheetId="25" hidden="1">{#N/A,#N/A,FALSE,"BS_CORPORATE"}</definedName>
    <definedName name="wrn.03_Corporate._4" hidden="1">{#N/A,#N/A,FALSE,"BS_CORPORATE"}</definedName>
    <definedName name="wrn.03_Corporate._5" localSheetId="24" hidden="1">{#N/A,#N/A,FALSE,"BS_CORPORATE"}</definedName>
    <definedName name="wrn.03_Corporate._5" localSheetId="21" hidden="1">{#N/A,#N/A,FALSE,"BS_CORPORATE"}</definedName>
    <definedName name="wrn.03_Corporate._5" localSheetId="22" hidden="1">{#N/A,#N/A,FALSE,"BS_CORPORATE"}</definedName>
    <definedName name="wrn.03_Corporate._5" localSheetId="23" hidden="1">{#N/A,#N/A,FALSE,"BS_CORPORATE"}</definedName>
    <definedName name="wrn.03_Corporate._5" localSheetId="20" hidden="1">{#N/A,#N/A,FALSE,"BS_CORPORATE"}</definedName>
    <definedName name="wrn.03_Corporate._5" localSheetId="25" hidden="1">{#N/A,#N/A,FALSE,"BS_CORPORATE"}</definedName>
    <definedName name="wrn.03_Corporate._5" hidden="1">{#N/A,#N/A,FALSE,"BS_CORPORATE"}</definedName>
    <definedName name="wrn.03_NSS." localSheetId="2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 localSheetId="2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 localSheetId="2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1" localSheetId="2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1"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1"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1" localSheetId="2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1"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1" localSheetId="2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2" localSheetId="2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2"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2"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2" localSheetId="2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2"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2" localSheetId="2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3" localSheetId="2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3"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3"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3" localSheetId="2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3"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3" localSheetId="2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4" localSheetId="2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4"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4"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4" localSheetId="2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4"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4" localSheetId="2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5" localSheetId="2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5"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5"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5" localSheetId="2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5"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5" localSheetId="2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4_ESG." localSheetId="24" hidden="1">{#N/A,#N/A,FALSE,"BS_ESG ";#N/A,#N/A,FALSE,"P&amp;L_ESG"}</definedName>
    <definedName name="wrn.04_ESG." localSheetId="21" hidden="1">{#N/A,#N/A,FALSE,"BS_ESG ";#N/A,#N/A,FALSE,"P&amp;L_ESG"}</definedName>
    <definedName name="wrn.04_ESG." localSheetId="22" hidden="1">{#N/A,#N/A,FALSE,"BS_ESG ";#N/A,#N/A,FALSE,"P&amp;L_ESG"}</definedName>
    <definedName name="wrn.04_ESG." localSheetId="23" hidden="1">{#N/A,#N/A,FALSE,"BS_ESG ";#N/A,#N/A,FALSE,"P&amp;L_ESG"}</definedName>
    <definedName name="wrn.04_ESG." localSheetId="20" hidden="1">{#N/A,#N/A,FALSE,"BS_ESG ";#N/A,#N/A,FALSE,"P&amp;L_ESG"}</definedName>
    <definedName name="wrn.04_ESG." localSheetId="25" hidden="1">{#N/A,#N/A,FALSE,"BS_ESG ";#N/A,#N/A,FALSE,"P&amp;L_ESG"}</definedName>
    <definedName name="wrn.04_ESG." hidden="1">{#N/A,#N/A,FALSE,"BS_ESG ";#N/A,#N/A,FALSE,"P&amp;L_ESG"}</definedName>
    <definedName name="wrn.04_ESG._1" localSheetId="24" hidden="1">{#N/A,#N/A,FALSE,"BS_ESG ";#N/A,#N/A,FALSE,"P&amp;L_ESG"}</definedName>
    <definedName name="wrn.04_ESG._1" localSheetId="21" hidden="1">{#N/A,#N/A,FALSE,"BS_ESG ";#N/A,#N/A,FALSE,"P&amp;L_ESG"}</definedName>
    <definedName name="wrn.04_ESG._1" localSheetId="22" hidden="1">{#N/A,#N/A,FALSE,"BS_ESG ";#N/A,#N/A,FALSE,"P&amp;L_ESG"}</definedName>
    <definedName name="wrn.04_ESG._1" localSheetId="23" hidden="1">{#N/A,#N/A,FALSE,"BS_ESG ";#N/A,#N/A,FALSE,"P&amp;L_ESG"}</definedName>
    <definedName name="wrn.04_ESG._1" localSheetId="20" hidden="1">{#N/A,#N/A,FALSE,"BS_ESG ";#N/A,#N/A,FALSE,"P&amp;L_ESG"}</definedName>
    <definedName name="wrn.04_ESG._1" localSheetId="25" hidden="1">{#N/A,#N/A,FALSE,"BS_ESG ";#N/A,#N/A,FALSE,"P&amp;L_ESG"}</definedName>
    <definedName name="wrn.04_ESG._1" hidden="1">{#N/A,#N/A,FALSE,"BS_ESG ";#N/A,#N/A,FALSE,"P&amp;L_ESG"}</definedName>
    <definedName name="wrn.04_ESG._2" localSheetId="24" hidden="1">{#N/A,#N/A,FALSE,"BS_ESG ";#N/A,#N/A,FALSE,"P&amp;L_ESG"}</definedName>
    <definedName name="wrn.04_ESG._2" localSheetId="21" hidden="1">{#N/A,#N/A,FALSE,"BS_ESG ";#N/A,#N/A,FALSE,"P&amp;L_ESG"}</definedName>
    <definedName name="wrn.04_ESG._2" localSheetId="22" hidden="1">{#N/A,#N/A,FALSE,"BS_ESG ";#N/A,#N/A,FALSE,"P&amp;L_ESG"}</definedName>
    <definedName name="wrn.04_ESG._2" localSheetId="23" hidden="1">{#N/A,#N/A,FALSE,"BS_ESG ";#N/A,#N/A,FALSE,"P&amp;L_ESG"}</definedName>
    <definedName name="wrn.04_ESG._2" localSheetId="20" hidden="1">{#N/A,#N/A,FALSE,"BS_ESG ";#N/A,#N/A,FALSE,"P&amp;L_ESG"}</definedName>
    <definedName name="wrn.04_ESG._2" localSheetId="25" hidden="1">{#N/A,#N/A,FALSE,"BS_ESG ";#N/A,#N/A,FALSE,"P&amp;L_ESG"}</definedName>
    <definedName name="wrn.04_ESG._2" hidden="1">{#N/A,#N/A,FALSE,"BS_ESG ";#N/A,#N/A,FALSE,"P&amp;L_ESG"}</definedName>
    <definedName name="wrn.04_ESG._3" localSheetId="24" hidden="1">{#N/A,#N/A,FALSE,"BS_ESG ";#N/A,#N/A,FALSE,"P&amp;L_ESG"}</definedName>
    <definedName name="wrn.04_ESG._3" localSheetId="21" hidden="1">{#N/A,#N/A,FALSE,"BS_ESG ";#N/A,#N/A,FALSE,"P&amp;L_ESG"}</definedName>
    <definedName name="wrn.04_ESG._3" localSheetId="22" hidden="1">{#N/A,#N/A,FALSE,"BS_ESG ";#N/A,#N/A,FALSE,"P&amp;L_ESG"}</definedName>
    <definedName name="wrn.04_ESG._3" localSheetId="23" hidden="1">{#N/A,#N/A,FALSE,"BS_ESG ";#N/A,#N/A,FALSE,"P&amp;L_ESG"}</definedName>
    <definedName name="wrn.04_ESG._3" localSheetId="20" hidden="1">{#N/A,#N/A,FALSE,"BS_ESG ";#N/A,#N/A,FALSE,"P&amp;L_ESG"}</definedName>
    <definedName name="wrn.04_ESG._3" localSheetId="25" hidden="1">{#N/A,#N/A,FALSE,"BS_ESG ";#N/A,#N/A,FALSE,"P&amp;L_ESG"}</definedName>
    <definedName name="wrn.04_ESG._3" hidden="1">{#N/A,#N/A,FALSE,"BS_ESG ";#N/A,#N/A,FALSE,"P&amp;L_ESG"}</definedName>
    <definedName name="wrn.04_ESG._4" localSheetId="24" hidden="1">{#N/A,#N/A,FALSE,"BS_ESG ";#N/A,#N/A,FALSE,"P&amp;L_ESG"}</definedName>
    <definedName name="wrn.04_ESG._4" localSheetId="21" hidden="1">{#N/A,#N/A,FALSE,"BS_ESG ";#N/A,#N/A,FALSE,"P&amp;L_ESG"}</definedName>
    <definedName name="wrn.04_ESG._4" localSheetId="22" hidden="1">{#N/A,#N/A,FALSE,"BS_ESG ";#N/A,#N/A,FALSE,"P&amp;L_ESG"}</definedName>
    <definedName name="wrn.04_ESG._4" localSheetId="23" hidden="1">{#N/A,#N/A,FALSE,"BS_ESG ";#N/A,#N/A,FALSE,"P&amp;L_ESG"}</definedName>
    <definedName name="wrn.04_ESG._4" localSheetId="20" hidden="1">{#N/A,#N/A,FALSE,"BS_ESG ";#N/A,#N/A,FALSE,"P&amp;L_ESG"}</definedName>
    <definedName name="wrn.04_ESG._4" localSheetId="25" hidden="1">{#N/A,#N/A,FALSE,"BS_ESG ";#N/A,#N/A,FALSE,"P&amp;L_ESG"}</definedName>
    <definedName name="wrn.04_ESG._4" hidden="1">{#N/A,#N/A,FALSE,"BS_ESG ";#N/A,#N/A,FALSE,"P&amp;L_ESG"}</definedName>
    <definedName name="wrn.04_ESG._5" localSheetId="24" hidden="1">{#N/A,#N/A,FALSE,"BS_ESG ";#N/A,#N/A,FALSE,"P&amp;L_ESG"}</definedName>
    <definedName name="wrn.04_ESG._5" localSheetId="21" hidden="1">{#N/A,#N/A,FALSE,"BS_ESG ";#N/A,#N/A,FALSE,"P&amp;L_ESG"}</definedName>
    <definedName name="wrn.04_ESG._5" localSheetId="22" hidden="1">{#N/A,#N/A,FALSE,"BS_ESG ";#N/A,#N/A,FALSE,"P&amp;L_ESG"}</definedName>
    <definedName name="wrn.04_ESG._5" localSheetId="23" hidden="1">{#N/A,#N/A,FALSE,"BS_ESG ";#N/A,#N/A,FALSE,"P&amp;L_ESG"}</definedName>
    <definedName name="wrn.04_ESG._5" localSheetId="20" hidden="1">{#N/A,#N/A,FALSE,"BS_ESG ";#N/A,#N/A,FALSE,"P&amp;L_ESG"}</definedName>
    <definedName name="wrn.04_ESG._5" localSheetId="25" hidden="1">{#N/A,#N/A,FALSE,"BS_ESG ";#N/A,#N/A,FALSE,"P&amp;L_ESG"}</definedName>
    <definedName name="wrn.04_ESG._5" hidden="1">{#N/A,#N/A,FALSE,"BS_ESG ";#N/A,#N/A,FALSE,"P&amp;L_ESG"}</definedName>
    <definedName name="wrn.05_SPS." localSheetId="24" hidden="1">{#N/A,#N/A,FALSE,"Balance SPS";#N/A,#N/A,FALSE,"P&amp;L_SPS"}</definedName>
    <definedName name="wrn.05_SPS." localSheetId="21" hidden="1">{#N/A,#N/A,FALSE,"Balance SPS";#N/A,#N/A,FALSE,"P&amp;L_SPS"}</definedName>
    <definedName name="wrn.05_SPS." localSheetId="22" hidden="1">{#N/A,#N/A,FALSE,"Balance SPS";#N/A,#N/A,FALSE,"P&amp;L_SPS"}</definedName>
    <definedName name="wrn.05_SPS." localSheetId="23" hidden="1">{#N/A,#N/A,FALSE,"Balance SPS";#N/A,#N/A,FALSE,"P&amp;L_SPS"}</definedName>
    <definedName name="wrn.05_SPS." localSheetId="20" hidden="1">{#N/A,#N/A,FALSE,"Balance SPS";#N/A,#N/A,FALSE,"P&amp;L_SPS"}</definedName>
    <definedName name="wrn.05_SPS." localSheetId="25" hidden="1">{#N/A,#N/A,FALSE,"Balance SPS";#N/A,#N/A,FALSE,"P&amp;L_SPS"}</definedName>
    <definedName name="wrn.05_SPS." hidden="1">{#N/A,#N/A,FALSE,"Balance SPS";#N/A,#N/A,FALSE,"P&amp;L_SPS"}</definedName>
    <definedName name="wrn.05_SPS._1" localSheetId="24" hidden="1">{#N/A,#N/A,FALSE,"Balance SPS";#N/A,#N/A,FALSE,"P&amp;L_SPS"}</definedName>
    <definedName name="wrn.05_SPS._1" localSheetId="21" hidden="1">{#N/A,#N/A,FALSE,"Balance SPS";#N/A,#N/A,FALSE,"P&amp;L_SPS"}</definedName>
    <definedName name="wrn.05_SPS._1" localSheetId="22" hidden="1">{#N/A,#N/A,FALSE,"Balance SPS";#N/A,#N/A,FALSE,"P&amp;L_SPS"}</definedName>
    <definedName name="wrn.05_SPS._1" localSheetId="23" hidden="1">{#N/A,#N/A,FALSE,"Balance SPS";#N/A,#N/A,FALSE,"P&amp;L_SPS"}</definedName>
    <definedName name="wrn.05_SPS._1" localSheetId="20" hidden="1">{#N/A,#N/A,FALSE,"Balance SPS";#N/A,#N/A,FALSE,"P&amp;L_SPS"}</definedName>
    <definedName name="wrn.05_SPS._1" localSheetId="25" hidden="1">{#N/A,#N/A,FALSE,"Balance SPS";#N/A,#N/A,FALSE,"P&amp;L_SPS"}</definedName>
    <definedName name="wrn.05_SPS._1" hidden="1">{#N/A,#N/A,FALSE,"Balance SPS";#N/A,#N/A,FALSE,"P&amp;L_SPS"}</definedName>
    <definedName name="wrn.05_SPS._2" localSheetId="24" hidden="1">{#N/A,#N/A,FALSE,"Balance SPS";#N/A,#N/A,FALSE,"P&amp;L_SPS"}</definedName>
    <definedName name="wrn.05_SPS._2" localSheetId="21" hidden="1">{#N/A,#N/A,FALSE,"Balance SPS";#N/A,#N/A,FALSE,"P&amp;L_SPS"}</definedName>
    <definedName name="wrn.05_SPS._2" localSheetId="22" hidden="1">{#N/A,#N/A,FALSE,"Balance SPS";#N/A,#N/A,FALSE,"P&amp;L_SPS"}</definedName>
    <definedName name="wrn.05_SPS._2" localSheetId="23" hidden="1">{#N/A,#N/A,FALSE,"Balance SPS";#N/A,#N/A,FALSE,"P&amp;L_SPS"}</definedName>
    <definedName name="wrn.05_SPS._2" localSheetId="20" hidden="1">{#N/A,#N/A,FALSE,"Balance SPS";#N/A,#N/A,FALSE,"P&amp;L_SPS"}</definedName>
    <definedName name="wrn.05_SPS._2" localSheetId="25" hidden="1">{#N/A,#N/A,FALSE,"Balance SPS";#N/A,#N/A,FALSE,"P&amp;L_SPS"}</definedName>
    <definedName name="wrn.05_SPS._2" hidden="1">{#N/A,#N/A,FALSE,"Balance SPS";#N/A,#N/A,FALSE,"P&amp;L_SPS"}</definedName>
    <definedName name="wrn.05_SPS._3" localSheetId="24" hidden="1">{#N/A,#N/A,FALSE,"Balance SPS";#N/A,#N/A,FALSE,"P&amp;L_SPS"}</definedName>
    <definedName name="wrn.05_SPS._3" localSheetId="21" hidden="1">{#N/A,#N/A,FALSE,"Balance SPS";#N/A,#N/A,FALSE,"P&amp;L_SPS"}</definedName>
    <definedName name="wrn.05_SPS._3" localSheetId="22" hidden="1">{#N/A,#N/A,FALSE,"Balance SPS";#N/A,#N/A,FALSE,"P&amp;L_SPS"}</definedName>
    <definedName name="wrn.05_SPS._3" localSheetId="23" hidden="1">{#N/A,#N/A,FALSE,"Balance SPS";#N/A,#N/A,FALSE,"P&amp;L_SPS"}</definedName>
    <definedName name="wrn.05_SPS._3" localSheetId="20" hidden="1">{#N/A,#N/A,FALSE,"Balance SPS";#N/A,#N/A,FALSE,"P&amp;L_SPS"}</definedName>
    <definedName name="wrn.05_SPS._3" localSheetId="25" hidden="1">{#N/A,#N/A,FALSE,"Balance SPS";#N/A,#N/A,FALSE,"P&amp;L_SPS"}</definedName>
    <definedName name="wrn.05_SPS._3" hidden="1">{#N/A,#N/A,FALSE,"Balance SPS";#N/A,#N/A,FALSE,"P&amp;L_SPS"}</definedName>
    <definedName name="wrn.05_SPS._4" localSheetId="24" hidden="1">{#N/A,#N/A,FALSE,"Balance SPS";#N/A,#N/A,FALSE,"P&amp;L_SPS"}</definedName>
    <definedName name="wrn.05_SPS._4" localSheetId="21" hidden="1">{#N/A,#N/A,FALSE,"Balance SPS";#N/A,#N/A,FALSE,"P&amp;L_SPS"}</definedName>
    <definedName name="wrn.05_SPS._4" localSheetId="22" hidden="1">{#N/A,#N/A,FALSE,"Balance SPS";#N/A,#N/A,FALSE,"P&amp;L_SPS"}</definedName>
    <definedName name="wrn.05_SPS._4" localSheetId="23" hidden="1">{#N/A,#N/A,FALSE,"Balance SPS";#N/A,#N/A,FALSE,"P&amp;L_SPS"}</definedName>
    <definedName name="wrn.05_SPS._4" localSheetId="20" hidden="1">{#N/A,#N/A,FALSE,"Balance SPS";#N/A,#N/A,FALSE,"P&amp;L_SPS"}</definedName>
    <definedName name="wrn.05_SPS._4" localSheetId="25" hidden="1">{#N/A,#N/A,FALSE,"Balance SPS";#N/A,#N/A,FALSE,"P&amp;L_SPS"}</definedName>
    <definedName name="wrn.05_SPS._4" hidden="1">{#N/A,#N/A,FALSE,"Balance SPS";#N/A,#N/A,FALSE,"P&amp;L_SPS"}</definedName>
    <definedName name="wrn.05_SPS._5" localSheetId="24" hidden="1">{#N/A,#N/A,FALSE,"Balance SPS";#N/A,#N/A,FALSE,"P&amp;L_SPS"}</definedName>
    <definedName name="wrn.05_SPS._5" localSheetId="21" hidden="1">{#N/A,#N/A,FALSE,"Balance SPS";#N/A,#N/A,FALSE,"P&amp;L_SPS"}</definedName>
    <definedName name="wrn.05_SPS._5" localSheetId="22" hidden="1">{#N/A,#N/A,FALSE,"Balance SPS";#N/A,#N/A,FALSE,"P&amp;L_SPS"}</definedName>
    <definedName name="wrn.05_SPS._5" localSheetId="23" hidden="1">{#N/A,#N/A,FALSE,"Balance SPS";#N/A,#N/A,FALSE,"P&amp;L_SPS"}</definedName>
    <definedName name="wrn.05_SPS._5" localSheetId="20" hidden="1">{#N/A,#N/A,FALSE,"Balance SPS";#N/A,#N/A,FALSE,"P&amp;L_SPS"}</definedName>
    <definedName name="wrn.05_SPS._5" localSheetId="25" hidden="1">{#N/A,#N/A,FALSE,"Balance SPS";#N/A,#N/A,FALSE,"P&amp;L_SPS"}</definedName>
    <definedName name="wrn.05_SPS._5" hidden="1">{#N/A,#N/A,FALSE,"Balance SPS";#N/A,#N/A,FALSE,"P&amp;L_SPS"}</definedName>
    <definedName name="wrn.1_Complete._.Package._.less._.Backup." localSheetId="24"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_Complete._.Package._.less._.Backup." localSheetId="21"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_Complete._.Package._.less._.Backup." localSheetId="22"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_Complete._.Package._.less._.Backup." localSheetId="23"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_Complete._.Package._.less._.Backup." localSheetId="20"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_Complete._.Package._.less._.Backup." localSheetId="25"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_Complete._.Package._.less._.Backup."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995._.Federal._.Tax._.Installments." localSheetId="24" hidden="1">{#N/A,#N/A,TRUE,"TAX CALC";#N/A,#N/A,TRUE,"TI SUMMARY";#N/A,#N/A,TRUE,"AMT";#N/A,#N/A,TRUE,"ETR REVIEW"}</definedName>
    <definedName name="wrn.1995._.Federal._.Tax._.Installments." localSheetId="21" hidden="1">{#N/A,#N/A,TRUE,"TAX CALC";#N/A,#N/A,TRUE,"TI SUMMARY";#N/A,#N/A,TRUE,"AMT";#N/A,#N/A,TRUE,"ETR REVIEW"}</definedName>
    <definedName name="wrn.1995._.Federal._.Tax._.Installments." localSheetId="22" hidden="1">{#N/A,#N/A,TRUE,"TAX CALC";#N/A,#N/A,TRUE,"TI SUMMARY";#N/A,#N/A,TRUE,"AMT";#N/A,#N/A,TRUE,"ETR REVIEW"}</definedName>
    <definedName name="wrn.1995._.Federal._.Tax._.Installments." localSheetId="23" hidden="1">{#N/A,#N/A,TRUE,"TAX CALC";#N/A,#N/A,TRUE,"TI SUMMARY";#N/A,#N/A,TRUE,"AMT";#N/A,#N/A,TRUE,"ETR REVIEW"}</definedName>
    <definedName name="wrn.1995._.Federal._.Tax._.Installments." localSheetId="20" hidden="1">{#N/A,#N/A,TRUE,"TAX CALC";#N/A,#N/A,TRUE,"TI SUMMARY";#N/A,#N/A,TRUE,"AMT";#N/A,#N/A,TRUE,"ETR REVIEW"}</definedName>
    <definedName name="wrn.1995._.Federal._.Tax._.Installments." localSheetId="25" hidden="1">{#N/A,#N/A,TRUE,"TAX CALC";#N/A,#N/A,TRUE,"TI SUMMARY";#N/A,#N/A,TRUE,"AMT";#N/A,#N/A,TRUE,"ETR REVIEW"}</definedName>
    <definedName name="wrn.1995._.Federal._.Tax._.Installments." hidden="1">{#N/A,#N/A,TRUE,"TAX CALC";#N/A,#N/A,TRUE,"TI SUMMARY";#N/A,#N/A,TRUE,"AMT";#N/A,#N/A,TRUE,"ETR REVIEW"}</definedName>
    <definedName name="wrn.1999._.Cash._.Report." localSheetId="24" hidden="1">{"1999 Cash Budget",#N/A,FALSE,"99 Cash";"1999 Cash Budget YTD",#N/A,FALSE,"99 Cash";"1999 Cash Actual/Forcast",#N/A,FALSE,"99 Cash";"1999 Cash Actual/Forcast YTD",#N/A,FALSE,"99 Cash"}</definedName>
    <definedName name="wrn.1999._.Cash._.Report." localSheetId="21" hidden="1">{"1999 Cash Budget",#N/A,FALSE,"99 Cash";"1999 Cash Budget YTD",#N/A,FALSE,"99 Cash";"1999 Cash Actual/Forcast",#N/A,FALSE,"99 Cash";"1999 Cash Actual/Forcast YTD",#N/A,FALSE,"99 Cash"}</definedName>
    <definedName name="wrn.1999._.Cash._.Report." localSheetId="22" hidden="1">{"1999 Cash Budget",#N/A,FALSE,"99 Cash";"1999 Cash Budget YTD",#N/A,FALSE,"99 Cash";"1999 Cash Actual/Forcast",#N/A,FALSE,"99 Cash";"1999 Cash Actual/Forcast YTD",#N/A,FALSE,"99 Cash"}</definedName>
    <definedName name="wrn.1999._.Cash._.Report." localSheetId="23" hidden="1">{"1999 Cash Budget",#N/A,FALSE,"99 Cash";"1999 Cash Budget YTD",#N/A,FALSE,"99 Cash";"1999 Cash Actual/Forcast",#N/A,FALSE,"99 Cash";"1999 Cash Actual/Forcast YTD",#N/A,FALSE,"99 Cash"}</definedName>
    <definedName name="wrn.1999._.Cash._.Report." localSheetId="20" hidden="1">{"1999 Cash Budget",#N/A,FALSE,"99 Cash";"1999 Cash Budget YTD",#N/A,FALSE,"99 Cash";"1999 Cash Actual/Forcast",#N/A,FALSE,"99 Cash";"1999 Cash Actual/Forcast YTD",#N/A,FALSE,"99 Cash"}</definedName>
    <definedName name="wrn.1999._.Cash._.Report." localSheetId="25" hidden="1">{"1999 Cash Budget",#N/A,FALSE,"99 Cash";"1999 Cash Budget YTD",#N/A,FALSE,"99 Cash";"1999 Cash Actual/Forcast",#N/A,FALSE,"99 Cash";"1999 Cash Actual/Forcast YTD",#N/A,FALSE,"99 Cash"}</definedName>
    <definedName name="wrn.1999._.Cash._.Report." hidden="1">{"1999 Cash Budget",#N/A,FALSE,"99 Cash";"1999 Cash Budget YTD",#N/A,FALSE,"99 Cash";"1999 Cash Actual/Forcast",#N/A,FALSE,"99 Cash";"1999 Cash Actual/Forcast YTD",#N/A,FALSE,"99 Cash"}</definedName>
    <definedName name="wrn.2_PCS." localSheetId="24" hidden="1">{#N/A,#N/A,FALSE,"Cover";#N/A,#N/A,FALSE,"General Assumptions";#N/A,#N/A,FALSE,"Comments CCS";#N/A,#N/A,FALSE,"BS CSS";#N/A,#N/A,FALSE,"P&amp;L CSS";#N/A,#N/A,FALSE,"Cash Flow CSS";#N/A,#N/A,FALSE,"MBR CSS";#N/A,#N/A,FALSE,"Headcount - CSS";#N/A,#N/A,FALSE,"CSS MFG";#N/A,#N/A,FALSE,"CSS Distr ";#N/A,#N/A,FALSE,"CSS Inventory";#N/A,#N/A,FALSE,"Capital CSS"}</definedName>
    <definedName name="wrn.2_PCS." localSheetId="21" hidden="1">{#N/A,#N/A,FALSE,"Cover";#N/A,#N/A,FALSE,"General Assumptions";#N/A,#N/A,FALSE,"Comments CCS";#N/A,#N/A,FALSE,"BS CSS";#N/A,#N/A,FALSE,"P&amp;L CSS";#N/A,#N/A,FALSE,"Cash Flow CSS";#N/A,#N/A,FALSE,"MBR CSS";#N/A,#N/A,FALSE,"Headcount - CSS";#N/A,#N/A,FALSE,"CSS MFG";#N/A,#N/A,FALSE,"CSS Distr ";#N/A,#N/A,FALSE,"CSS Inventory";#N/A,#N/A,FALSE,"Capital CSS"}</definedName>
    <definedName name="wrn.2_PCS." localSheetId="22" hidden="1">{#N/A,#N/A,FALSE,"Cover";#N/A,#N/A,FALSE,"General Assumptions";#N/A,#N/A,FALSE,"Comments CCS";#N/A,#N/A,FALSE,"BS CSS";#N/A,#N/A,FALSE,"P&amp;L CSS";#N/A,#N/A,FALSE,"Cash Flow CSS";#N/A,#N/A,FALSE,"MBR CSS";#N/A,#N/A,FALSE,"Headcount - CSS";#N/A,#N/A,FALSE,"CSS MFG";#N/A,#N/A,FALSE,"CSS Distr ";#N/A,#N/A,FALSE,"CSS Inventory";#N/A,#N/A,FALSE,"Capital CSS"}</definedName>
    <definedName name="wrn.2_PCS." localSheetId="23" hidden="1">{#N/A,#N/A,FALSE,"Cover";#N/A,#N/A,FALSE,"General Assumptions";#N/A,#N/A,FALSE,"Comments CCS";#N/A,#N/A,FALSE,"BS CSS";#N/A,#N/A,FALSE,"P&amp;L CSS";#N/A,#N/A,FALSE,"Cash Flow CSS";#N/A,#N/A,FALSE,"MBR CSS";#N/A,#N/A,FALSE,"Headcount - CSS";#N/A,#N/A,FALSE,"CSS MFG";#N/A,#N/A,FALSE,"CSS Distr ";#N/A,#N/A,FALSE,"CSS Inventory";#N/A,#N/A,FALSE,"Capital CSS"}</definedName>
    <definedName name="wrn.2_PCS." localSheetId="20" hidden="1">{#N/A,#N/A,FALSE,"Cover";#N/A,#N/A,FALSE,"General Assumptions";#N/A,#N/A,FALSE,"Comments CCS";#N/A,#N/A,FALSE,"BS CSS";#N/A,#N/A,FALSE,"P&amp;L CSS";#N/A,#N/A,FALSE,"Cash Flow CSS";#N/A,#N/A,FALSE,"MBR CSS";#N/A,#N/A,FALSE,"Headcount - CSS";#N/A,#N/A,FALSE,"CSS MFG";#N/A,#N/A,FALSE,"CSS Distr ";#N/A,#N/A,FALSE,"CSS Inventory";#N/A,#N/A,FALSE,"Capital CSS"}</definedName>
    <definedName name="wrn.2_PCS." localSheetId="25" hidden="1">{#N/A,#N/A,FALSE,"Cover";#N/A,#N/A,FALSE,"General Assumptions";#N/A,#N/A,FALSE,"Comments CCS";#N/A,#N/A,FALSE,"BS CSS";#N/A,#N/A,FALSE,"P&amp;L CSS";#N/A,#N/A,FALSE,"Cash Flow CSS";#N/A,#N/A,FALSE,"MBR CSS";#N/A,#N/A,FALSE,"Headcount - CSS";#N/A,#N/A,FALSE,"CSS MFG";#N/A,#N/A,FALSE,"CSS Distr ";#N/A,#N/A,FALSE,"CSS Inventory";#N/A,#N/A,FALSE,"Capital CSS"}</definedName>
    <definedName name="wrn.2_PCS." hidden="1">{#N/A,#N/A,FALSE,"Cover";#N/A,#N/A,FALSE,"General Assumptions";#N/A,#N/A,FALSE,"Comments CCS";#N/A,#N/A,FALSE,"BS CSS";#N/A,#N/A,FALSE,"P&amp;L CSS";#N/A,#N/A,FALSE,"Cash Flow CSS";#N/A,#N/A,FALSE,"MBR CSS";#N/A,#N/A,FALSE,"Headcount - CSS";#N/A,#N/A,FALSE,"CSS MFG";#N/A,#N/A,FALSE,"CSS Distr ";#N/A,#N/A,FALSE,"CSS Inventory";#N/A,#N/A,FALSE,"Capital CSS"}</definedName>
    <definedName name="wrn.2_PCS._1" localSheetId="24" hidden="1">{#N/A,#N/A,FALSE,"Cover";#N/A,#N/A,FALSE,"General Assumptions";#N/A,#N/A,FALSE,"Comments CCS";#N/A,#N/A,FALSE,"BS CSS";#N/A,#N/A,FALSE,"P&amp;L CSS";#N/A,#N/A,FALSE,"Cash Flow CSS";#N/A,#N/A,FALSE,"MBR CSS";#N/A,#N/A,FALSE,"Headcount - CSS";#N/A,#N/A,FALSE,"CSS MFG";#N/A,#N/A,FALSE,"CSS Distr ";#N/A,#N/A,FALSE,"CSS Inventory";#N/A,#N/A,FALSE,"Capital CSS"}</definedName>
    <definedName name="wrn.2_PCS._1" localSheetId="21" hidden="1">{#N/A,#N/A,FALSE,"Cover";#N/A,#N/A,FALSE,"General Assumptions";#N/A,#N/A,FALSE,"Comments CCS";#N/A,#N/A,FALSE,"BS CSS";#N/A,#N/A,FALSE,"P&amp;L CSS";#N/A,#N/A,FALSE,"Cash Flow CSS";#N/A,#N/A,FALSE,"MBR CSS";#N/A,#N/A,FALSE,"Headcount - CSS";#N/A,#N/A,FALSE,"CSS MFG";#N/A,#N/A,FALSE,"CSS Distr ";#N/A,#N/A,FALSE,"CSS Inventory";#N/A,#N/A,FALSE,"Capital CSS"}</definedName>
    <definedName name="wrn.2_PCS._1" localSheetId="22" hidden="1">{#N/A,#N/A,FALSE,"Cover";#N/A,#N/A,FALSE,"General Assumptions";#N/A,#N/A,FALSE,"Comments CCS";#N/A,#N/A,FALSE,"BS CSS";#N/A,#N/A,FALSE,"P&amp;L CSS";#N/A,#N/A,FALSE,"Cash Flow CSS";#N/A,#N/A,FALSE,"MBR CSS";#N/A,#N/A,FALSE,"Headcount - CSS";#N/A,#N/A,FALSE,"CSS MFG";#N/A,#N/A,FALSE,"CSS Distr ";#N/A,#N/A,FALSE,"CSS Inventory";#N/A,#N/A,FALSE,"Capital CSS"}</definedName>
    <definedName name="wrn.2_PCS._1" localSheetId="23" hidden="1">{#N/A,#N/A,FALSE,"Cover";#N/A,#N/A,FALSE,"General Assumptions";#N/A,#N/A,FALSE,"Comments CCS";#N/A,#N/A,FALSE,"BS CSS";#N/A,#N/A,FALSE,"P&amp;L CSS";#N/A,#N/A,FALSE,"Cash Flow CSS";#N/A,#N/A,FALSE,"MBR CSS";#N/A,#N/A,FALSE,"Headcount - CSS";#N/A,#N/A,FALSE,"CSS MFG";#N/A,#N/A,FALSE,"CSS Distr ";#N/A,#N/A,FALSE,"CSS Inventory";#N/A,#N/A,FALSE,"Capital CSS"}</definedName>
    <definedName name="wrn.2_PCS._1" localSheetId="20" hidden="1">{#N/A,#N/A,FALSE,"Cover";#N/A,#N/A,FALSE,"General Assumptions";#N/A,#N/A,FALSE,"Comments CCS";#N/A,#N/A,FALSE,"BS CSS";#N/A,#N/A,FALSE,"P&amp;L CSS";#N/A,#N/A,FALSE,"Cash Flow CSS";#N/A,#N/A,FALSE,"MBR CSS";#N/A,#N/A,FALSE,"Headcount - CSS";#N/A,#N/A,FALSE,"CSS MFG";#N/A,#N/A,FALSE,"CSS Distr ";#N/A,#N/A,FALSE,"CSS Inventory";#N/A,#N/A,FALSE,"Capital CSS"}</definedName>
    <definedName name="wrn.2_PCS._1" localSheetId="25" hidden="1">{#N/A,#N/A,FALSE,"Cover";#N/A,#N/A,FALSE,"General Assumptions";#N/A,#N/A,FALSE,"Comments CCS";#N/A,#N/A,FALSE,"BS CSS";#N/A,#N/A,FALSE,"P&amp;L CSS";#N/A,#N/A,FALSE,"Cash Flow CSS";#N/A,#N/A,FALSE,"MBR CSS";#N/A,#N/A,FALSE,"Headcount - CSS";#N/A,#N/A,FALSE,"CSS MFG";#N/A,#N/A,FALSE,"CSS Distr ";#N/A,#N/A,FALSE,"CSS Inventory";#N/A,#N/A,FALSE,"Capital CSS"}</definedName>
    <definedName name="wrn.2_PCS._1" hidden="1">{#N/A,#N/A,FALSE,"Cover";#N/A,#N/A,FALSE,"General Assumptions";#N/A,#N/A,FALSE,"Comments CCS";#N/A,#N/A,FALSE,"BS CSS";#N/A,#N/A,FALSE,"P&amp;L CSS";#N/A,#N/A,FALSE,"Cash Flow CSS";#N/A,#N/A,FALSE,"MBR CSS";#N/A,#N/A,FALSE,"Headcount - CSS";#N/A,#N/A,FALSE,"CSS MFG";#N/A,#N/A,FALSE,"CSS Distr ";#N/A,#N/A,FALSE,"CSS Inventory";#N/A,#N/A,FALSE,"Capital CSS"}</definedName>
    <definedName name="wrn.2_PCS._2" localSheetId="24" hidden="1">{#N/A,#N/A,FALSE,"Cover";#N/A,#N/A,FALSE,"General Assumptions";#N/A,#N/A,FALSE,"Comments CCS";#N/A,#N/A,FALSE,"BS CSS";#N/A,#N/A,FALSE,"P&amp;L CSS";#N/A,#N/A,FALSE,"Cash Flow CSS";#N/A,#N/A,FALSE,"MBR CSS";#N/A,#N/A,FALSE,"Headcount - CSS";#N/A,#N/A,FALSE,"CSS MFG";#N/A,#N/A,FALSE,"CSS Distr ";#N/A,#N/A,FALSE,"CSS Inventory";#N/A,#N/A,FALSE,"Capital CSS"}</definedName>
    <definedName name="wrn.2_PCS._2" localSheetId="21" hidden="1">{#N/A,#N/A,FALSE,"Cover";#N/A,#N/A,FALSE,"General Assumptions";#N/A,#N/A,FALSE,"Comments CCS";#N/A,#N/A,FALSE,"BS CSS";#N/A,#N/A,FALSE,"P&amp;L CSS";#N/A,#N/A,FALSE,"Cash Flow CSS";#N/A,#N/A,FALSE,"MBR CSS";#N/A,#N/A,FALSE,"Headcount - CSS";#N/A,#N/A,FALSE,"CSS MFG";#N/A,#N/A,FALSE,"CSS Distr ";#N/A,#N/A,FALSE,"CSS Inventory";#N/A,#N/A,FALSE,"Capital CSS"}</definedName>
    <definedName name="wrn.2_PCS._2" localSheetId="22" hidden="1">{#N/A,#N/A,FALSE,"Cover";#N/A,#N/A,FALSE,"General Assumptions";#N/A,#N/A,FALSE,"Comments CCS";#N/A,#N/A,FALSE,"BS CSS";#N/A,#N/A,FALSE,"P&amp;L CSS";#N/A,#N/A,FALSE,"Cash Flow CSS";#N/A,#N/A,FALSE,"MBR CSS";#N/A,#N/A,FALSE,"Headcount - CSS";#N/A,#N/A,FALSE,"CSS MFG";#N/A,#N/A,FALSE,"CSS Distr ";#N/A,#N/A,FALSE,"CSS Inventory";#N/A,#N/A,FALSE,"Capital CSS"}</definedName>
    <definedName name="wrn.2_PCS._2" localSheetId="23" hidden="1">{#N/A,#N/A,FALSE,"Cover";#N/A,#N/A,FALSE,"General Assumptions";#N/A,#N/A,FALSE,"Comments CCS";#N/A,#N/A,FALSE,"BS CSS";#N/A,#N/A,FALSE,"P&amp;L CSS";#N/A,#N/A,FALSE,"Cash Flow CSS";#N/A,#N/A,FALSE,"MBR CSS";#N/A,#N/A,FALSE,"Headcount - CSS";#N/A,#N/A,FALSE,"CSS MFG";#N/A,#N/A,FALSE,"CSS Distr ";#N/A,#N/A,FALSE,"CSS Inventory";#N/A,#N/A,FALSE,"Capital CSS"}</definedName>
    <definedName name="wrn.2_PCS._2" localSheetId="20" hidden="1">{#N/A,#N/A,FALSE,"Cover";#N/A,#N/A,FALSE,"General Assumptions";#N/A,#N/A,FALSE,"Comments CCS";#N/A,#N/A,FALSE,"BS CSS";#N/A,#N/A,FALSE,"P&amp;L CSS";#N/A,#N/A,FALSE,"Cash Flow CSS";#N/A,#N/A,FALSE,"MBR CSS";#N/A,#N/A,FALSE,"Headcount - CSS";#N/A,#N/A,FALSE,"CSS MFG";#N/A,#N/A,FALSE,"CSS Distr ";#N/A,#N/A,FALSE,"CSS Inventory";#N/A,#N/A,FALSE,"Capital CSS"}</definedName>
    <definedName name="wrn.2_PCS._2" localSheetId="25" hidden="1">{#N/A,#N/A,FALSE,"Cover";#N/A,#N/A,FALSE,"General Assumptions";#N/A,#N/A,FALSE,"Comments CCS";#N/A,#N/A,FALSE,"BS CSS";#N/A,#N/A,FALSE,"P&amp;L CSS";#N/A,#N/A,FALSE,"Cash Flow CSS";#N/A,#N/A,FALSE,"MBR CSS";#N/A,#N/A,FALSE,"Headcount - CSS";#N/A,#N/A,FALSE,"CSS MFG";#N/A,#N/A,FALSE,"CSS Distr ";#N/A,#N/A,FALSE,"CSS Inventory";#N/A,#N/A,FALSE,"Capital CSS"}</definedName>
    <definedName name="wrn.2_PCS._2" hidden="1">{#N/A,#N/A,FALSE,"Cover";#N/A,#N/A,FALSE,"General Assumptions";#N/A,#N/A,FALSE,"Comments CCS";#N/A,#N/A,FALSE,"BS CSS";#N/A,#N/A,FALSE,"P&amp;L CSS";#N/A,#N/A,FALSE,"Cash Flow CSS";#N/A,#N/A,FALSE,"MBR CSS";#N/A,#N/A,FALSE,"Headcount - CSS";#N/A,#N/A,FALSE,"CSS MFG";#N/A,#N/A,FALSE,"CSS Distr ";#N/A,#N/A,FALSE,"CSS Inventory";#N/A,#N/A,FALSE,"Capital CSS"}</definedName>
    <definedName name="wrn.2_PCS._3" localSheetId="24" hidden="1">{#N/A,#N/A,FALSE,"Cover";#N/A,#N/A,FALSE,"General Assumptions";#N/A,#N/A,FALSE,"Comments CCS";#N/A,#N/A,FALSE,"BS CSS";#N/A,#N/A,FALSE,"P&amp;L CSS";#N/A,#N/A,FALSE,"Cash Flow CSS";#N/A,#N/A,FALSE,"MBR CSS";#N/A,#N/A,FALSE,"Headcount - CSS";#N/A,#N/A,FALSE,"CSS MFG";#N/A,#N/A,FALSE,"CSS Distr ";#N/A,#N/A,FALSE,"CSS Inventory";#N/A,#N/A,FALSE,"Capital CSS"}</definedName>
    <definedName name="wrn.2_PCS._3" localSheetId="21" hidden="1">{#N/A,#N/A,FALSE,"Cover";#N/A,#N/A,FALSE,"General Assumptions";#N/A,#N/A,FALSE,"Comments CCS";#N/A,#N/A,FALSE,"BS CSS";#N/A,#N/A,FALSE,"P&amp;L CSS";#N/A,#N/A,FALSE,"Cash Flow CSS";#N/A,#N/A,FALSE,"MBR CSS";#N/A,#N/A,FALSE,"Headcount - CSS";#N/A,#N/A,FALSE,"CSS MFG";#N/A,#N/A,FALSE,"CSS Distr ";#N/A,#N/A,FALSE,"CSS Inventory";#N/A,#N/A,FALSE,"Capital CSS"}</definedName>
    <definedName name="wrn.2_PCS._3" localSheetId="22" hidden="1">{#N/A,#N/A,FALSE,"Cover";#N/A,#N/A,FALSE,"General Assumptions";#N/A,#N/A,FALSE,"Comments CCS";#N/A,#N/A,FALSE,"BS CSS";#N/A,#N/A,FALSE,"P&amp;L CSS";#N/A,#N/A,FALSE,"Cash Flow CSS";#N/A,#N/A,FALSE,"MBR CSS";#N/A,#N/A,FALSE,"Headcount - CSS";#N/A,#N/A,FALSE,"CSS MFG";#N/A,#N/A,FALSE,"CSS Distr ";#N/A,#N/A,FALSE,"CSS Inventory";#N/A,#N/A,FALSE,"Capital CSS"}</definedName>
    <definedName name="wrn.2_PCS._3" localSheetId="23" hidden="1">{#N/A,#N/A,FALSE,"Cover";#N/A,#N/A,FALSE,"General Assumptions";#N/A,#N/A,FALSE,"Comments CCS";#N/A,#N/A,FALSE,"BS CSS";#N/A,#N/A,FALSE,"P&amp;L CSS";#N/A,#N/A,FALSE,"Cash Flow CSS";#N/A,#N/A,FALSE,"MBR CSS";#N/A,#N/A,FALSE,"Headcount - CSS";#N/A,#N/A,FALSE,"CSS MFG";#N/A,#N/A,FALSE,"CSS Distr ";#N/A,#N/A,FALSE,"CSS Inventory";#N/A,#N/A,FALSE,"Capital CSS"}</definedName>
    <definedName name="wrn.2_PCS._3" localSheetId="20" hidden="1">{#N/A,#N/A,FALSE,"Cover";#N/A,#N/A,FALSE,"General Assumptions";#N/A,#N/A,FALSE,"Comments CCS";#N/A,#N/A,FALSE,"BS CSS";#N/A,#N/A,FALSE,"P&amp;L CSS";#N/A,#N/A,FALSE,"Cash Flow CSS";#N/A,#N/A,FALSE,"MBR CSS";#N/A,#N/A,FALSE,"Headcount - CSS";#N/A,#N/A,FALSE,"CSS MFG";#N/A,#N/A,FALSE,"CSS Distr ";#N/A,#N/A,FALSE,"CSS Inventory";#N/A,#N/A,FALSE,"Capital CSS"}</definedName>
    <definedName name="wrn.2_PCS._3" localSheetId="25" hidden="1">{#N/A,#N/A,FALSE,"Cover";#N/A,#N/A,FALSE,"General Assumptions";#N/A,#N/A,FALSE,"Comments CCS";#N/A,#N/A,FALSE,"BS CSS";#N/A,#N/A,FALSE,"P&amp;L CSS";#N/A,#N/A,FALSE,"Cash Flow CSS";#N/A,#N/A,FALSE,"MBR CSS";#N/A,#N/A,FALSE,"Headcount - CSS";#N/A,#N/A,FALSE,"CSS MFG";#N/A,#N/A,FALSE,"CSS Distr ";#N/A,#N/A,FALSE,"CSS Inventory";#N/A,#N/A,FALSE,"Capital CSS"}</definedName>
    <definedName name="wrn.2_PCS._3" hidden="1">{#N/A,#N/A,FALSE,"Cover";#N/A,#N/A,FALSE,"General Assumptions";#N/A,#N/A,FALSE,"Comments CCS";#N/A,#N/A,FALSE,"BS CSS";#N/A,#N/A,FALSE,"P&amp;L CSS";#N/A,#N/A,FALSE,"Cash Flow CSS";#N/A,#N/A,FALSE,"MBR CSS";#N/A,#N/A,FALSE,"Headcount - CSS";#N/A,#N/A,FALSE,"CSS MFG";#N/A,#N/A,FALSE,"CSS Distr ";#N/A,#N/A,FALSE,"CSS Inventory";#N/A,#N/A,FALSE,"Capital CSS"}</definedName>
    <definedName name="wrn.2_PCS._4" localSheetId="24" hidden="1">{#N/A,#N/A,FALSE,"Cover";#N/A,#N/A,FALSE,"General Assumptions";#N/A,#N/A,FALSE,"Comments CCS";#N/A,#N/A,FALSE,"BS CSS";#N/A,#N/A,FALSE,"P&amp;L CSS";#N/A,#N/A,FALSE,"Cash Flow CSS";#N/A,#N/A,FALSE,"MBR CSS";#N/A,#N/A,FALSE,"Headcount - CSS";#N/A,#N/A,FALSE,"CSS MFG";#N/A,#N/A,FALSE,"CSS Distr ";#N/A,#N/A,FALSE,"CSS Inventory";#N/A,#N/A,FALSE,"Capital CSS"}</definedName>
    <definedName name="wrn.2_PCS._4" localSheetId="21" hidden="1">{#N/A,#N/A,FALSE,"Cover";#N/A,#N/A,FALSE,"General Assumptions";#N/A,#N/A,FALSE,"Comments CCS";#N/A,#N/A,FALSE,"BS CSS";#N/A,#N/A,FALSE,"P&amp;L CSS";#N/A,#N/A,FALSE,"Cash Flow CSS";#N/A,#N/A,FALSE,"MBR CSS";#N/A,#N/A,FALSE,"Headcount - CSS";#N/A,#N/A,FALSE,"CSS MFG";#N/A,#N/A,FALSE,"CSS Distr ";#N/A,#N/A,FALSE,"CSS Inventory";#N/A,#N/A,FALSE,"Capital CSS"}</definedName>
    <definedName name="wrn.2_PCS._4" localSheetId="22" hidden="1">{#N/A,#N/A,FALSE,"Cover";#N/A,#N/A,FALSE,"General Assumptions";#N/A,#N/A,FALSE,"Comments CCS";#N/A,#N/A,FALSE,"BS CSS";#N/A,#N/A,FALSE,"P&amp;L CSS";#N/A,#N/A,FALSE,"Cash Flow CSS";#N/A,#N/A,FALSE,"MBR CSS";#N/A,#N/A,FALSE,"Headcount - CSS";#N/A,#N/A,FALSE,"CSS MFG";#N/A,#N/A,FALSE,"CSS Distr ";#N/A,#N/A,FALSE,"CSS Inventory";#N/A,#N/A,FALSE,"Capital CSS"}</definedName>
    <definedName name="wrn.2_PCS._4" localSheetId="23" hidden="1">{#N/A,#N/A,FALSE,"Cover";#N/A,#N/A,FALSE,"General Assumptions";#N/A,#N/A,FALSE,"Comments CCS";#N/A,#N/A,FALSE,"BS CSS";#N/A,#N/A,FALSE,"P&amp;L CSS";#N/A,#N/A,FALSE,"Cash Flow CSS";#N/A,#N/A,FALSE,"MBR CSS";#N/A,#N/A,FALSE,"Headcount - CSS";#N/A,#N/A,FALSE,"CSS MFG";#N/A,#N/A,FALSE,"CSS Distr ";#N/A,#N/A,FALSE,"CSS Inventory";#N/A,#N/A,FALSE,"Capital CSS"}</definedName>
    <definedName name="wrn.2_PCS._4" localSheetId="20" hidden="1">{#N/A,#N/A,FALSE,"Cover";#N/A,#N/A,FALSE,"General Assumptions";#N/A,#N/A,FALSE,"Comments CCS";#N/A,#N/A,FALSE,"BS CSS";#N/A,#N/A,FALSE,"P&amp;L CSS";#N/A,#N/A,FALSE,"Cash Flow CSS";#N/A,#N/A,FALSE,"MBR CSS";#N/A,#N/A,FALSE,"Headcount - CSS";#N/A,#N/A,FALSE,"CSS MFG";#N/A,#N/A,FALSE,"CSS Distr ";#N/A,#N/A,FALSE,"CSS Inventory";#N/A,#N/A,FALSE,"Capital CSS"}</definedName>
    <definedName name="wrn.2_PCS._4" localSheetId="25" hidden="1">{#N/A,#N/A,FALSE,"Cover";#N/A,#N/A,FALSE,"General Assumptions";#N/A,#N/A,FALSE,"Comments CCS";#N/A,#N/A,FALSE,"BS CSS";#N/A,#N/A,FALSE,"P&amp;L CSS";#N/A,#N/A,FALSE,"Cash Flow CSS";#N/A,#N/A,FALSE,"MBR CSS";#N/A,#N/A,FALSE,"Headcount - CSS";#N/A,#N/A,FALSE,"CSS MFG";#N/A,#N/A,FALSE,"CSS Distr ";#N/A,#N/A,FALSE,"CSS Inventory";#N/A,#N/A,FALSE,"Capital CSS"}</definedName>
    <definedName name="wrn.2_PCS._4" hidden="1">{#N/A,#N/A,FALSE,"Cover";#N/A,#N/A,FALSE,"General Assumptions";#N/A,#N/A,FALSE,"Comments CCS";#N/A,#N/A,FALSE,"BS CSS";#N/A,#N/A,FALSE,"P&amp;L CSS";#N/A,#N/A,FALSE,"Cash Flow CSS";#N/A,#N/A,FALSE,"MBR CSS";#N/A,#N/A,FALSE,"Headcount - CSS";#N/A,#N/A,FALSE,"CSS MFG";#N/A,#N/A,FALSE,"CSS Distr ";#N/A,#N/A,FALSE,"CSS Inventory";#N/A,#N/A,FALSE,"Capital CSS"}</definedName>
    <definedName name="wrn.2_PCS._5" localSheetId="24" hidden="1">{#N/A,#N/A,FALSE,"Cover";#N/A,#N/A,FALSE,"General Assumptions";#N/A,#N/A,FALSE,"Comments CCS";#N/A,#N/A,FALSE,"BS CSS";#N/A,#N/A,FALSE,"P&amp;L CSS";#N/A,#N/A,FALSE,"Cash Flow CSS";#N/A,#N/A,FALSE,"MBR CSS";#N/A,#N/A,FALSE,"Headcount - CSS";#N/A,#N/A,FALSE,"CSS MFG";#N/A,#N/A,FALSE,"CSS Distr ";#N/A,#N/A,FALSE,"CSS Inventory";#N/A,#N/A,FALSE,"Capital CSS"}</definedName>
    <definedName name="wrn.2_PCS._5" localSheetId="21" hidden="1">{#N/A,#N/A,FALSE,"Cover";#N/A,#N/A,FALSE,"General Assumptions";#N/A,#N/A,FALSE,"Comments CCS";#N/A,#N/A,FALSE,"BS CSS";#N/A,#N/A,FALSE,"P&amp;L CSS";#N/A,#N/A,FALSE,"Cash Flow CSS";#N/A,#N/A,FALSE,"MBR CSS";#N/A,#N/A,FALSE,"Headcount - CSS";#N/A,#N/A,FALSE,"CSS MFG";#N/A,#N/A,FALSE,"CSS Distr ";#N/A,#N/A,FALSE,"CSS Inventory";#N/A,#N/A,FALSE,"Capital CSS"}</definedName>
    <definedName name="wrn.2_PCS._5" localSheetId="22" hidden="1">{#N/A,#N/A,FALSE,"Cover";#N/A,#N/A,FALSE,"General Assumptions";#N/A,#N/A,FALSE,"Comments CCS";#N/A,#N/A,FALSE,"BS CSS";#N/A,#N/A,FALSE,"P&amp;L CSS";#N/A,#N/A,FALSE,"Cash Flow CSS";#N/A,#N/A,FALSE,"MBR CSS";#N/A,#N/A,FALSE,"Headcount - CSS";#N/A,#N/A,FALSE,"CSS MFG";#N/A,#N/A,FALSE,"CSS Distr ";#N/A,#N/A,FALSE,"CSS Inventory";#N/A,#N/A,FALSE,"Capital CSS"}</definedName>
    <definedName name="wrn.2_PCS._5" localSheetId="23" hidden="1">{#N/A,#N/A,FALSE,"Cover";#N/A,#N/A,FALSE,"General Assumptions";#N/A,#N/A,FALSE,"Comments CCS";#N/A,#N/A,FALSE,"BS CSS";#N/A,#N/A,FALSE,"P&amp;L CSS";#N/A,#N/A,FALSE,"Cash Flow CSS";#N/A,#N/A,FALSE,"MBR CSS";#N/A,#N/A,FALSE,"Headcount - CSS";#N/A,#N/A,FALSE,"CSS MFG";#N/A,#N/A,FALSE,"CSS Distr ";#N/A,#N/A,FALSE,"CSS Inventory";#N/A,#N/A,FALSE,"Capital CSS"}</definedName>
    <definedName name="wrn.2_PCS._5" localSheetId="20" hidden="1">{#N/A,#N/A,FALSE,"Cover";#N/A,#N/A,FALSE,"General Assumptions";#N/A,#N/A,FALSE,"Comments CCS";#N/A,#N/A,FALSE,"BS CSS";#N/A,#N/A,FALSE,"P&amp;L CSS";#N/A,#N/A,FALSE,"Cash Flow CSS";#N/A,#N/A,FALSE,"MBR CSS";#N/A,#N/A,FALSE,"Headcount - CSS";#N/A,#N/A,FALSE,"CSS MFG";#N/A,#N/A,FALSE,"CSS Distr ";#N/A,#N/A,FALSE,"CSS Inventory";#N/A,#N/A,FALSE,"Capital CSS"}</definedName>
    <definedName name="wrn.2_PCS._5" localSheetId="25" hidden="1">{#N/A,#N/A,FALSE,"Cover";#N/A,#N/A,FALSE,"General Assumptions";#N/A,#N/A,FALSE,"Comments CCS";#N/A,#N/A,FALSE,"BS CSS";#N/A,#N/A,FALSE,"P&amp;L CSS";#N/A,#N/A,FALSE,"Cash Flow CSS";#N/A,#N/A,FALSE,"MBR CSS";#N/A,#N/A,FALSE,"Headcount - CSS";#N/A,#N/A,FALSE,"CSS MFG";#N/A,#N/A,FALSE,"CSS Distr ";#N/A,#N/A,FALSE,"CSS Inventory";#N/A,#N/A,FALSE,"Capital CSS"}</definedName>
    <definedName name="wrn.2_PCS._5" hidden="1">{#N/A,#N/A,FALSE,"Cover";#N/A,#N/A,FALSE,"General Assumptions";#N/A,#N/A,FALSE,"Comments CCS";#N/A,#N/A,FALSE,"BS CSS";#N/A,#N/A,FALSE,"P&amp;L CSS";#N/A,#N/A,FALSE,"Cash Flow CSS";#N/A,#N/A,FALSE,"MBR CSS";#N/A,#N/A,FALSE,"Headcount - CSS";#N/A,#N/A,FALSE,"CSS MFG";#N/A,#N/A,FALSE,"CSS Distr ";#N/A,#N/A,FALSE,"CSS Inventory";#N/A,#N/A,FALSE,"Capital CSS"}</definedName>
    <definedName name="wrn.2006._.Rate._.Case." localSheetId="24" hidden="1">{"DAB-1, Sch 21, Pg 1",#N/A,FALSE,"ELEC ENERGY";"DAB-1, Sch 21, Pg 2",#N/A,FALSE,"RTPDenverWater";"DAB-1, Sch 21, Pg 3",#N/A,FALSE,"INCREMENTAL - WHOLESALE"}</definedName>
    <definedName name="wrn.2006._.Rate._.Case." localSheetId="21" hidden="1">{"DAB-1, Sch 21, Pg 1",#N/A,FALSE,"ELEC ENERGY";"DAB-1, Sch 21, Pg 2",#N/A,FALSE,"RTPDenverWater";"DAB-1, Sch 21, Pg 3",#N/A,FALSE,"INCREMENTAL - WHOLESALE"}</definedName>
    <definedName name="wrn.2006._.Rate._.Case." localSheetId="22" hidden="1">{"DAB-1, Sch 21, Pg 1",#N/A,FALSE,"ELEC ENERGY";"DAB-1, Sch 21, Pg 2",#N/A,FALSE,"RTPDenverWater";"DAB-1, Sch 21, Pg 3",#N/A,FALSE,"INCREMENTAL - WHOLESALE"}</definedName>
    <definedName name="wrn.2006._.Rate._.Case." localSheetId="23" hidden="1">{"DAB-1, Sch 21, Pg 1",#N/A,FALSE,"ELEC ENERGY";"DAB-1, Sch 21, Pg 2",#N/A,FALSE,"RTPDenverWater";"DAB-1, Sch 21, Pg 3",#N/A,FALSE,"INCREMENTAL - WHOLESALE"}</definedName>
    <definedName name="wrn.2006._.Rate._.Case." localSheetId="20" hidden="1">{"DAB-1, Sch 21, Pg 1",#N/A,FALSE,"ELEC ENERGY";"DAB-1, Sch 21, Pg 2",#N/A,FALSE,"RTPDenverWater";"DAB-1, Sch 21, Pg 3",#N/A,FALSE,"INCREMENTAL - WHOLESALE"}</definedName>
    <definedName name="wrn.2006._.Rate._.Case." localSheetId="25" hidden="1">{"DAB-1, Sch 21, Pg 1",#N/A,FALSE,"ELEC ENERGY";"DAB-1, Sch 21, Pg 2",#N/A,FALSE,"RTPDenverWater";"DAB-1, Sch 21, Pg 3",#N/A,FALSE,"INCREMENTAL - WHOLESALE"}</definedName>
    <definedName name="wrn.2006._.Rate._.Case." hidden="1">{"DAB-1, Sch 21, Pg 1",#N/A,FALSE,"ELEC ENERGY";"DAB-1, Sch 21, Pg 2",#N/A,FALSE,"RTPDenverWater";"DAB-1, Sch 21, Pg 3",#N/A,FALSE,"INCREMENTAL - WHOLESALE"}</definedName>
    <definedName name="wrn.3_CIG." localSheetId="24" hidden="1">{#N/A,#N/A,FALSE,"Cover";#N/A,#N/A,FALSE,"General Assumptions";#N/A,#N/A,FALSE,"Comments CIG";#N/A,#N/A,FALSE,"BS CIG";#N/A,#N/A,FALSE,"P&amp;L CIG";#N/A,#N/A,FALSE,"Cash Flow CIG";#N/A,#N/A,FALSE,"MBR CIG";#N/A,#N/A,FALSE,"Headcount - CIG";#N/A,#N/A,FALSE,"CIG MFG";#N/A,#N/A,FALSE,"CIG Inventory";#N/A,#N/A,FALSE,"Capital CIG"}</definedName>
    <definedName name="wrn.3_CIG." localSheetId="21" hidden="1">{#N/A,#N/A,FALSE,"Cover";#N/A,#N/A,FALSE,"General Assumptions";#N/A,#N/A,FALSE,"Comments CIG";#N/A,#N/A,FALSE,"BS CIG";#N/A,#N/A,FALSE,"P&amp;L CIG";#N/A,#N/A,FALSE,"Cash Flow CIG";#N/A,#N/A,FALSE,"MBR CIG";#N/A,#N/A,FALSE,"Headcount - CIG";#N/A,#N/A,FALSE,"CIG MFG";#N/A,#N/A,FALSE,"CIG Inventory";#N/A,#N/A,FALSE,"Capital CIG"}</definedName>
    <definedName name="wrn.3_CIG." localSheetId="22" hidden="1">{#N/A,#N/A,FALSE,"Cover";#N/A,#N/A,FALSE,"General Assumptions";#N/A,#N/A,FALSE,"Comments CIG";#N/A,#N/A,FALSE,"BS CIG";#N/A,#N/A,FALSE,"P&amp;L CIG";#N/A,#N/A,FALSE,"Cash Flow CIG";#N/A,#N/A,FALSE,"MBR CIG";#N/A,#N/A,FALSE,"Headcount - CIG";#N/A,#N/A,FALSE,"CIG MFG";#N/A,#N/A,FALSE,"CIG Inventory";#N/A,#N/A,FALSE,"Capital CIG"}</definedName>
    <definedName name="wrn.3_CIG." localSheetId="23" hidden="1">{#N/A,#N/A,FALSE,"Cover";#N/A,#N/A,FALSE,"General Assumptions";#N/A,#N/A,FALSE,"Comments CIG";#N/A,#N/A,FALSE,"BS CIG";#N/A,#N/A,FALSE,"P&amp;L CIG";#N/A,#N/A,FALSE,"Cash Flow CIG";#N/A,#N/A,FALSE,"MBR CIG";#N/A,#N/A,FALSE,"Headcount - CIG";#N/A,#N/A,FALSE,"CIG MFG";#N/A,#N/A,FALSE,"CIG Inventory";#N/A,#N/A,FALSE,"Capital CIG"}</definedName>
    <definedName name="wrn.3_CIG." localSheetId="20" hidden="1">{#N/A,#N/A,FALSE,"Cover";#N/A,#N/A,FALSE,"General Assumptions";#N/A,#N/A,FALSE,"Comments CIG";#N/A,#N/A,FALSE,"BS CIG";#N/A,#N/A,FALSE,"P&amp;L CIG";#N/A,#N/A,FALSE,"Cash Flow CIG";#N/A,#N/A,FALSE,"MBR CIG";#N/A,#N/A,FALSE,"Headcount - CIG";#N/A,#N/A,FALSE,"CIG MFG";#N/A,#N/A,FALSE,"CIG Inventory";#N/A,#N/A,FALSE,"Capital CIG"}</definedName>
    <definedName name="wrn.3_CIG." localSheetId="25" hidden="1">{#N/A,#N/A,FALSE,"Cover";#N/A,#N/A,FALSE,"General Assumptions";#N/A,#N/A,FALSE,"Comments CIG";#N/A,#N/A,FALSE,"BS CIG";#N/A,#N/A,FALSE,"P&amp;L CIG";#N/A,#N/A,FALSE,"Cash Flow CIG";#N/A,#N/A,FALSE,"MBR CIG";#N/A,#N/A,FALSE,"Headcount - CIG";#N/A,#N/A,FALSE,"CIG MFG";#N/A,#N/A,FALSE,"CIG Inventory";#N/A,#N/A,FALSE,"Capital CIG"}</definedName>
    <definedName name="wrn.3_CIG." hidden="1">{#N/A,#N/A,FALSE,"Cover";#N/A,#N/A,FALSE,"General Assumptions";#N/A,#N/A,FALSE,"Comments CIG";#N/A,#N/A,FALSE,"BS CIG";#N/A,#N/A,FALSE,"P&amp;L CIG";#N/A,#N/A,FALSE,"Cash Flow CIG";#N/A,#N/A,FALSE,"MBR CIG";#N/A,#N/A,FALSE,"Headcount - CIG";#N/A,#N/A,FALSE,"CIG MFG";#N/A,#N/A,FALSE,"CIG Inventory";#N/A,#N/A,FALSE,"Capital CIG"}</definedName>
    <definedName name="wrn.3_CIG._1" localSheetId="24" hidden="1">{#N/A,#N/A,FALSE,"Cover";#N/A,#N/A,FALSE,"General Assumptions";#N/A,#N/A,FALSE,"Comments CIG";#N/A,#N/A,FALSE,"BS CIG";#N/A,#N/A,FALSE,"P&amp;L CIG";#N/A,#N/A,FALSE,"Cash Flow CIG";#N/A,#N/A,FALSE,"MBR CIG";#N/A,#N/A,FALSE,"Headcount - CIG";#N/A,#N/A,FALSE,"CIG MFG";#N/A,#N/A,FALSE,"CIG Inventory";#N/A,#N/A,FALSE,"Capital CIG"}</definedName>
    <definedName name="wrn.3_CIG._1" localSheetId="21" hidden="1">{#N/A,#N/A,FALSE,"Cover";#N/A,#N/A,FALSE,"General Assumptions";#N/A,#N/A,FALSE,"Comments CIG";#N/A,#N/A,FALSE,"BS CIG";#N/A,#N/A,FALSE,"P&amp;L CIG";#N/A,#N/A,FALSE,"Cash Flow CIG";#N/A,#N/A,FALSE,"MBR CIG";#N/A,#N/A,FALSE,"Headcount - CIG";#N/A,#N/A,FALSE,"CIG MFG";#N/A,#N/A,FALSE,"CIG Inventory";#N/A,#N/A,FALSE,"Capital CIG"}</definedName>
    <definedName name="wrn.3_CIG._1" localSheetId="22" hidden="1">{#N/A,#N/A,FALSE,"Cover";#N/A,#N/A,FALSE,"General Assumptions";#N/A,#N/A,FALSE,"Comments CIG";#N/A,#N/A,FALSE,"BS CIG";#N/A,#N/A,FALSE,"P&amp;L CIG";#N/A,#N/A,FALSE,"Cash Flow CIG";#N/A,#N/A,FALSE,"MBR CIG";#N/A,#N/A,FALSE,"Headcount - CIG";#N/A,#N/A,FALSE,"CIG MFG";#N/A,#N/A,FALSE,"CIG Inventory";#N/A,#N/A,FALSE,"Capital CIG"}</definedName>
    <definedName name="wrn.3_CIG._1" localSheetId="23" hidden="1">{#N/A,#N/A,FALSE,"Cover";#N/A,#N/A,FALSE,"General Assumptions";#N/A,#N/A,FALSE,"Comments CIG";#N/A,#N/A,FALSE,"BS CIG";#N/A,#N/A,FALSE,"P&amp;L CIG";#N/A,#N/A,FALSE,"Cash Flow CIG";#N/A,#N/A,FALSE,"MBR CIG";#N/A,#N/A,FALSE,"Headcount - CIG";#N/A,#N/A,FALSE,"CIG MFG";#N/A,#N/A,FALSE,"CIG Inventory";#N/A,#N/A,FALSE,"Capital CIG"}</definedName>
    <definedName name="wrn.3_CIG._1" localSheetId="20" hidden="1">{#N/A,#N/A,FALSE,"Cover";#N/A,#N/A,FALSE,"General Assumptions";#N/A,#N/A,FALSE,"Comments CIG";#N/A,#N/A,FALSE,"BS CIG";#N/A,#N/A,FALSE,"P&amp;L CIG";#N/A,#N/A,FALSE,"Cash Flow CIG";#N/A,#N/A,FALSE,"MBR CIG";#N/A,#N/A,FALSE,"Headcount - CIG";#N/A,#N/A,FALSE,"CIG MFG";#N/A,#N/A,FALSE,"CIG Inventory";#N/A,#N/A,FALSE,"Capital CIG"}</definedName>
    <definedName name="wrn.3_CIG._1" localSheetId="25" hidden="1">{#N/A,#N/A,FALSE,"Cover";#N/A,#N/A,FALSE,"General Assumptions";#N/A,#N/A,FALSE,"Comments CIG";#N/A,#N/A,FALSE,"BS CIG";#N/A,#N/A,FALSE,"P&amp;L CIG";#N/A,#N/A,FALSE,"Cash Flow CIG";#N/A,#N/A,FALSE,"MBR CIG";#N/A,#N/A,FALSE,"Headcount - CIG";#N/A,#N/A,FALSE,"CIG MFG";#N/A,#N/A,FALSE,"CIG Inventory";#N/A,#N/A,FALSE,"Capital CIG"}</definedName>
    <definedName name="wrn.3_CIG._1" hidden="1">{#N/A,#N/A,FALSE,"Cover";#N/A,#N/A,FALSE,"General Assumptions";#N/A,#N/A,FALSE,"Comments CIG";#N/A,#N/A,FALSE,"BS CIG";#N/A,#N/A,FALSE,"P&amp;L CIG";#N/A,#N/A,FALSE,"Cash Flow CIG";#N/A,#N/A,FALSE,"MBR CIG";#N/A,#N/A,FALSE,"Headcount - CIG";#N/A,#N/A,FALSE,"CIG MFG";#N/A,#N/A,FALSE,"CIG Inventory";#N/A,#N/A,FALSE,"Capital CIG"}</definedName>
    <definedName name="wrn.3_CIG._2" localSheetId="24" hidden="1">{#N/A,#N/A,FALSE,"Cover";#N/A,#N/A,FALSE,"General Assumptions";#N/A,#N/A,FALSE,"Comments CIG";#N/A,#N/A,FALSE,"BS CIG";#N/A,#N/A,FALSE,"P&amp;L CIG";#N/A,#N/A,FALSE,"Cash Flow CIG";#N/A,#N/A,FALSE,"MBR CIG";#N/A,#N/A,FALSE,"Headcount - CIG";#N/A,#N/A,FALSE,"CIG MFG";#N/A,#N/A,FALSE,"CIG Inventory";#N/A,#N/A,FALSE,"Capital CIG"}</definedName>
    <definedName name="wrn.3_CIG._2" localSheetId="21" hidden="1">{#N/A,#N/A,FALSE,"Cover";#N/A,#N/A,FALSE,"General Assumptions";#N/A,#N/A,FALSE,"Comments CIG";#N/A,#N/A,FALSE,"BS CIG";#N/A,#N/A,FALSE,"P&amp;L CIG";#N/A,#N/A,FALSE,"Cash Flow CIG";#N/A,#N/A,FALSE,"MBR CIG";#N/A,#N/A,FALSE,"Headcount - CIG";#N/A,#N/A,FALSE,"CIG MFG";#N/A,#N/A,FALSE,"CIG Inventory";#N/A,#N/A,FALSE,"Capital CIG"}</definedName>
    <definedName name="wrn.3_CIG._2" localSheetId="22" hidden="1">{#N/A,#N/A,FALSE,"Cover";#N/A,#N/A,FALSE,"General Assumptions";#N/A,#N/A,FALSE,"Comments CIG";#N/A,#N/A,FALSE,"BS CIG";#N/A,#N/A,FALSE,"P&amp;L CIG";#N/A,#N/A,FALSE,"Cash Flow CIG";#N/A,#N/A,FALSE,"MBR CIG";#N/A,#N/A,FALSE,"Headcount - CIG";#N/A,#N/A,FALSE,"CIG MFG";#N/A,#N/A,FALSE,"CIG Inventory";#N/A,#N/A,FALSE,"Capital CIG"}</definedName>
    <definedName name="wrn.3_CIG._2" localSheetId="23" hidden="1">{#N/A,#N/A,FALSE,"Cover";#N/A,#N/A,FALSE,"General Assumptions";#N/A,#N/A,FALSE,"Comments CIG";#N/A,#N/A,FALSE,"BS CIG";#N/A,#N/A,FALSE,"P&amp;L CIG";#N/A,#N/A,FALSE,"Cash Flow CIG";#N/A,#N/A,FALSE,"MBR CIG";#N/A,#N/A,FALSE,"Headcount - CIG";#N/A,#N/A,FALSE,"CIG MFG";#N/A,#N/A,FALSE,"CIG Inventory";#N/A,#N/A,FALSE,"Capital CIG"}</definedName>
    <definedName name="wrn.3_CIG._2" localSheetId="20" hidden="1">{#N/A,#N/A,FALSE,"Cover";#N/A,#N/A,FALSE,"General Assumptions";#N/A,#N/A,FALSE,"Comments CIG";#N/A,#N/A,FALSE,"BS CIG";#N/A,#N/A,FALSE,"P&amp;L CIG";#N/A,#N/A,FALSE,"Cash Flow CIG";#N/A,#N/A,FALSE,"MBR CIG";#N/A,#N/A,FALSE,"Headcount - CIG";#N/A,#N/A,FALSE,"CIG MFG";#N/A,#N/A,FALSE,"CIG Inventory";#N/A,#N/A,FALSE,"Capital CIG"}</definedName>
    <definedName name="wrn.3_CIG._2" localSheetId="25" hidden="1">{#N/A,#N/A,FALSE,"Cover";#N/A,#N/A,FALSE,"General Assumptions";#N/A,#N/A,FALSE,"Comments CIG";#N/A,#N/A,FALSE,"BS CIG";#N/A,#N/A,FALSE,"P&amp;L CIG";#N/A,#N/A,FALSE,"Cash Flow CIG";#N/A,#N/A,FALSE,"MBR CIG";#N/A,#N/A,FALSE,"Headcount - CIG";#N/A,#N/A,FALSE,"CIG MFG";#N/A,#N/A,FALSE,"CIG Inventory";#N/A,#N/A,FALSE,"Capital CIG"}</definedName>
    <definedName name="wrn.3_CIG._2" hidden="1">{#N/A,#N/A,FALSE,"Cover";#N/A,#N/A,FALSE,"General Assumptions";#N/A,#N/A,FALSE,"Comments CIG";#N/A,#N/A,FALSE,"BS CIG";#N/A,#N/A,FALSE,"P&amp;L CIG";#N/A,#N/A,FALSE,"Cash Flow CIG";#N/A,#N/A,FALSE,"MBR CIG";#N/A,#N/A,FALSE,"Headcount - CIG";#N/A,#N/A,FALSE,"CIG MFG";#N/A,#N/A,FALSE,"CIG Inventory";#N/A,#N/A,FALSE,"Capital CIG"}</definedName>
    <definedName name="wrn.3_CIG._3" localSheetId="24" hidden="1">{#N/A,#N/A,FALSE,"Cover";#N/A,#N/A,FALSE,"General Assumptions";#N/A,#N/A,FALSE,"Comments CIG";#N/A,#N/A,FALSE,"BS CIG";#N/A,#N/A,FALSE,"P&amp;L CIG";#N/A,#N/A,FALSE,"Cash Flow CIG";#N/A,#N/A,FALSE,"MBR CIG";#N/A,#N/A,FALSE,"Headcount - CIG";#N/A,#N/A,FALSE,"CIG MFG";#N/A,#N/A,FALSE,"CIG Inventory";#N/A,#N/A,FALSE,"Capital CIG"}</definedName>
    <definedName name="wrn.3_CIG._3" localSheetId="21" hidden="1">{#N/A,#N/A,FALSE,"Cover";#N/A,#N/A,FALSE,"General Assumptions";#N/A,#N/A,FALSE,"Comments CIG";#N/A,#N/A,FALSE,"BS CIG";#N/A,#N/A,FALSE,"P&amp;L CIG";#N/A,#N/A,FALSE,"Cash Flow CIG";#N/A,#N/A,FALSE,"MBR CIG";#N/A,#N/A,FALSE,"Headcount - CIG";#N/A,#N/A,FALSE,"CIG MFG";#N/A,#N/A,FALSE,"CIG Inventory";#N/A,#N/A,FALSE,"Capital CIG"}</definedName>
    <definedName name="wrn.3_CIG._3" localSheetId="22" hidden="1">{#N/A,#N/A,FALSE,"Cover";#N/A,#N/A,FALSE,"General Assumptions";#N/A,#N/A,FALSE,"Comments CIG";#N/A,#N/A,FALSE,"BS CIG";#N/A,#N/A,FALSE,"P&amp;L CIG";#N/A,#N/A,FALSE,"Cash Flow CIG";#N/A,#N/A,FALSE,"MBR CIG";#N/A,#N/A,FALSE,"Headcount - CIG";#N/A,#N/A,FALSE,"CIG MFG";#N/A,#N/A,FALSE,"CIG Inventory";#N/A,#N/A,FALSE,"Capital CIG"}</definedName>
    <definedName name="wrn.3_CIG._3" localSheetId="23" hidden="1">{#N/A,#N/A,FALSE,"Cover";#N/A,#N/A,FALSE,"General Assumptions";#N/A,#N/A,FALSE,"Comments CIG";#N/A,#N/A,FALSE,"BS CIG";#N/A,#N/A,FALSE,"P&amp;L CIG";#N/A,#N/A,FALSE,"Cash Flow CIG";#N/A,#N/A,FALSE,"MBR CIG";#N/A,#N/A,FALSE,"Headcount - CIG";#N/A,#N/A,FALSE,"CIG MFG";#N/A,#N/A,FALSE,"CIG Inventory";#N/A,#N/A,FALSE,"Capital CIG"}</definedName>
    <definedName name="wrn.3_CIG._3" localSheetId="20" hidden="1">{#N/A,#N/A,FALSE,"Cover";#N/A,#N/A,FALSE,"General Assumptions";#N/A,#N/A,FALSE,"Comments CIG";#N/A,#N/A,FALSE,"BS CIG";#N/A,#N/A,FALSE,"P&amp;L CIG";#N/A,#N/A,FALSE,"Cash Flow CIG";#N/A,#N/A,FALSE,"MBR CIG";#N/A,#N/A,FALSE,"Headcount - CIG";#N/A,#N/A,FALSE,"CIG MFG";#N/A,#N/A,FALSE,"CIG Inventory";#N/A,#N/A,FALSE,"Capital CIG"}</definedName>
    <definedName name="wrn.3_CIG._3" localSheetId="25" hidden="1">{#N/A,#N/A,FALSE,"Cover";#N/A,#N/A,FALSE,"General Assumptions";#N/A,#N/A,FALSE,"Comments CIG";#N/A,#N/A,FALSE,"BS CIG";#N/A,#N/A,FALSE,"P&amp;L CIG";#N/A,#N/A,FALSE,"Cash Flow CIG";#N/A,#N/A,FALSE,"MBR CIG";#N/A,#N/A,FALSE,"Headcount - CIG";#N/A,#N/A,FALSE,"CIG MFG";#N/A,#N/A,FALSE,"CIG Inventory";#N/A,#N/A,FALSE,"Capital CIG"}</definedName>
    <definedName name="wrn.3_CIG._3" hidden="1">{#N/A,#N/A,FALSE,"Cover";#N/A,#N/A,FALSE,"General Assumptions";#N/A,#N/A,FALSE,"Comments CIG";#N/A,#N/A,FALSE,"BS CIG";#N/A,#N/A,FALSE,"P&amp;L CIG";#N/A,#N/A,FALSE,"Cash Flow CIG";#N/A,#N/A,FALSE,"MBR CIG";#N/A,#N/A,FALSE,"Headcount - CIG";#N/A,#N/A,FALSE,"CIG MFG";#N/A,#N/A,FALSE,"CIG Inventory";#N/A,#N/A,FALSE,"Capital CIG"}</definedName>
    <definedName name="wrn.3_CIG._4" localSheetId="24" hidden="1">{#N/A,#N/A,FALSE,"Cover";#N/A,#N/A,FALSE,"General Assumptions";#N/A,#N/A,FALSE,"Comments CIG";#N/A,#N/A,FALSE,"BS CIG";#N/A,#N/A,FALSE,"P&amp;L CIG";#N/A,#N/A,FALSE,"Cash Flow CIG";#N/A,#N/A,FALSE,"MBR CIG";#N/A,#N/A,FALSE,"Headcount - CIG";#N/A,#N/A,FALSE,"CIG MFG";#N/A,#N/A,FALSE,"CIG Inventory";#N/A,#N/A,FALSE,"Capital CIG"}</definedName>
    <definedName name="wrn.3_CIG._4" localSheetId="21" hidden="1">{#N/A,#N/A,FALSE,"Cover";#N/A,#N/A,FALSE,"General Assumptions";#N/A,#N/A,FALSE,"Comments CIG";#N/A,#N/A,FALSE,"BS CIG";#N/A,#N/A,FALSE,"P&amp;L CIG";#N/A,#N/A,FALSE,"Cash Flow CIG";#N/A,#N/A,FALSE,"MBR CIG";#N/A,#N/A,FALSE,"Headcount - CIG";#N/A,#N/A,FALSE,"CIG MFG";#N/A,#N/A,FALSE,"CIG Inventory";#N/A,#N/A,FALSE,"Capital CIG"}</definedName>
    <definedName name="wrn.3_CIG._4" localSheetId="22" hidden="1">{#N/A,#N/A,FALSE,"Cover";#N/A,#N/A,FALSE,"General Assumptions";#N/A,#N/A,FALSE,"Comments CIG";#N/A,#N/A,FALSE,"BS CIG";#N/A,#N/A,FALSE,"P&amp;L CIG";#N/A,#N/A,FALSE,"Cash Flow CIG";#N/A,#N/A,FALSE,"MBR CIG";#N/A,#N/A,FALSE,"Headcount - CIG";#N/A,#N/A,FALSE,"CIG MFG";#N/A,#N/A,FALSE,"CIG Inventory";#N/A,#N/A,FALSE,"Capital CIG"}</definedName>
    <definedName name="wrn.3_CIG._4" localSheetId="23" hidden="1">{#N/A,#N/A,FALSE,"Cover";#N/A,#N/A,FALSE,"General Assumptions";#N/A,#N/A,FALSE,"Comments CIG";#N/A,#N/A,FALSE,"BS CIG";#N/A,#N/A,FALSE,"P&amp;L CIG";#N/A,#N/A,FALSE,"Cash Flow CIG";#N/A,#N/A,FALSE,"MBR CIG";#N/A,#N/A,FALSE,"Headcount - CIG";#N/A,#N/A,FALSE,"CIG MFG";#N/A,#N/A,FALSE,"CIG Inventory";#N/A,#N/A,FALSE,"Capital CIG"}</definedName>
    <definedName name="wrn.3_CIG._4" localSheetId="20" hidden="1">{#N/A,#N/A,FALSE,"Cover";#N/A,#N/A,FALSE,"General Assumptions";#N/A,#N/A,FALSE,"Comments CIG";#N/A,#N/A,FALSE,"BS CIG";#N/A,#N/A,FALSE,"P&amp;L CIG";#N/A,#N/A,FALSE,"Cash Flow CIG";#N/A,#N/A,FALSE,"MBR CIG";#N/A,#N/A,FALSE,"Headcount - CIG";#N/A,#N/A,FALSE,"CIG MFG";#N/A,#N/A,FALSE,"CIG Inventory";#N/A,#N/A,FALSE,"Capital CIG"}</definedName>
    <definedName name="wrn.3_CIG._4" localSheetId="25" hidden="1">{#N/A,#N/A,FALSE,"Cover";#N/A,#N/A,FALSE,"General Assumptions";#N/A,#N/A,FALSE,"Comments CIG";#N/A,#N/A,FALSE,"BS CIG";#N/A,#N/A,FALSE,"P&amp;L CIG";#N/A,#N/A,FALSE,"Cash Flow CIG";#N/A,#N/A,FALSE,"MBR CIG";#N/A,#N/A,FALSE,"Headcount - CIG";#N/A,#N/A,FALSE,"CIG MFG";#N/A,#N/A,FALSE,"CIG Inventory";#N/A,#N/A,FALSE,"Capital CIG"}</definedName>
    <definedName name="wrn.3_CIG._4" hidden="1">{#N/A,#N/A,FALSE,"Cover";#N/A,#N/A,FALSE,"General Assumptions";#N/A,#N/A,FALSE,"Comments CIG";#N/A,#N/A,FALSE,"BS CIG";#N/A,#N/A,FALSE,"P&amp;L CIG";#N/A,#N/A,FALSE,"Cash Flow CIG";#N/A,#N/A,FALSE,"MBR CIG";#N/A,#N/A,FALSE,"Headcount - CIG";#N/A,#N/A,FALSE,"CIG MFG";#N/A,#N/A,FALSE,"CIG Inventory";#N/A,#N/A,FALSE,"Capital CIG"}</definedName>
    <definedName name="wrn.3_CIG._5" localSheetId="24" hidden="1">{#N/A,#N/A,FALSE,"Cover";#N/A,#N/A,FALSE,"General Assumptions";#N/A,#N/A,FALSE,"Comments CIG";#N/A,#N/A,FALSE,"BS CIG";#N/A,#N/A,FALSE,"P&amp;L CIG";#N/A,#N/A,FALSE,"Cash Flow CIG";#N/A,#N/A,FALSE,"MBR CIG";#N/A,#N/A,FALSE,"Headcount - CIG";#N/A,#N/A,FALSE,"CIG MFG";#N/A,#N/A,FALSE,"CIG Inventory";#N/A,#N/A,FALSE,"Capital CIG"}</definedName>
    <definedName name="wrn.3_CIG._5" localSheetId="21" hidden="1">{#N/A,#N/A,FALSE,"Cover";#N/A,#N/A,FALSE,"General Assumptions";#N/A,#N/A,FALSE,"Comments CIG";#N/A,#N/A,FALSE,"BS CIG";#N/A,#N/A,FALSE,"P&amp;L CIG";#N/A,#N/A,FALSE,"Cash Flow CIG";#N/A,#N/A,FALSE,"MBR CIG";#N/A,#N/A,FALSE,"Headcount - CIG";#N/A,#N/A,FALSE,"CIG MFG";#N/A,#N/A,FALSE,"CIG Inventory";#N/A,#N/A,FALSE,"Capital CIG"}</definedName>
    <definedName name="wrn.3_CIG._5" localSheetId="22" hidden="1">{#N/A,#N/A,FALSE,"Cover";#N/A,#N/A,FALSE,"General Assumptions";#N/A,#N/A,FALSE,"Comments CIG";#N/A,#N/A,FALSE,"BS CIG";#N/A,#N/A,FALSE,"P&amp;L CIG";#N/A,#N/A,FALSE,"Cash Flow CIG";#N/A,#N/A,FALSE,"MBR CIG";#N/A,#N/A,FALSE,"Headcount - CIG";#N/A,#N/A,FALSE,"CIG MFG";#N/A,#N/A,FALSE,"CIG Inventory";#N/A,#N/A,FALSE,"Capital CIG"}</definedName>
    <definedName name="wrn.3_CIG._5" localSheetId="23" hidden="1">{#N/A,#N/A,FALSE,"Cover";#N/A,#N/A,FALSE,"General Assumptions";#N/A,#N/A,FALSE,"Comments CIG";#N/A,#N/A,FALSE,"BS CIG";#N/A,#N/A,FALSE,"P&amp;L CIG";#N/A,#N/A,FALSE,"Cash Flow CIG";#N/A,#N/A,FALSE,"MBR CIG";#N/A,#N/A,FALSE,"Headcount - CIG";#N/A,#N/A,FALSE,"CIG MFG";#N/A,#N/A,FALSE,"CIG Inventory";#N/A,#N/A,FALSE,"Capital CIG"}</definedName>
    <definedName name="wrn.3_CIG._5" localSheetId="20" hidden="1">{#N/A,#N/A,FALSE,"Cover";#N/A,#N/A,FALSE,"General Assumptions";#N/A,#N/A,FALSE,"Comments CIG";#N/A,#N/A,FALSE,"BS CIG";#N/A,#N/A,FALSE,"P&amp;L CIG";#N/A,#N/A,FALSE,"Cash Flow CIG";#N/A,#N/A,FALSE,"MBR CIG";#N/A,#N/A,FALSE,"Headcount - CIG";#N/A,#N/A,FALSE,"CIG MFG";#N/A,#N/A,FALSE,"CIG Inventory";#N/A,#N/A,FALSE,"Capital CIG"}</definedName>
    <definedName name="wrn.3_CIG._5" localSheetId="25" hidden="1">{#N/A,#N/A,FALSE,"Cover";#N/A,#N/A,FALSE,"General Assumptions";#N/A,#N/A,FALSE,"Comments CIG";#N/A,#N/A,FALSE,"BS CIG";#N/A,#N/A,FALSE,"P&amp;L CIG";#N/A,#N/A,FALSE,"Cash Flow CIG";#N/A,#N/A,FALSE,"MBR CIG";#N/A,#N/A,FALSE,"Headcount - CIG";#N/A,#N/A,FALSE,"CIG MFG";#N/A,#N/A,FALSE,"CIG Inventory";#N/A,#N/A,FALSE,"Capital CIG"}</definedName>
    <definedName name="wrn.3_CIG._5" hidden="1">{#N/A,#N/A,FALSE,"Cover";#N/A,#N/A,FALSE,"General Assumptions";#N/A,#N/A,FALSE,"Comments CIG";#N/A,#N/A,FALSE,"BS CIG";#N/A,#N/A,FALSE,"P&amp;L CIG";#N/A,#N/A,FALSE,"Cash Flow CIG";#N/A,#N/A,FALSE,"MBR CIG";#N/A,#N/A,FALSE,"Headcount - CIG";#N/A,#N/A,FALSE,"CIG MFG";#N/A,#N/A,FALSE,"CIG Inventory";#N/A,#N/A,FALSE,"Capital CIG"}</definedName>
    <definedName name="wrn.3cases." localSheetId="24" hidden="1">{#N/A,"Base",FALSE,"Dividend";#N/A,"Conservative",FALSE,"Dividend";#N/A,"Downside",FALSE,"Dividend"}</definedName>
    <definedName name="wrn.3cases." localSheetId="21" hidden="1">{#N/A,"Base",FALSE,"Dividend";#N/A,"Conservative",FALSE,"Dividend";#N/A,"Downside",FALSE,"Dividend"}</definedName>
    <definedName name="wrn.3cases." localSheetId="22" hidden="1">{#N/A,"Base",FALSE,"Dividend";#N/A,"Conservative",FALSE,"Dividend";#N/A,"Downside",FALSE,"Dividend"}</definedName>
    <definedName name="wrn.3cases." localSheetId="23" hidden="1">{#N/A,"Base",FALSE,"Dividend";#N/A,"Conservative",FALSE,"Dividend";#N/A,"Downside",FALSE,"Dividend"}</definedName>
    <definedName name="wrn.3cases." localSheetId="20" hidden="1">{#N/A,"Base",FALSE,"Dividend";#N/A,"Conservative",FALSE,"Dividend";#N/A,"Downside",FALSE,"Dividend"}</definedName>
    <definedName name="wrn.3cases." localSheetId="25" hidden="1">{#N/A,"Base",FALSE,"Dividend";#N/A,"Conservative",FALSE,"Dividend";#N/A,"Downside",FALSE,"Dividend"}</definedName>
    <definedName name="wrn.3cases." hidden="1">{#N/A,"Base",FALSE,"Dividend";#N/A,"Conservative",FALSE,"Dividend";#N/A,"Downside",FALSE,"Dividend"}</definedName>
    <definedName name="wrn.4_iDEN." localSheetId="24"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 localSheetId="21"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 localSheetId="22"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 localSheetId="23"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 localSheetId="20"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 localSheetId="25"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1" localSheetId="24"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1" localSheetId="21"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1" localSheetId="22"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1" localSheetId="23"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1" localSheetId="20"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1" localSheetId="25"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1"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2" localSheetId="24"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2" localSheetId="21"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2" localSheetId="22"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2" localSheetId="23"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2" localSheetId="20"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2" localSheetId="25"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2"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3" localSheetId="24"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3" localSheetId="21"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3" localSheetId="22"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3" localSheetId="23"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3" localSheetId="20"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3" localSheetId="25"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3"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4" localSheetId="24"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4" localSheetId="21"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4" localSheetId="22"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4" localSheetId="23"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4" localSheetId="20"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4" localSheetId="25"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4"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5" localSheetId="24"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5" localSheetId="21"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5" localSheetId="22"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5" localSheetId="23"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5" localSheetId="20"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5" localSheetId="25"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5"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5_Total._.Back._.Up." localSheetId="24" hidden="1">{#N/A,#N/A,FALSE,"BACK UP CIG";#N/A,#N/A,FALSE,"BACK UP Balance FDM";#N/A,#N/A,FALSE,"BACK UP ASP nsad";#N/A,#N/A,FALSE,"BACK UP CORPORATE"}</definedName>
    <definedName name="wrn.5_Total._.Back._.Up." localSheetId="21" hidden="1">{#N/A,#N/A,FALSE,"BACK UP CIG";#N/A,#N/A,FALSE,"BACK UP Balance FDM";#N/A,#N/A,FALSE,"BACK UP ASP nsad";#N/A,#N/A,FALSE,"BACK UP CORPORATE"}</definedName>
    <definedName name="wrn.5_Total._.Back._.Up." localSheetId="22" hidden="1">{#N/A,#N/A,FALSE,"BACK UP CIG";#N/A,#N/A,FALSE,"BACK UP Balance FDM";#N/A,#N/A,FALSE,"BACK UP ASP nsad";#N/A,#N/A,FALSE,"BACK UP CORPORATE"}</definedName>
    <definedName name="wrn.5_Total._.Back._.Up." localSheetId="23" hidden="1">{#N/A,#N/A,FALSE,"BACK UP CIG";#N/A,#N/A,FALSE,"BACK UP Balance FDM";#N/A,#N/A,FALSE,"BACK UP ASP nsad";#N/A,#N/A,FALSE,"BACK UP CORPORATE"}</definedName>
    <definedName name="wrn.5_Total._.Back._.Up." localSheetId="20" hidden="1">{#N/A,#N/A,FALSE,"BACK UP CIG";#N/A,#N/A,FALSE,"BACK UP Balance FDM";#N/A,#N/A,FALSE,"BACK UP ASP nsad";#N/A,#N/A,FALSE,"BACK UP CORPORATE"}</definedName>
    <definedName name="wrn.5_Total._.Back._.Up." localSheetId="25" hidden="1">{#N/A,#N/A,FALSE,"BACK UP CIG";#N/A,#N/A,FALSE,"BACK UP Balance FDM";#N/A,#N/A,FALSE,"BACK UP ASP nsad";#N/A,#N/A,FALSE,"BACK UP CORPORATE"}</definedName>
    <definedName name="wrn.5_Total._.Back._.Up." hidden="1">{#N/A,#N/A,FALSE,"BACK UP CIG";#N/A,#N/A,FALSE,"BACK UP Balance FDM";#N/A,#N/A,FALSE,"BACK UP ASP nsad";#N/A,#N/A,FALSE,"BACK UP CORPORATE"}</definedName>
    <definedName name="wrn.5_Total._.Back._.Up._1" localSheetId="24" hidden="1">{#N/A,#N/A,FALSE,"BACK UP CIG";#N/A,#N/A,FALSE,"BACK UP Balance FDM";#N/A,#N/A,FALSE,"BACK UP ASP nsad";#N/A,#N/A,FALSE,"BACK UP CORPORATE"}</definedName>
    <definedName name="wrn.5_Total._.Back._.Up._1" localSheetId="21" hidden="1">{#N/A,#N/A,FALSE,"BACK UP CIG";#N/A,#N/A,FALSE,"BACK UP Balance FDM";#N/A,#N/A,FALSE,"BACK UP ASP nsad";#N/A,#N/A,FALSE,"BACK UP CORPORATE"}</definedName>
    <definedName name="wrn.5_Total._.Back._.Up._1" localSheetId="22" hidden="1">{#N/A,#N/A,FALSE,"BACK UP CIG";#N/A,#N/A,FALSE,"BACK UP Balance FDM";#N/A,#N/A,FALSE,"BACK UP ASP nsad";#N/A,#N/A,FALSE,"BACK UP CORPORATE"}</definedName>
    <definedName name="wrn.5_Total._.Back._.Up._1" localSheetId="23" hidden="1">{#N/A,#N/A,FALSE,"BACK UP CIG";#N/A,#N/A,FALSE,"BACK UP Balance FDM";#N/A,#N/A,FALSE,"BACK UP ASP nsad";#N/A,#N/A,FALSE,"BACK UP CORPORATE"}</definedName>
    <definedName name="wrn.5_Total._.Back._.Up._1" localSheetId="20" hidden="1">{#N/A,#N/A,FALSE,"BACK UP CIG";#N/A,#N/A,FALSE,"BACK UP Balance FDM";#N/A,#N/A,FALSE,"BACK UP ASP nsad";#N/A,#N/A,FALSE,"BACK UP CORPORATE"}</definedName>
    <definedName name="wrn.5_Total._.Back._.Up._1" localSheetId="25" hidden="1">{#N/A,#N/A,FALSE,"BACK UP CIG";#N/A,#N/A,FALSE,"BACK UP Balance FDM";#N/A,#N/A,FALSE,"BACK UP ASP nsad";#N/A,#N/A,FALSE,"BACK UP CORPORATE"}</definedName>
    <definedName name="wrn.5_Total._.Back._.Up._1" hidden="1">{#N/A,#N/A,FALSE,"BACK UP CIG";#N/A,#N/A,FALSE,"BACK UP Balance FDM";#N/A,#N/A,FALSE,"BACK UP ASP nsad";#N/A,#N/A,FALSE,"BACK UP CORPORATE"}</definedName>
    <definedName name="wrn.5_Total._.Back._.Up._2" localSheetId="24" hidden="1">{#N/A,#N/A,FALSE,"BACK UP CIG";#N/A,#N/A,FALSE,"BACK UP Balance FDM";#N/A,#N/A,FALSE,"BACK UP ASP nsad";#N/A,#N/A,FALSE,"BACK UP CORPORATE"}</definedName>
    <definedName name="wrn.5_Total._.Back._.Up._2" localSheetId="21" hidden="1">{#N/A,#N/A,FALSE,"BACK UP CIG";#N/A,#N/A,FALSE,"BACK UP Balance FDM";#N/A,#N/A,FALSE,"BACK UP ASP nsad";#N/A,#N/A,FALSE,"BACK UP CORPORATE"}</definedName>
    <definedName name="wrn.5_Total._.Back._.Up._2" localSheetId="22" hidden="1">{#N/A,#N/A,FALSE,"BACK UP CIG";#N/A,#N/A,FALSE,"BACK UP Balance FDM";#N/A,#N/A,FALSE,"BACK UP ASP nsad";#N/A,#N/A,FALSE,"BACK UP CORPORATE"}</definedName>
    <definedName name="wrn.5_Total._.Back._.Up._2" localSheetId="23" hidden="1">{#N/A,#N/A,FALSE,"BACK UP CIG";#N/A,#N/A,FALSE,"BACK UP Balance FDM";#N/A,#N/A,FALSE,"BACK UP ASP nsad";#N/A,#N/A,FALSE,"BACK UP CORPORATE"}</definedName>
    <definedName name="wrn.5_Total._.Back._.Up._2" localSheetId="20" hidden="1">{#N/A,#N/A,FALSE,"BACK UP CIG";#N/A,#N/A,FALSE,"BACK UP Balance FDM";#N/A,#N/A,FALSE,"BACK UP ASP nsad";#N/A,#N/A,FALSE,"BACK UP CORPORATE"}</definedName>
    <definedName name="wrn.5_Total._.Back._.Up._2" localSheetId="25" hidden="1">{#N/A,#N/A,FALSE,"BACK UP CIG";#N/A,#N/A,FALSE,"BACK UP Balance FDM";#N/A,#N/A,FALSE,"BACK UP ASP nsad";#N/A,#N/A,FALSE,"BACK UP CORPORATE"}</definedName>
    <definedName name="wrn.5_Total._.Back._.Up._2" hidden="1">{#N/A,#N/A,FALSE,"BACK UP CIG";#N/A,#N/A,FALSE,"BACK UP Balance FDM";#N/A,#N/A,FALSE,"BACK UP ASP nsad";#N/A,#N/A,FALSE,"BACK UP CORPORATE"}</definedName>
    <definedName name="wrn.5_Total._.Back._.Up._3" localSheetId="24" hidden="1">{#N/A,#N/A,FALSE,"BACK UP CIG";#N/A,#N/A,FALSE,"BACK UP Balance FDM";#N/A,#N/A,FALSE,"BACK UP ASP nsad";#N/A,#N/A,FALSE,"BACK UP CORPORATE"}</definedName>
    <definedName name="wrn.5_Total._.Back._.Up._3" localSheetId="21" hidden="1">{#N/A,#N/A,FALSE,"BACK UP CIG";#N/A,#N/A,FALSE,"BACK UP Balance FDM";#N/A,#N/A,FALSE,"BACK UP ASP nsad";#N/A,#N/A,FALSE,"BACK UP CORPORATE"}</definedName>
    <definedName name="wrn.5_Total._.Back._.Up._3" localSheetId="22" hidden="1">{#N/A,#N/A,FALSE,"BACK UP CIG";#N/A,#N/A,FALSE,"BACK UP Balance FDM";#N/A,#N/A,FALSE,"BACK UP ASP nsad";#N/A,#N/A,FALSE,"BACK UP CORPORATE"}</definedName>
    <definedName name="wrn.5_Total._.Back._.Up._3" localSheetId="23" hidden="1">{#N/A,#N/A,FALSE,"BACK UP CIG";#N/A,#N/A,FALSE,"BACK UP Balance FDM";#N/A,#N/A,FALSE,"BACK UP ASP nsad";#N/A,#N/A,FALSE,"BACK UP CORPORATE"}</definedName>
    <definedName name="wrn.5_Total._.Back._.Up._3" localSheetId="20" hidden="1">{#N/A,#N/A,FALSE,"BACK UP CIG";#N/A,#N/A,FALSE,"BACK UP Balance FDM";#N/A,#N/A,FALSE,"BACK UP ASP nsad";#N/A,#N/A,FALSE,"BACK UP CORPORATE"}</definedName>
    <definedName name="wrn.5_Total._.Back._.Up._3" localSheetId="25" hidden="1">{#N/A,#N/A,FALSE,"BACK UP CIG";#N/A,#N/A,FALSE,"BACK UP Balance FDM";#N/A,#N/A,FALSE,"BACK UP ASP nsad";#N/A,#N/A,FALSE,"BACK UP CORPORATE"}</definedName>
    <definedName name="wrn.5_Total._.Back._.Up._3" hidden="1">{#N/A,#N/A,FALSE,"BACK UP CIG";#N/A,#N/A,FALSE,"BACK UP Balance FDM";#N/A,#N/A,FALSE,"BACK UP ASP nsad";#N/A,#N/A,FALSE,"BACK UP CORPORATE"}</definedName>
    <definedName name="wrn.5_Total._.Back._.Up._4" localSheetId="24" hidden="1">{#N/A,#N/A,FALSE,"BACK UP CIG";#N/A,#N/A,FALSE,"BACK UP Balance FDM";#N/A,#N/A,FALSE,"BACK UP ASP nsad";#N/A,#N/A,FALSE,"BACK UP CORPORATE"}</definedName>
    <definedName name="wrn.5_Total._.Back._.Up._4" localSheetId="21" hidden="1">{#N/A,#N/A,FALSE,"BACK UP CIG";#N/A,#N/A,FALSE,"BACK UP Balance FDM";#N/A,#N/A,FALSE,"BACK UP ASP nsad";#N/A,#N/A,FALSE,"BACK UP CORPORATE"}</definedName>
    <definedName name="wrn.5_Total._.Back._.Up._4" localSheetId="22" hidden="1">{#N/A,#N/A,FALSE,"BACK UP CIG";#N/A,#N/A,FALSE,"BACK UP Balance FDM";#N/A,#N/A,FALSE,"BACK UP ASP nsad";#N/A,#N/A,FALSE,"BACK UP CORPORATE"}</definedName>
    <definedName name="wrn.5_Total._.Back._.Up._4" localSheetId="23" hidden="1">{#N/A,#N/A,FALSE,"BACK UP CIG";#N/A,#N/A,FALSE,"BACK UP Balance FDM";#N/A,#N/A,FALSE,"BACK UP ASP nsad";#N/A,#N/A,FALSE,"BACK UP CORPORATE"}</definedName>
    <definedName name="wrn.5_Total._.Back._.Up._4" localSheetId="20" hidden="1">{#N/A,#N/A,FALSE,"BACK UP CIG";#N/A,#N/A,FALSE,"BACK UP Balance FDM";#N/A,#N/A,FALSE,"BACK UP ASP nsad";#N/A,#N/A,FALSE,"BACK UP CORPORATE"}</definedName>
    <definedName name="wrn.5_Total._.Back._.Up._4" localSheetId="25" hidden="1">{#N/A,#N/A,FALSE,"BACK UP CIG";#N/A,#N/A,FALSE,"BACK UP Balance FDM";#N/A,#N/A,FALSE,"BACK UP ASP nsad";#N/A,#N/A,FALSE,"BACK UP CORPORATE"}</definedName>
    <definedName name="wrn.5_Total._.Back._.Up._4" hidden="1">{#N/A,#N/A,FALSE,"BACK UP CIG";#N/A,#N/A,FALSE,"BACK UP Balance FDM";#N/A,#N/A,FALSE,"BACK UP ASP nsad";#N/A,#N/A,FALSE,"BACK UP CORPORATE"}</definedName>
    <definedName name="wrn.5_Total._.Back._.Up._5" localSheetId="24" hidden="1">{#N/A,#N/A,FALSE,"BACK UP CIG";#N/A,#N/A,FALSE,"BACK UP Balance FDM";#N/A,#N/A,FALSE,"BACK UP ASP nsad";#N/A,#N/A,FALSE,"BACK UP CORPORATE"}</definedName>
    <definedName name="wrn.5_Total._.Back._.Up._5" localSheetId="21" hidden="1">{#N/A,#N/A,FALSE,"BACK UP CIG";#N/A,#N/A,FALSE,"BACK UP Balance FDM";#N/A,#N/A,FALSE,"BACK UP ASP nsad";#N/A,#N/A,FALSE,"BACK UP CORPORATE"}</definedName>
    <definedName name="wrn.5_Total._.Back._.Up._5" localSheetId="22" hidden="1">{#N/A,#N/A,FALSE,"BACK UP CIG";#N/A,#N/A,FALSE,"BACK UP Balance FDM";#N/A,#N/A,FALSE,"BACK UP ASP nsad";#N/A,#N/A,FALSE,"BACK UP CORPORATE"}</definedName>
    <definedName name="wrn.5_Total._.Back._.Up._5" localSheetId="23" hidden="1">{#N/A,#N/A,FALSE,"BACK UP CIG";#N/A,#N/A,FALSE,"BACK UP Balance FDM";#N/A,#N/A,FALSE,"BACK UP ASP nsad";#N/A,#N/A,FALSE,"BACK UP CORPORATE"}</definedName>
    <definedName name="wrn.5_Total._.Back._.Up._5" localSheetId="20" hidden="1">{#N/A,#N/A,FALSE,"BACK UP CIG";#N/A,#N/A,FALSE,"BACK UP Balance FDM";#N/A,#N/A,FALSE,"BACK UP ASP nsad";#N/A,#N/A,FALSE,"BACK UP CORPORATE"}</definedName>
    <definedName name="wrn.5_Total._.Back._.Up._5" localSheetId="25" hidden="1">{#N/A,#N/A,FALSE,"BACK UP CIG";#N/A,#N/A,FALSE,"BACK UP Balance FDM";#N/A,#N/A,FALSE,"BACK UP ASP nsad";#N/A,#N/A,FALSE,"BACK UP CORPORATE"}</definedName>
    <definedName name="wrn.5_Total._.Back._.Up._5" hidden="1">{#N/A,#N/A,FALSE,"BACK UP CIG";#N/A,#N/A,FALSE,"BACK UP Balance FDM";#N/A,#N/A,FALSE,"BACK UP ASP nsad";#N/A,#N/A,FALSE,"BACK UP CORPORATE"}</definedName>
    <definedName name="wrn.722." localSheetId="15" hidden="1">{#N/A,#N/A,FALSE,"CURRENT"}</definedName>
    <definedName name="wrn.722." localSheetId="24" hidden="1">{#N/A,#N/A,FALSE,"CURRENT"}</definedName>
    <definedName name="wrn.722." localSheetId="21" hidden="1">{#N/A,#N/A,FALSE,"CURRENT"}</definedName>
    <definedName name="wrn.722." localSheetId="22" hidden="1">{#N/A,#N/A,FALSE,"CURRENT"}</definedName>
    <definedName name="wrn.722." localSheetId="23" hidden="1">{#N/A,#N/A,FALSE,"CURRENT"}</definedName>
    <definedName name="wrn.722." localSheetId="20" hidden="1">{#N/A,#N/A,FALSE,"CURRENT"}</definedName>
    <definedName name="wrn.722." localSheetId="25" hidden="1">{#N/A,#N/A,FALSE,"CURRENT"}</definedName>
    <definedName name="wrn.722." hidden="1">{#N/A,#N/A,FALSE,"CURRENT"}</definedName>
    <definedName name="wrn.95cap." localSheetId="24" hidden="1">{#N/A,#N/A,FALSE,"95CAPGRY"}</definedName>
    <definedName name="wrn.95cap." localSheetId="21" hidden="1">{#N/A,#N/A,FALSE,"95CAPGRY"}</definedName>
    <definedName name="wrn.95cap." localSheetId="22" hidden="1">{#N/A,#N/A,FALSE,"95CAPGRY"}</definedName>
    <definedName name="wrn.95cap." localSheetId="23" hidden="1">{#N/A,#N/A,FALSE,"95CAPGRY"}</definedName>
    <definedName name="wrn.95cap." localSheetId="20" hidden="1">{#N/A,#N/A,FALSE,"95CAPGRY"}</definedName>
    <definedName name="wrn.95cap." localSheetId="25" hidden="1">{#N/A,#N/A,FALSE,"95CAPGRY"}</definedName>
    <definedName name="wrn.95cap." hidden="1">{#N/A,#N/A,FALSE,"95CAPGRY"}</definedName>
    <definedName name="wrn.96._.ju._.forecat." localSheetId="24" hidden="1">{#N/A,#N/A,FALSE,"Expenses";#N/A,#N/A,FALSE,"Revenue"}</definedName>
    <definedName name="wrn.96._.ju._.forecat." localSheetId="21" hidden="1">{#N/A,#N/A,FALSE,"Expenses";#N/A,#N/A,FALSE,"Revenue"}</definedName>
    <definedName name="wrn.96._.ju._.forecat." localSheetId="22" hidden="1">{#N/A,#N/A,FALSE,"Expenses";#N/A,#N/A,FALSE,"Revenue"}</definedName>
    <definedName name="wrn.96._.ju._.forecat." localSheetId="23" hidden="1">{#N/A,#N/A,FALSE,"Expenses";#N/A,#N/A,FALSE,"Revenue"}</definedName>
    <definedName name="wrn.96._.ju._.forecat." localSheetId="20" hidden="1">{#N/A,#N/A,FALSE,"Expenses";#N/A,#N/A,FALSE,"Revenue"}</definedName>
    <definedName name="wrn.96._.ju._.forecat." localSheetId="25" hidden="1">{#N/A,#N/A,FALSE,"Expenses";#N/A,#N/A,FALSE,"Revenue"}</definedName>
    <definedName name="wrn.96._.ju._.forecat." hidden="1">{#N/A,#N/A,FALSE,"Expenses";#N/A,#N/A,FALSE,"Revenue"}</definedName>
    <definedName name="wrn.97maint.xls." localSheetId="24" hidden="1">{#N/A,#N/A,TRUE,"TOTAL DISTRIBUTION";#N/A,#N/A,TRUE,"SOUTH";#N/A,#N/A,TRUE,"NORTHEAST";#N/A,#N/A,TRUE,"WEST"}</definedName>
    <definedName name="wrn.97maint.xls." localSheetId="21" hidden="1">{#N/A,#N/A,TRUE,"TOTAL DISTRIBUTION";#N/A,#N/A,TRUE,"SOUTH";#N/A,#N/A,TRUE,"NORTHEAST";#N/A,#N/A,TRUE,"WEST"}</definedName>
    <definedName name="wrn.97maint.xls." localSheetId="22" hidden="1">{#N/A,#N/A,TRUE,"TOTAL DISTRIBUTION";#N/A,#N/A,TRUE,"SOUTH";#N/A,#N/A,TRUE,"NORTHEAST";#N/A,#N/A,TRUE,"WEST"}</definedName>
    <definedName name="wrn.97maint.xls." localSheetId="23" hidden="1">{#N/A,#N/A,TRUE,"TOTAL DISTRIBUTION";#N/A,#N/A,TRUE,"SOUTH";#N/A,#N/A,TRUE,"NORTHEAST";#N/A,#N/A,TRUE,"WEST"}</definedName>
    <definedName name="wrn.97maint.xls." localSheetId="20" hidden="1">{#N/A,#N/A,TRUE,"TOTAL DISTRIBUTION";#N/A,#N/A,TRUE,"SOUTH";#N/A,#N/A,TRUE,"NORTHEAST";#N/A,#N/A,TRUE,"WEST"}</definedName>
    <definedName name="wrn.97maint.xls." localSheetId="25" hidden="1">{#N/A,#N/A,TRUE,"TOTAL DISTRIBUTION";#N/A,#N/A,TRUE,"SOUTH";#N/A,#N/A,TRUE,"NORTHEAST";#N/A,#N/A,TRUE,"WEST"}</definedName>
    <definedName name="wrn.97maint.xls." hidden="1">{#N/A,#N/A,TRUE,"TOTAL DISTRIBUTION";#N/A,#N/A,TRUE,"SOUTH";#N/A,#N/A,TRUE,"NORTHEAST";#N/A,#N/A,TRUE,"WEST"}</definedName>
    <definedName name="wrn.97OR.XLs." localSheetId="24" hidden="1">{#N/A,#N/A,TRUE,"TOTAL DSBN";#N/A,#N/A,TRUE,"WEST";#N/A,#N/A,TRUE,"SOUTH";#N/A,#N/A,TRUE,"NORTHEAST"}</definedName>
    <definedName name="wrn.97OR.XLs." localSheetId="21" hidden="1">{#N/A,#N/A,TRUE,"TOTAL DSBN";#N/A,#N/A,TRUE,"WEST";#N/A,#N/A,TRUE,"SOUTH";#N/A,#N/A,TRUE,"NORTHEAST"}</definedName>
    <definedName name="wrn.97OR.XLs." localSheetId="22" hidden="1">{#N/A,#N/A,TRUE,"TOTAL DSBN";#N/A,#N/A,TRUE,"WEST";#N/A,#N/A,TRUE,"SOUTH";#N/A,#N/A,TRUE,"NORTHEAST"}</definedName>
    <definedName name="wrn.97OR.XLs." localSheetId="23" hidden="1">{#N/A,#N/A,TRUE,"TOTAL DSBN";#N/A,#N/A,TRUE,"WEST";#N/A,#N/A,TRUE,"SOUTH";#N/A,#N/A,TRUE,"NORTHEAST"}</definedName>
    <definedName name="wrn.97OR.XLs." localSheetId="20" hidden="1">{#N/A,#N/A,TRUE,"TOTAL DSBN";#N/A,#N/A,TRUE,"WEST";#N/A,#N/A,TRUE,"SOUTH";#N/A,#N/A,TRUE,"NORTHEAST"}</definedName>
    <definedName name="wrn.97OR.XLs." localSheetId="25" hidden="1">{#N/A,#N/A,TRUE,"TOTAL DSBN";#N/A,#N/A,TRUE,"WEST";#N/A,#N/A,TRUE,"SOUTH";#N/A,#N/A,TRUE,"NORTHEAST"}</definedName>
    <definedName name="wrn.97OR.XLs." hidden="1">{#N/A,#N/A,TRUE,"TOTAL DSBN";#N/A,#N/A,TRUE,"WEST";#N/A,#N/A,TRUE,"SOUTH";#N/A,#N/A,TRUE,"NORTHEAST"}</definedName>
    <definedName name="wrn.Accounting._.May." localSheetId="24" hidden="1">{#N/A,#N/A,TRUE,"Sum(2)";#N/A,#N/A,TRUE,"bs";#N/A,#N/A,TRUE,"pnl";#N/A,#N/A,TRUE,"BY DEPT 9605";#N/A,#N/A,TRUE,"BY S/A 9605"}</definedName>
    <definedName name="wrn.Accounting._.May." localSheetId="21" hidden="1">{#N/A,#N/A,TRUE,"Sum(2)";#N/A,#N/A,TRUE,"bs";#N/A,#N/A,TRUE,"pnl";#N/A,#N/A,TRUE,"BY DEPT 9605";#N/A,#N/A,TRUE,"BY S/A 9605"}</definedName>
    <definedName name="wrn.Accounting._.May." localSheetId="22" hidden="1">{#N/A,#N/A,TRUE,"Sum(2)";#N/A,#N/A,TRUE,"bs";#N/A,#N/A,TRUE,"pnl";#N/A,#N/A,TRUE,"BY DEPT 9605";#N/A,#N/A,TRUE,"BY S/A 9605"}</definedName>
    <definedName name="wrn.Accounting._.May." localSheetId="23" hidden="1">{#N/A,#N/A,TRUE,"Sum(2)";#N/A,#N/A,TRUE,"bs";#N/A,#N/A,TRUE,"pnl";#N/A,#N/A,TRUE,"BY DEPT 9605";#N/A,#N/A,TRUE,"BY S/A 9605"}</definedName>
    <definedName name="wrn.Accounting._.May." localSheetId="20" hidden="1">{#N/A,#N/A,TRUE,"Sum(2)";#N/A,#N/A,TRUE,"bs";#N/A,#N/A,TRUE,"pnl";#N/A,#N/A,TRUE,"BY DEPT 9605";#N/A,#N/A,TRUE,"BY S/A 9605"}</definedName>
    <definedName name="wrn.Accounting._.May." localSheetId="25" hidden="1">{#N/A,#N/A,TRUE,"Sum(2)";#N/A,#N/A,TRUE,"bs";#N/A,#N/A,TRUE,"pnl";#N/A,#N/A,TRUE,"BY DEPT 9605";#N/A,#N/A,TRUE,"BY S/A 9605"}</definedName>
    <definedName name="wrn.Accounting._.May." hidden="1">{#N/A,#N/A,TRUE,"Sum(2)";#N/A,#N/A,TRUE,"bs";#N/A,#N/A,TRUE,"pnl";#N/A,#N/A,TRUE,"BY DEPT 9605";#N/A,#N/A,TRUE,"BY S/A 9605"}</definedName>
    <definedName name="wrn.Accretion." localSheetId="24" hidden="1">{"Accretion",#N/A,FALSE,"Assum"}</definedName>
    <definedName name="wrn.Accretion." localSheetId="21" hidden="1">{"Accretion",#N/A,FALSE,"Assum"}</definedName>
    <definedName name="wrn.Accretion." localSheetId="22" hidden="1">{"Accretion",#N/A,FALSE,"Assum"}</definedName>
    <definedName name="wrn.Accretion." localSheetId="23" hidden="1">{"Accretion",#N/A,FALSE,"Assum"}</definedName>
    <definedName name="wrn.Accretion." localSheetId="20" hidden="1">{"Accretion",#N/A,FALSE,"Assum"}</definedName>
    <definedName name="wrn.Accretion." localSheetId="25" hidden="1">{"Accretion",#N/A,FALSE,"Assum"}</definedName>
    <definedName name="wrn.Accretion." hidden="1">{"Accretion",#N/A,FALSE,"Assum"}</definedName>
    <definedName name="wrn.ACTUAL._.ALL._.PAGES." localSheetId="24" hidden="1">{"ACTUAL",#N/A,FALSE,"OVER_UND"}</definedName>
    <definedName name="wrn.ACTUAL._.ALL._.PAGES." localSheetId="21" hidden="1">{"ACTUAL",#N/A,FALSE,"OVER_UND"}</definedName>
    <definedName name="wrn.ACTUAL._.ALL._.PAGES." localSheetId="22" hidden="1">{"ACTUAL",#N/A,FALSE,"OVER_UND"}</definedName>
    <definedName name="wrn.ACTUAL._.ALL._.PAGES." localSheetId="23" hidden="1">{"ACTUAL",#N/A,FALSE,"OVER_UND"}</definedName>
    <definedName name="wrn.ACTUAL._.ALL._.PAGES." localSheetId="20" hidden="1">{"ACTUAL",#N/A,FALSE,"OVER_UND"}</definedName>
    <definedName name="wrn.ACTUAL._.ALL._.PAGES." localSheetId="25" hidden="1">{"ACTUAL",#N/A,FALSE,"OVER_UND"}</definedName>
    <definedName name="wrn.ACTUAL._.ALL._.PAGES." hidden="1">{"ACTUAL",#N/A,FALSE,"OVER_UND"}</definedName>
    <definedName name="wrn.AFUDC." localSheetId="24" hidden="1">{#N/A,#N/A,FALSE,"AFDC"}</definedName>
    <definedName name="wrn.AFUDC." localSheetId="21" hidden="1">{#N/A,#N/A,FALSE,"AFDC"}</definedName>
    <definedName name="wrn.AFUDC." localSheetId="22" hidden="1">{#N/A,#N/A,FALSE,"AFDC"}</definedName>
    <definedName name="wrn.AFUDC." localSheetId="23" hidden="1">{#N/A,#N/A,FALSE,"AFDC"}</definedName>
    <definedName name="wrn.AFUDC." localSheetId="20" hidden="1">{#N/A,#N/A,FALSE,"AFDC"}</definedName>
    <definedName name="wrn.AFUDC." localSheetId="25" hidden="1">{#N/A,#N/A,FALSE,"AFDC"}</definedName>
    <definedName name="wrn.AFUDC." hidden="1">{#N/A,#N/A,FALSE,"AFDC"}</definedName>
    <definedName name="wrn.Aging._.and._.Trend._.Analysis." localSheetId="24" hidden="1">{#N/A,#N/A,FALSE,"Aging Summary";#N/A,#N/A,FALSE,"Ratio Analysis";#N/A,#N/A,FALSE,"Test 120 Day Accts";#N/A,#N/A,FALSE,"Tickmarks"}</definedName>
    <definedName name="wrn.Aging._.and._.Trend._.Analysis." localSheetId="21" hidden="1">{#N/A,#N/A,FALSE,"Aging Summary";#N/A,#N/A,FALSE,"Ratio Analysis";#N/A,#N/A,FALSE,"Test 120 Day Accts";#N/A,#N/A,FALSE,"Tickmarks"}</definedName>
    <definedName name="wrn.Aging._.and._.Trend._.Analysis." localSheetId="22" hidden="1">{#N/A,#N/A,FALSE,"Aging Summary";#N/A,#N/A,FALSE,"Ratio Analysis";#N/A,#N/A,FALSE,"Test 120 Day Accts";#N/A,#N/A,FALSE,"Tickmarks"}</definedName>
    <definedName name="wrn.Aging._.and._.Trend._.Analysis." localSheetId="23" hidden="1">{#N/A,#N/A,FALSE,"Aging Summary";#N/A,#N/A,FALSE,"Ratio Analysis";#N/A,#N/A,FALSE,"Test 120 Day Accts";#N/A,#N/A,FALSE,"Tickmarks"}</definedName>
    <definedName name="wrn.Aging._.and._.Trend._.Analysis." localSheetId="20" hidden="1">{#N/A,#N/A,FALSE,"Aging Summary";#N/A,#N/A,FALSE,"Ratio Analysis";#N/A,#N/A,FALSE,"Test 120 Day Accts";#N/A,#N/A,FALSE,"Tickmarks"}</definedName>
    <definedName name="wrn.Aging._.and._.Trend._.Analysis." localSheetId="25"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T." localSheetId="15" hidden="1">{"AGT",#N/A,FALSE,"Revenue"}</definedName>
    <definedName name="wrn.AGT." localSheetId="24" hidden="1">{"AGT",#N/A,FALSE,"Revenue"}</definedName>
    <definedName name="wrn.AGT." localSheetId="21" hidden="1">{"AGT",#N/A,FALSE,"Revenue"}</definedName>
    <definedName name="wrn.AGT." localSheetId="22" hidden="1">{"AGT",#N/A,FALSE,"Revenue"}</definedName>
    <definedName name="wrn.AGT." localSheetId="23" hidden="1">{"AGT",#N/A,FALSE,"Revenue"}</definedName>
    <definedName name="wrn.AGT." localSheetId="20" hidden="1">{"AGT",#N/A,FALSE,"Revenue"}</definedName>
    <definedName name="wrn.AGT." localSheetId="25" hidden="1">{"AGT",#N/A,FALSE,"Revenue"}</definedName>
    <definedName name="wrn.AGT." hidden="1">{"AGT",#N/A,FALSE,"Revenue"}</definedName>
    <definedName name="wrn.all." localSheetId="24" hidden="1">{"Factsheet",#N/A,FALSE,"Fact";"Earnings",#N/A,FALSE,"Earnings";"BalanceSheet",#N/A,FALSE,"BalanceSheet";"Balance Sheet Details",#N/A,FALSE,"BalanceSheet";"ChangeinCash",#N/A,FALSE,"CashFlow";"quarterly",#N/A,FALSE,"Quarters";"UpstrmNormalEngs",#N/A,FALSE,"NormEngUp";"NormalEngs",#N/A,FALSE,"NormalEngs";"NormalGrowth",#N/A,FALSE,"NormalGrowth";"US EP Earnings",#N/A,FALSE,"US E&amp;P";"US EP Price Vol detail",#N/A,FALSE,"US E&amp;P";"Canada EP Earnings",#N/A,FALSE,"Canada E&amp;P";"Canda EP Price Vol Detail",#N/A,FALSE,"Canada E&amp;P";"Europe EP Earnings",#N/A,FALSE,"Eur E&amp;P";"Europe EP Price Vol Detail",#N/A,FALSE,"Eur E&amp;P";"Other EP Earnings",#N/A,FALSE,"Other Foreign E&amp;P";"Other EP Price Vol Detail",#N/A,FALSE,"Other Foreign E&amp;P";"EP Summary",#N/A,FALSE,"E&amp;P Summary";"RnMEarnings",#N/A,FALSE,"R&amp;M ";"RM Operating Stats",#N/A,FALSE,"R&amp;M ";"Chemicals",#N/A,FALSE,"Chemical";"CapEx",#N/A,FALSE,"CAPEX Sum";"ROCE",#N/A,FALSE,"ROCE";"DCF",#N/A,FALSE,"DCFEVA";"Dupont",#N/A,FALSE,"Dupont";"NAV",#N/A,FALSE,"NAV";"QRating",#N/A,FALSE,"Q-Rating";"assumptions",#N/A,FALSE,"Assumptions"}</definedName>
    <definedName name="wrn.all." localSheetId="21" hidden="1">{"Factsheet",#N/A,FALSE,"Fact";"Earnings",#N/A,FALSE,"Earnings";"BalanceSheet",#N/A,FALSE,"BalanceSheet";"Balance Sheet Details",#N/A,FALSE,"BalanceSheet";"ChangeinCash",#N/A,FALSE,"CashFlow";"quarterly",#N/A,FALSE,"Quarters";"UpstrmNormalEngs",#N/A,FALSE,"NormEngUp";"NormalEngs",#N/A,FALSE,"NormalEngs";"NormalGrowth",#N/A,FALSE,"NormalGrowth";"US EP Earnings",#N/A,FALSE,"US E&amp;P";"US EP Price Vol detail",#N/A,FALSE,"US E&amp;P";"Canada EP Earnings",#N/A,FALSE,"Canada E&amp;P";"Canda EP Price Vol Detail",#N/A,FALSE,"Canada E&amp;P";"Europe EP Earnings",#N/A,FALSE,"Eur E&amp;P";"Europe EP Price Vol Detail",#N/A,FALSE,"Eur E&amp;P";"Other EP Earnings",#N/A,FALSE,"Other Foreign E&amp;P";"Other EP Price Vol Detail",#N/A,FALSE,"Other Foreign E&amp;P";"EP Summary",#N/A,FALSE,"E&amp;P Summary";"RnMEarnings",#N/A,FALSE,"R&amp;M ";"RM Operating Stats",#N/A,FALSE,"R&amp;M ";"Chemicals",#N/A,FALSE,"Chemical";"CapEx",#N/A,FALSE,"CAPEX Sum";"ROCE",#N/A,FALSE,"ROCE";"DCF",#N/A,FALSE,"DCFEVA";"Dupont",#N/A,FALSE,"Dupont";"NAV",#N/A,FALSE,"NAV";"QRating",#N/A,FALSE,"Q-Rating";"assumptions",#N/A,FALSE,"Assumptions"}</definedName>
    <definedName name="wrn.all." localSheetId="22" hidden="1">{"Factsheet",#N/A,FALSE,"Fact";"Earnings",#N/A,FALSE,"Earnings";"BalanceSheet",#N/A,FALSE,"BalanceSheet";"Balance Sheet Details",#N/A,FALSE,"BalanceSheet";"ChangeinCash",#N/A,FALSE,"CashFlow";"quarterly",#N/A,FALSE,"Quarters";"UpstrmNormalEngs",#N/A,FALSE,"NormEngUp";"NormalEngs",#N/A,FALSE,"NormalEngs";"NormalGrowth",#N/A,FALSE,"NormalGrowth";"US EP Earnings",#N/A,FALSE,"US E&amp;P";"US EP Price Vol detail",#N/A,FALSE,"US E&amp;P";"Canada EP Earnings",#N/A,FALSE,"Canada E&amp;P";"Canda EP Price Vol Detail",#N/A,FALSE,"Canada E&amp;P";"Europe EP Earnings",#N/A,FALSE,"Eur E&amp;P";"Europe EP Price Vol Detail",#N/A,FALSE,"Eur E&amp;P";"Other EP Earnings",#N/A,FALSE,"Other Foreign E&amp;P";"Other EP Price Vol Detail",#N/A,FALSE,"Other Foreign E&amp;P";"EP Summary",#N/A,FALSE,"E&amp;P Summary";"RnMEarnings",#N/A,FALSE,"R&amp;M ";"RM Operating Stats",#N/A,FALSE,"R&amp;M ";"Chemicals",#N/A,FALSE,"Chemical";"CapEx",#N/A,FALSE,"CAPEX Sum";"ROCE",#N/A,FALSE,"ROCE";"DCF",#N/A,FALSE,"DCFEVA";"Dupont",#N/A,FALSE,"Dupont";"NAV",#N/A,FALSE,"NAV";"QRating",#N/A,FALSE,"Q-Rating";"assumptions",#N/A,FALSE,"Assumptions"}</definedName>
    <definedName name="wrn.all." localSheetId="23" hidden="1">{"Factsheet",#N/A,FALSE,"Fact";"Earnings",#N/A,FALSE,"Earnings";"BalanceSheet",#N/A,FALSE,"BalanceSheet";"Balance Sheet Details",#N/A,FALSE,"BalanceSheet";"ChangeinCash",#N/A,FALSE,"CashFlow";"quarterly",#N/A,FALSE,"Quarters";"UpstrmNormalEngs",#N/A,FALSE,"NormEngUp";"NormalEngs",#N/A,FALSE,"NormalEngs";"NormalGrowth",#N/A,FALSE,"NormalGrowth";"US EP Earnings",#N/A,FALSE,"US E&amp;P";"US EP Price Vol detail",#N/A,FALSE,"US E&amp;P";"Canada EP Earnings",#N/A,FALSE,"Canada E&amp;P";"Canda EP Price Vol Detail",#N/A,FALSE,"Canada E&amp;P";"Europe EP Earnings",#N/A,FALSE,"Eur E&amp;P";"Europe EP Price Vol Detail",#N/A,FALSE,"Eur E&amp;P";"Other EP Earnings",#N/A,FALSE,"Other Foreign E&amp;P";"Other EP Price Vol Detail",#N/A,FALSE,"Other Foreign E&amp;P";"EP Summary",#N/A,FALSE,"E&amp;P Summary";"RnMEarnings",#N/A,FALSE,"R&amp;M ";"RM Operating Stats",#N/A,FALSE,"R&amp;M ";"Chemicals",#N/A,FALSE,"Chemical";"CapEx",#N/A,FALSE,"CAPEX Sum";"ROCE",#N/A,FALSE,"ROCE";"DCF",#N/A,FALSE,"DCFEVA";"Dupont",#N/A,FALSE,"Dupont";"NAV",#N/A,FALSE,"NAV";"QRating",#N/A,FALSE,"Q-Rating";"assumptions",#N/A,FALSE,"Assumptions"}</definedName>
    <definedName name="wrn.all." localSheetId="20" hidden="1">{"Factsheet",#N/A,FALSE,"Fact";"Earnings",#N/A,FALSE,"Earnings";"BalanceSheet",#N/A,FALSE,"BalanceSheet";"Balance Sheet Details",#N/A,FALSE,"BalanceSheet";"ChangeinCash",#N/A,FALSE,"CashFlow";"quarterly",#N/A,FALSE,"Quarters";"UpstrmNormalEngs",#N/A,FALSE,"NormEngUp";"NormalEngs",#N/A,FALSE,"NormalEngs";"NormalGrowth",#N/A,FALSE,"NormalGrowth";"US EP Earnings",#N/A,FALSE,"US E&amp;P";"US EP Price Vol detail",#N/A,FALSE,"US E&amp;P";"Canada EP Earnings",#N/A,FALSE,"Canada E&amp;P";"Canda EP Price Vol Detail",#N/A,FALSE,"Canada E&amp;P";"Europe EP Earnings",#N/A,FALSE,"Eur E&amp;P";"Europe EP Price Vol Detail",#N/A,FALSE,"Eur E&amp;P";"Other EP Earnings",#N/A,FALSE,"Other Foreign E&amp;P";"Other EP Price Vol Detail",#N/A,FALSE,"Other Foreign E&amp;P";"EP Summary",#N/A,FALSE,"E&amp;P Summary";"RnMEarnings",#N/A,FALSE,"R&amp;M ";"RM Operating Stats",#N/A,FALSE,"R&amp;M ";"Chemicals",#N/A,FALSE,"Chemical";"CapEx",#N/A,FALSE,"CAPEX Sum";"ROCE",#N/A,FALSE,"ROCE";"DCF",#N/A,FALSE,"DCFEVA";"Dupont",#N/A,FALSE,"Dupont";"NAV",#N/A,FALSE,"NAV";"QRating",#N/A,FALSE,"Q-Rating";"assumptions",#N/A,FALSE,"Assumptions"}</definedName>
    <definedName name="wrn.all." localSheetId="25" hidden="1">{"Factsheet",#N/A,FALSE,"Fact";"Earnings",#N/A,FALSE,"Earnings";"BalanceSheet",#N/A,FALSE,"BalanceSheet";"Balance Sheet Details",#N/A,FALSE,"BalanceSheet";"ChangeinCash",#N/A,FALSE,"CashFlow";"quarterly",#N/A,FALSE,"Quarters";"UpstrmNormalEngs",#N/A,FALSE,"NormEngUp";"NormalEngs",#N/A,FALSE,"NormalEngs";"NormalGrowth",#N/A,FALSE,"NormalGrowth";"US EP Earnings",#N/A,FALSE,"US E&amp;P";"US EP Price Vol detail",#N/A,FALSE,"US E&amp;P";"Canada EP Earnings",#N/A,FALSE,"Canada E&amp;P";"Canda EP Price Vol Detail",#N/A,FALSE,"Canada E&amp;P";"Europe EP Earnings",#N/A,FALSE,"Eur E&amp;P";"Europe EP Price Vol Detail",#N/A,FALSE,"Eur E&amp;P";"Other EP Earnings",#N/A,FALSE,"Other Foreign E&amp;P";"Other EP Price Vol Detail",#N/A,FALSE,"Other Foreign E&amp;P";"EP Summary",#N/A,FALSE,"E&amp;P Summary";"RnMEarnings",#N/A,FALSE,"R&amp;M ";"RM Operating Stats",#N/A,FALSE,"R&amp;M ";"Chemicals",#N/A,FALSE,"Chemical";"CapEx",#N/A,FALSE,"CAPEX Sum";"ROCE",#N/A,FALSE,"ROCE";"DCF",#N/A,FALSE,"DCFEVA";"Dupont",#N/A,FALSE,"Dupont";"NAV",#N/A,FALSE,"NAV";"QRating",#N/A,FALSE,"Q-Rating";"assumptions",#N/A,FALSE,"Assumptions"}</definedName>
    <definedName name="wrn.all." hidden="1">{"Factsheet",#N/A,FALSE,"Fact";"Earnings",#N/A,FALSE,"Earnings";"BalanceSheet",#N/A,FALSE,"BalanceSheet";"Balance Sheet Details",#N/A,FALSE,"BalanceSheet";"ChangeinCash",#N/A,FALSE,"CashFlow";"quarterly",#N/A,FALSE,"Quarters";"UpstrmNormalEngs",#N/A,FALSE,"NormEngUp";"NormalEngs",#N/A,FALSE,"NormalEngs";"NormalGrowth",#N/A,FALSE,"NormalGrowth";"US EP Earnings",#N/A,FALSE,"US E&amp;P";"US EP Price Vol detail",#N/A,FALSE,"US E&amp;P";"Canada EP Earnings",#N/A,FALSE,"Canada E&amp;P";"Canda EP Price Vol Detail",#N/A,FALSE,"Canada E&amp;P";"Europe EP Earnings",#N/A,FALSE,"Eur E&amp;P";"Europe EP Price Vol Detail",#N/A,FALSE,"Eur E&amp;P";"Other EP Earnings",#N/A,FALSE,"Other Foreign E&amp;P";"Other EP Price Vol Detail",#N/A,FALSE,"Other Foreign E&amp;P";"EP Summary",#N/A,FALSE,"E&amp;P Summary";"RnMEarnings",#N/A,FALSE,"R&amp;M ";"RM Operating Stats",#N/A,FALSE,"R&amp;M ";"Chemicals",#N/A,FALSE,"Chemical";"CapEx",#N/A,FALSE,"CAPEX Sum";"ROCE",#N/A,FALSE,"ROCE";"DCF",#N/A,FALSE,"DCFEVA";"Dupont",#N/A,FALSE,"Dupont";"NAV",#N/A,FALSE,"NAV";"QRating",#N/A,FALSE,"Q-Rating";"assumptions",#N/A,FALSE,"Assumptions"}</definedName>
    <definedName name="wrn.All._.Data." localSheetId="24"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wrn.All._.Data." localSheetId="21"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wrn.All._.Data." localSheetId="22"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wrn.All._.Data." localSheetId="23"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wrn.All._.Data." localSheetId="20"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wrn.All._.Data." localSheetId="25"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wrn.All._.Data."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wrn.All._.Periods." localSheetId="24" hidden="1">{"Martin Oct93_Mar94",#N/A,FALSE,"Martin Oct93 - Mar94";"Martin Apr94_Sep94",#N/A,FALSE,"Martin Apr94 - Sep94";"Martin Oct94_Mar95",#N/A,FALSE,"Martin Oct94 - Mar95";"Martin Apr95_Sep95",#N/A,FALSE,"Martin Apr95 - Sep95";"Martin Oct95_Mar96",#N/A,FALSE,"Martin Oct95 - Mar96"}</definedName>
    <definedName name="wrn.All._.Periods." localSheetId="21" hidden="1">{"Martin Oct93_Mar94",#N/A,FALSE,"Martin Oct93 - Mar94";"Martin Apr94_Sep94",#N/A,FALSE,"Martin Apr94 - Sep94";"Martin Oct94_Mar95",#N/A,FALSE,"Martin Oct94 - Mar95";"Martin Apr95_Sep95",#N/A,FALSE,"Martin Apr95 - Sep95";"Martin Oct95_Mar96",#N/A,FALSE,"Martin Oct95 - Mar96"}</definedName>
    <definedName name="wrn.All._.Periods." localSheetId="22" hidden="1">{"Martin Oct93_Mar94",#N/A,FALSE,"Martin Oct93 - Mar94";"Martin Apr94_Sep94",#N/A,FALSE,"Martin Apr94 - Sep94";"Martin Oct94_Mar95",#N/A,FALSE,"Martin Oct94 - Mar95";"Martin Apr95_Sep95",#N/A,FALSE,"Martin Apr95 - Sep95";"Martin Oct95_Mar96",#N/A,FALSE,"Martin Oct95 - Mar96"}</definedName>
    <definedName name="wrn.All._.Periods." localSheetId="23" hidden="1">{"Martin Oct93_Mar94",#N/A,FALSE,"Martin Oct93 - Mar94";"Martin Apr94_Sep94",#N/A,FALSE,"Martin Apr94 - Sep94";"Martin Oct94_Mar95",#N/A,FALSE,"Martin Oct94 - Mar95";"Martin Apr95_Sep95",#N/A,FALSE,"Martin Apr95 - Sep95";"Martin Oct95_Mar96",#N/A,FALSE,"Martin Oct95 - Mar96"}</definedName>
    <definedName name="wrn.All._.Periods." localSheetId="20" hidden="1">{"Martin Oct93_Mar94",#N/A,FALSE,"Martin Oct93 - Mar94";"Martin Apr94_Sep94",#N/A,FALSE,"Martin Apr94 - Sep94";"Martin Oct94_Mar95",#N/A,FALSE,"Martin Oct94 - Mar95";"Martin Apr95_Sep95",#N/A,FALSE,"Martin Apr95 - Sep95";"Martin Oct95_Mar96",#N/A,FALSE,"Martin Oct95 - Mar96"}</definedName>
    <definedName name="wrn.All._.Periods." localSheetId="25" hidden="1">{"Martin Oct93_Mar94",#N/A,FALSE,"Martin Oct93 - Mar94";"Martin Apr94_Sep94",#N/A,FALSE,"Martin Apr94 - Sep94";"Martin Oct94_Mar95",#N/A,FALSE,"Martin Oct94 - Mar95";"Martin Apr95_Sep95",#N/A,FALSE,"Martin Apr95 - Sep95";"Martin Oct95_Mar96",#N/A,FALSE,"Martin Oct95 - Mar96"}</definedName>
    <definedName name="wrn.All._.Periods." hidden="1">{"Martin Oct93_Mar94",#N/A,FALSE,"Martin Oct93 - Mar94";"Martin Apr94_Sep94",#N/A,FALSE,"Martin Apr94 - Sep94";"Martin Oct94_Mar95",#N/A,FALSE,"Martin Oct94 - Mar95";"Martin Apr95_Sep95",#N/A,FALSE,"Martin Apr95 - Sep95";"Martin Oct95_Mar96",#N/A,FALSE,"Martin Oct95 - Mar96"}</definedName>
    <definedName name="wrn.All._.Sheets." localSheetId="24" hidden="1">{#N/A,#N/A,TRUE,"Blank";#N/A,#N/A,TRUE,"Report - Portrait";#N/A,#N/A,TRUE,"Report - Landscape";#N/A,#N/A,TRUE,"FAS87 Results"}</definedName>
    <definedName name="wrn.All._.Sheets." localSheetId="21" hidden="1">{#N/A,#N/A,TRUE,"Blank";#N/A,#N/A,TRUE,"Report - Portrait";#N/A,#N/A,TRUE,"Report - Landscape";#N/A,#N/A,TRUE,"FAS87 Results"}</definedName>
    <definedName name="wrn.All._.Sheets." localSheetId="22" hidden="1">{#N/A,#N/A,TRUE,"Blank";#N/A,#N/A,TRUE,"Report - Portrait";#N/A,#N/A,TRUE,"Report - Landscape";#N/A,#N/A,TRUE,"FAS87 Results"}</definedName>
    <definedName name="wrn.All._.Sheets." localSheetId="23" hidden="1">{#N/A,#N/A,TRUE,"Blank";#N/A,#N/A,TRUE,"Report - Portrait";#N/A,#N/A,TRUE,"Report - Landscape";#N/A,#N/A,TRUE,"FAS87 Results"}</definedName>
    <definedName name="wrn.All._.Sheets." localSheetId="20" hidden="1">{#N/A,#N/A,TRUE,"Blank";#N/A,#N/A,TRUE,"Report - Portrait";#N/A,#N/A,TRUE,"Report - Landscape";#N/A,#N/A,TRUE,"FAS87 Results"}</definedName>
    <definedName name="wrn.All._.Sheets." localSheetId="25" hidden="1">{#N/A,#N/A,TRUE,"Blank";#N/A,#N/A,TRUE,"Report - Portrait";#N/A,#N/A,TRUE,"Report - Landscape";#N/A,#N/A,TRUE,"FAS87 Results"}</definedName>
    <definedName name="wrn.All._.Sheets." hidden="1">{#N/A,#N/A,TRUE,"Blank";#N/A,#N/A,TRUE,"Report - Portrait";#N/A,#N/A,TRUE,"Report - Landscape";#N/A,#N/A,TRUE,"FAS87 Results"}</definedName>
    <definedName name="wrn.All_Package." localSheetId="24"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ackage." localSheetId="21"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ackage." localSheetId="22"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ackage." localSheetId="23"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ackage." localSheetId="20"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ackage." localSheetId="25"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ackage."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ERIODS." localSheetId="24" hidden="1">{"Oct93_Mar94",#N/A,TRUE,"Actuals (Oct 93 - Mar 94)";"Apr94_Sep94",#N/A,TRUE,"Actuals (Apr 94 - Sep 94)";"Oct94_Mar95",#N/A,TRUE,"Actuals (Oct 94 - Mar 95)";"Apr95_Sep95",#N/A,TRUE,"Actual Estimt (Apr 95 - Sep 95)";"Oct95_Mar96",#N/A,TRUE,"Estimates (Oct 95 - Mar 96)"}</definedName>
    <definedName name="wrn.ALL_PERIODS." localSheetId="21" hidden="1">{"Oct93_Mar94",#N/A,TRUE,"Actuals (Oct 93 - Mar 94)";"Apr94_Sep94",#N/A,TRUE,"Actuals (Apr 94 - Sep 94)";"Oct94_Mar95",#N/A,TRUE,"Actuals (Oct 94 - Mar 95)";"Apr95_Sep95",#N/A,TRUE,"Actual Estimt (Apr 95 - Sep 95)";"Oct95_Mar96",#N/A,TRUE,"Estimates (Oct 95 - Mar 96)"}</definedName>
    <definedName name="wrn.ALL_PERIODS." localSheetId="22" hidden="1">{"Oct93_Mar94",#N/A,TRUE,"Actuals (Oct 93 - Mar 94)";"Apr94_Sep94",#N/A,TRUE,"Actuals (Apr 94 - Sep 94)";"Oct94_Mar95",#N/A,TRUE,"Actuals (Oct 94 - Mar 95)";"Apr95_Sep95",#N/A,TRUE,"Actual Estimt (Apr 95 - Sep 95)";"Oct95_Mar96",#N/A,TRUE,"Estimates (Oct 95 - Mar 96)"}</definedName>
    <definedName name="wrn.ALL_PERIODS." localSheetId="23" hidden="1">{"Oct93_Mar94",#N/A,TRUE,"Actuals (Oct 93 - Mar 94)";"Apr94_Sep94",#N/A,TRUE,"Actuals (Apr 94 - Sep 94)";"Oct94_Mar95",#N/A,TRUE,"Actuals (Oct 94 - Mar 95)";"Apr95_Sep95",#N/A,TRUE,"Actual Estimt (Apr 95 - Sep 95)";"Oct95_Mar96",#N/A,TRUE,"Estimates (Oct 95 - Mar 96)"}</definedName>
    <definedName name="wrn.ALL_PERIODS." localSheetId="20" hidden="1">{"Oct93_Mar94",#N/A,TRUE,"Actuals (Oct 93 - Mar 94)";"Apr94_Sep94",#N/A,TRUE,"Actuals (Apr 94 - Sep 94)";"Oct94_Mar95",#N/A,TRUE,"Actuals (Oct 94 - Mar 95)";"Apr95_Sep95",#N/A,TRUE,"Actual Estimt (Apr 95 - Sep 95)";"Oct95_Mar96",#N/A,TRUE,"Estimates (Oct 95 - Mar 96)"}</definedName>
    <definedName name="wrn.ALL_PERIODS." localSheetId="25" hidden="1">{"Oct93_Mar94",#N/A,TRUE,"Actuals (Oct 93 - Mar 94)";"Apr94_Sep94",#N/A,TRUE,"Actuals (Apr 94 - Sep 94)";"Oct94_Mar95",#N/A,TRUE,"Actuals (Oct 94 - Mar 95)";"Apr95_Sep95",#N/A,TRUE,"Actual Estimt (Apr 95 - Sep 95)";"Oct95_Mar96",#N/A,TRUE,"Estimates (Oct 95 - Mar 96)"}</definedName>
    <definedName name="wrn.ALL_PERIODS." hidden="1">{"Oct93_Mar94",#N/A,TRUE,"Actuals (Oct 93 - Mar 94)";"Apr94_Sep94",#N/A,TRUE,"Actuals (Apr 94 - Sep 94)";"Oct94_Mar95",#N/A,TRUE,"Actuals (Oct 94 - Mar 95)";"Apr95_Sep95",#N/A,TRUE,"Actual Estimt (Apr 95 - Sep 95)";"Oct95_Mar96",#N/A,TRUE,"Estimates (Oct 95 - Mar 96)"}</definedName>
    <definedName name="wrn.Alles." localSheetId="24" hidden="1">{"Alles",#N/A,FALSE,"H A Ü"}</definedName>
    <definedName name="wrn.Alles." localSheetId="21" hidden="1">{"Alles",#N/A,FALSE,"H A Ü"}</definedName>
    <definedName name="wrn.Alles." localSheetId="22" hidden="1">{"Alles",#N/A,FALSE,"H A Ü"}</definedName>
    <definedName name="wrn.Alles." localSheetId="23" hidden="1">{"Alles",#N/A,FALSE,"H A Ü"}</definedName>
    <definedName name="wrn.Alles." localSheetId="20" hidden="1">{"Alles",#N/A,FALSE,"H A Ü"}</definedName>
    <definedName name="wrn.Alles." localSheetId="25" hidden="1">{"Alles",#N/A,FALSE,"H A Ü"}</definedName>
    <definedName name="wrn.Alles." hidden="1">{"Alles",#N/A,FALSE,"H A Ü"}</definedName>
    <definedName name="wrn.ancg." localSheetId="24" hidden="1">{"summary",#N/A,FALSE,"summary";"liabsumm",#N/A,FALSE,"liabsumm";"gl",#N/A,FALSE,"gl";"gl2",#N/A,FALSE,"gl2";"exp",#N/A,FALSE,"exp";"ancg_amort",#N/A,FALSE,"ancg_amort";"recon",#N/A,FALSE,"recon"}</definedName>
    <definedName name="wrn.ancg." localSheetId="21" hidden="1">{"summary",#N/A,FALSE,"summary";"liabsumm",#N/A,FALSE,"liabsumm";"gl",#N/A,FALSE,"gl";"gl2",#N/A,FALSE,"gl2";"exp",#N/A,FALSE,"exp";"ancg_amort",#N/A,FALSE,"ancg_amort";"recon",#N/A,FALSE,"recon"}</definedName>
    <definedName name="wrn.ancg." localSheetId="22" hidden="1">{"summary",#N/A,FALSE,"summary";"liabsumm",#N/A,FALSE,"liabsumm";"gl",#N/A,FALSE,"gl";"gl2",#N/A,FALSE,"gl2";"exp",#N/A,FALSE,"exp";"ancg_amort",#N/A,FALSE,"ancg_amort";"recon",#N/A,FALSE,"recon"}</definedName>
    <definedName name="wrn.ancg." localSheetId="23" hidden="1">{"summary",#N/A,FALSE,"summary";"liabsumm",#N/A,FALSE,"liabsumm";"gl",#N/A,FALSE,"gl";"gl2",#N/A,FALSE,"gl2";"exp",#N/A,FALSE,"exp";"ancg_amort",#N/A,FALSE,"ancg_amort";"recon",#N/A,FALSE,"recon"}</definedName>
    <definedName name="wrn.ancg." localSheetId="20" hidden="1">{"summary",#N/A,FALSE,"summary";"liabsumm",#N/A,FALSE,"liabsumm";"gl",#N/A,FALSE,"gl";"gl2",#N/A,FALSE,"gl2";"exp",#N/A,FALSE,"exp";"ancg_amort",#N/A,FALSE,"ancg_amort";"recon",#N/A,FALSE,"recon"}</definedName>
    <definedName name="wrn.ancg." localSheetId="25" hidden="1">{"summary",#N/A,FALSE,"summary";"liabsumm",#N/A,FALSE,"liabsumm";"gl",#N/A,FALSE,"gl";"gl2",#N/A,FALSE,"gl2";"exp",#N/A,FALSE,"exp";"ancg_amort",#N/A,FALSE,"ancg_amort";"recon",#N/A,FALSE,"recon"}</definedName>
    <definedName name="wrn.ancg." hidden="1">{"summary",#N/A,FALSE,"summary";"liabsumm",#N/A,FALSE,"liabsumm";"gl",#N/A,FALSE,"gl";"gl2",#N/A,FALSE,"gl2";"exp",#N/A,FALSE,"exp";"ancg_amort",#N/A,FALSE,"ancg_amort";"recon",#N/A,FALSE,"recon"}</definedName>
    <definedName name="wrn.AnnualRentRoll." localSheetId="24" hidden="1">{"AnnualRentRollPg1",#N/A,FALSE,"RentRoll";"AnnualRentRollPg2",#N/A,FALSE,"RentRoll"}</definedName>
    <definedName name="wrn.AnnualRentRoll." localSheetId="21" hidden="1">{"AnnualRentRollPg1",#N/A,FALSE,"RentRoll";"AnnualRentRollPg2",#N/A,FALSE,"RentRoll"}</definedName>
    <definedName name="wrn.AnnualRentRoll." localSheetId="22" hidden="1">{"AnnualRentRollPg1",#N/A,FALSE,"RentRoll";"AnnualRentRollPg2",#N/A,FALSE,"RentRoll"}</definedName>
    <definedName name="wrn.AnnualRentRoll." localSheetId="23" hidden="1">{"AnnualRentRollPg1",#N/A,FALSE,"RentRoll";"AnnualRentRollPg2",#N/A,FALSE,"RentRoll"}</definedName>
    <definedName name="wrn.AnnualRentRoll." localSheetId="20" hidden="1">{"AnnualRentRollPg1",#N/A,FALSE,"RentRoll";"AnnualRentRollPg2",#N/A,FALSE,"RentRoll"}</definedName>
    <definedName name="wrn.AnnualRentRoll." localSheetId="25" hidden="1">{"AnnualRentRollPg1",#N/A,FALSE,"RentRoll";"AnnualRentRollPg2",#N/A,FALSE,"RentRoll"}</definedName>
    <definedName name="wrn.AnnualRentRoll." hidden="1">{"AnnualRentRollPg1",#N/A,FALSE,"RentRoll";"AnnualRentRollPg2",#N/A,FALSE,"RentRoll"}</definedName>
    <definedName name="wrn.APAGE1." localSheetId="24" hidden="1">{"APAGE1",#N/A,FALSE,"JAN95_OU"}</definedName>
    <definedName name="wrn.APAGE1." localSheetId="21" hidden="1">{"APAGE1",#N/A,FALSE,"JAN95_OU"}</definedName>
    <definedName name="wrn.APAGE1." localSheetId="22" hidden="1">{"APAGE1",#N/A,FALSE,"JAN95_OU"}</definedName>
    <definedName name="wrn.APAGE1." localSheetId="23" hidden="1">{"APAGE1",#N/A,FALSE,"JAN95_OU"}</definedName>
    <definedName name="wrn.APAGE1." localSheetId="20" hidden="1">{"APAGE1",#N/A,FALSE,"JAN95_OU"}</definedName>
    <definedName name="wrn.APAGE1." localSheetId="25" hidden="1">{"APAGE1",#N/A,FALSE,"JAN95_OU"}</definedName>
    <definedName name="wrn.APAGE1." hidden="1">{"APAGE1",#N/A,FALSE,"JAN95_OU"}</definedName>
    <definedName name="wrn.APAGE2." localSheetId="24" hidden="1">{"APAGE2",#N/A,FALSE,"JAN95_OU"}</definedName>
    <definedName name="wrn.APAGE2." localSheetId="21" hidden="1">{"APAGE2",#N/A,FALSE,"JAN95_OU"}</definedName>
    <definedName name="wrn.APAGE2." localSheetId="22" hidden="1">{"APAGE2",#N/A,FALSE,"JAN95_OU"}</definedName>
    <definedName name="wrn.APAGE2." localSheetId="23" hidden="1">{"APAGE2",#N/A,FALSE,"JAN95_OU"}</definedName>
    <definedName name="wrn.APAGE2." localSheetId="20" hidden="1">{"APAGE2",#N/A,FALSE,"JAN95_OU"}</definedName>
    <definedName name="wrn.APAGE2." localSheetId="25" hidden="1">{"APAGE2",#N/A,FALSE,"JAN95_OU"}</definedName>
    <definedName name="wrn.APAGE2." hidden="1">{"APAGE2",#N/A,FALSE,"JAN95_OU"}</definedName>
    <definedName name="wrn.APAGE3." localSheetId="24" hidden="1">{"APAGE3",#N/A,FALSE,"JAN95_OU"}</definedName>
    <definedName name="wrn.APAGE3." localSheetId="21" hidden="1">{"APAGE3",#N/A,FALSE,"JAN95_OU"}</definedName>
    <definedName name="wrn.APAGE3." localSheetId="22" hidden="1">{"APAGE3",#N/A,FALSE,"JAN95_OU"}</definedName>
    <definedName name="wrn.APAGE3." localSheetId="23" hidden="1">{"APAGE3",#N/A,FALSE,"JAN95_OU"}</definedName>
    <definedName name="wrn.APAGE3." localSheetId="20" hidden="1">{"APAGE3",#N/A,FALSE,"JAN95_OU"}</definedName>
    <definedName name="wrn.APAGE3." localSheetId="25" hidden="1">{"APAGE3",#N/A,FALSE,"JAN95_OU"}</definedName>
    <definedName name="wrn.APAGE3." hidden="1">{"APAGE3",#N/A,FALSE,"JAN95_OU"}</definedName>
    <definedName name="wrn.Appendix._.for._.Quote." localSheetId="24"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wrn.Appendix._.for._.Quote." localSheetId="21"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wrn.Appendix._.for._.Quote." localSheetId="22"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wrn.Appendix._.for._.Quote." localSheetId="23"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wrn.Appendix._.for._.Quote." localSheetId="20"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wrn.Appendix._.for._.Quote." localSheetId="25"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wrn.Appendix._.for._.Quote."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wrn.Apr94_Sep95." localSheetId="24" hidden="1">{"Apr95_Sep95",#N/A,FALSE,"Actual Estimt (Apr 95 - Sep 95)"}</definedName>
    <definedName name="wrn.Apr94_Sep95." localSheetId="21" hidden="1">{"Apr95_Sep95",#N/A,FALSE,"Actual Estimt (Apr 95 - Sep 95)"}</definedName>
    <definedName name="wrn.Apr94_Sep95." localSheetId="22" hidden="1">{"Apr95_Sep95",#N/A,FALSE,"Actual Estimt (Apr 95 - Sep 95)"}</definedName>
    <definedName name="wrn.Apr94_Sep95." localSheetId="23" hidden="1">{"Apr95_Sep95",#N/A,FALSE,"Actual Estimt (Apr 95 - Sep 95)"}</definedName>
    <definedName name="wrn.Apr94_Sep95." localSheetId="20" hidden="1">{"Apr95_Sep95",#N/A,FALSE,"Actual Estimt (Apr 95 - Sep 95)"}</definedName>
    <definedName name="wrn.Apr94_Sep95." localSheetId="25" hidden="1">{"Apr95_Sep95",#N/A,FALSE,"Actual Estimt (Apr 95 - Sep 95)"}</definedName>
    <definedName name="wrn.Apr94_Sep95." hidden="1">{"Apr95_Sep95",#N/A,FALSE,"Actual Estimt (Apr 95 - Sep 95)"}</definedName>
    <definedName name="wrn.Apr95_Sep95." localSheetId="24" hidden="1">{"Apr95_Sep95",#N/A,FALSE,"Actual~Estimt (Apr 95 - Sep 95)";"Apr95_Sep95",#N/A,FALSE,#N/A;"Apr95_Sep95",#N/A,FALSE,#N/A;"Apr95_Sep95",#N/A,FALSE,#N/A;"Apr95_Sep95",#N/A,FALSE,#N/A}</definedName>
    <definedName name="wrn.Apr95_Sep95." localSheetId="21" hidden="1">{"Apr95_Sep95",#N/A,FALSE,"Actual~Estimt (Apr 95 - Sep 95)";"Apr95_Sep95",#N/A,FALSE,#N/A;"Apr95_Sep95",#N/A,FALSE,#N/A;"Apr95_Sep95",#N/A,FALSE,#N/A;"Apr95_Sep95",#N/A,FALSE,#N/A}</definedName>
    <definedName name="wrn.Apr95_Sep95." localSheetId="22" hidden="1">{"Apr95_Sep95",#N/A,FALSE,"Actual~Estimt (Apr 95 - Sep 95)";"Apr95_Sep95",#N/A,FALSE,#N/A;"Apr95_Sep95",#N/A,FALSE,#N/A;"Apr95_Sep95",#N/A,FALSE,#N/A;"Apr95_Sep95",#N/A,FALSE,#N/A}</definedName>
    <definedName name="wrn.Apr95_Sep95." localSheetId="23" hidden="1">{"Apr95_Sep95",#N/A,FALSE,"Actual~Estimt (Apr 95 - Sep 95)";"Apr95_Sep95",#N/A,FALSE,#N/A;"Apr95_Sep95",#N/A,FALSE,#N/A;"Apr95_Sep95",#N/A,FALSE,#N/A;"Apr95_Sep95",#N/A,FALSE,#N/A}</definedName>
    <definedName name="wrn.Apr95_Sep95." localSheetId="20" hidden="1">{"Apr95_Sep95",#N/A,FALSE,"Actual~Estimt (Apr 95 - Sep 95)";"Apr95_Sep95",#N/A,FALSE,#N/A;"Apr95_Sep95",#N/A,FALSE,#N/A;"Apr95_Sep95",#N/A,FALSE,#N/A;"Apr95_Sep95",#N/A,FALSE,#N/A}</definedName>
    <definedName name="wrn.Apr95_Sep95." localSheetId="25" hidden="1">{"Apr95_Sep95",#N/A,FALSE,"Actual~Estimt (Apr 95 - Sep 95)";"Apr95_Sep95",#N/A,FALSE,#N/A;"Apr95_Sep95",#N/A,FALSE,#N/A;"Apr95_Sep95",#N/A,FALSE,#N/A;"Apr95_Sep95",#N/A,FALSE,#N/A}</definedName>
    <definedName name="wrn.Apr95_Sep95." hidden="1">{"Apr95_Sep95",#N/A,FALSE,"Actual~Estimt (Apr 95 - Sep 95)";"Apr95_Sep95",#N/A,FALSE,#N/A;"Apr95_Sep95",#N/A,FALSE,#N/A;"Apr95_Sep95",#N/A,FALSE,#N/A;"Apr95_Sep95",#N/A,FALSE,#N/A}</definedName>
    <definedName name="wrn.AR._.Meeting._.Schedules." localSheetId="24"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_.Meeting._.Schedules."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_.Meeting._.Schedules."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_.Meeting._.Schedules." localSheetId="23"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_.Meeting._.Schedules."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_.Meeting._.Schedules." localSheetId="25"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_.Meeting._.Schedule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K._.JURIS._.FAC._.CALC." localSheetId="24" hidden="1">{"ARK_JURIS_FAC",#N/A,FALSE,"Ark_Fuel&amp;Rev"}</definedName>
    <definedName name="wrn.ARK._.JURIS._.FAC._.CALC." localSheetId="21" hidden="1">{"ARK_JURIS_FAC",#N/A,FALSE,"Ark_Fuel&amp;Rev"}</definedName>
    <definedName name="wrn.ARK._.JURIS._.FAC._.CALC." localSheetId="22" hidden="1">{"ARK_JURIS_FAC",#N/A,FALSE,"Ark_Fuel&amp;Rev"}</definedName>
    <definedName name="wrn.ARK._.JURIS._.FAC._.CALC." localSheetId="23" hidden="1">{"ARK_JURIS_FAC",#N/A,FALSE,"Ark_Fuel&amp;Rev"}</definedName>
    <definedName name="wrn.ARK._.JURIS._.FAC._.CALC." localSheetId="20" hidden="1">{"ARK_JURIS_FAC",#N/A,FALSE,"Ark_Fuel&amp;Rev"}</definedName>
    <definedName name="wrn.ARK._.JURIS._.FAC._.CALC." localSheetId="25" hidden="1">{"ARK_JURIS_FAC",#N/A,FALSE,"Ark_Fuel&amp;Rev"}</definedName>
    <definedName name="wrn.ARK._.JURIS._.FAC._.CALC." hidden="1">{"ARK_JURIS_FAC",#N/A,FALSE,"Ark_Fuel&amp;Rev"}</definedName>
    <definedName name="wrn.ARK._.JURIS._.FUEL._.COST." localSheetId="24" hidden="1">{"ARK_JURIS_FUEL",#N/A,FALSE,"Ark_Fuel&amp;Rev"}</definedName>
    <definedName name="wrn.ARK._.JURIS._.FUEL._.COST." localSheetId="21" hidden="1">{"ARK_JURIS_FUEL",#N/A,FALSE,"Ark_Fuel&amp;Rev"}</definedName>
    <definedName name="wrn.ARK._.JURIS._.FUEL._.COST." localSheetId="22" hidden="1">{"ARK_JURIS_FUEL",#N/A,FALSE,"Ark_Fuel&amp;Rev"}</definedName>
    <definedName name="wrn.ARK._.JURIS._.FUEL._.COST." localSheetId="23" hidden="1">{"ARK_JURIS_FUEL",#N/A,FALSE,"Ark_Fuel&amp;Rev"}</definedName>
    <definedName name="wrn.ARK._.JURIS._.FUEL._.COST." localSheetId="20" hidden="1">{"ARK_JURIS_FUEL",#N/A,FALSE,"Ark_Fuel&amp;Rev"}</definedName>
    <definedName name="wrn.ARK._.JURIS._.FUEL._.COST." localSheetId="25" hidden="1">{"ARK_JURIS_FUEL",#N/A,FALSE,"Ark_Fuel&amp;Rev"}</definedName>
    <definedName name="wrn.ARK._.JURIS._.FUEL._.COST." hidden="1">{"ARK_JURIS_FUEL",#N/A,FALSE,"Ark_Fuel&amp;Rev"}</definedName>
    <definedName name="wrn.Assumptions." localSheetId="24" hidden="1">{"Assumptions",#N/A,FALSE,"Assum"}</definedName>
    <definedName name="wrn.Assumptions." localSheetId="21" hidden="1">{"Assumptions",#N/A,FALSE,"Assum"}</definedName>
    <definedName name="wrn.Assumptions." localSheetId="22" hidden="1">{"Assumptions",#N/A,FALSE,"Assum"}</definedName>
    <definedName name="wrn.Assumptions." localSheetId="23" hidden="1">{"Assumptions",#N/A,FALSE,"Assum"}</definedName>
    <definedName name="wrn.Assumptions." localSheetId="20" hidden="1">{"Assumptions",#N/A,FALSE,"Assum"}</definedName>
    <definedName name="wrn.Assumptions." localSheetId="25" hidden="1">{"Assumptions",#N/A,FALSE,"Assum"}</definedName>
    <definedName name="wrn.Assumptions." hidden="1">{"Assumptions",#N/A,FALSE,"Assum"}</definedName>
    <definedName name="wrn.ATOKA._.FAC._.CALC." localSheetId="24" hidden="1">{"ATOKA_FAC",#N/A,FALSE,"Atoka"}</definedName>
    <definedName name="wrn.ATOKA._.FAC._.CALC." localSheetId="21" hidden="1">{"ATOKA_FAC",#N/A,FALSE,"Atoka"}</definedName>
    <definedName name="wrn.ATOKA._.FAC._.CALC." localSheetId="22" hidden="1">{"ATOKA_FAC",#N/A,FALSE,"Atoka"}</definedName>
    <definedName name="wrn.ATOKA._.FAC._.CALC." localSheetId="23" hidden="1">{"ATOKA_FAC",#N/A,FALSE,"Atoka"}</definedName>
    <definedName name="wrn.ATOKA._.FAC._.CALC." localSheetId="20" hidden="1">{"ATOKA_FAC",#N/A,FALSE,"Atoka"}</definedName>
    <definedName name="wrn.ATOKA._.FAC._.CALC." localSheetId="25" hidden="1">{"ATOKA_FAC",#N/A,FALSE,"Atoka"}</definedName>
    <definedName name="wrn.ATOKA._.FAC._.CALC." hidden="1">{"ATOKA_FAC",#N/A,FALSE,"Atoka"}</definedName>
    <definedName name="wrn.August._.1._.2003._.Rate._.Change." localSheetId="15"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24"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21"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22"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23"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20"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25"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ckup._.Corporate." localSheetId="24" hidden="1">{#N/A,#N/A,FALSE,"BACK UP CORPORATE"}</definedName>
    <definedName name="wrn.Backup._.Corporate." localSheetId="21" hidden="1">{#N/A,#N/A,FALSE,"BACK UP CORPORATE"}</definedName>
    <definedName name="wrn.Backup._.Corporate." localSheetId="22" hidden="1">{#N/A,#N/A,FALSE,"BACK UP CORPORATE"}</definedName>
    <definedName name="wrn.Backup._.Corporate." localSheetId="23" hidden="1">{#N/A,#N/A,FALSE,"BACK UP CORPORATE"}</definedName>
    <definedName name="wrn.Backup._.Corporate." localSheetId="20" hidden="1">{#N/A,#N/A,FALSE,"BACK UP CORPORATE"}</definedName>
    <definedName name="wrn.Backup._.Corporate." localSheetId="25" hidden="1">{#N/A,#N/A,FALSE,"BACK UP CORPORATE"}</definedName>
    <definedName name="wrn.Backup._.Corporate." hidden="1">{#N/A,#N/A,FALSE,"BACK UP CORPORATE"}</definedName>
    <definedName name="wrn.Backup._.Corporate._1" localSheetId="24" hidden="1">{#N/A,#N/A,FALSE,"BACK UP CORPORATE"}</definedName>
    <definedName name="wrn.Backup._.Corporate._1" localSheetId="21" hidden="1">{#N/A,#N/A,FALSE,"BACK UP CORPORATE"}</definedName>
    <definedName name="wrn.Backup._.Corporate._1" localSheetId="22" hidden="1">{#N/A,#N/A,FALSE,"BACK UP CORPORATE"}</definedName>
    <definedName name="wrn.Backup._.Corporate._1" localSheetId="23" hidden="1">{#N/A,#N/A,FALSE,"BACK UP CORPORATE"}</definedName>
    <definedName name="wrn.Backup._.Corporate._1" localSheetId="20" hidden="1">{#N/A,#N/A,FALSE,"BACK UP CORPORATE"}</definedName>
    <definedName name="wrn.Backup._.Corporate._1" localSheetId="25" hidden="1">{#N/A,#N/A,FALSE,"BACK UP CORPORATE"}</definedName>
    <definedName name="wrn.Backup._.Corporate._1" hidden="1">{#N/A,#N/A,FALSE,"BACK UP CORPORATE"}</definedName>
    <definedName name="wrn.Backup._.Corporate._2" localSheetId="24" hidden="1">{#N/A,#N/A,FALSE,"BACK UP CORPORATE"}</definedName>
    <definedName name="wrn.Backup._.Corporate._2" localSheetId="21" hidden="1">{#N/A,#N/A,FALSE,"BACK UP CORPORATE"}</definedName>
    <definedName name="wrn.Backup._.Corporate._2" localSheetId="22" hidden="1">{#N/A,#N/A,FALSE,"BACK UP CORPORATE"}</definedName>
    <definedName name="wrn.Backup._.Corporate._2" localSheetId="23" hidden="1">{#N/A,#N/A,FALSE,"BACK UP CORPORATE"}</definedName>
    <definedName name="wrn.Backup._.Corporate._2" localSheetId="20" hidden="1">{#N/A,#N/A,FALSE,"BACK UP CORPORATE"}</definedName>
    <definedName name="wrn.Backup._.Corporate._2" localSheetId="25" hidden="1">{#N/A,#N/A,FALSE,"BACK UP CORPORATE"}</definedName>
    <definedName name="wrn.Backup._.Corporate._2" hidden="1">{#N/A,#N/A,FALSE,"BACK UP CORPORATE"}</definedName>
    <definedName name="wrn.Backup._.Corporate._3" localSheetId="24" hidden="1">{#N/A,#N/A,FALSE,"BACK UP CORPORATE"}</definedName>
    <definedName name="wrn.Backup._.Corporate._3" localSheetId="21" hidden="1">{#N/A,#N/A,FALSE,"BACK UP CORPORATE"}</definedName>
    <definedName name="wrn.Backup._.Corporate._3" localSheetId="22" hidden="1">{#N/A,#N/A,FALSE,"BACK UP CORPORATE"}</definedName>
    <definedName name="wrn.Backup._.Corporate._3" localSheetId="23" hidden="1">{#N/A,#N/A,FALSE,"BACK UP CORPORATE"}</definedName>
    <definedName name="wrn.Backup._.Corporate._3" localSheetId="20" hidden="1">{#N/A,#N/A,FALSE,"BACK UP CORPORATE"}</definedName>
    <definedName name="wrn.Backup._.Corporate._3" localSheetId="25" hidden="1">{#N/A,#N/A,FALSE,"BACK UP CORPORATE"}</definedName>
    <definedName name="wrn.Backup._.Corporate._3" hidden="1">{#N/A,#N/A,FALSE,"BACK UP CORPORATE"}</definedName>
    <definedName name="wrn.Backup._.Corporate._4" localSheetId="24" hidden="1">{#N/A,#N/A,FALSE,"BACK UP CORPORATE"}</definedName>
    <definedName name="wrn.Backup._.Corporate._4" localSheetId="21" hidden="1">{#N/A,#N/A,FALSE,"BACK UP CORPORATE"}</definedName>
    <definedName name="wrn.Backup._.Corporate._4" localSheetId="22" hidden="1">{#N/A,#N/A,FALSE,"BACK UP CORPORATE"}</definedName>
    <definedName name="wrn.Backup._.Corporate._4" localSheetId="23" hidden="1">{#N/A,#N/A,FALSE,"BACK UP CORPORATE"}</definedName>
    <definedName name="wrn.Backup._.Corporate._4" localSheetId="20" hidden="1">{#N/A,#N/A,FALSE,"BACK UP CORPORATE"}</definedName>
    <definedName name="wrn.Backup._.Corporate._4" localSheetId="25" hidden="1">{#N/A,#N/A,FALSE,"BACK UP CORPORATE"}</definedName>
    <definedName name="wrn.Backup._.Corporate._4" hidden="1">{#N/A,#N/A,FALSE,"BACK UP CORPORATE"}</definedName>
    <definedName name="wrn.Backup._.Corporate._5" localSheetId="24" hidden="1">{#N/A,#N/A,FALSE,"BACK UP CORPORATE"}</definedName>
    <definedName name="wrn.Backup._.Corporate._5" localSheetId="21" hidden="1">{#N/A,#N/A,FALSE,"BACK UP CORPORATE"}</definedName>
    <definedName name="wrn.Backup._.Corporate._5" localSheetId="22" hidden="1">{#N/A,#N/A,FALSE,"BACK UP CORPORATE"}</definedName>
    <definedName name="wrn.Backup._.Corporate._5" localSheetId="23" hidden="1">{#N/A,#N/A,FALSE,"BACK UP CORPORATE"}</definedName>
    <definedName name="wrn.Backup._.Corporate._5" localSheetId="20" hidden="1">{#N/A,#N/A,FALSE,"BACK UP CORPORATE"}</definedName>
    <definedName name="wrn.Backup._.Corporate._5" localSheetId="25" hidden="1">{#N/A,#N/A,FALSE,"BACK UP CORPORATE"}</definedName>
    <definedName name="wrn.Backup._.Corporate._5" hidden="1">{#N/A,#N/A,FALSE,"BACK UP CORPORATE"}</definedName>
    <definedName name="wrn.Balance._.Sheet._.with._.details." localSheetId="24" hidden="1">{"Balance Sheet",#N/A,FALSE,"Balance";"Balance Sheet Details",#N/A,FALSE,"Balance"}</definedName>
    <definedName name="wrn.Balance._.Sheet._.with._.details." localSheetId="21" hidden="1">{"Balance Sheet",#N/A,FALSE,"Balance";"Balance Sheet Details",#N/A,FALSE,"Balance"}</definedName>
    <definedName name="wrn.Balance._.Sheet._.with._.details." localSheetId="22" hidden="1">{"Balance Sheet",#N/A,FALSE,"Balance";"Balance Sheet Details",#N/A,FALSE,"Balance"}</definedName>
    <definedName name="wrn.Balance._.Sheet._.with._.details." localSheetId="23" hidden="1">{"Balance Sheet",#N/A,FALSE,"Balance";"Balance Sheet Details",#N/A,FALSE,"Balance"}</definedName>
    <definedName name="wrn.Balance._.Sheet._.with._.details." localSheetId="20" hidden="1">{"Balance Sheet",#N/A,FALSE,"Balance";"Balance Sheet Details",#N/A,FALSE,"Balance"}</definedName>
    <definedName name="wrn.Balance._.Sheet._.with._.details." localSheetId="25" hidden="1">{"Balance Sheet",#N/A,FALSE,"Balance";"Balance Sheet Details",#N/A,FALSE,"Balance"}</definedName>
    <definedName name="wrn.Balance._.Sheet._.with._.details." hidden="1">{"Balance Sheet",#N/A,FALSE,"Balance";"Balance Sheet Details",#N/A,FALSE,"Balance"}</definedName>
    <definedName name="wrn.Basic." localSheetId="15" hidden="1">{#N/A,#N/A,FALSE,"O&amp;M by processes";#N/A,#N/A,FALSE,"Elec Act vs Bud";#N/A,#N/A,FALSE,"G&amp;A";#N/A,#N/A,FALSE,"BGS";#N/A,#N/A,FALSE,"Res Cost"}</definedName>
    <definedName name="wrn.Basic." localSheetId="24" hidden="1">{#N/A,#N/A,FALSE,"O&amp;M by processes";#N/A,#N/A,FALSE,"Elec Act vs Bud";#N/A,#N/A,FALSE,"G&amp;A";#N/A,#N/A,FALSE,"BGS";#N/A,#N/A,FALSE,"Res Cost"}</definedName>
    <definedName name="wrn.Basic." localSheetId="21" hidden="1">{#N/A,#N/A,FALSE,"O&amp;M by processes";#N/A,#N/A,FALSE,"Elec Act vs Bud";#N/A,#N/A,FALSE,"G&amp;A";#N/A,#N/A,FALSE,"BGS";#N/A,#N/A,FALSE,"Res Cost"}</definedName>
    <definedName name="wrn.Basic." localSheetId="22" hidden="1">{#N/A,#N/A,FALSE,"O&amp;M by processes";#N/A,#N/A,FALSE,"Elec Act vs Bud";#N/A,#N/A,FALSE,"G&amp;A";#N/A,#N/A,FALSE,"BGS";#N/A,#N/A,FALSE,"Res Cost"}</definedName>
    <definedName name="wrn.Basic." localSheetId="23" hidden="1">{#N/A,#N/A,FALSE,"O&amp;M by processes";#N/A,#N/A,FALSE,"Elec Act vs Bud";#N/A,#N/A,FALSE,"G&amp;A";#N/A,#N/A,FALSE,"BGS";#N/A,#N/A,FALSE,"Res Cost"}</definedName>
    <definedName name="wrn.Basic." localSheetId="20" hidden="1">{#N/A,#N/A,FALSE,"O&amp;M by processes";#N/A,#N/A,FALSE,"Elec Act vs Bud";#N/A,#N/A,FALSE,"G&amp;A";#N/A,#N/A,FALSE,"BGS";#N/A,#N/A,FALSE,"Res Cost"}</definedName>
    <definedName name="wrn.Basic." localSheetId="25" hidden="1">{#N/A,#N/A,FALSE,"O&amp;M by processes";#N/A,#N/A,FALSE,"Elec Act vs Bud";#N/A,#N/A,FALSE,"G&amp;A";#N/A,#N/A,FALSE,"BGS";#N/A,#N/A,FALSE,"Res Cost"}</definedName>
    <definedName name="wrn.Basic." hidden="1">{#N/A,#N/A,FALSE,"O&amp;M by processes";#N/A,#N/A,FALSE,"Elec Act vs Bud";#N/A,#N/A,FALSE,"G&amp;A";#N/A,#N/A,FALSE,"BGS";#N/A,#N/A,FALSE,"Res Cost"}</definedName>
    <definedName name="wrn.Business._.Plan." localSheetId="24"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Business._.Plan." localSheetId="21"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Business._.Plan." localSheetId="22"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Business._.Plan." localSheetId="23"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Business._.Plan." localSheetId="20"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Business._.Plan." localSheetId="25"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Business._.Plan."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BY._.YEAR." localSheetId="24" hidden="1">{#N/A,#N/A,FALSE,"Total";#N/A,#N/A,FALSE,"ASNS";#N/A,#N/A,FALSE,"PNCNS";#N/A,#N/A,FALSE,"DSNS";#N/A,#N/A,FALSE,"TNS"}</definedName>
    <definedName name="wrn.BY._.YEAR." localSheetId="21" hidden="1">{#N/A,#N/A,FALSE,"Total";#N/A,#N/A,FALSE,"ASNS";#N/A,#N/A,FALSE,"PNCNS";#N/A,#N/A,FALSE,"DSNS";#N/A,#N/A,FALSE,"TNS"}</definedName>
    <definedName name="wrn.BY._.YEAR." localSheetId="22" hidden="1">{#N/A,#N/A,FALSE,"Total";#N/A,#N/A,FALSE,"ASNS";#N/A,#N/A,FALSE,"PNCNS";#N/A,#N/A,FALSE,"DSNS";#N/A,#N/A,FALSE,"TNS"}</definedName>
    <definedName name="wrn.BY._.YEAR." localSheetId="23" hidden="1">{#N/A,#N/A,FALSE,"Total";#N/A,#N/A,FALSE,"ASNS";#N/A,#N/A,FALSE,"PNCNS";#N/A,#N/A,FALSE,"DSNS";#N/A,#N/A,FALSE,"TNS"}</definedName>
    <definedName name="wrn.BY._.YEAR." localSheetId="20" hidden="1">{#N/A,#N/A,FALSE,"Total";#N/A,#N/A,FALSE,"ASNS";#N/A,#N/A,FALSE,"PNCNS";#N/A,#N/A,FALSE,"DSNS";#N/A,#N/A,FALSE,"TNS"}</definedName>
    <definedName name="wrn.BY._.YEAR." localSheetId="25" hidden="1">{#N/A,#N/A,FALSE,"Total";#N/A,#N/A,FALSE,"ASNS";#N/A,#N/A,FALSE,"PNCNS";#N/A,#N/A,FALSE,"DSNS";#N/A,#N/A,FALSE,"TNS"}</definedName>
    <definedName name="wrn.BY._.YEAR." hidden="1">{#N/A,#N/A,FALSE,"Total";#N/A,#N/A,FALSE,"ASNS";#N/A,#N/A,FALSE,"PNCNS";#N/A,#N/A,FALSE,"DSNS";#N/A,#N/A,FALSE,"TNS"}</definedName>
    <definedName name="wrn.CAAP._.Report.JPG" localSheetId="24" hidden="1">{"Income Budget",#N/A,FALSE,"98 Income";"Running GAAP Budget Income",#N/A,FALSE,"98 Income";"GAAP Actual",#N/A,FALSE,"98 Income";"GAAP Varinance",#N/A,FALSE,"98 Income"}</definedName>
    <definedName name="wrn.CAAP._.Report.JPG" localSheetId="21" hidden="1">{"Income Budget",#N/A,FALSE,"98 Income";"Running GAAP Budget Income",#N/A,FALSE,"98 Income";"GAAP Actual",#N/A,FALSE,"98 Income";"GAAP Varinance",#N/A,FALSE,"98 Income"}</definedName>
    <definedName name="wrn.CAAP._.Report.JPG" localSheetId="22" hidden="1">{"Income Budget",#N/A,FALSE,"98 Income";"Running GAAP Budget Income",#N/A,FALSE,"98 Income";"GAAP Actual",#N/A,FALSE,"98 Income";"GAAP Varinance",#N/A,FALSE,"98 Income"}</definedName>
    <definedName name="wrn.CAAP._.Report.JPG" localSheetId="23" hidden="1">{"Income Budget",#N/A,FALSE,"98 Income";"Running GAAP Budget Income",#N/A,FALSE,"98 Income";"GAAP Actual",#N/A,FALSE,"98 Income";"GAAP Varinance",#N/A,FALSE,"98 Income"}</definedName>
    <definedName name="wrn.CAAP._.Report.JPG" localSheetId="20" hidden="1">{"Income Budget",#N/A,FALSE,"98 Income";"Running GAAP Budget Income",#N/A,FALSE,"98 Income";"GAAP Actual",#N/A,FALSE,"98 Income";"GAAP Varinance",#N/A,FALSE,"98 Income"}</definedName>
    <definedName name="wrn.CAAP._.Report.JPG" localSheetId="25" hidden="1">{"Income Budget",#N/A,FALSE,"98 Income";"Running GAAP Budget Income",#N/A,FALSE,"98 Income";"GAAP Actual",#N/A,FALSE,"98 Income";"GAAP Varinance",#N/A,FALSE,"98 Income"}</definedName>
    <definedName name="wrn.CAAP._.Report.JPG" hidden="1">{"Income Budget",#N/A,FALSE,"98 Income";"Running GAAP Budget Income",#N/A,FALSE,"98 Income";"GAAP Actual",#N/A,FALSE,"98 Income";"GAAP Varinance",#N/A,FALSE,"98 Income"}</definedName>
    <definedName name="wrn.calcs." localSheetId="24" hidden="1">{"calcs1",#N/A,FALSE,"Calcs";"calcs2",#N/A,FALSE,"Calcs"}</definedName>
    <definedName name="wrn.calcs." localSheetId="21" hidden="1">{"calcs1",#N/A,FALSE,"Calcs";"calcs2",#N/A,FALSE,"Calcs"}</definedName>
    <definedName name="wrn.calcs." localSheetId="22" hidden="1">{"calcs1",#N/A,FALSE,"Calcs";"calcs2",#N/A,FALSE,"Calcs"}</definedName>
    <definedName name="wrn.calcs." localSheetId="23" hidden="1">{"calcs1",#N/A,FALSE,"Calcs";"calcs2",#N/A,FALSE,"Calcs"}</definedName>
    <definedName name="wrn.calcs." localSheetId="20" hidden="1">{"calcs1",#N/A,FALSE,"Calcs";"calcs2",#N/A,FALSE,"Calcs"}</definedName>
    <definedName name="wrn.calcs." localSheetId="25" hidden="1">{"calcs1",#N/A,FALSE,"Calcs";"calcs2",#N/A,FALSE,"Calcs"}</definedName>
    <definedName name="wrn.calcs." hidden="1">{"calcs1",#N/A,FALSE,"Calcs";"calcs2",#N/A,FALSE,"Calcs"}</definedName>
    <definedName name="wrn.Cash._.Report." localSheetId="24" hidden="1">{"Cash Budget",#N/A,FALSE,"98 Cash";"Running Cash Budget",#N/A,FALSE,"98 Cash";"Actual Cash",#N/A,FALSE,"98 Cash";"Update Cash Budget",#N/A,FALSE,"98 Cash"}</definedName>
    <definedName name="wrn.Cash._.Report." localSheetId="21" hidden="1">{"Cash Budget",#N/A,FALSE,"98 Cash";"Running Cash Budget",#N/A,FALSE,"98 Cash";"Actual Cash",#N/A,FALSE,"98 Cash";"Update Cash Budget",#N/A,FALSE,"98 Cash"}</definedName>
    <definedName name="wrn.Cash._.Report." localSheetId="22" hidden="1">{"Cash Budget",#N/A,FALSE,"98 Cash";"Running Cash Budget",#N/A,FALSE,"98 Cash";"Actual Cash",#N/A,FALSE,"98 Cash";"Update Cash Budget",#N/A,FALSE,"98 Cash"}</definedName>
    <definedName name="wrn.Cash._.Report." localSheetId="23" hidden="1">{"Cash Budget",#N/A,FALSE,"98 Cash";"Running Cash Budget",#N/A,FALSE,"98 Cash";"Actual Cash",#N/A,FALSE,"98 Cash";"Update Cash Budget",#N/A,FALSE,"98 Cash"}</definedName>
    <definedName name="wrn.Cash._.Report." localSheetId="20" hidden="1">{"Cash Budget",#N/A,FALSE,"98 Cash";"Running Cash Budget",#N/A,FALSE,"98 Cash";"Actual Cash",#N/A,FALSE,"98 Cash";"Update Cash Budget",#N/A,FALSE,"98 Cash"}</definedName>
    <definedName name="wrn.Cash._.Report." localSheetId="25" hidden="1">{"Cash Budget",#N/A,FALSE,"98 Cash";"Running Cash Budget",#N/A,FALSE,"98 Cash";"Actual Cash",#N/A,FALSE,"98 Cash";"Update Cash Budget",#N/A,FALSE,"98 Cash"}</definedName>
    <definedName name="wrn.Cash._.Report." hidden="1">{"Cash Budget",#N/A,FALSE,"98 Cash";"Running Cash Budget",#N/A,FALSE,"98 Cash";"Actual Cash",#N/A,FALSE,"98 Cash";"Update Cash Budget",#N/A,FALSE,"98 Cash"}</definedName>
    <definedName name="wrn.Cash._.Report.JPG" localSheetId="24" hidden="1">{"Cash Budget",#N/A,FALSE,"98 Cash";"Running Cash Budget",#N/A,FALSE,"98 Cash";"Actual Cash",#N/A,FALSE,"98 Cash";"Update Cash Budget",#N/A,FALSE,"98 Cash"}</definedName>
    <definedName name="wrn.Cash._.Report.JPG" localSheetId="21" hidden="1">{"Cash Budget",#N/A,FALSE,"98 Cash";"Running Cash Budget",#N/A,FALSE,"98 Cash";"Actual Cash",#N/A,FALSE,"98 Cash";"Update Cash Budget",#N/A,FALSE,"98 Cash"}</definedName>
    <definedName name="wrn.Cash._.Report.JPG" localSheetId="22" hidden="1">{"Cash Budget",#N/A,FALSE,"98 Cash";"Running Cash Budget",#N/A,FALSE,"98 Cash";"Actual Cash",#N/A,FALSE,"98 Cash";"Update Cash Budget",#N/A,FALSE,"98 Cash"}</definedName>
    <definedName name="wrn.Cash._.Report.JPG" localSheetId="23" hidden="1">{"Cash Budget",#N/A,FALSE,"98 Cash";"Running Cash Budget",#N/A,FALSE,"98 Cash";"Actual Cash",#N/A,FALSE,"98 Cash";"Update Cash Budget",#N/A,FALSE,"98 Cash"}</definedName>
    <definedName name="wrn.Cash._.Report.JPG" localSheetId="20" hidden="1">{"Cash Budget",#N/A,FALSE,"98 Cash";"Running Cash Budget",#N/A,FALSE,"98 Cash";"Actual Cash",#N/A,FALSE,"98 Cash";"Update Cash Budget",#N/A,FALSE,"98 Cash"}</definedName>
    <definedName name="wrn.Cash._.Report.JPG" localSheetId="25" hidden="1">{"Cash Budget",#N/A,FALSE,"98 Cash";"Running Cash Budget",#N/A,FALSE,"98 Cash";"Actual Cash",#N/A,FALSE,"98 Cash";"Update Cash Budget",#N/A,FALSE,"98 Cash"}</definedName>
    <definedName name="wrn.Cash._.Report.JPG" hidden="1">{"Cash Budget",#N/A,FALSE,"98 Cash";"Running Cash Budget",#N/A,FALSE,"98 Cash";"Actual Cash",#N/A,FALSE,"98 Cash";"Update Cash Budget",#N/A,FALSE,"98 Cash"}</definedName>
    <definedName name="wrn.CBd750" localSheetId="24" hidden="1">{"CBd750-IP(FAS87)",#N/A,FALSE,"CBd750";"CBd750-Dyn(FAS87)",#N/A,FALSE,"CBd750";"CBd750-IP(G/L)",#N/A,FALSE,"CBd750";"CBd750-Dyn(G/L)",#N/A,FALSE,"CBd750";"CBd750-Both(Amort)",#N/A,FALSE,"CBd750"}</definedName>
    <definedName name="wrn.CBd750" localSheetId="21" hidden="1">{"CBd750-IP(FAS87)",#N/A,FALSE,"CBd750";"CBd750-Dyn(FAS87)",#N/A,FALSE,"CBd750";"CBd750-IP(G/L)",#N/A,FALSE,"CBd750";"CBd750-Dyn(G/L)",#N/A,FALSE,"CBd750";"CBd750-Both(Amort)",#N/A,FALSE,"CBd750"}</definedName>
    <definedName name="wrn.CBd750" localSheetId="22" hidden="1">{"CBd750-IP(FAS87)",#N/A,FALSE,"CBd750";"CBd750-Dyn(FAS87)",#N/A,FALSE,"CBd750";"CBd750-IP(G/L)",#N/A,FALSE,"CBd750";"CBd750-Dyn(G/L)",#N/A,FALSE,"CBd750";"CBd750-Both(Amort)",#N/A,FALSE,"CBd750"}</definedName>
    <definedName name="wrn.CBd750" localSheetId="23" hidden="1">{"CBd750-IP(FAS87)",#N/A,FALSE,"CBd750";"CBd750-Dyn(FAS87)",#N/A,FALSE,"CBd750";"CBd750-IP(G/L)",#N/A,FALSE,"CBd750";"CBd750-Dyn(G/L)",#N/A,FALSE,"CBd750";"CBd750-Both(Amort)",#N/A,FALSE,"CBd750"}</definedName>
    <definedName name="wrn.CBd750" localSheetId="20" hidden="1">{"CBd750-IP(FAS87)",#N/A,FALSE,"CBd750";"CBd750-Dyn(FAS87)",#N/A,FALSE,"CBd750";"CBd750-IP(G/L)",#N/A,FALSE,"CBd750";"CBd750-Dyn(G/L)",#N/A,FALSE,"CBd750";"CBd750-Both(Amort)",#N/A,FALSE,"CBd750"}</definedName>
    <definedName name="wrn.CBd750" localSheetId="25" hidden="1">{"CBd750-IP(FAS87)",#N/A,FALSE,"CBd750";"CBd750-Dyn(FAS87)",#N/A,FALSE,"CBd750";"CBd750-IP(G/L)",#N/A,FALSE,"CBd750";"CBd750-Dyn(G/L)",#N/A,FALSE,"CBd750";"CBd750-Both(Amort)",#N/A,FALSE,"CBd750"}</definedName>
    <definedName name="wrn.CBd750" hidden="1">{"CBd750-IP(FAS87)",#N/A,FALSE,"CBd750";"CBd750-Dyn(FAS87)",#N/A,FALSE,"CBd750";"CBd750-IP(G/L)",#N/A,FALSE,"CBd750";"CBd750-Dyn(G/L)",#N/A,FALSE,"CBd750";"CBd750-Both(Amort)",#N/A,FALSE,"CBd750"}</definedName>
    <definedName name="wrn.ChartSet." localSheetId="15" hidden="1">{#N/A,#N/A,FALSE,"Elec Deliv";#N/A,#N/A,FALSE,"Atlantic Pie";#N/A,#N/A,FALSE,"Bay Pie";#N/A,#N/A,FALSE,"New Castle Pie";#N/A,#N/A,FALSE,"Transmission Pie"}</definedName>
    <definedName name="wrn.ChartSet." localSheetId="24" hidden="1">{#N/A,#N/A,FALSE,"Elec Deliv";#N/A,#N/A,FALSE,"Atlantic Pie";#N/A,#N/A,FALSE,"Bay Pie";#N/A,#N/A,FALSE,"New Castle Pie";#N/A,#N/A,FALSE,"Transmission Pie"}</definedName>
    <definedName name="wrn.ChartSet." localSheetId="21" hidden="1">{#N/A,#N/A,FALSE,"Elec Deliv";#N/A,#N/A,FALSE,"Atlantic Pie";#N/A,#N/A,FALSE,"Bay Pie";#N/A,#N/A,FALSE,"New Castle Pie";#N/A,#N/A,FALSE,"Transmission Pie"}</definedName>
    <definedName name="wrn.ChartSet." localSheetId="22" hidden="1">{#N/A,#N/A,FALSE,"Elec Deliv";#N/A,#N/A,FALSE,"Atlantic Pie";#N/A,#N/A,FALSE,"Bay Pie";#N/A,#N/A,FALSE,"New Castle Pie";#N/A,#N/A,FALSE,"Transmission Pie"}</definedName>
    <definedName name="wrn.ChartSet." localSheetId="23" hidden="1">{#N/A,#N/A,FALSE,"Elec Deliv";#N/A,#N/A,FALSE,"Atlantic Pie";#N/A,#N/A,FALSE,"Bay Pie";#N/A,#N/A,FALSE,"New Castle Pie";#N/A,#N/A,FALSE,"Transmission Pie"}</definedName>
    <definedName name="wrn.ChartSet." localSheetId="20" hidden="1">{#N/A,#N/A,FALSE,"Elec Deliv";#N/A,#N/A,FALSE,"Atlantic Pie";#N/A,#N/A,FALSE,"Bay Pie";#N/A,#N/A,FALSE,"New Castle Pie";#N/A,#N/A,FALSE,"Transmission Pie"}</definedName>
    <definedName name="wrn.ChartSet." localSheetId="25" hidden="1">{#N/A,#N/A,FALSE,"Elec Deliv";#N/A,#N/A,FALSE,"Atlantic Pie";#N/A,#N/A,FALSE,"Bay Pie";#N/A,#N/A,FALSE,"New Castle Pie";#N/A,#N/A,FALSE,"Transmission Pie"}</definedName>
    <definedName name="wrn.ChartSet." hidden="1">{#N/A,#N/A,FALSE,"Elec Deliv";#N/A,#N/A,FALSE,"Atlantic Pie";#N/A,#N/A,FALSE,"Bay Pie";#N/A,#N/A,FALSE,"New Castle Pie";#N/A,#N/A,FALSE,"Transmission Pie"}</definedName>
    <definedName name="wrn.Chemical._.Summary." localSheetId="24" hidden="1">{"US Chemical Summary",#N/A,FALSE,"USChem";"Foreign Chemical Summary",#N/A,FALSE,"ForChem"}</definedName>
    <definedName name="wrn.Chemical._.Summary." localSheetId="21" hidden="1">{"US Chemical Summary",#N/A,FALSE,"USChem";"Foreign Chemical Summary",#N/A,FALSE,"ForChem"}</definedName>
    <definedName name="wrn.Chemical._.Summary." localSheetId="22" hidden="1">{"US Chemical Summary",#N/A,FALSE,"USChem";"Foreign Chemical Summary",#N/A,FALSE,"ForChem"}</definedName>
    <definedName name="wrn.Chemical._.Summary." localSheetId="23" hidden="1">{"US Chemical Summary",#N/A,FALSE,"USChem";"Foreign Chemical Summary",#N/A,FALSE,"ForChem"}</definedName>
    <definedName name="wrn.Chemical._.Summary." localSheetId="20" hidden="1">{"US Chemical Summary",#N/A,FALSE,"USChem";"Foreign Chemical Summary",#N/A,FALSE,"ForChem"}</definedName>
    <definedName name="wrn.Chemical._.Summary." localSheetId="25" hidden="1">{"US Chemical Summary",#N/A,FALSE,"USChem";"Foreign Chemical Summary",#N/A,FALSE,"ForChem"}</definedName>
    <definedName name="wrn.Chemical._.Summary." hidden="1">{"US Chemical Summary",#N/A,FALSE,"USChem";"Foreign Chemical Summary",#N/A,FALSE,"ForChem"}</definedName>
    <definedName name="wrn.CIG."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Back._.up._.Files." localSheetId="24" hidden="1">{#N/A,#N/A,FALSE,"BACK UP CIG"}</definedName>
    <definedName name="wrn.CIG._.Back._.up._.Files." localSheetId="21" hidden="1">{#N/A,#N/A,FALSE,"BACK UP CIG"}</definedName>
    <definedName name="wrn.CIG._.Back._.up._.Files." localSheetId="22" hidden="1">{#N/A,#N/A,FALSE,"BACK UP CIG"}</definedName>
    <definedName name="wrn.CIG._.Back._.up._.Files." localSheetId="23" hidden="1">{#N/A,#N/A,FALSE,"BACK UP CIG"}</definedName>
    <definedName name="wrn.CIG._.Back._.up._.Files." localSheetId="20" hidden="1">{#N/A,#N/A,FALSE,"BACK UP CIG"}</definedName>
    <definedName name="wrn.CIG._.Back._.up._.Files." localSheetId="25" hidden="1">{#N/A,#N/A,FALSE,"BACK UP CIG"}</definedName>
    <definedName name="wrn.CIG._.Back._.up._.Files." hidden="1">{#N/A,#N/A,FALSE,"BACK UP CIG"}</definedName>
    <definedName name="wrn.CIG._.Back._.up._.Files._1" localSheetId="24" hidden="1">{#N/A,#N/A,FALSE,"BACK UP CIG"}</definedName>
    <definedName name="wrn.CIG._.Back._.up._.Files._1" localSheetId="21" hidden="1">{#N/A,#N/A,FALSE,"BACK UP CIG"}</definedName>
    <definedName name="wrn.CIG._.Back._.up._.Files._1" localSheetId="22" hidden="1">{#N/A,#N/A,FALSE,"BACK UP CIG"}</definedName>
    <definedName name="wrn.CIG._.Back._.up._.Files._1" localSheetId="23" hidden="1">{#N/A,#N/A,FALSE,"BACK UP CIG"}</definedName>
    <definedName name="wrn.CIG._.Back._.up._.Files._1" localSheetId="20" hidden="1">{#N/A,#N/A,FALSE,"BACK UP CIG"}</definedName>
    <definedName name="wrn.CIG._.Back._.up._.Files._1" localSheetId="25" hidden="1">{#N/A,#N/A,FALSE,"BACK UP CIG"}</definedName>
    <definedName name="wrn.CIG._.Back._.up._.Files._1" hidden="1">{#N/A,#N/A,FALSE,"BACK UP CIG"}</definedName>
    <definedName name="wrn.CIG._.Back._.up._.Files._2" localSheetId="24" hidden="1">{#N/A,#N/A,FALSE,"BACK UP CIG"}</definedName>
    <definedName name="wrn.CIG._.Back._.up._.Files._2" localSheetId="21" hidden="1">{#N/A,#N/A,FALSE,"BACK UP CIG"}</definedName>
    <definedName name="wrn.CIG._.Back._.up._.Files._2" localSheetId="22" hidden="1">{#N/A,#N/A,FALSE,"BACK UP CIG"}</definedName>
    <definedName name="wrn.CIG._.Back._.up._.Files._2" localSheetId="23" hidden="1">{#N/A,#N/A,FALSE,"BACK UP CIG"}</definedName>
    <definedName name="wrn.CIG._.Back._.up._.Files._2" localSheetId="20" hidden="1">{#N/A,#N/A,FALSE,"BACK UP CIG"}</definedName>
    <definedName name="wrn.CIG._.Back._.up._.Files._2" localSheetId="25" hidden="1">{#N/A,#N/A,FALSE,"BACK UP CIG"}</definedName>
    <definedName name="wrn.CIG._.Back._.up._.Files._2" hidden="1">{#N/A,#N/A,FALSE,"BACK UP CIG"}</definedName>
    <definedName name="wrn.CIG._.Back._.up._.Files._3" localSheetId="24" hidden="1">{#N/A,#N/A,FALSE,"BACK UP CIG"}</definedName>
    <definedName name="wrn.CIG._.Back._.up._.Files._3" localSheetId="21" hidden="1">{#N/A,#N/A,FALSE,"BACK UP CIG"}</definedName>
    <definedName name="wrn.CIG._.Back._.up._.Files._3" localSheetId="22" hidden="1">{#N/A,#N/A,FALSE,"BACK UP CIG"}</definedName>
    <definedName name="wrn.CIG._.Back._.up._.Files._3" localSheetId="23" hidden="1">{#N/A,#N/A,FALSE,"BACK UP CIG"}</definedName>
    <definedName name="wrn.CIG._.Back._.up._.Files._3" localSheetId="20" hidden="1">{#N/A,#N/A,FALSE,"BACK UP CIG"}</definedName>
    <definedName name="wrn.CIG._.Back._.up._.Files._3" localSheetId="25" hidden="1">{#N/A,#N/A,FALSE,"BACK UP CIG"}</definedName>
    <definedName name="wrn.CIG._.Back._.up._.Files._3" hidden="1">{#N/A,#N/A,FALSE,"BACK UP CIG"}</definedName>
    <definedName name="wrn.CIG._.Back._.up._.Files._4" localSheetId="24" hidden="1">{#N/A,#N/A,FALSE,"BACK UP CIG"}</definedName>
    <definedName name="wrn.CIG._.Back._.up._.Files._4" localSheetId="21" hidden="1">{#N/A,#N/A,FALSE,"BACK UP CIG"}</definedName>
    <definedName name="wrn.CIG._.Back._.up._.Files._4" localSheetId="22" hidden="1">{#N/A,#N/A,FALSE,"BACK UP CIG"}</definedName>
    <definedName name="wrn.CIG._.Back._.up._.Files._4" localSheetId="23" hidden="1">{#N/A,#N/A,FALSE,"BACK UP CIG"}</definedName>
    <definedName name="wrn.CIG._.Back._.up._.Files._4" localSheetId="20" hidden="1">{#N/A,#N/A,FALSE,"BACK UP CIG"}</definedName>
    <definedName name="wrn.CIG._.Back._.up._.Files._4" localSheetId="25" hidden="1">{#N/A,#N/A,FALSE,"BACK UP CIG"}</definedName>
    <definedName name="wrn.CIG._.Back._.up._.Files._4" hidden="1">{#N/A,#N/A,FALSE,"BACK UP CIG"}</definedName>
    <definedName name="wrn.CIG._.Back._.up._.Files._5" localSheetId="24" hidden="1">{#N/A,#N/A,FALSE,"BACK UP CIG"}</definedName>
    <definedName name="wrn.CIG._.Back._.up._.Files._5" localSheetId="21" hidden="1">{#N/A,#N/A,FALSE,"BACK UP CIG"}</definedName>
    <definedName name="wrn.CIG._.Back._.up._.Files._5" localSheetId="22" hidden="1">{#N/A,#N/A,FALSE,"BACK UP CIG"}</definedName>
    <definedName name="wrn.CIG._.Back._.up._.Files._5" localSheetId="23" hidden="1">{#N/A,#N/A,FALSE,"BACK UP CIG"}</definedName>
    <definedName name="wrn.CIG._.Back._.up._.Files._5" localSheetId="20" hidden="1">{#N/A,#N/A,FALSE,"BACK UP CIG"}</definedName>
    <definedName name="wrn.CIG._.Back._.up._.Files._5" localSheetId="25" hidden="1">{#N/A,#N/A,FALSE,"BACK UP CIG"}</definedName>
    <definedName name="wrn.CIG._.Back._.up._.Files._5" hidden="1">{#N/A,#N/A,FALSE,"BACK UP CIG"}</definedName>
    <definedName name="wrn.CIG._1"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1"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1"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2"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2"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2"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3"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3"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3"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4"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4"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4"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5"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5"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5"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PG._.All._.Sheets." localSheetId="24"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All._.Sheets." localSheetId="21"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All._.Sheets." localSheetId="22"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All._.Sheets." localSheetId="23"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All._.Sheets." localSheetId="20"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All._.Sheets." localSheetId="25"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All._.Sheets."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Black._.and._.White." localSheetId="24"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Black._.and._.White." localSheetId="21"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Black._.and._.White." localSheetId="22"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Black._.and._.White." localSheetId="23"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Black._.and._.White." localSheetId="20"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Black._.and._.White." localSheetId="25"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Black._.and._.White."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Color._.Charts." localSheetId="24" hidden="1">{#N/A,#N/A,FALSE,"4-up charts p.1";#N/A,#N/A,FALSE,"4-up charts p.2";#N/A,#N/A,FALSE," rate of ? qtr";#N/A,#N/A,FALSE,"Detail Rel rate of ? ";#N/A,#N/A,FALSE,"Inventory"}</definedName>
    <definedName name="wrn.CIPG._.Color._.Charts." localSheetId="21" hidden="1">{#N/A,#N/A,FALSE,"4-up charts p.1";#N/A,#N/A,FALSE,"4-up charts p.2";#N/A,#N/A,FALSE," rate of ? qtr";#N/A,#N/A,FALSE,"Detail Rel rate of ? ";#N/A,#N/A,FALSE,"Inventory"}</definedName>
    <definedName name="wrn.CIPG._.Color._.Charts." localSheetId="22" hidden="1">{#N/A,#N/A,FALSE,"4-up charts p.1";#N/A,#N/A,FALSE,"4-up charts p.2";#N/A,#N/A,FALSE," rate of ? qtr";#N/A,#N/A,FALSE,"Detail Rel rate of ? ";#N/A,#N/A,FALSE,"Inventory"}</definedName>
    <definedName name="wrn.CIPG._.Color._.Charts." localSheetId="23" hidden="1">{#N/A,#N/A,FALSE,"4-up charts p.1";#N/A,#N/A,FALSE,"4-up charts p.2";#N/A,#N/A,FALSE," rate of ? qtr";#N/A,#N/A,FALSE,"Detail Rel rate of ? ";#N/A,#N/A,FALSE,"Inventory"}</definedName>
    <definedName name="wrn.CIPG._.Color._.Charts." localSheetId="20" hidden="1">{#N/A,#N/A,FALSE,"4-up charts p.1";#N/A,#N/A,FALSE,"4-up charts p.2";#N/A,#N/A,FALSE," rate of ? qtr";#N/A,#N/A,FALSE,"Detail Rel rate of ? ";#N/A,#N/A,FALSE,"Inventory"}</definedName>
    <definedName name="wrn.CIPG._.Color._.Charts." localSheetId="25" hidden="1">{#N/A,#N/A,FALSE,"4-up charts p.1";#N/A,#N/A,FALSE,"4-up charts p.2";#N/A,#N/A,FALSE," rate of ? qtr";#N/A,#N/A,FALSE,"Detail Rel rate of ? ";#N/A,#N/A,FALSE,"Inventory"}</definedName>
    <definedName name="wrn.CIPG._.Color._.Charts." hidden="1">{#N/A,#N/A,FALSE,"4-up charts p.1";#N/A,#N/A,FALSE,"4-up charts p.2";#N/A,#N/A,FALSE," rate of ? qtr";#N/A,#N/A,FALSE,"Detail Rel rate of ? ";#N/A,#N/A,FALSE,"Inventory"}</definedName>
    <definedName name="wrn.ClientReport." localSheetId="24" hidden="1">{"Summary",#N/A,FALSE,"Summary";"Liabsumm",#N/A,FALSE,"Liabsumm";"Assets",#N/A,FALSE,"Assets";"GL",#N/A,FALSE,"GL";"GL2",#N/A,FALSE,"GL2";"amort",#N/A,FALSE,"amort";"Recon",#N/A,FALSE,"Recon";"FAS1321",#N/A,FALSE,"FAS1321";"FAS1322",#N/A,FALSE,"FAS1322"}</definedName>
    <definedName name="wrn.ClientReport." localSheetId="21" hidden="1">{"Summary",#N/A,FALSE,"Summary";"Liabsumm",#N/A,FALSE,"Liabsumm";"Assets",#N/A,FALSE,"Assets";"GL",#N/A,FALSE,"GL";"GL2",#N/A,FALSE,"GL2";"amort",#N/A,FALSE,"amort";"Recon",#N/A,FALSE,"Recon";"FAS1321",#N/A,FALSE,"FAS1321";"FAS1322",#N/A,FALSE,"FAS1322"}</definedName>
    <definedName name="wrn.ClientReport." localSheetId="22" hidden="1">{"Summary",#N/A,FALSE,"Summary";"Liabsumm",#N/A,FALSE,"Liabsumm";"Assets",#N/A,FALSE,"Assets";"GL",#N/A,FALSE,"GL";"GL2",#N/A,FALSE,"GL2";"amort",#N/A,FALSE,"amort";"Recon",#N/A,FALSE,"Recon";"FAS1321",#N/A,FALSE,"FAS1321";"FAS1322",#N/A,FALSE,"FAS1322"}</definedName>
    <definedName name="wrn.ClientReport." localSheetId="23" hidden="1">{"Summary",#N/A,FALSE,"Summary";"Liabsumm",#N/A,FALSE,"Liabsumm";"Assets",#N/A,FALSE,"Assets";"GL",#N/A,FALSE,"GL";"GL2",#N/A,FALSE,"GL2";"amort",#N/A,FALSE,"amort";"Recon",#N/A,FALSE,"Recon";"FAS1321",#N/A,FALSE,"FAS1321";"FAS1322",#N/A,FALSE,"FAS1322"}</definedName>
    <definedName name="wrn.ClientReport." localSheetId="20" hidden="1">{"Summary",#N/A,FALSE,"Summary";"Liabsumm",#N/A,FALSE,"Liabsumm";"Assets",#N/A,FALSE,"Assets";"GL",#N/A,FALSE,"GL";"GL2",#N/A,FALSE,"GL2";"amort",#N/A,FALSE,"amort";"Recon",#N/A,FALSE,"Recon";"FAS1321",#N/A,FALSE,"FAS1321";"FAS1322",#N/A,FALSE,"FAS1322"}</definedName>
    <definedName name="wrn.ClientReport." localSheetId="25" hidden="1">{"Summary",#N/A,FALSE,"Summary";"Liabsumm",#N/A,FALSE,"Liabsumm";"Assets",#N/A,FALSE,"Assets";"GL",#N/A,FALSE,"GL";"GL2",#N/A,FALSE,"GL2";"amort",#N/A,FALSE,"amort";"Recon",#N/A,FALSE,"Recon";"FAS1321",#N/A,FALSE,"FAS1321";"FAS1322",#N/A,FALSE,"FAS1322"}</definedName>
    <definedName name="wrn.ClientReport." hidden="1">{"Summary",#N/A,FALSE,"Summary";"Liabsumm",#N/A,FALSE,"Liabsumm";"Assets",#N/A,FALSE,"Assets";"GL",#N/A,FALSE,"GL";"GL2",#N/A,FALSE,"GL2";"amort",#N/A,FALSE,"amort";"Recon",#N/A,FALSE,"Recon";"FAS1321",#N/A,FALSE,"FAS1321";"FAS1322",#N/A,FALSE,"FAS1322"}</definedName>
    <definedName name="wrn.company." localSheetId="24"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wrn.company." localSheetId="21"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wrn.company." localSheetId="22"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wrn.company." localSheetId="23"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wrn.company." localSheetId="20"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wrn.company." localSheetId="25"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wrn.company."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wrn.Complete._.Review." localSheetId="24" hidden="1">{#N/A,#N/A,FALSE,"Occ and Rate";#N/A,#N/A,FALSE,"PF Input";#N/A,#N/A,FALSE,"Capital Input";#N/A,#N/A,FALSE,"Proforma Five Yr";#N/A,#N/A,FALSE,"Calculations";#N/A,#N/A,FALSE,"Transaction Summary-DTW"}</definedName>
    <definedName name="wrn.Complete._.Review." localSheetId="21" hidden="1">{#N/A,#N/A,FALSE,"Occ and Rate";#N/A,#N/A,FALSE,"PF Input";#N/A,#N/A,FALSE,"Capital Input";#N/A,#N/A,FALSE,"Proforma Five Yr";#N/A,#N/A,FALSE,"Calculations";#N/A,#N/A,FALSE,"Transaction Summary-DTW"}</definedName>
    <definedName name="wrn.Complete._.Review." localSheetId="22" hidden="1">{#N/A,#N/A,FALSE,"Occ and Rate";#N/A,#N/A,FALSE,"PF Input";#N/A,#N/A,FALSE,"Capital Input";#N/A,#N/A,FALSE,"Proforma Five Yr";#N/A,#N/A,FALSE,"Calculations";#N/A,#N/A,FALSE,"Transaction Summary-DTW"}</definedName>
    <definedName name="wrn.Complete._.Review." localSheetId="23" hidden="1">{#N/A,#N/A,FALSE,"Occ and Rate";#N/A,#N/A,FALSE,"PF Input";#N/A,#N/A,FALSE,"Capital Input";#N/A,#N/A,FALSE,"Proforma Five Yr";#N/A,#N/A,FALSE,"Calculations";#N/A,#N/A,FALSE,"Transaction Summary-DTW"}</definedName>
    <definedName name="wrn.Complete._.Review." localSheetId="20" hidden="1">{#N/A,#N/A,FALSE,"Occ and Rate";#N/A,#N/A,FALSE,"PF Input";#N/A,#N/A,FALSE,"Capital Input";#N/A,#N/A,FALSE,"Proforma Five Yr";#N/A,#N/A,FALSE,"Calculations";#N/A,#N/A,FALSE,"Transaction Summary-DTW"}</definedName>
    <definedName name="wrn.Complete._.Review." localSheetId="25" hidden="1">{#N/A,#N/A,FALSE,"Occ and Rate";#N/A,#N/A,FALSE,"PF Input";#N/A,#N/A,FALSE,"Capital Input";#N/A,#N/A,FALSE,"Proforma Five Yr";#N/A,#N/A,FALSE,"Calculations";#N/A,#N/A,FALSE,"Transaction Summary-DTW"}</definedName>
    <definedName name="wrn.Complete._.Review." hidden="1">{#N/A,#N/A,FALSE,"Occ and Rate";#N/A,#N/A,FALSE,"PF Input";#N/A,#N/A,FALSE,"Capital Input";#N/A,#N/A,FALSE,"Proforma Five Yr";#N/A,#N/A,FALSE,"Calculations";#N/A,#N/A,FALSE,"Transaction Summary-DTW"}</definedName>
    <definedName name="wrn.Complete_Package." localSheetId="24"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mplete_Package." localSheetId="2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mplete_Package." localSheetId="22"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mplete_Package." localSheetId="23"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mplete_Package." localSheetId="2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mplete_Package." localSheetId="25"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mplete_Package."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mponent._.Analy." localSheetId="24"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21"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22"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23"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20"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25"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localSheetId="24" hidden="1">{#N/A,#N/A,FALSE,"SUMMARY";#N/A,#N/A,FALSE,"INPUTDATA";#N/A,#N/A,FALSE,"Condenser Performance"}</definedName>
    <definedName name="wrn.Condenser._.Summary." localSheetId="21" hidden="1">{#N/A,#N/A,FALSE,"SUMMARY";#N/A,#N/A,FALSE,"INPUTDATA";#N/A,#N/A,FALSE,"Condenser Performance"}</definedName>
    <definedName name="wrn.Condenser._.Summary." localSheetId="22" hidden="1">{#N/A,#N/A,FALSE,"SUMMARY";#N/A,#N/A,FALSE,"INPUTDATA";#N/A,#N/A,FALSE,"Condenser Performance"}</definedName>
    <definedName name="wrn.Condenser._.Summary." localSheetId="23" hidden="1">{#N/A,#N/A,FALSE,"SUMMARY";#N/A,#N/A,FALSE,"INPUTDATA";#N/A,#N/A,FALSE,"Condenser Performance"}</definedName>
    <definedName name="wrn.Condenser._.Summary." localSheetId="20" hidden="1">{#N/A,#N/A,FALSE,"SUMMARY";#N/A,#N/A,FALSE,"INPUTDATA";#N/A,#N/A,FALSE,"Condenser Performance"}</definedName>
    <definedName name="wrn.Condenser._.Summary." localSheetId="25" hidden="1">{#N/A,#N/A,FALSE,"SUMMARY";#N/A,#N/A,FALSE,"INPUTDATA";#N/A,#N/A,FALSE,"Condenser Performance"}</definedName>
    <definedName name="wrn.Condenser._.Summary." hidden="1">{#N/A,#N/A,FALSE,"SUMMARY";#N/A,#N/A,FALSE,"INPUTDATA";#N/A,#N/A,FALSE,"Condenser Performance"}</definedName>
    <definedName name="wrn.CONOCO._.FAC." localSheetId="24" hidden="1">{"CONOCO_FAC",#N/A,FALSE,"Conoco FAC"}</definedName>
    <definedName name="wrn.CONOCO._.FAC." localSheetId="21" hidden="1">{"CONOCO_FAC",#N/A,FALSE,"Conoco FAC"}</definedName>
    <definedName name="wrn.CONOCO._.FAC." localSheetId="22" hidden="1">{"CONOCO_FAC",#N/A,FALSE,"Conoco FAC"}</definedName>
    <definedName name="wrn.CONOCO._.FAC." localSheetId="23" hidden="1">{"CONOCO_FAC",#N/A,FALSE,"Conoco FAC"}</definedName>
    <definedName name="wrn.CONOCO._.FAC." localSheetId="20" hidden="1">{"CONOCO_FAC",#N/A,FALSE,"Conoco FAC"}</definedName>
    <definedName name="wrn.CONOCO._.FAC." localSheetId="25" hidden="1">{"CONOCO_FAC",#N/A,FALSE,"Conoco FAC"}</definedName>
    <definedName name="wrn.CONOCO._.FAC." hidden="1">{"CONOCO_FAC",#N/A,FALSE,"Conoco FAC"}</definedName>
    <definedName name="wrn.COST." localSheetId="24" hidden="1">{#N/A,#N/A,FALSE,"T COST";#N/A,#N/A,FALSE,"COST_FH"}</definedName>
    <definedName name="wrn.COST." localSheetId="21" hidden="1">{#N/A,#N/A,FALSE,"T COST";#N/A,#N/A,FALSE,"COST_FH"}</definedName>
    <definedName name="wrn.COST." localSheetId="22" hidden="1">{#N/A,#N/A,FALSE,"T COST";#N/A,#N/A,FALSE,"COST_FH"}</definedName>
    <definedName name="wrn.COST." localSheetId="23" hidden="1">{#N/A,#N/A,FALSE,"T COST";#N/A,#N/A,FALSE,"COST_FH"}</definedName>
    <definedName name="wrn.COST." localSheetId="20" hidden="1">{#N/A,#N/A,FALSE,"T COST";#N/A,#N/A,FALSE,"COST_FH"}</definedName>
    <definedName name="wrn.COST." localSheetId="25" hidden="1">{#N/A,#N/A,FALSE,"T COST";#N/A,#N/A,FALSE,"COST_FH"}</definedName>
    <definedName name="wrn.COST." hidden="1">{#N/A,#N/A,FALSE,"T COST";#N/A,#N/A,FALSE,"COST_FH"}</definedName>
    <definedName name="wrn.Cover_financials." localSheetId="24" hidden="1">{"Factsheet",#N/A,FALSE,"Fact";"Earnings",#N/A,FALSE,"Earnings";"BalanceSheet",#N/A,FALSE,"BalanceSheet";"Change in Cash",#N/A,FALSE,"CashFlow"}</definedName>
    <definedName name="wrn.Cover_financials." localSheetId="21" hidden="1">{"Factsheet",#N/A,FALSE,"Fact";"Earnings",#N/A,FALSE,"Earnings";"BalanceSheet",#N/A,FALSE,"BalanceSheet";"Change in Cash",#N/A,FALSE,"CashFlow"}</definedName>
    <definedName name="wrn.Cover_financials." localSheetId="22" hidden="1">{"Factsheet",#N/A,FALSE,"Fact";"Earnings",#N/A,FALSE,"Earnings";"BalanceSheet",#N/A,FALSE,"BalanceSheet";"Change in Cash",#N/A,FALSE,"CashFlow"}</definedName>
    <definedName name="wrn.Cover_financials." localSheetId="23" hidden="1">{"Factsheet",#N/A,FALSE,"Fact";"Earnings",#N/A,FALSE,"Earnings";"BalanceSheet",#N/A,FALSE,"BalanceSheet";"Change in Cash",#N/A,FALSE,"CashFlow"}</definedName>
    <definedName name="wrn.Cover_financials." localSheetId="20" hidden="1">{"Factsheet",#N/A,FALSE,"Fact";"Earnings",#N/A,FALSE,"Earnings";"BalanceSheet",#N/A,FALSE,"BalanceSheet";"Change in Cash",#N/A,FALSE,"CashFlow"}</definedName>
    <definedName name="wrn.Cover_financials." localSheetId="25" hidden="1">{"Factsheet",#N/A,FALSE,"Fact";"Earnings",#N/A,FALSE,"Earnings";"BalanceSheet",#N/A,FALSE,"BalanceSheet";"Change in Cash",#N/A,FALSE,"CashFlow"}</definedName>
    <definedName name="wrn.Cover_financials." hidden="1">{"Factsheet",#N/A,FALSE,"Fact";"Earnings",#N/A,FALSE,"Earnings";"BalanceSheet",#N/A,FALSE,"BalanceSheet";"Change in Cash",#N/A,FALSE,"CashFlow"}</definedName>
    <definedName name="wrn.cwip." localSheetId="24" hidden="1">{"CWIP2",#N/A,FALSE,"CWIP";"CWIP3",#N/A,FALSE,"CWIP"}</definedName>
    <definedName name="wrn.cwip." localSheetId="21" hidden="1">{"CWIP2",#N/A,FALSE,"CWIP";"CWIP3",#N/A,FALSE,"CWIP"}</definedName>
    <definedName name="wrn.cwip." localSheetId="22" hidden="1">{"CWIP2",#N/A,FALSE,"CWIP";"CWIP3",#N/A,FALSE,"CWIP"}</definedName>
    <definedName name="wrn.cwip." localSheetId="23" hidden="1">{"CWIP2",#N/A,FALSE,"CWIP";"CWIP3",#N/A,FALSE,"CWIP"}</definedName>
    <definedName name="wrn.cwip." localSheetId="20" hidden="1">{"CWIP2",#N/A,FALSE,"CWIP";"CWIP3",#N/A,FALSE,"CWIP"}</definedName>
    <definedName name="wrn.cwip." localSheetId="25" hidden="1">{"CWIP2",#N/A,FALSE,"CWIP";"CWIP3",#N/A,FALSE,"CWIP"}</definedName>
    <definedName name="wrn.cwip." hidden="1">{"CWIP2",#N/A,FALSE,"CWIP";"CWIP3",#N/A,FALSE,"CWIP"}</definedName>
    <definedName name="wrn.cwipa" localSheetId="24" hidden="1">{"CWIP2",#N/A,FALSE,"CWIP";"CWIP3",#N/A,FALSE,"CWIP"}</definedName>
    <definedName name="wrn.cwipa" localSheetId="21" hidden="1">{"CWIP2",#N/A,FALSE,"CWIP";"CWIP3",#N/A,FALSE,"CWIP"}</definedName>
    <definedName name="wrn.cwipa" localSheetId="22" hidden="1">{"CWIP2",#N/A,FALSE,"CWIP";"CWIP3",#N/A,FALSE,"CWIP"}</definedName>
    <definedName name="wrn.cwipa" localSheetId="23" hidden="1">{"CWIP2",#N/A,FALSE,"CWIP";"CWIP3",#N/A,FALSE,"CWIP"}</definedName>
    <definedName name="wrn.cwipa" localSheetId="20" hidden="1">{"CWIP2",#N/A,FALSE,"CWIP";"CWIP3",#N/A,FALSE,"CWIP"}</definedName>
    <definedName name="wrn.cwipa" localSheetId="25" hidden="1">{"CWIP2",#N/A,FALSE,"CWIP";"CWIP3",#N/A,FALSE,"CWIP"}</definedName>
    <definedName name="wrn.cwipa" hidden="1">{"CWIP2",#N/A,FALSE,"CWIP";"CWIP3",#N/A,FALSE,"CWIP"}</definedName>
    <definedName name="wrn.Data._.dump." localSheetId="15" hidden="1">{"Input Data",#N/A,FALSE,"Input";"Income and Cash Flow",#N/A,FALSE,"Calculations"}</definedName>
    <definedName name="wrn.Data._.dump." localSheetId="24" hidden="1">{"Input Data",#N/A,FALSE,"Input";"Income and Cash Flow",#N/A,FALSE,"Calculations"}</definedName>
    <definedName name="wrn.Data._.dump." localSheetId="21" hidden="1">{"Input Data",#N/A,FALSE,"Input";"Income and Cash Flow",#N/A,FALSE,"Calculations"}</definedName>
    <definedName name="wrn.Data._.dump." localSheetId="22" hidden="1">{"Input Data",#N/A,FALSE,"Input";"Income and Cash Flow",#N/A,FALSE,"Calculations"}</definedName>
    <definedName name="wrn.Data._.dump." localSheetId="23" hidden="1">{"Input Data",#N/A,FALSE,"Input";"Income and Cash Flow",#N/A,FALSE,"Calculations"}</definedName>
    <definedName name="wrn.Data._.dump." localSheetId="20" hidden="1">{"Input Data",#N/A,FALSE,"Input";"Income and Cash Flow",#N/A,FALSE,"Calculations"}</definedName>
    <definedName name="wrn.Data._.dump." localSheetId="25" hidden="1">{"Input Data",#N/A,FALSE,"Input";"Income and Cash Flow",#N/A,FALSE,"Calculations"}</definedName>
    <definedName name="wrn.Data._.dump." hidden="1">{"Input Data",#N/A,FALSE,"Input";"Income and Cash Flow",#N/A,FALSE,"Calculations"}</definedName>
    <definedName name="wrn.Deferral._.Forecast." localSheetId="15" hidden="1">{"Summary Deferral Forecast",#N/A,FALSE,"Deferral Forecast";"BGS Deferral Forecast",#N/A,FALSE,"BGS Deferral";"NNC Deferral Forecast",#N/A,FALSE,"NNC Deferral";"MTCDeferralForecast",#N/A,FALSE,"MTC Deferral";"SBC Deferral Forecast",#N/A,FALSE,"SBC Deferral"}</definedName>
    <definedName name="wrn.Deferral._.Forecast." localSheetId="24" hidden="1">{"Summary Deferral Forecast",#N/A,FALSE,"Deferral Forecast";"BGS Deferral Forecast",#N/A,FALSE,"BGS Deferral";"NNC Deferral Forecast",#N/A,FALSE,"NNC Deferral";"MTCDeferralForecast",#N/A,FALSE,"MTC Deferral";"SBC Deferral Forecast",#N/A,FALSE,"SBC Deferral"}</definedName>
    <definedName name="wrn.Deferral._.Forecast." localSheetId="21" hidden="1">{"Summary Deferral Forecast",#N/A,FALSE,"Deferral Forecast";"BGS Deferral Forecast",#N/A,FALSE,"BGS Deferral";"NNC Deferral Forecast",#N/A,FALSE,"NNC Deferral";"MTCDeferralForecast",#N/A,FALSE,"MTC Deferral";"SBC Deferral Forecast",#N/A,FALSE,"SBC Deferral"}</definedName>
    <definedName name="wrn.Deferral._.Forecast." localSheetId="22" hidden="1">{"Summary Deferral Forecast",#N/A,FALSE,"Deferral Forecast";"BGS Deferral Forecast",#N/A,FALSE,"BGS Deferral";"NNC Deferral Forecast",#N/A,FALSE,"NNC Deferral";"MTCDeferralForecast",#N/A,FALSE,"MTC Deferral";"SBC Deferral Forecast",#N/A,FALSE,"SBC Deferral"}</definedName>
    <definedName name="wrn.Deferral._.Forecast." localSheetId="23" hidden="1">{"Summary Deferral Forecast",#N/A,FALSE,"Deferral Forecast";"BGS Deferral Forecast",#N/A,FALSE,"BGS Deferral";"NNC Deferral Forecast",#N/A,FALSE,"NNC Deferral";"MTCDeferralForecast",#N/A,FALSE,"MTC Deferral";"SBC Deferral Forecast",#N/A,FALSE,"SBC Deferral"}</definedName>
    <definedName name="wrn.Deferral._.Forecast." localSheetId="20" hidden="1">{"Summary Deferral Forecast",#N/A,FALSE,"Deferral Forecast";"BGS Deferral Forecast",#N/A,FALSE,"BGS Deferral";"NNC Deferral Forecast",#N/A,FALSE,"NNC Deferral";"MTCDeferralForecast",#N/A,FALSE,"MTC Deferral";"SBC Deferral Forecast",#N/A,FALSE,"SBC Deferral"}</definedName>
    <definedName name="wrn.Deferral._.Forecast." localSheetId="25" hidden="1">{"Summary Deferral Forecast",#N/A,FALSE,"Deferral Forecast";"BGS Deferral Forecast",#N/A,FALSE,"BGS Deferral";"NNC Deferral Forecast",#N/A,FALSE,"NNC Deferral";"MTCDeferralForecast",#N/A,FALSE,"MTC Deferral";"SBC Deferral Forecast",#N/A,FALSE,"SBC Deferral"}</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Detail._.Support._.and._.Summary." localSheetId="24"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Detail._.Support._.and._.Summary." localSheetId="21"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Detail._.Support._.and._.Summary." localSheetId="22"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Detail._.Support._.and._.Summary." localSheetId="23"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Detail._.Support._.and._.Summary." localSheetId="20"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Detail._.Support._.and._.Summary." localSheetId="25"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Detail._.Support._.and._.Summary."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Earn._.Model._.with._.Detail." localSheetId="24" hidden="1">{"Earnings_Summary",#N/A,FALSE,"Earnings Model";"Earnings EP Detail",#N/A,FALSE,"Earnings Model";"Earnings RM Detail",#N/A,FALSE,"Earnings Model"}</definedName>
    <definedName name="wrn.Earn._.Model._.with._.Detail." localSheetId="21" hidden="1">{"Earnings_Summary",#N/A,FALSE,"Earnings Model";"Earnings EP Detail",#N/A,FALSE,"Earnings Model";"Earnings RM Detail",#N/A,FALSE,"Earnings Model"}</definedName>
    <definedName name="wrn.Earn._.Model._.with._.Detail." localSheetId="22" hidden="1">{"Earnings_Summary",#N/A,FALSE,"Earnings Model";"Earnings EP Detail",#N/A,FALSE,"Earnings Model";"Earnings RM Detail",#N/A,FALSE,"Earnings Model"}</definedName>
    <definedName name="wrn.Earn._.Model._.with._.Detail." localSheetId="23" hidden="1">{"Earnings_Summary",#N/A,FALSE,"Earnings Model";"Earnings EP Detail",#N/A,FALSE,"Earnings Model";"Earnings RM Detail",#N/A,FALSE,"Earnings Model"}</definedName>
    <definedName name="wrn.Earn._.Model._.with._.Detail." localSheetId="20" hidden="1">{"Earnings_Summary",#N/A,FALSE,"Earnings Model";"Earnings EP Detail",#N/A,FALSE,"Earnings Model";"Earnings RM Detail",#N/A,FALSE,"Earnings Model"}</definedName>
    <definedName name="wrn.Earn._.Model._.with._.Detail." localSheetId="25" hidden="1">{"Earnings_Summary",#N/A,FALSE,"Earnings Model";"Earnings EP Detail",#N/A,FALSE,"Earnings Model";"Earnings RM Detail",#N/A,FALSE,"Earnings Model"}</definedName>
    <definedName name="wrn.Earn._.Model._.with._.Detail." hidden="1">{"Earnings_Summary",#N/A,FALSE,"Earnings Model";"Earnings EP Detail",#N/A,FALSE,"Earnings Model";"Earnings RM Detail",#N/A,FALSE,"Earnings Model"}</definedName>
    <definedName name="wrn.EARNINGS._.RELEASE." localSheetId="24" hidden="1">{#N/A,#N/A,FALSE,"Earnings release"}</definedName>
    <definedName name="wrn.EARNINGS._.RELEASE." localSheetId="21" hidden="1">{#N/A,#N/A,FALSE,"Earnings release"}</definedName>
    <definedName name="wrn.EARNINGS._.RELEASE." localSheetId="22" hidden="1">{#N/A,#N/A,FALSE,"Earnings release"}</definedName>
    <definedName name="wrn.EARNINGS._.RELEASE." localSheetId="23" hidden="1">{#N/A,#N/A,FALSE,"Earnings release"}</definedName>
    <definedName name="wrn.EARNINGS._.RELEASE." localSheetId="20" hidden="1">{#N/A,#N/A,FALSE,"Earnings release"}</definedName>
    <definedName name="wrn.EARNINGS._.RELEASE." localSheetId="25" hidden="1">{#N/A,#N/A,FALSE,"Earnings release"}</definedName>
    <definedName name="wrn.EARNINGS._.RELEASE." hidden="1">{#N/A,#N/A,FALSE,"Earnings release"}</definedName>
    <definedName name="wrn.Earnings._.Test." localSheetId="24"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localSheetId="21"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localSheetId="22"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localSheetId="23"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localSheetId="20"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localSheetId="25"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FRT." localSheetId="24" hidden="1">{"EFRT Pg 1",#N/A,FALSE,"EFRT (2)";"EFRT Pg 2",#N/A,FALSE,"EFRT (2)"}</definedName>
    <definedName name="wrn.EFRT." localSheetId="21" hidden="1">{"EFRT Pg 1",#N/A,FALSE,"EFRT (2)";"EFRT Pg 2",#N/A,FALSE,"EFRT (2)"}</definedName>
    <definedName name="wrn.EFRT." localSheetId="22" hidden="1">{"EFRT Pg 1",#N/A,FALSE,"EFRT (2)";"EFRT Pg 2",#N/A,FALSE,"EFRT (2)"}</definedName>
    <definedName name="wrn.EFRT." localSheetId="23" hidden="1">{"EFRT Pg 1",#N/A,FALSE,"EFRT (2)";"EFRT Pg 2",#N/A,FALSE,"EFRT (2)"}</definedName>
    <definedName name="wrn.EFRT." localSheetId="20" hidden="1">{"EFRT Pg 1",#N/A,FALSE,"EFRT (2)";"EFRT Pg 2",#N/A,FALSE,"EFRT (2)"}</definedName>
    <definedName name="wrn.EFRT." localSheetId="25" hidden="1">{"EFRT Pg 1",#N/A,FALSE,"EFRT (2)";"EFRT Pg 2",#N/A,FALSE,"EFRT (2)"}</definedName>
    <definedName name="wrn.EFRT." hidden="1">{"EFRT Pg 1",#N/A,FALSE,"EFRT (2)";"EFRT Pg 2",#N/A,FALSE,"EFRT (2)"}</definedName>
    <definedName name="wrn.Engr._.Summary." localSheetId="24" hidden="1">{#N/A,#N/A,FALSE,"INPUTDATA";#N/A,#N/A,FALSE,"SUMMARY";#N/A,#N/A,FALSE,"CTAREP";#N/A,#N/A,FALSE,"CTBREP";#N/A,#N/A,FALSE,"TURBEFF";#N/A,#N/A,FALSE,"Condenser Performance"}</definedName>
    <definedName name="wrn.Engr._.Summary." localSheetId="21" hidden="1">{#N/A,#N/A,FALSE,"INPUTDATA";#N/A,#N/A,FALSE,"SUMMARY";#N/A,#N/A,FALSE,"CTAREP";#N/A,#N/A,FALSE,"CTBREP";#N/A,#N/A,FALSE,"TURBEFF";#N/A,#N/A,FALSE,"Condenser Performance"}</definedName>
    <definedName name="wrn.Engr._.Summary." localSheetId="22" hidden="1">{#N/A,#N/A,FALSE,"INPUTDATA";#N/A,#N/A,FALSE,"SUMMARY";#N/A,#N/A,FALSE,"CTAREP";#N/A,#N/A,FALSE,"CTBREP";#N/A,#N/A,FALSE,"TURBEFF";#N/A,#N/A,FALSE,"Condenser Performance"}</definedName>
    <definedName name="wrn.Engr._.Summary." localSheetId="23" hidden="1">{#N/A,#N/A,FALSE,"INPUTDATA";#N/A,#N/A,FALSE,"SUMMARY";#N/A,#N/A,FALSE,"CTAREP";#N/A,#N/A,FALSE,"CTBREP";#N/A,#N/A,FALSE,"TURBEFF";#N/A,#N/A,FALSE,"Condenser Performance"}</definedName>
    <definedName name="wrn.Engr._.Summary." localSheetId="20" hidden="1">{#N/A,#N/A,FALSE,"INPUTDATA";#N/A,#N/A,FALSE,"SUMMARY";#N/A,#N/A,FALSE,"CTAREP";#N/A,#N/A,FALSE,"CTBREP";#N/A,#N/A,FALSE,"TURBEFF";#N/A,#N/A,FALSE,"Condenser Performance"}</definedName>
    <definedName name="wrn.Engr._.Summary." localSheetId="25" hidden="1">{#N/A,#N/A,FALSE,"INPUTDATA";#N/A,#N/A,FALSE,"SUMMARY";#N/A,#N/A,FALSE,"CTAREP";#N/A,#N/A,FALSE,"CTBREP";#N/A,#N/A,FALSE,"TURBEFF";#N/A,#N/A,FALSE,"Condenser Performance"}</definedName>
    <definedName name="wrn.Engr._.Summary." hidden="1">{#N/A,#N/A,FALSE,"INPUTDATA";#N/A,#N/A,FALSE,"SUMMARY";#N/A,#N/A,FALSE,"CTAREP";#N/A,#N/A,FALSE,"CTBREP";#N/A,#N/A,FALSE,"TURBEFF";#N/A,#N/A,FALSE,"Condenser Performance"}</definedName>
    <definedName name="wrn.eoy." localSheetId="24" hidden="1">{"p1_0650",#N/A,FALSE,"disc1_0650";"p3_0650",#N/A,FALSE,"disc2_0650";"p1_0700",#N/A,FALSE,"disc1_0700";"p3_0700",#N/A,FALSE,"disc2_0700";"p1_0725",#N/A,FALSE,"disc1_0725";"p3_0725",#N/A,FALSE,"disc2_0725";"p2_0650",#N/A,FALSE,"pna1_0650";"p4_0650",#N/A,FALSE,"pna2_0650";"p2_0700",#N/A,FALSE,"pna1_0700";"p4_0700",#N/A,FALSE,"pna2_0700";"p2_0725",#N/A,FALSE,"pna1_0725";"p4_0725",#N/A,FALSE,"pna2_0725";"p5_0700",#N/A,FALSE,"apbo_plan_ANC_0700";"p6_0700",#N/A,FALSE,"apbo_plan_pppi_0700";"p5_0725",#N/A,FALSE,"apbo_plan_ANC_0725";"p6_0725",#N/A,FALSE,"apbo_plan_pppi_0725";"p5_0650",#N/A,FALSE,"apbo_plan_ANC_0650";"p6_0650",#N/A,FALSE,"apbo_plan_pppi_0650"}</definedName>
    <definedName name="wrn.eoy." localSheetId="21" hidden="1">{"p1_0650",#N/A,FALSE,"disc1_0650";"p3_0650",#N/A,FALSE,"disc2_0650";"p1_0700",#N/A,FALSE,"disc1_0700";"p3_0700",#N/A,FALSE,"disc2_0700";"p1_0725",#N/A,FALSE,"disc1_0725";"p3_0725",#N/A,FALSE,"disc2_0725";"p2_0650",#N/A,FALSE,"pna1_0650";"p4_0650",#N/A,FALSE,"pna2_0650";"p2_0700",#N/A,FALSE,"pna1_0700";"p4_0700",#N/A,FALSE,"pna2_0700";"p2_0725",#N/A,FALSE,"pna1_0725";"p4_0725",#N/A,FALSE,"pna2_0725";"p5_0700",#N/A,FALSE,"apbo_plan_ANC_0700";"p6_0700",#N/A,FALSE,"apbo_plan_pppi_0700";"p5_0725",#N/A,FALSE,"apbo_plan_ANC_0725";"p6_0725",#N/A,FALSE,"apbo_plan_pppi_0725";"p5_0650",#N/A,FALSE,"apbo_plan_ANC_0650";"p6_0650",#N/A,FALSE,"apbo_plan_pppi_0650"}</definedName>
    <definedName name="wrn.eoy." localSheetId="22" hidden="1">{"p1_0650",#N/A,FALSE,"disc1_0650";"p3_0650",#N/A,FALSE,"disc2_0650";"p1_0700",#N/A,FALSE,"disc1_0700";"p3_0700",#N/A,FALSE,"disc2_0700";"p1_0725",#N/A,FALSE,"disc1_0725";"p3_0725",#N/A,FALSE,"disc2_0725";"p2_0650",#N/A,FALSE,"pna1_0650";"p4_0650",#N/A,FALSE,"pna2_0650";"p2_0700",#N/A,FALSE,"pna1_0700";"p4_0700",#N/A,FALSE,"pna2_0700";"p2_0725",#N/A,FALSE,"pna1_0725";"p4_0725",#N/A,FALSE,"pna2_0725";"p5_0700",#N/A,FALSE,"apbo_plan_ANC_0700";"p6_0700",#N/A,FALSE,"apbo_plan_pppi_0700";"p5_0725",#N/A,FALSE,"apbo_plan_ANC_0725";"p6_0725",#N/A,FALSE,"apbo_plan_pppi_0725";"p5_0650",#N/A,FALSE,"apbo_plan_ANC_0650";"p6_0650",#N/A,FALSE,"apbo_plan_pppi_0650"}</definedName>
    <definedName name="wrn.eoy." localSheetId="23" hidden="1">{"p1_0650",#N/A,FALSE,"disc1_0650";"p3_0650",#N/A,FALSE,"disc2_0650";"p1_0700",#N/A,FALSE,"disc1_0700";"p3_0700",#N/A,FALSE,"disc2_0700";"p1_0725",#N/A,FALSE,"disc1_0725";"p3_0725",#N/A,FALSE,"disc2_0725";"p2_0650",#N/A,FALSE,"pna1_0650";"p4_0650",#N/A,FALSE,"pna2_0650";"p2_0700",#N/A,FALSE,"pna1_0700";"p4_0700",#N/A,FALSE,"pna2_0700";"p2_0725",#N/A,FALSE,"pna1_0725";"p4_0725",#N/A,FALSE,"pna2_0725";"p5_0700",#N/A,FALSE,"apbo_plan_ANC_0700";"p6_0700",#N/A,FALSE,"apbo_plan_pppi_0700";"p5_0725",#N/A,FALSE,"apbo_plan_ANC_0725";"p6_0725",#N/A,FALSE,"apbo_plan_pppi_0725";"p5_0650",#N/A,FALSE,"apbo_plan_ANC_0650";"p6_0650",#N/A,FALSE,"apbo_plan_pppi_0650"}</definedName>
    <definedName name="wrn.eoy." localSheetId="20" hidden="1">{"p1_0650",#N/A,FALSE,"disc1_0650";"p3_0650",#N/A,FALSE,"disc2_0650";"p1_0700",#N/A,FALSE,"disc1_0700";"p3_0700",#N/A,FALSE,"disc2_0700";"p1_0725",#N/A,FALSE,"disc1_0725";"p3_0725",#N/A,FALSE,"disc2_0725";"p2_0650",#N/A,FALSE,"pna1_0650";"p4_0650",#N/A,FALSE,"pna2_0650";"p2_0700",#N/A,FALSE,"pna1_0700";"p4_0700",#N/A,FALSE,"pna2_0700";"p2_0725",#N/A,FALSE,"pna1_0725";"p4_0725",#N/A,FALSE,"pna2_0725";"p5_0700",#N/A,FALSE,"apbo_plan_ANC_0700";"p6_0700",#N/A,FALSE,"apbo_plan_pppi_0700";"p5_0725",#N/A,FALSE,"apbo_plan_ANC_0725";"p6_0725",#N/A,FALSE,"apbo_plan_pppi_0725";"p5_0650",#N/A,FALSE,"apbo_plan_ANC_0650";"p6_0650",#N/A,FALSE,"apbo_plan_pppi_0650"}</definedName>
    <definedName name="wrn.eoy." localSheetId="25" hidden="1">{"p1_0650",#N/A,FALSE,"disc1_0650";"p3_0650",#N/A,FALSE,"disc2_0650";"p1_0700",#N/A,FALSE,"disc1_0700";"p3_0700",#N/A,FALSE,"disc2_0700";"p1_0725",#N/A,FALSE,"disc1_0725";"p3_0725",#N/A,FALSE,"disc2_0725";"p2_0650",#N/A,FALSE,"pna1_0650";"p4_0650",#N/A,FALSE,"pna2_0650";"p2_0700",#N/A,FALSE,"pna1_0700";"p4_0700",#N/A,FALSE,"pna2_0700";"p2_0725",#N/A,FALSE,"pna1_0725";"p4_0725",#N/A,FALSE,"pna2_0725";"p5_0700",#N/A,FALSE,"apbo_plan_ANC_0700";"p6_0700",#N/A,FALSE,"apbo_plan_pppi_0700";"p5_0725",#N/A,FALSE,"apbo_plan_ANC_0725";"p6_0725",#N/A,FALSE,"apbo_plan_pppi_0725";"p5_0650",#N/A,FALSE,"apbo_plan_ANC_0650";"p6_0650",#N/A,FALSE,"apbo_plan_pppi_0650"}</definedName>
    <definedName name="wrn.eoy." hidden="1">{"p1_0650",#N/A,FALSE,"disc1_0650";"p3_0650",#N/A,FALSE,"disc2_0650";"p1_0700",#N/A,FALSE,"disc1_0700";"p3_0700",#N/A,FALSE,"disc2_0700";"p1_0725",#N/A,FALSE,"disc1_0725";"p3_0725",#N/A,FALSE,"disc2_0725";"p2_0650",#N/A,FALSE,"pna1_0650";"p4_0650",#N/A,FALSE,"pna2_0650";"p2_0700",#N/A,FALSE,"pna1_0700";"p4_0700",#N/A,FALSE,"pna2_0700";"p2_0725",#N/A,FALSE,"pna1_0725";"p4_0725",#N/A,FALSE,"pna2_0725";"p5_0700",#N/A,FALSE,"apbo_plan_ANC_0700";"p6_0700",#N/A,FALSE,"apbo_plan_pppi_0700";"p5_0725",#N/A,FALSE,"apbo_plan_ANC_0725";"p6_0725",#N/A,FALSE,"apbo_plan_pppi_0725";"p5_0650",#N/A,FALSE,"apbo_plan_ANC_0650";"p6_0650",#N/A,FALSE,"apbo_plan_pppi_0650"}</definedName>
    <definedName name="wrn.eoy_disc." localSheetId="24" hidden="1">{"pna_disc_p1",#N/A,FALSE,"pna_disc_p1";"apbo_plan",#N/A,FALSE,"apbo_plan";"anc_disc_p1",#N/A,FALSE,"anc_disc_p1";"anc_disc_p2",#N/A,FALSE,"anc_disc_p2";"pna_disc_p2",#N/A,FALSE,"pna_disc_p2"}</definedName>
    <definedName name="wrn.eoy_disc." localSheetId="21" hidden="1">{"pna_disc_p1",#N/A,FALSE,"pna_disc_p1";"apbo_plan",#N/A,FALSE,"apbo_plan";"anc_disc_p1",#N/A,FALSE,"anc_disc_p1";"anc_disc_p2",#N/A,FALSE,"anc_disc_p2";"pna_disc_p2",#N/A,FALSE,"pna_disc_p2"}</definedName>
    <definedName name="wrn.eoy_disc." localSheetId="22" hidden="1">{"pna_disc_p1",#N/A,FALSE,"pna_disc_p1";"apbo_plan",#N/A,FALSE,"apbo_plan";"anc_disc_p1",#N/A,FALSE,"anc_disc_p1";"anc_disc_p2",#N/A,FALSE,"anc_disc_p2";"pna_disc_p2",#N/A,FALSE,"pna_disc_p2"}</definedName>
    <definedName name="wrn.eoy_disc." localSheetId="23" hidden="1">{"pna_disc_p1",#N/A,FALSE,"pna_disc_p1";"apbo_plan",#N/A,FALSE,"apbo_plan";"anc_disc_p1",#N/A,FALSE,"anc_disc_p1";"anc_disc_p2",#N/A,FALSE,"anc_disc_p2";"pna_disc_p2",#N/A,FALSE,"pna_disc_p2"}</definedName>
    <definedName name="wrn.eoy_disc." localSheetId="20" hidden="1">{"pna_disc_p1",#N/A,FALSE,"pna_disc_p1";"apbo_plan",#N/A,FALSE,"apbo_plan";"anc_disc_p1",#N/A,FALSE,"anc_disc_p1";"anc_disc_p2",#N/A,FALSE,"anc_disc_p2";"pna_disc_p2",#N/A,FALSE,"pna_disc_p2"}</definedName>
    <definedName name="wrn.eoy_disc." localSheetId="25" hidden="1">{"pna_disc_p1",#N/A,FALSE,"pna_disc_p1";"apbo_plan",#N/A,FALSE,"apbo_plan";"anc_disc_p1",#N/A,FALSE,"anc_disc_p1";"anc_disc_p2",#N/A,FALSE,"anc_disc_p2";"pna_disc_p2",#N/A,FALSE,"pna_disc_p2"}</definedName>
    <definedName name="wrn.eoy_disc." hidden="1">{"pna_disc_p1",#N/A,FALSE,"pna_disc_p1";"apbo_plan",#N/A,FALSE,"apbo_plan";"anc_disc_p1",#N/A,FALSE,"anc_disc_p1";"anc_disc_p2",#N/A,FALSE,"anc_disc_p2";"pna_disc_p2",#N/A,FALSE,"pna_disc_p2"}</definedName>
    <definedName name="wrn.EOY_Disc2" localSheetId="24" hidden="1">{"F132_1_6.50",#N/A,FALSE,"FAS132_7.25%";"F132_AML_6.50",#N/A,FALSE,"FAS132_7.25%";"F132_2_6.50",#N/A,FALSE,"FAS132_7.25%";"F132_AML_7.25",#N/A,FALSE,"FAS132_7.25%";"F132_2_7.25",#N/A,FALSE,"FAS132_7.25%";"F132_1_7.25",#N/A,FALSE,"FAS132_7.25%";"F132_AML_7.00",#N/A,FALSE,"FAS132_7.25%";"F132_2_7.00",#N/A,FALSE,"FAS132_7.25%";"F132_1_7.00",#N/A,FALSE,"FAS132_7.25%"}</definedName>
    <definedName name="wrn.EOY_Disc2" localSheetId="21" hidden="1">{"F132_1_6.50",#N/A,FALSE,"FAS132_7.25%";"F132_AML_6.50",#N/A,FALSE,"FAS132_7.25%";"F132_2_6.50",#N/A,FALSE,"FAS132_7.25%";"F132_AML_7.25",#N/A,FALSE,"FAS132_7.25%";"F132_2_7.25",#N/A,FALSE,"FAS132_7.25%";"F132_1_7.25",#N/A,FALSE,"FAS132_7.25%";"F132_AML_7.00",#N/A,FALSE,"FAS132_7.25%";"F132_2_7.00",#N/A,FALSE,"FAS132_7.25%";"F132_1_7.00",#N/A,FALSE,"FAS132_7.25%"}</definedName>
    <definedName name="wrn.EOY_Disc2" localSheetId="22" hidden="1">{"F132_1_6.50",#N/A,FALSE,"FAS132_7.25%";"F132_AML_6.50",#N/A,FALSE,"FAS132_7.25%";"F132_2_6.50",#N/A,FALSE,"FAS132_7.25%";"F132_AML_7.25",#N/A,FALSE,"FAS132_7.25%";"F132_2_7.25",#N/A,FALSE,"FAS132_7.25%";"F132_1_7.25",#N/A,FALSE,"FAS132_7.25%";"F132_AML_7.00",#N/A,FALSE,"FAS132_7.25%";"F132_2_7.00",#N/A,FALSE,"FAS132_7.25%";"F132_1_7.00",#N/A,FALSE,"FAS132_7.25%"}</definedName>
    <definedName name="wrn.EOY_Disc2" localSheetId="23" hidden="1">{"F132_1_6.50",#N/A,FALSE,"FAS132_7.25%";"F132_AML_6.50",#N/A,FALSE,"FAS132_7.25%";"F132_2_6.50",#N/A,FALSE,"FAS132_7.25%";"F132_AML_7.25",#N/A,FALSE,"FAS132_7.25%";"F132_2_7.25",#N/A,FALSE,"FAS132_7.25%";"F132_1_7.25",#N/A,FALSE,"FAS132_7.25%";"F132_AML_7.00",#N/A,FALSE,"FAS132_7.25%";"F132_2_7.00",#N/A,FALSE,"FAS132_7.25%";"F132_1_7.00",#N/A,FALSE,"FAS132_7.25%"}</definedName>
    <definedName name="wrn.EOY_Disc2" localSheetId="20" hidden="1">{"F132_1_6.50",#N/A,FALSE,"FAS132_7.25%";"F132_AML_6.50",#N/A,FALSE,"FAS132_7.25%";"F132_2_6.50",#N/A,FALSE,"FAS132_7.25%";"F132_AML_7.25",#N/A,FALSE,"FAS132_7.25%";"F132_2_7.25",#N/A,FALSE,"FAS132_7.25%";"F132_1_7.25",#N/A,FALSE,"FAS132_7.25%";"F132_AML_7.00",#N/A,FALSE,"FAS132_7.25%";"F132_2_7.00",#N/A,FALSE,"FAS132_7.25%";"F132_1_7.00",#N/A,FALSE,"FAS132_7.25%"}</definedName>
    <definedName name="wrn.EOY_Disc2" localSheetId="25" hidden="1">{"F132_1_6.50",#N/A,FALSE,"FAS132_7.25%";"F132_AML_6.50",#N/A,FALSE,"FAS132_7.25%";"F132_2_6.50",#N/A,FALSE,"FAS132_7.25%";"F132_AML_7.25",#N/A,FALSE,"FAS132_7.25%";"F132_2_7.25",#N/A,FALSE,"FAS132_7.25%";"F132_1_7.25",#N/A,FALSE,"FAS132_7.25%";"F132_AML_7.00",#N/A,FALSE,"FAS132_7.25%";"F132_2_7.00",#N/A,FALSE,"FAS132_7.25%";"F132_1_7.00",#N/A,FALSE,"FAS132_7.25%"}</definedName>
    <definedName name="wrn.EOY_Disc2" hidden="1">{"F132_1_6.50",#N/A,FALSE,"FAS132_7.25%";"F132_AML_6.50",#N/A,FALSE,"FAS132_7.25%";"F132_2_6.50",#N/A,FALSE,"FAS132_7.25%";"F132_AML_7.25",#N/A,FALSE,"FAS132_7.25%";"F132_2_7.25",#N/A,FALSE,"FAS132_7.25%";"F132_1_7.25",#N/A,FALSE,"FAS132_7.25%";"F132_AML_7.00",#N/A,FALSE,"FAS132_7.25%";"F132_2_7.00",#N/A,FALSE,"FAS132_7.25%";"F132_1_7.00",#N/A,FALSE,"FAS132_7.25%"}</definedName>
    <definedName name="wrn.eoypages." localSheetId="24" hidden="1">{"AR4",#N/A,FALSE,"act_liab_anc";"AR5",#N/A,FALSE,"act_liab_anc";"AR8",#N/A,FALSE,"act_liab_pppi";"AR9",#N/A,FALSE,"act_liab_pppi";"AR6",#N/A,FALSE,"inact_liab_anc";"AR7",#N/A,FALSE,"inact_liab_anc";"AR11",#N/A,FALSE,"inact_liab_pppi";"AR10",#N/A,FALSE,"inact_liab_pppi";"AR12",#N/A,FALSE,"risk_liab"}</definedName>
    <definedName name="wrn.eoypages." localSheetId="21" hidden="1">{"AR4",#N/A,FALSE,"act_liab_anc";"AR5",#N/A,FALSE,"act_liab_anc";"AR8",#N/A,FALSE,"act_liab_pppi";"AR9",#N/A,FALSE,"act_liab_pppi";"AR6",#N/A,FALSE,"inact_liab_anc";"AR7",#N/A,FALSE,"inact_liab_anc";"AR11",#N/A,FALSE,"inact_liab_pppi";"AR10",#N/A,FALSE,"inact_liab_pppi";"AR12",#N/A,FALSE,"risk_liab"}</definedName>
    <definedName name="wrn.eoypages." localSheetId="22" hidden="1">{"AR4",#N/A,FALSE,"act_liab_anc";"AR5",#N/A,FALSE,"act_liab_anc";"AR8",#N/A,FALSE,"act_liab_pppi";"AR9",#N/A,FALSE,"act_liab_pppi";"AR6",#N/A,FALSE,"inact_liab_anc";"AR7",#N/A,FALSE,"inact_liab_anc";"AR11",#N/A,FALSE,"inact_liab_pppi";"AR10",#N/A,FALSE,"inact_liab_pppi";"AR12",#N/A,FALSE,"risk_liab"}</definedName>
    <definedName name="wrn.eoypages." localSheetId="23" hidden="1">{"AR4",#N/A,FALSE,"act_liab_anc";"AR5",#N/A,FALSE,"act_liab_anc";"AR8",#N/A,FALSE,"act_liab_pppi";"AR9",#N/A,FALSE,"act_liab_pppi";"AR6",#N/A,FALSE,"inact_liab_anc";"AR7",#N/A,FALSE,"inact_liab_anc";"AR11",#N/A,FALSE,"inact_liab_pppi";"AR10",#N/A,FALSE,"inact_liab_pppi";"AR12",#N/A,FALSE,"risk_liab"}</definedName>
    <definedName name="wrn.eoypages." localSheetId="20" hidden="1">{"AR4",#N/A,FALSE,"act_liab_anc";"AR5",#N/A,FALSE,"act_liab_anc";"AR8",#N/A,FALSE,"act_liab_pppi";"AR9",#N/A,FALSE,"act_liab_pppi";"AR6",#N/A,FALSE,"inact_liab_anc";"AR7",#N/A,FALSE,"inact_liab_anc";"AR11",#N/A,FALSE,"inact_liab_pppi";"AR10",#N/A,FALSE,"inact_liab_pppi";"AR12",#N/A,FALSE,"risk_liab"}</definedName>
    <definedName name="wrn.eoypages." localSheetId="25" hidden="1">{"AR4",#N/A,FALSE,"act_liab_anc";"AR5",#N/A,FALSE,"act_liab_anc";"AR8",#N/A,FALSE,"act_liab_pppi";"AR9",#N/A,FALSE,"act_liab_pppi";"AR6",#N/A,FALSE,"inact_liab_anc";"AR7",#N/A,FALSE,"inact_liab_anc";"AR11",#N/A,FALSE,"inact_liab_pppi";"AR10",#N/A,FALSE,"inact_liab_pppi";"AR12",#N/A,FALSE,"risk_liab"}</definedName>
    <definedName name="wrn.eoypages." hidden="1">{"AR4",#N/A,FALSE,"act_liab_anc";"AR5",#N/A,FALSE,"act_liab_anc";"AR8",#N/A,FALSE,"act_liab_pppi";"AR9",#N/A,FALSE,"act_liab_pppi";"AR6",#N/A,FALSE,"inact_liab_anc";"AR7",#N/A,FALSE,"inact_liab_anc";"AR11",#N/A,FALSE,"inact_liab_pppi";"AR10",#N/A,FALSE,"inact_liab_pppi";"AR12",#N/A,FALSE,"risk_liab"}</definedName>
    <definedName name="wrn.EP._.DCF._.Valuation._.by._.Segment." localSheetId="24" hidden="1">{"US EP DCF Valuation",#N/A,FALSE,"USE&amp;P ";"Can EP DCF Valuation",#N/A,FALSE,"Can E&amp;P";"Eur EP DCF Valuation",#N/A,FALSE,"Eur E&amp;P";"ASPAC EP DCF Valuation",#N/A,FALSE,"Asia-Pac E&amp;P";"NonCon EP DCF Valuation",#N/A,FALSE,"Non-Con E&amp;P"}</definedName>
    <definedName name="wrn.EP._.DCF._.Valuation._.by._.Segment." localSheetId="21" hidden="1">{"US EP DCF Valuation",#N/A,FALSE,"USE&amp;P ";"Can EP DCF Valuation",#N/A,FALSE,"Can E&amp;P";"Eur EP DCF Valuation",#N/A,FALSE,"Eur E&amp;P";"ASPAC EP DCF Valuation",#N/A,FALSE,"Asia-Pac E&amp;P";"NonCon EP DCF Valuation",#N/A,FALSE,"Non-Con E&amp;P"}</definedName>
    <definedName name="wrn.EP._.DCF._.Valuation._.by._.Segment." localSheetId="22" hidden="1">{"US EP DCF Valuation",#N/A,FALSE,"USE&amp;P ";"Can EP DCF Valuation",#N/A,FALSE,"Can E&amp;P";"Eur EP DCF Valuation",#N/A,FALSE,"Eur E&amp;P";"ASPAC EP DCF Valuation",#N/A,FALSE,"Asia-Pac E&amp;P";"NonCon EP DCF Valuation",#N/A,FALSE,"Non-Con E&amp;P"}</definedName>
    <definedName name="wrn.EP._.DCF._.Valuation._.by._.Segment." localSheetId="23" hidden="1">{"US EP DCF Valuation",#N/A,FALSE,"USE&amp;P ";"Can EP DCF Valuation",#N/A,FALSE,"Can E&amp;P";"Eur EP DCF Valuation",#N/A,FALSE,"Eur E&amp;P";"ASPAC EP DCF Valuation",#N/A,FALSE,"Asia-Pac E&amp;P";"NonCon EP DCF Valuation",#N/A,FALSE,"Non-Con E&amp;P"}</definedName>
    <definedName name="wrn.EP._.DCF._.Valuation._.by._.Segment." localSheetId="20" hidden="1">{"US EP DCF Valuation",#N/A,FALSE,"USE&amp;P ";"Can EP DCF Valuation",#N/A,FALSE,"Can E&amp;P";"Eur EP DCF Valuation",#N/A,FALSE,"Eur E&amp;P";"ASPAC EP DCF Valuation",#N/A,FALSE,"Asia-Pac E&amp;P";"NonCon EP DCF Valuation",#N/A,FALSE,"Non-Con E&amp;P"}</definedName>
    <definedName name="wrn.EP._.DCF._.Valuation._.by._.Segment." localSheetId="25" hidden="1">{"US EP DCF Valuation",#N/A,FALSE,"USE&amp;P ";"Can EP DCF Valuation",#N/A,FALSE,"Can E&amp;P";"Eur EP DCF Valuation",#N/A,FALSE,"Eur E&amp;P";"ASPAC EP DCF Valuation",#N/A,FALSE,"Asia-Pac E&amp;P";"NonCon EP DCF Valuation",#N/A,FALSE,"Non-Con E&amp;P"}</definedName>
    <definedName name="wrn.EP._.DCF._.Valuation._.by._.Segment." hidden="1">{"US EP DCF Valuation",#N/A,FALSE,"USE&amp;P ";"Can EP DCF Valuation",#N/A,FALSE,"Can E&amp;P";"Eur EP DCF Valuation",#N/A,FALSE,"Eur E&amp;P";"ASPAC EP DCF Valuation",#N/A,FALSE,"Asia-Pac E&amp;P";"NonCon EP DCF Valuation",#N/A,FALSE,"Non-Con E&amp;P"}</definedName>
    <definedName name="wrn.ep._.details." localSheetId="24" hidden="1">{"us ep earnings",#N/A,FALSE,"US E&amp;P";"us ep price vol detail",#N/A,FALSE,"US E&amp;P";"fareast ep earnings",#N/A,FALSE,"Far East E&amp;P";"fareast ep price vol detail",#N/A,FALSE,"Far East E&amp;P";"other EP earnings",#N/A,FALSE,"Other E&amp;P";"other EP price vol detail",#N/A,FALSE,"Other E&amp;P"}</definedName>
    <definedName name="wrn.ep._.details." localSheetId="21" hidden="1">{"us ep earnings",#N/A,FALSE,"US E&amp;P";"us ep price vol detail",#N/A,FALSE,"US E&amp;P";"fareast ep earnings",#N/A,FALSE,"Far East E&amp;P";"fareast ep price vol detail",#N/A,FALSE,"Far East E&amp;P";"other EP earnings",#N/A,FALSE,"Other E&amp;P";"other EP price vol detail",#N/A,FALSE,"Other E&amp;P"}</definedName>
    <definedName name="wrn.ep._.details." localSheetId="22" hidden="1">{"us ep earnings",#N/A,FALSE,"US E&amp;P";"us ep price vol detail",#N/A,FALSE,"US E&amp;P";"fareast ep earnings",#N/A,FALSE,"Far East E&amp;P";"fareast ep price vol detail",#N/A,FALSE,"Far East E&amp;P";"other EP earnings",#N/A,FALSE,"Other E&amp;P";"other EP price vol detail",#N/A,FALSE,"Other E&amp;P"}</definedName>
    <definedName name="wrn.ep._.details." localSheetId="23" hidden="1">{"us ep earnings",#N/A,FALSE,"US E&amp;P";"us ep price vol detail",#N/A,FALSE,"US E&amp;P";"fareast ep earnings",#N/A,FALSE,"Far East E&amp;P";"fareast ep price vol detail",#N/A,FALSE,"Far East E&amp;P";"other EP earnings",#N/A,FALSE,"Other E&amp;P";"other EP price vol detail",#N/A,FALSE,"Other E&amp;P"}</definedName>
    <definedName name="wrn.ep._.details." localSheetId="20" hidden="1">{"us ep earnings",#N/A,FALSE,"US E&amp;P";"us ep price vol detail",#N/A,FALSE,"US E&amp;P";"fareast ep earnings",#N/A,FALSE,"Far East E&amp;P";"fareast ep price vol detail",#N/A,FALSE,"Far East E&amp;P";"other EP earnings",#N/A,FALSE,"Other E&amp;P";"other EP price vol detail",#N/A,FALSE,"Other E&amp;P"}</definedName>
    <definedName name="wrn.ep._.details." localSheetId="25" hidden="1">{"us ep earnings",#N/A,FALSE,"US E&amp;P";"us ep price vol detail",#N/A,FALSE,"US E&amp;P";"fareast ep earnings",#N/A,FALSE,"Far East E&amp;P";"fareast ep price vol detail",#N/A,FALSE,"Far East E&amp;P";"other EP earnings",#N/A,FALSE,"Other E&amp;P";"other EP price vol detail",#N/A,FALSE,"Other E&amp;P"}</definedName>
    <definedName name="wrn.ep._.details." hidden="1">{"us ep earnings",#N/A,FALSE,"US E&amp;P";"us ep price vol detail",#N/A,FALSE,"US E&amp;P";"fareast ep earnings",#N/A,FALSE,"Far East E&amp;P";"fareast ep price vol detail",#N/A,FALSE,"Far East E&amp;P";"other EP earnings",#N/A,FALSE,"Other E&amp;P";"other EP price vol detail",#N/A,FALSE,"Other E&amp;P"}</definedName>
    <definedName name="wrn.EP._.Earns._.Detail._.by._.Segment." localSheetId="24"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wrn.EP._.Earns._.Detail._.by._.Segment." localSheetId="21"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wrn.EP._.Earns._.Detail._.by._.Segment." localSheetId="22"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wrn.EP._.Earns._.Detail._.by._.Segment." localSheetId="23"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wrn.EP._.Earns._.Detail._.by._.Segment." localSheetId="20"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wrn.EP._.Earns._.Detail._.by._.Segment." localSheetId="25"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wrn.EP._.Earns._.Detail._.by._.Segment."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wrn.ERI2._.AIMR." localSheetId="24" hidden="1">{#N/A,#N/A,FALSE,"NA_Roll";#N/A,#N/A,FALSE,"NAV_recon";#N/A,#N/A,FALSE,"NII";#N/A,#N/A,FALSE,"Contrbtns";#N/A,#N/A,FALSE,"Distrbtns";#N/A,#N/A,FALSE,"QWAE";#N/A,#N/A,FALSE,"AWAE";#N/A,#N/A,FALSE,"Rtrns_bf_fees";#N/A,#N/A,FALSE,"Rtrns_aft_fees";#N/A,#N/A,FALSE,"Inc_bfr_fees";#N/A,#N/A,FALSE,"ERI-II Summary";#N/A,#N/A,FALSE,"ERI-II Fees"}</definedName>
    <definedName name="wrn.ERI2._.AIMR." localSheetId="21" hidden="1">{#N/A,#N/A,FALSE,"NA_Roll";#N/A,#N/A,FALSE,"NAV_recon";#N/A,#N/A,FALSE,"NII";#N/A,#N/A,FALSE,"Contrbtns";#N/A,#N/A,FALSE,"Distrbtns";#N/A,#N/A,FALSE,"QWAE";#N/A,#N/A,FALSE,"AWAE";#N/A,#N/A,FALSE,"Rtrns_bf_fees";#N/A,#N/A,FALSE,"Rtrns_aft_fees";#N/A,#N/A,FALSE,"Inc_bfr_fees";#N/A,#N/A,FALSE,"ERI-II Summary";#N/A,#N/A,FALSE,"ERI-II Fees"}</definedName>
    <definedName name="wrn.ERI2._.AIMR." localSheetId="22" hidden="1">{#N/A,#N/A,FALSE,"NA_Roll";#N/A,#N/A,FALSE,"NAV_recon";#N/A,#N/A,FALSE,"NII";#N/A,#N/A,FALSE,"Contrbtns";#N/A,#N/A,FALSE,"Distrbtns";#N/A,#N/A,FALSE,"QWAE";#N/A,#N/A,FALSE,"AWAE";#N/A,#N/A,FALSE,"Rtrns_bf_fees";#N/A,#N/A,FALSE,"Rtrns_aft_fees";#N/A,#N/A,FALSE,"Inc_bfr_fees";#N/A,#N/A,FALSE,"ERI-II Summary";#N/A,#N/A,FALSE,"ERI-II Fees"}</definedName>
    <definedName name="wrn.ERI2._.AIMR." localSheetId="23" hidden="1">{#N/A,#N/A,FALSE,"NA_Roll";#N/A,#N/A,FALSE,"NAV_recon";#N/A,#N/A,FALSE,"NII";#N/A,#N/A,FALSE,"Contrbtns";#N/A,#N/A,FALSE,"Distrbtns";#N/A,#N/A,FALSE,"QWAE";#N/A,#N/A,FALSE,"AWAE";#N/A,#N/A,FALSE,"Rtrns_bf_fees";#N/A,#N/A,FALSE,"Rtrns_aft_fees";#N/A,#N/A,FALSE,"Inc_bfr_fees";#N/A,#N/A,FALSE,"ERI-II Summary";#N/A,#N/A,FALSE,"ERI-II Fees"}</definedName>
    <definedName name="wrn.ERI2._.AIMR." localSheetId="20" hidden="1">{#N/A,#N/A,FALSE,"NA_Roll";#N/A,#N/A,FALSE,"NAV_recon";#N/A,#N/A,FALSE,"NII";#N/A,#N/A,FALSE,"Contrbtns";#N/A,#N/A,FALSE,"Distrbtns";#N/A,#N/A,FALSE,"QWAE";#N/A,#N/A,FALSE,"AWAE";#N/A,#N/A,FALSE,"Rtrns_bf_fees";#N/A,#N/A,FALSE,"Rtrns_aft_fees";#N/A,#N/A,FALSE,"Inc_bfr_fees";#N/A,#N/A,FALSE,"ERI-II Summary";#N/A,#N/A,FALSE,"ERI-II Fees"}</definedName>
    <definedName name="wrn.ERI2._.AIMR." localSheetId="25" hidden="1">{#N/A,#N/A,FALSE,"NA_Roll";#N/A,#N/A,FALSE,"NAV_recon";#N/A,#N/A,FALSE,"NII";#N/A,#N/A,FALSE,"Contrbtns";#N/A,#N/A,FALSE,"Distrbtns";#N/A,#N/A,FALSE,"QWAE";#N/A,#N/A,FALSE,"AWAE";#N/A,#N/A,FALSE,"Rtrns_bf_fees";#N/A,#N/A,FALSE,"Rtrns_aft_fees";#N/A,#N/A,FALSE,"Inc_bfr_fees";#N/A,#N/A,FALSE,"ERI-II Summary";#N/A,#N/A,FALSE,"ERI-II Fees"}</definedName>
    <definedName name="wrn.ERI2._.AIMR." hidden="1">{#N/A,#N/A,FALSE,"NA_Roll";#N/A,#N/A,FALSE,"NAV_recon";#N/A,#N/A,FALSE,"NII";#N/A,#N/A,FALSE,"Contrbtns";#N/A,#N/A,FALSE,"Distrbtns";#N/A,#N/A,FALSE,"QWAE";#N/A,#N/A,FALSE,"AWAE";#N/A,#N/A,FALSE,"Rtrns_bf_fees";#N/A,#N/A,FALSE,"Rtrns_aft_fees";#N/A,#N/A,FALSE,"Inc_bfr_fees";#N/A,#N/A,FALSE,"ERI-II Summary";#N/A,#N/A,FALSE,"ERI-II Fees"}</definedName>
    <definedName name="wrn.Estimated._.Tax._.Annualized._.Method." localSheetId="24" hidden="1">{#N/A,#N/A,FALSE,"Summary";#N/A,#N/A,FALSE,"Adj to Option C";#N/A,#N/A,FALSE,"Dividend Analysis";#N/A,#N/A,FALSE,"Reserve Analysis";#N/A,#N/A,FALSE,"Depreciation";#N/A,#N/A,FALSE,"Other Tax Adj"}</definedName>
    <definedName name="wrn.Estimated._.Tax._.Annualized._.Method." localSheetId="21" hidden="1">{#N/A,#N/A,FALSE,"Summary";#N/A,#N/A,FALSE,"Adj to Option C";#N/A,#N/A,FALSE,"Dividend Analysis";#N/A,#N/A,FALSE,"Reserve Analysis";#N/A,#N/A,FALSE,"Depreciation";#N/A,#N/A,FALSE,"Other Tax Adj"}</definedName>
    <definedName name="wrn.Estimated._.Tax._.Annualized._.Method." localSheetId="22" hidden="1">{#N/A,#N/A,FALSE,"Summary";#N/A,#N/A,FALSE,"Adj to Option C";#N/A,#N/A,FALSE,"Dividend Analysis";#N/A,#N/A,FALSE,"Reserve Analysis";#N/A,#N/A,FALSE,"Depreciation";#N/A,#N/A,FALSE,"Other Tax Adj"}</definedName>
    <definedName name="wrn.Estimated._.Tax._.Annualized._.Method." localSheetId="23" hidden="1">{#N/A,#N/A,FALSE,"Summary";#N/A,#N/A,FALSE,"Adj to Option C";#N/A,#N/A,FALSE,"Dividend Analysis";#N/A,#N/A,FALSE,"Reserve Analysis";#N/A,#N/A,FALSE,"Depreciation";#N/A,#N/A,FALSE,"Other Tax Adj"}</definedName>
    <definedName name="wrn.Estimated._.Tax._.Annualized._.Method." localSheetId="20" hidden="1">{#N/A,#N/A,FALSE,"Summary";#N/A,#N/A,FALSE,"Adj to Option C";#N/A,#N/A,FALSE,"Dividend Analysis";#N/A,#N/A,FALSE,"Reserve Analysis";#N/A,#N/A,FALSE,"Depreciation";#N/A,#N/A,FALSE,"Other Tax Adj"}</definedName>
    <definedName name="wrn.Estimated._.Tax._.Annualized._.Method." localSheetId="25" hidden="1">{#N/A,#N/A,FALSE,"Summary";#N/A,#N/A,FALSE,"Adj to Option C";#N/A,#N/A,FALSE,"Dividend Analysis";#N/A,#N/A,FALSE,"Reserve Analysis";#N/A,#N/A,FALSE,"Depreciation";#N/A,#N/A,FALSE,"Other Tax Adj"}</definedName>
    <definedName name="wrn.Estimated._.Tax._.Annualized._.Method." hidden="1">{#N/A,#N/A,FALSE,"Summary";#N/A,#N/A,FALSE,"Adj to Option C";#N/A,#N/A,FALSE,"Dividend Analysis";#N/A,#N/A,FALSE,"Reserve Analysis";#N/A,#N/A,FALSE,"Depreciation";#N/A,#N/A,FALSE,"Other Tax Adj"}</definedName>
    <definedName name="wrn.ET._.Schedules." localSheetId="24" hidden="1">{"ET Schedule 7",#N/A,FALSE,"Plant Adjustments";"ET Schedule 9",#N/A,FALSE,"SterlingStip";"ET Schedule 10",#N/A,FALSE,"Plant Adjustments";"ET Schedule 13",#N/A,FALSE,"Plant Adjustments";"ET Schedule 16",#N/A,FALSE,"DeferredTaxes"}</definedName>
    <definedName name="wrn.ET._.Schedules." localSheetId="21" hidden="1">{"ET Schedule 7",#N/A,FALSE,"Plant Adjustments";"ET Schedule 9",#N/A,FALSE,"SterlingStip";"ET Schedule 10",#N/A,FALSE,"Plant Adjustments";"ET Schedule 13",#N/A,FALSE,"Plant Adjustments";"ET Schedule 16",#N/A,FALSE,"DeferredTaxes"}</definedName>
    <definedName name="wrn.ET._.Schedules." localSheetId="22" hidden="1">{"ET Schedule 7",#N/A,FALSE,"Plant Adjustments";"ET Schedule 9",#N/A,FALSE,"SterlingStip";"ET Schedule 10",#N/A,FALSE,"Plant Adjustments";"ET Schedule 13",#N/A,FALSE,"Plant Adjustments";"ET Schedule 16",#N/A,FALSE,"DeferredTaxes"}</definedName>
    <definedName name="wrn.ET._.Schedules." localSheetId="23" hidden="1">{"ET Schedule 7",#N/A,FALSE,"Plant Adjustments";"ET Schedule 9",#N/A,FALSE,"SterlingStip";"ET Schedule 10",#N/A,FALSE,"Plant Adjustments";"ET Schedule 13",#N/A,FALSE,"Plant Adjustments";"ET Schedule 16",#N/A,FALSE,"DeferredTaxes"}</definedName>
    <definedName name="wrn.ET._.Schedules." localSheetId="20" hidden="1">{"ET Schedule 7",#N/A,FALSE,"Plant Adjustments";"ET Schedule 9",#N/A,FALSE,"SterlingStip";"ET Schedule 10",#N/A,FALSE,"Plant Adjustments";"ET Schedule 13",#N/A,FALSE,"Plant Adjustments";"ET Schedule 16",#N/A,FALSE,"DeferredTaxes"}</definedName>
    <definedName name="wrn.ET._.Schedules." localSheetId="25" hidden="1">{"ET Schedule 7",#N/A,FALSE,"Plant Adjustments";"ET Schedule 9",#N/A,FALSE,"SterlingStip";"ET Schedule 10",#N/A,FALSE,"Plant Adjustments";"ET Schedule 13",#N/A,FALSE,"Plant Adjustments";"ET Schedule 16",#N/A,FALSE,"DeferredTaxes"}</definedName>
    <definedName name="wrn.ET._.Schedules." hidden="1">{"ET Schedule 7",#N/A,FALSE,"Plant Adjustments";"ET Schedule 9",#N/A,FALSE,"SterlingStip";"ET Schedule 10",#N/A,FALSE,"Plant Adjustments";"ET Schedule 13",#N/A,FALSE,"Plant Adjustments";"ET Schedule 16",#N/A,FALSE,"DeferredTaxes"}</definedName>
    <definedName name="wrn.Exec._.Summary." localSheetId="24" hidden="1">{#N/A,#N/A,FALSE,"INPUTDATA";#N/A,#N/A,FALSE,"SUMMARY"}</definedName>
    <definedName name="wrn.Exec._.Summary." localSheetId="21" hidden="1">{#N/A,#N/A,FALSE,"INPUTDATA";#N/A,#N/A,FALSE,"SUMMARY"}</definedName>
    <definedName name="wrn.Exec._.Summary." localSheetId="22" hidden="1">{#N/A,#N/A,FALSE,"INPUTDATA";#N/A,#N/A,FALSE,"SUMMARY"}</definedName>
    <definedName name="wrn.Exec._.Summary." localSheetId="23" hidden="1">{#N/A,#N/A,FALSE,"INPUTDATA";#N/A,#N/A,FALSE,"SUMMARY"}</definedName>
    <definedName name="wrn.Exec._.Summary." localSheetId="20" hidden="1">{#N/A,#N/A,FALSE,"INPUTDATA";#N/A,#N/A,FALSE,"SUMMARY"}</definedName>
    <definedName name="wrn.Exec._.Summary." localSheetId="25" hidden="1">{#N/A,#N/A,FALSE,"INPUTDATA";#N/A,#N/A,FALSE,"SUMMARY"}</definedName>
    <definedName name="wrn.Exec._.Summary." hidden="1">{#N/A,#N/A,FALSE,"INPUTDATA";#N/A,#N/A,FALSE,"SUMMARY"}</definedName>
    <definedName name="wrn.Exec1._.Summary" localSheetId="24" hidden="1">{#N/A,#N/A,FALSE,"INPUTDATA";#N/A,#N/A,FALSE,"SUMMARY"}</definedName>
    <definedName name="wrn.Exec1._.Summary" localSheetId="21" hidden="1">{#N/A,#N/A,FALSE,"INPUTDATA";#N/A,#N/A,FALSE,"SUMMARY"}</definedName>
    <definedName name="wrn.Exec1._.Summary" localSheetId="22" hidden="1">{#N/A,#N/A,FALSE,"INPUTDATA";#N/A,#N/A,FALSE,"SUMMARY"}</definedName>
    <definedName name="wrn.Exec1._.Summary" localSheetId="23" hidden="1">{#N/A,#N/A,FALSE,"INPUTDATA";#N/A,#N/A,FALSE,"SUMMARY"}</definedName>
    <definedName name="wrn.Exec1._.Summary" localSheetId="20" hidden="1">{#N/A,#N/A,FALSE,"INPUTDATA";#N/A,#N/A,FALSE,"SUMMARY"}</definedName>
    <definedName name="wrn.Exec1._.Summary" localSheetId="25" hidden="1">{#N/A,#N/A,FALSE,"INPUTDATA";#N/A,#N/A,FALSE,"SUMMARY"}</definedName>
    <definedName name="wrn.Exec1._.Summary" hidden="1">{#N/A,#N/A,FALSE,"INPUTDATA";#N/A,#N/A,FALSE,"SUMMARY"}</definedName>
    <definedName name="wrn.ExitAndSalesAssumptions." localSheetId="24" hidden="1">{#N/A,#N/A,FALSE,"ExitStrategy"}</definedName>
    <definedName name="wrn.ExitAndSalesAssumptions." localSheetId="21" hidden="1">{#N/A,#N/A,FALSE,"ExitStrategy"}</definedName>
    <definedName name="wrn.ExitAndSalesAssumptions." localSheetId="22" hidden="1">{#N/A,#N/A,FALSE,"ExitStrategy"}</definedName>
    <definedName name="wrn.ExitAndSalesAssumptions." localSheetId="23" hidden="1">{#N/A,#N/A,FALSE,"ExitStrategy"}</definedName>
    <definedName name="wrn.ExitAndSalesAssumptions." localSheetId="20" hidden="1">{#N/A,#N/A,FALSE,"ExitStrategy"}</definedName>
    <definedName name="wrn.ExitAndSalesAssumptions." localSheetId="25" hidden="1">{#N/A,#N/A,FALSE,"ExitStrategy"}</definedName>
    <definedName name="wrn.ExitAndSalesAssumptions." hidden="1">{#N/A,#N/A,FALSE,"ExitStrategy"}</definedName>
    <definedName name="wrn.FAC._.SUMMARY." localSheetId="24" hidden="1">{"FAC_SUMMARY",#N/A,FALSE,"Summaries"}</definedName>
    <definedName name="wrn.FAC._.SUMMARY." localSheetId="21" hidden="1">{"FAC_SUMMARY",#N/A,FALSE,"Summaries"}</definedName>
    <definedName name="wrn.FAC._.SUMMARY." localSheetId="22" hidden="1">{"FAC_SUMMARY",#N/A,FALSE,"Summaries"}</definedName>
    <definedName name="wrn.FAC._.SUMMARY." localSheetId="23" hidden="1">{"FAC_SUMMARY",#N/A,FALSE,"Summaries"}</definedName>
    <definedName name="wrn.FAC._.SUMMARY." localSheetId="20" hidden="1">{"FAC_SUMMARY",#N/A,FALSE,"Summaries"}</definedName>
    <definedName name="wrn.FAC._.SUMMARY." localSheetId="25" hidden="1">{"FAC_SUMMARY",#N/A,FALSE,"Summaries"}</definedName>
    <definedName name="wrn.FAC._.SUMMARY." hidden="1">{"FAC_SUMMARY",#N/A,FALSE,"Summaries"}</definedName>
    <definedName name="wrn.Falcons._.Divisions." localSheetId="24" hidden="1">{#N/A,#N/A,TRUE,"Fiber_Optic_Cable_Input ";#N/A,#N/A,TRUE,"Specialty_Fiber_Devices_Input";#N/A,#N/A,TRUE,"Optical_Fiber_Apparatus_Input"}</definedName>
    <definedName name="wrn.Falcons._.Divisions." localSheetId="21" hidden="1">{#N/A,#N/A,TRUE,"Fiber_Optic_Cable_Input ";#N/A,#N/A,TRUE,"Specialty_Fiber_Devices_Input";#N/A,#N/A,TRUE,"Optical_Fiber_Apparatus_Input"}</definedName>
    <definedName name="wrn.Falcons._.Divisions." localSheetId="22" hidden="1">{#N/A,#N/A,TRUE,"Fiber_Optic_Cable_Input ";#N/A,#N/A,TRUE,"Specialty_Fiber_Devices_Input";#N/A,#N/A,TRUE,"Optical_Fiber_Apparatus_Input"}</definedName>
    <definedName name="wrn.Falcons._.Divisions." localSheetId="23" hidden="1">{#N/A,#N/A,TRUE,"Fiber_Optic_Cable_Input ";#N/A,#N/A,TRUE,"Specialty_Fiber_Devices_Input";#N/A,#N/A,TRUE,"Optical_Fiber_Apparatus_Input"}</definedName>
    <definedName name="wrn.Falcons._.Divisions." localSheetId="20" hidden="1">{#N/A,#N/A,TRUE,"Fiber_Optic_Cable_Input ";#N/A,#N/A,TRUE,"Specialty_Fiber_Devices_Input";#N/A,#N/A,TRUE,"Optical_Fiber_Apparatus_Input"}</definedName>
    <definedName name="wrn.Falcons._.Divisions." localSheetId="25" hidden="1">{#N/A,#N/A,TRUE,"Fiber_Optic_Cable_Input ";#N/A,#N/A,TRUE,"Specialty_Fiber_Devices_Input";#N/A,#N/A,TRUE,"Optical_Fiber_Apparatus_Input"}</definedName>
    <definedName name="wrn.Falcons._.Divisions." hidden="1">{#N/A,#N/A,TRUE,"Fiber_Optic_Cable_Input ";#N/A,#N/A,TRUE,"Specialty_Fiber_Devices_Input";#N/A,#N/A,TRUE,"Optical_Fiber_Apparatus_Input"}</definedName>
    <definedName name="wrn.Falcons._.Standalone." localSheetId="24" hidden="1">{#N/A,#N/A,TRUE,"Falcons_Standalone";#N/A,#N/A,TRUE,"Target_Input";#N/A,#N/A,TRUE,"Target_Calendarized"}</definedName>
    <definedName name="wrn.Falcons._.Standalone." localSheetId="21" hidden="1">{#N/A,#N/A,TRUE,"Falcons_Standalone";#N/A,#N/A,TRUE,"Target_Input";#N/A,#N/A,TRUE,"Target_Calendarized"}</definedName>
    <definedName name="wrn.Falcons._.Standalone." localSheetId="22" hidden="1">{#N/A,#N/A,TRUE,"Falcons_Standalone";#N/A,#N/A,TRUE,"Target_Input";#N/A,#N/A,TRUE,"Target_Calendarized"}</definedName>
    <definedName name="wrn.Falcons._.Standalone." localSheetId="23" hidden="1">{#N/A,#N/A,TRUE,"Falcons_Standalone";#N/A,#N/A,TRUE,"Target_Input";#N/A,#N/A,TRUE,"Target_Calendarized"}</definedName>
    <definedName name="wrn.Falcons._.Standalone." localSheetId="20" hidden="1">{#N/A,#N/A,TRUE,"Falcons_Standalone";#N/A,#N/A,TRUE,"Target_Input";#N/A,#N/A,TRUE,"Target_Calendarized"}</definedName>
    <definedName name="wrn.Falcons._.Standalone." localSheetId="25" hidden="1">{#N/A,#N/A,TRUE,"Falcons_Standalone";#N/A,#N/A,TRUE,"Target_Input";#N/A,#N/A,TRUE,"Target_Calendarized"}</definedName>
    <definedName name="wrn.Falcons._.Standalone." hidden="1">{#N/A,#N/A,TRUE,"Falcons_Standalone";#N/A,#N/A,TRUE,"Target_Input";#N/A,#N/A,TRUE,"Target_Calendarized"}</definedName>
    <definedName name="wrn.FAS132." localSheetId="24" hidden="1">{"Disc_part1",#N/A,FALSE,"FAS132";"Disc_part2",#N/A,FALSE,"FAS132"}</definedName>
    <definedName name="wrn.FAS132." localSheetId="21" hidden="1">{"Disc_part1",#N/A,FALSE,"FAS132";"Disc_part2",#N/A,FALSE,"FAS132"}</definedName>
    <definedName name="wrn.FAS132." localSheetId="22" hidden="1">{"Disc_part1",#N/A,FALSE,"FAS132";"Disc_part2",#N/A,FALSE,"FAS132"}</definedName>
    <definedName name="wrn.FAS132." localSheetId="23" hidden="1">{"Disc_part1",#N/A,FALSE,"FAS132";"Disc_part2",#N/A,FALSE,"FAS132"}</definedName>
    <definedName name="wrn.FAS132." localSheetId="20" hidden="1">{"Disc_part1",#N/A,FALSE,"FAS132";"Disc_part2",#N/A,FALSE,"FAS132"}</definedName>
    <definedName name="wrn.FAS132." localSheetId="25" hidden="1">{"Disc_part1",#N/A,FALSE,"FAS132";"Disc_part2",#N/A,FALSE,"FAS132"}</definedName>
    <definedName name="wrn.FAS132." hidden="1">{"Disc_part1",#N/A,FALSE,"FAS132";"Disc_part2",#N/A,FALSE,"FAS132"}</definedName>
    <definedName name="wrn.Fas132.2" localSheetId="24" hidden="1">{"Disc_part1",#N/A,FALSE,"FAS132";"Disc_part2",#N/A,FALSE,"FAS132"}</definedName>
    <definedName name="wrn.Fas132.2" localSheetId="21" hidden="1">{"Disc_part1",#N/A,FALSE,"FAS132";"Disc_part2",#N/A,FALSE,"FAS132"}</definedName>
    <definedName name="wrn.Fas132.2" localSheetId="22" hidden="1">{"Disc_part1",#N/A,FALSE,"FAS132";"Disc_part2",#N/A,FALSE,"FAS132"}</definedName>
    <definedName name="wrn.Fas132.2" localSheetId="23" hidden="1">{"Disc_part1",#N/A,FALSE,"FAS132";"Disc_part2",#N/A,FALSE,"FAS132"}</definedName>
    <definedName name="wrn.Fas132.2" localSheetId="20" hidden="1">{"Disc_part1",#N/A,FALSE,"FAS132";"Disc_part2",#N/A,FALSE,"FAS132"}</definedName>
    <definedName name="wrn.Fas132.2" localSheetId="25" hidden="1">{"Disc_part1",#N/A,FALSE,"FAS132";"Disc_part2",#N/A,FALSE,"FAS132"}</definedName>
    <definedName name="wrn.Fas132.2" hidden="1">{"Disc_part1",#N/A,FALSE,"FAS132";"Disc_part2",#N/A,FALSE,"FAS132"}</definedName>
    <definedName name="wrn.FCB." localSheetId="24" hidden="1">{"FCB_ALL",#N/A,FALSE,"FCB"}</definedName>
    <definedName name="wrn.FCB." localSheetId="21" hidden="1">{"FCB_ALL",#N/A,FALSE,"FCB"}</definedName>
    <definedName name="wrn.FCB." localSheetId="22" hidden="1">{"FCB_ALL",#N/A,FALSE,"FCB"}</definedName>
    <definedName name="wrn.FCB." localSheetId="23" hidden="1">{"FCB_ALL",#N/A,FALSE,"FCB"}</definedName>
    <definedName name="wrn.FCB." localSheetId="20" hidden="1">{"FCB_ALL",#N/A,FALSE,"FCB"}</definedName>
    <definedName name="wrn.FCB." localSheetId="25" hidden="1">{"FCB_ALL",#N/A,FALSE,"FCB"}</definedName>
    <definedName name="wrn.FCB." hidden="1">{"FCB_ALL",#N/A,FALSE,"FCB"}</definedName>
    <definedName name="wrn.fcb2" localSheetId="24" hidden="1">{"FCB_ALL",#N/A,FALSE,"FCB"}</definedName>
    <definedName name="wrn.fcb2" localSheetId="21" hidden="1">{"FCB_ALL",#N/A,FALSE,"FCB"}</definedName>
    <definedName name="wrn.fcb2" localSheetId="22" hidden="1">{"FCB_ALL",#N/A,FALSE,"FCB"}</definedName>
    <definedName name="wrn.fcb2" localSheetId="23" hidden="1">{"FCB_ALL",#N/A,FALSE,"FCB"}</definedName>
    <definedName name="wrn.fcb2" localSheetId="20" hidden="1">{"FCB_ALL",#N/A,FALSE,"FCB"}</definedName>
    <definedName name="wrn.fcb2" localSheetId="25" hidden="1">{"FCB_ALL",#N/A,FALSE,"FCB"}</definedName>
    <definedName name="wrn.fcb2" hidden="1">{"FCB_ALL",#N/A,FALSE,"FCB"}</definedName>
    <definedName name="wrn.FERC._.FAC._.CALC." localSheetId="24" hidden="1">{"FERC_FAC",#N/A,FALSE,"FERC_Fuel&amp;Rev"}</definedName>
    <definedName name="wrn.FERC._.FAC._.CALC." localSheetId="21" hidden="1">{"FERC_FAC",#N/A,FALSE,"FERC_Fuel&amp;Rev"}</definedName>
    <definedName name="wrn.FERC._.FAC._.CALC." localSheetId="22" hidden="1">{"FERC_FAC",#N/A,FALSE,"FERC_Fuel&amp;Rev"}</definedName>
    <definedName name="wrn.FERC._.FAC._.CALC." localSheetId="23" hidden="1">{"FERC_FAC",#N/A,FALSE,"FERC_Fuel&amp;Rev"}</definedName>
    <definedName name="wrn.FERC._.FAC._.CALC." localSheetId="20" hidden="1">{"FERC_FAC",#N/A,FALSE,"FERC_Fuel&amp;Rev"}</definedName>
    <definedName name="wrn.FERC._.FAC._.CALC." localSheetId="25" hidden="1">{"FERC_FAC",#N/A,FALSE,"FERC_Fuel&amp;Rev"}</definedName>
    <definedName name="wrn.FERC._.FAC._.CALC." hidden="1">{"FERC_FAC",#N/A,FALSE,"FERC_Fuel&amp;Rev"}</definedName>
    <definedName name="wrn.FERC._.WEATHER._.and._.JURIS._.FUEL." localSheetId="24" hidden="1">{"FERC_WEATHER_AND_FUEL",#N/A,FALSE,"FERC_Fuel&amp;Rev"}</definedName>
    <definedName name="wrn.FERC._.WEATHER._.and._.JURIS._.FUEL." localSheetId="21" hidden="1">{"FERC_WEATHER_AND_FUEL",#N/A,FALSE,"FERC_Fuel&amp;Rev"}</definedName>
    <definedName name="wrn.FERC._.WEATHER._.and._.JURIS._.FUEL." localSheetId="22" hidden="1">{"FERC_WEATHER_AND_FUEL",#N/A,FALSE,"FERC_Fuel&amp;Rev"}</definedName>
    <definedName name="wrn.FERC._.WEATHER._.and._.JURIS._.FUEL." localSheetId="23" hidden="1">{"FERC_WEATHER_AND_FUEL",#N/A,FALSE,"FERC_Fuel&amp;Rev"}</definedName>
    <definedName name="wrn.FERC._.WEATHER._.and._.JURIS._.FUEL." localSheetId="20" hidden="1">{"FERC_WEATHER_AND_FUEL",#N/A,FALSE,"FERC_Fuel&amp;Rev"}</definedName>
    <definedName name="wrn.FERC._.WEATHER._.and._.JURIS._.FUEL." localSheetId="25" hidden="1">{"FERC_WEATHER_AND_FUEL",#N/A,FALSE,"FERC_Fuel&amp;Rev"}</definedName>
    <definedName name="wrn.FERC._.WEATHER._.and._.JURIS._.FUEL." hidden="1">{"FERC_WEATHER_AND_FUEL",#N/A,FALSE,"FERC_Fuel&amp;Rev"}</definedName>
    <definedName name="wrn.Filing." localSheetId="15"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24"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21"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22"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23"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20"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25"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nal._.Copies." localSheetId="24" hidden="1">{"PPPI FAS87",#N/A,FALSE,"PPPI";"GroupA",#N/A,FALSE,"GroupA";"GroupB",#N/A,FALSE,"GroupB";"GainLoss",#N/A,FALSE,"GainLoss1"}</definedName>
    <definedName name="wrn.Final._.Copies." localSheetId="21" hidden="1">{"PPPI FAS87",#N/A,FALSE,"PPPI";"GroupA",#N/A,FALSE,"GroupA";"GroupB",#N/A,FALSE,"GroupB";"GainLoss",#N/A,FALSE,"GainLoss1"}</definedName>
    <definedName name="wrn.Final._.Copies." localSheetId="22" hidden="1">{"PPPI FAS87",#N/A,FALSE,"PPPI";"GroupA",#N/A,FALSE,"GroupA";"GroupB",#N/A,FALSE,"GroupB";"GainLoss",#N/A,FALSE,"GainLoss1"}</definedName>
    <definedName name="wrn.Final._.Copies." localSheetId="23" hidden="1">{"PPPI FAS87",#N/A,FALSE,"PPPI";"GroupA",#N/A,FALSE,"GroupA";"GroupB",#N/A,FALSE,"GroupB";"GainLoss",#N/A,FALSE,"GainLoss1"}</definedName>
    <definedName name="wrn.Final._.Copies." localSheetId="20" hidden="1">{"PPPI FAS87",#N/A,FALSE,"PPPI";"GroupA",#N/A,FALSE,"GroupA";"GroupB",#N/A,FALSE,"GroupB";"GainLoss",#N/A,FALSE,"GainLoss1"}</definedName>
    <definedName name="wrn.Final._.Copies." localSheetId="25" hidden="1">{"PPPI FAS87",#N/A,FALSE,"PPPI";"GroupA",#N/A,FALSE,"GroupA";"GroupB",#N/A,FALSE,"GroupB";"GainLoss",#N/A,FALSE,"GainLoss1"}</definedName>
    <definedName name="wrn.Final._.Copies." hidden="1">{"PPPI FAS87",#N/A,FALSE,"PPPI";"GroupA",#N/A,FALSE,"GroupA";"GroupB",#N/A,FALSE,"GroupB";"GainLoss",#N/A,FALSE,"GainLoss1"}</definedName>
    <definedName name="wrn.FinalCopies." localSheetId="24" hidden="1">{"FinalAll-Dyn",#N/A,TRUE,"Total";"FinalPens-Dyn",#N/A,TRUE,"Pensions";"FinalOPEB-Dyn",#N/A,TRUE,"OPEB";"FinalAllRound-Dyn",#N/A,TRUE,"Total";"FinalAll-IP",#N/A,TRUE,"Total";"FinalPens-IP",#N/A,TRUE,"Pensions";"FinalAllRound-IP",#N/A,TRUE,"Total"}</definedName>
    <definedName name="wrn.FinalCopies." localSheetId="21" hidden="1">{"FinalAll-Dyn",#N/A,TRUE,"Total";"FinalPens-Dyn",#N/A,TRUE,"Pensions";"FinalOPEB-Dyn",#N/A,TRUE,"OPEB";"FinalAllRound-Dyn",#N/A,TRUE,"Total";"FinalAll-IP",#N/A,TRUE,"Total";"FinalPens-IP",#N/A,TRUE,"Pensions";"FinalAllRound-IP",#N/A,TRUE,"Total"}</definedName>
    <definedName name="wrn.FinalCopies." localSheetId="22" hidden="1">{"FinalAll-Dyn",#N/A,TRUE,"Total";"FinalPens-Dyn",#N/A,TRUE,"Pensions";"FinalOPEB-Dyn",#N/A,TRUE,"OPEB";"FinalAllRound-Dyn",#N/A,TRUE,"Total";"FinalAll-IP",#N/A,TRUE,"Total";"FinalPens-IP",#N/A,TRUE,"Pensions";"FinalAllRound-IP",#N/A,TRUE,"Total"}</definedName>
    <definedName name="wrn.FinalCopies." localSheetId="23" hidden="1">{"FinalAll-Dyn",#N/A,TRUE,"Total";"FinalPens-Dyn",#N/A,TRUE,"Pensions";"FinalOPEB-Dyn",#N/A,TRUE,"OPEB";"FinalAllRound-Dyn",#N/A,TRUE,"Total";"FinalAll-IP",#N/A,TRUE,"Total";"FinalPens-IP",#N/A,TRUE,"Pensions";"FinalAllRound-IP",#N/A,TRUE,"Total"}</definedName>
    <definedName name="wrn.FinalCopies." localSheetId="20" hidden="1">{"FinalAll-Dyn",#N/A,TRUE,"Total";"FinalPens-Dyn",#N/A,TRUE,"Pensions";"FinalOPEB-Dyn",#N/A,TRUE,"OPEB";"FinalAllRound-Dyn",#N/A,TRUE,"Total";"FinalAll-IP",#N/A,TRUE,"Total";"FinalPens-IP",#N/A,TRUE,"Pensions";"FinalAllRound-IP",#N/A,TRUE,"Total"}</definedName>
    <definedName name="wrn.FinalCopies." localSheetId="25" hidden="1">{"FinalAll-Dyn",#N/A,TRUE,"Total";"FinalPens-Dyn",#N/A,TRUE,"Pensions";"FinalOPEB-Dyn",#N/A,TRUE,"OPEB";"FinalAllRound-Dyn",#N/A,TRUE,"Total";"FinalAll-IP",#N/A,TRUE,"Total";"FinalPens-IP",#N/A,TRUE,"Pensions";"FinalAllRound-IP",#N/A,TRUE,"Total"}</definedName>
    <definedName name="wrn.FinalCopies." hidden="1">{"FinalAll-Dyn",#N/A,TRUE,"Total";"FinalPens-Dyn",#N/A,TRUE,"Pensions";"FinalOPEB-Dyn",#N/A,TRUE,"OPEB";"FinalAllRound-Dyn",#N/A,TRUE,"Total";"FinalAll-IP",#N/A,TRUE,"Total";"FinalPens-IP",#N/A,TRUE,"Pensions";"FinalAllRound-IP",#N/A,TRUE,"Total"}</definedName>
    <definedName name="wrn.Financials." localSheetId="24" hidden="1">{"Earnings",#N/A,FALSE,"Earnings";"BalanceSheet",#N/A,FALSE,"BalanceSheet";"Change in Cash",#N/A,FALSE,"CashFlow";"normalengs",#N/A,FALSE,"NormalEngs";"upstream normal per Bbl",#N/A,FALSE,"NormEngUp";"CAPEXsum",#N/A,FALSE,"CAPEX Sum"}</definedName>
    <definedName name="wrn.Financials." localSheetId="21" hidden="1">{"Earnings",#N/A,FALSE,"Earnings";"BalanceSheet",#N/A,FALSE,"BalanceSheet";"Change in Cash",#N/A,FALSE,"CashFlow";"normalengs",#N/A,FALSE,"NormalEngs";"upstream normal per Bbl",#N/A,FALSE,"NormEngUp";"CAPEXsum",#N/A,FALSE,"CAPEX Sum"}</definedName>
    <definedName name="wrn.Financials." localSheetId="22" hidden="1">{"Earnings",#N/A,FALSE,"Earnings";"BalanceSheet",#N/A,FALSE,"BalanceSheet";"Change in Cash",#N/A,FALSE,"CashFlow";"normalengs",#N/A,FALSE,"NormalEngs";"upstream normal per Bbl",#N/A,FALSE,"NormEngUp";"CAPEXsum",#N/A,FALSE,"CAPEX Sum"}</definedName>
    <definedName name="wrn.Financials." localSheetId="23" hidden="1">{"Earnings",#N/A,FALSE,"Earnings";"BalanceSheet",#N/A,FALSE,"BalanceSheet";"Change in Cash",#N/A,FALSE,"CashFlow";"normalengs",#N/A,FALSE,"NormalEngs";"upstream normal per Bbl",#N/A,FALSE,"NormEngUp";"CAPEXsum",#N/A,FALSE,"CAPEX Sum"}</definedName>
    <definedName name="wrn.Financials." localSheetId="20" hidden="1">{"Earnings",#N/A,FALSE,"Earnings";"BalanceSheet",#N/A,FALSE,"BalanceSheet";"Change in Cash",#N/A,FALSE,"CashFlow";"normalengs",#N/A,FALSE,"NormalEngs";"upstream normal per Bbl",#N/A,FALSE,"NormEngUp";"CAPEXsum",#N/A,FALSE,"CAPEX Sum"}</definedName>
    <definedName name="wrn.Financials." localSheetId="25" hidden="1">{"Earnings",#N/A,FALSE,"Earnings";"BalanceSheet",#N/A,FALSE,"BalanceSheet";"Change in Cash",#N/A,FALSE,"CashFlow";"normalengs",#N/A,FALSE,"NormalEngs";"upstream normal per Bbl",#N/A,FALSE,"NormEngUp";"CAPEXsum",#N/A,FALSE,"CAPEX Sum"}</definedName>
    <definedName name="wrn.Financials." hidden="1">{"Earnings",#N/A,FALSE,"Earnings";"BalanceSheet",#N/A,FALSE,"BalanceSheet";"Change in Cash",#N/A,FALSE,"CashFlow";"normalengs",#N/A,FALSE,"NormalEngs";"upstream normal per Bbl",#N/A,FALSE,"NormEngUp";"CAPEXsum",#N/A,FALSE,"CAPEX Sum"}</definedName>
    <definedName name="wrn.FOC._.Detail." localSheetId="24" hidden="1">{#N/A,#N/A,TRUE,"FOC_Product_Assumptions"}</definedName>
    <definedName name="wrn.FOC._.Detail." localSheetId="21" hidden="1">{#N/A,#N/A,TRUE,"FOC_Product_Assumptions"}</definedName>
    <definedName name="wrn.FOC._.Detail." localSheetId="22" hidden="1">{#N/A,#N/A,TRUE,"FOC_Product_Assumptions"}</definedName>
    <definedName name="wrn.FOC._.Detail." localSheetId="23" hidden="1">{#N/A,#N/A,TRUE,"FOC_Product_Assumptions"}</definedName>
    <definedName name="wrn.FOC._.Detail." localSheetId="20" hidden="1">{#N/A,#N/A,TRUE,"FOC_Product_Assumptions"}</definedName>
    <definedName name="wrn.FOC._.Detail." localSheetId="25" hidden="1">{#N/A,#N/A,TRUE,"FOC_Product_Assumptions"}</definedName>
    <definedName name="wrn.FOC._.Detail." hidden="1">{#N/A,#N/A,TRUE,"FOC_Product_Assumptions"}</definedName>
    <definedName name="wrn.For._.filling._.out._.assessments." localSheetId="15" hidden="1">{"Print Empty Template",#N/A,FALSE,"Input"}</definedName>
    <definedName name="wrn.For._.filling._.out._.assessments." localSheetId="24" hidden="1">{"Print Empty Template",#N/A,FALSE,"Input"}</definedName>
    <definedName name="wrn.For._.filling._.out._.assessments." localSheetId="21" hidden="1">{"Print Empty Template",#N/A,FALSE,"Input"}</definedName>
    <definedName name="wrn.For._.filling._.out._.assessments." localSheetId="22" hidden="1">{"Print Empty Template",#N/A,FALSE,"Input"}</definedName>
    <definedName name="wrn.For._.filling._.out._.assessments." localSheetId="23" hidden="1">{"Print Empty Template",#N/A,FALSE,"Input"}</definedName>
    <definedName name="wrn.For._.filling._.out._.assessments." localSheetId="20" hidden="1">{"Print Empty Template",#N/A,FALSE,"Input"}</definedName>
    <definedName name="wrn.For._.filling._.out._.assessments." localSheetId="25" hidden="1">{"Print Empty Template",#N/A,FALSE,"Input"}</definedName>
    <definedName name="wrn.For._.filling._.out._.assessments." hidden="1">{"Print Empty Template",#N/A,FALSE,"Input"}</definedName>
    <definedName name="wrn.For._.IR." localSheetId="24" hidden="1">{"Earnings",#N/A,TRUE,"Earnings";"qtr for IR",#N/A,TRUE,"Quarters";"balancesheet",#N/A,TRUE,"BalanceSheet";"change in cash",#N/A,TRUE,"CashFlow";"oil and gas earnings",#N/A,TRUE,"Oil and Gas Results";"price and vol detail",#N/A,TRUE,"Oil and Gas Results";"capexsum",#N/A,TRUE,"CAPEX Sum"}</definedName>
    <definedName name="wrn.For._.IR." localSheetId="21" hidden="1">{"Earnings",#N/A,TRUE,"Earnings";"qtr for IR",#N/A,TRUE,"Quarters";"balancesheet",#N/A,TRUE,"BalanceSheet";"change in cash",#N/A,TRUE,"CashFlow";"oil and gas earnings",#N/A,TRUE,"Oil and Gas Results";"price and vol detail",#N/A,TRUE,"Oil and Gas Results";"capexsum",#N/A,TRUE,"CAPEX Sum"}</definedName>
    <definedName name="wrn.For._.IR." localSheetId="22" hidden="1">{"Earnings",#N/A,TRUE,"Earnings";"qtr for IR",#N/A,TRUE,"Quarters";"balancesheet",#N/A,TRUE,"BalanceSheet";"change in cash",#N/A,TRUE,"CashFlow";"oil and gas earnings",#N/A,TRUE,"Oil and Gas Results";"price and vol detail",#N/A,TRUE,"Oil and Gas Results";"capexsum",#N/A,TRUE,"CAPEX Sum"}</definedName>
    <definedName name="wrn.For._.IR." localSheetId="23" hidden="1">{"Earnings",#N/A,TRUE,"Earnings";"qtr for IR",#N/A,TRUE,"Quarters";"balancesheet",#N/A,TRUE,"BalanceSheet";"change in cash",#N/A,TRUE,"CashFlow";"oil and gas earnings",#N/A,TRUE,"Oil and Gas Results";"price and vol detail",#N/A,TRUE,"Oil and Gas Results";"capexsum",#N/A,TRUE,"CAPEX Sum"}</definedName>
    <definedName name="wrn.For._.IR." localSheetId="20" hidden="1">{"Earnings",#N/A,TRUE,"Earnings";"qtr for IR",#N/A,TRUE,"Quarters";"balancesheet",#N/A,TRUE,"BalanceSheet";"change in cash",#N/A,TRUE,"CashFlow";"oil and gas earnings",#N/A,TRUE,"Oil and Gas Results";"price and vol detail",#N/A,TRUE,"Oil and Gas Results";"capexsum",#N/A,TRUE,"CAPEX Sum"}</definedName>
    <definedName name="wrn.For._.IR." localSheetId="25" hidden="1">{"Earnings",#N/A,TRUE,"Earnings";"qtr for IR",#N/A,TRUE,"Quarters";"balancesheet",#N/A,TRUE,"BalanceSheet";"change in cash",#N/A,TRUE,"CashFlow";"oil and gas earnings",#N/A,TRUE,"Oil and Gas Results";"price and vol detail",#N/A,TRUE,"Oil and Gas Results";"capexsum",#N/A,TRUE,"CAPEX Sum"}</definedName>
    <definedName name="wrn.For._.IR." hidden="1">{"Earnings",#N/A,TRUE,"Earnings";"qtr for IR",#N/A,TRUE,"Quarters";"balancesheet",#N/A,TRUE,"BalanceSheet";"change in cash",#N/A,TRUE,"CashFlow";"oil and gas earnings",#N/A,TRUE,"Oil and Gas Results";"price and vol detail",#N/A,TRUE,"Oil and Gas Results";"capexsum",#N/A,TRUE,"CAPEX Sum"}</definedName>
    <definedName name="wrn.for._.IR._.review." localSheetId="24" hidden="1">{"Earnings",#N/A,FALSE,"Earnings";"BalanceSheet",#N/A,FALSE,"BalanceSheet";"ChangeinCash",#N/A,FALSE,"CashFlow";"IR Production Sum",#N/A,FALSE,"E&amp;P Summary";"IR EPCost Sum",#N/A,FALSE,"E&amp;P Summary"}</definedName>
    <definedName name="wrn.for._.IR._.review." localSheetId="21" hidden="1">{"Earnings",#N/A,FALSE,"Earnings";"BalanceSheet",#N/A,FALSE,"BalanceSheet";"ChangeinCash",#N/A,FALSE,"CashFlow";"IR Production Sum",#N/A,FALSE,"E&amp;P Summary";"IR EPCost Sum",#N/A,FALSE,"E&amp;P Summary"}</definedName>
    <definedName name="wrn.for._.IR._.review." localSheetId="22" hidden="1">{"Earnings",#N/A,FALSE,"Earnings";"BalanceSheet",#N/A,FALSE,"BalanceSheet";"ChangeinCash",#N/A,FALSE,"CashFlow";"IR Production Sum",#N/A,FALSE,"E&amp;P Summary";"IR EPCost Sum",#N/A,FALSE,"E&amp;P Summary"}</definedName>
    <definedName name="wrn.for._.IR._.review." localSheetId="23" hidden="1">{"Earnings",#N/A,FALSE,"Earnings";"BalanceSheet",#N/A,FALSE,"BalanceSheet";"ChangeinCash",#N/A,FALSE,"CashFlow";"IR Production Sum",#N/A,FALSE,"E&amp;P Summary";"IR EPCost Sum",#N/A,FALSE,"E&amp;P Summary"}</definedName>
    <definedName name="wrn.for._.IR._.review." localSheetId="20" hidden="1">{"Earnings",#N/A,FALSE,"Earnings";"BalanceSheet",#N/A,FALSE,"BalanceSheet";"ChangeinCash",#N/A,FALSE,"CashFlow";"IR Production Sum",#N/A,FALSE,"E&amp;P Summary";"IR EPCost Sum",#N/A,FALSE,"E&amp;P Summary"}</definedName>
    <definedName name="wrn.for._.IR._.review." localSheetId="25" hidden="1">{"Earnings",#N/A,FALSE,"Earnings";"BalanceSheet",#N/A,FALSE,"BalanceSheet";"ChangeinCash",#N/A,FALSE,"CashFlow";"IR Production Sum",#N/A,FALSE,"E&amp;P Summary";"IR EPCost Sum",#N/A,FALSE,"E&amp;P Summary"}</definedName>
    <definedName name="wrn.for._.IR._.review." hidden="1">{"Earnings",#N/A,FALSE,"Earnings";"BalanceSheet",#N/A,FALSE,"BalanceSheet";"ChangeinCash",#N/A,FALSE,"CashFlow";"IR Production Sum",#N/A,FALSE,"E&amp;P Summary";"IR EPCost Sum",#N/A,FALSE,"E&amp;P Summary"}</definedName>
    <definedName name="wrn.For._.Merge." localSheetId="24" hidden="1">{"Earnings",#N/A,FALSE,"Earnings";"balancesheet",#N/A,FALSE,"BalanceSheet";"change in cash",#N/A,FALSE,"CashFlow";"oil and gas results",#N/A,FALSE,"Oil and Gas Earnings";"foreign oil and gas results",#N/A,FALSE,"Foreign O&amp;G";"oil and gas details",#N/A,FALSE,"Foreign O&amp;G";"capexsum",#N/A,FALSE,"CAPEX Sum"}</definedName>
    <definedName name="wrn.For._.Merge." localSheetId="21" hidden="1">{"Earnings",#N/A,FALSE,"Earnings";"balancesheet",#N/A,FALSE,"BalanceSheet";"change in cash",#N/A,FALSE,"CashFlow";"oil and gas results",#N/A,FALSE,"Oil and Gas Earnings";"foreign oil and gas results",#N/A,FALSE,"Foreign O&amp;G";"oil and gas details",#N/A,FALSE,"Foreign O&amp;G";"capexsum",#N/A,FALSE,"CAPEX Sum"}</definedName>
    <definedName name="wrn.For._.Merge." localSheetId="22" hidden="1">{"Earnings",#N/A,FALSE,"Earnings";"balancesheet",#N/A,FALSE,"BalanceSheet";"change in cash",#N/A,FALSE,"CashFlow";"oil and gas results",#N/A,FALSE,"Oil and Gas Earnings";"foreign oil and gas results",#N/A,FALSE,"Foreign O&amp;G";"oil and gas details",#N/A,FALSE,"Foreign O&amp;G";"capexsum",#N/A,FALSE,"CAPEX Sum"}</definedName>
    <definedName name="wrn.For._.Merge." localSheetId="23" hidden="1">{"Earnings",#N/A,FALSE,"Earnings";"balancesheet",#N/A,FALSE,"BalanceSheet";"change in cash",#N/A,FALSE,"CashFlow";"oil and gas results",#N/A,FALSE,"Oil and Gas Earnings";"foreign oil and gas results",#N/A,FALSE,"Foreign O&amp;G";"oil and gas details",#N/A,FALSE,"Foreign O&amp;G";"capexsum",#N/A,FALSE,"CAPEX Sum"}</definedName>
    <definedName name="wrn.For._.Merge." localSheetId="20" hidden="1">{"Earnings",#N/A,FALSE,"Earnings";"balancesheet",#N/A,FALSE,"BalanceSheet";"change in cash",#N/A,FALSE,"CashFlow";"oil and gas results",#N/A,FALSE,"Oil and Gas Earnings";"foreign oil and gas results",#N/A,FALSE,"Foreign O&amp;G";"oil and gas details",#N/A,FALSE,"Foreign O&amp;G";"capexsum",#N/A,FALSE,"CAPEX Sum"}</definedName>
    <definedName name="wrn.For._.Merge." localSheetId="25" hidden="1">{"Earnings",#N/A,FALSE,"Earnings";"balancesheet",#N/A,FALSE,"BalanceSheet";"change in cash",#N/A,FALSE,"CashFlow";"oil and gas results",#N/A,FALSE,"Oil and Gas Earnings";"foreign oil and gas results",#N/A,FALSE,"Foreign O&amp;G";"oil and gas details",#N/A,FALSE,"Foreign O&amp;G";"capexsum",#N/A,FALSE,"CAPEX Sum"}</definedName>
    <definedName name="wrn.For._.Merge." hidden="1">{"Earnings",#N/A,FALSE,"Earnings";"balancesheet",#N/A,FALSE,"BalanceSheet";"change in cash",#N/A,FALSE,"CashFlow";"oil and gas results",#N/A,FALSE,"Oil and Gas Earnings";"foreign oil and gas results",#N/A,FALSE,"Foreign O&amp;G";"oil and gas details",#N/A,FALSE,"Foreign O&amp;G";"capexsum",#N/A,FALSE,"CAPEX Sum"}</definedName>
    <definedName name="wrn.For._.Report." localSheetId="24" hidden="1">{"Factsheet",#N/A,FALSE,"Fact";"Earnings",#N/A,FALSE,"Earnings";"BalanceSheet",#N/A,FALSE,"BalanceSheet";"Change in Cash",#N/A,FALSE,"CashFlow";"Q Rating",#N/A,FALSE,"Q-Rating";"Dupont",#N/A,FALSE,"Dupont"}</definedName>
    <definedName name="wrn.For._.Report." localSheetId="21" hidden="1">{"Factsheet",#N/A,FALSE,"Fact";"Earnings",#N/A,FALSE,"Earnings";"BalanceSheet",#N/A,FALSE,"BalanceSheet";"Change in Cash",#N/A,FALSE,"CashFlow";"Q Rating",#N/A,FALSE,"Q-Rating";"Dupont",#N/A,FALSE,"Dupont"}</definedName>
    <definedName name="wrn.For._.Report." localSheetId="22" hidden="1">{"Factsheet",#N/A,FALSE,"Fact";"Earnings",#N/A,FALSE,"Earnings";"BalanceSheet",#N/A,FALSE,"BalanceSheet";"Change in Cash",#N/A,FALSE,"CashFlow";"Q Rating",#N/A,FALSE,"Q-Rating";"Dupont",#N/A,FALSE,"Dupont"}</definedName>
    <definedName name="wrn.For._.Report." localSheetId="23" hidden="1">{"Factsheet",#N/A,FALSE,"Fact";"Earnings",#N/A,FALSE,"Earnings";"BalanceSheet",#N/A,FALSE,"BalanceSheet";"Change in Cash",#N/A,FALSE,"CashFlow";"Q Rating",#N/A,FALSE,"Q-Rating";"Dupont",#N/A,FALSE,"Dupont"}</definedName>
    <definedName name="wrn.For._.Report." localSheetId="20" hidden="1">{"Factsheet",#N/A,FALSE,"Fact";"Earnings",#N/A,FALSE,"Earnings";"BalanceSheet",#N/A,FALSE,"BalanceSheet";"Change in Cash",#N/A,FALSE,"CashFlow";"Q Rating",#N/A,FALSE,"Q-Rating";"Dupont",#N/A,FALSE,"Dupont"}</definedName>
    <definedName name="wrn.For._.Report." localSheetId="25" hidden="1">{"Factsheet",#N/A,FALSE,"Fact";"Earnings",#N/A,FALSE,"Earnings";"BalanceSheet",#N/A,FALSE,"BalanceSheet";"Change in Cash",#N/A,FALSE,"CashFlow";"Q Rating",#N/A,FALSE,"Q-Rating";"Dupont",#N/A,FALSE,"Dupont"}</definedName>
    <definedName name="wrn.For._.Report." hidden="1">{"Factsheet",#N/A,FALSE,"Fact";"Earnings",#N/A,FALSE,"Earnings";"BalanceSheet",#N/A,FALSE,"BalanceSheet";"Change in Cash",#N/A,FALSE,"CashFlow";"Q Rating",#N/A,FALSE,"Q-Rating";"Dupont",#N/A,FALSE,"Dupont"}</definedName>
    <definedName name="wrn.FPL._.Cnsl._.Inc._.State._.Pg._.3A." localSheetId="24" hidden="1">{"FPL Consol Inc State Pg 3A",#N/A,FALSE,"ISFPLSUB"}</definedName>
    <definedName name="wrn.FPL._.Cnsl._.Inc._.State._.Pg._.3A." localSheetId="21" hidden="1">{"FPL Consol Inc State Pg 3A",#N/A,FALSE,"ISFPLSUB"}</definedName>
    <definedName name="wrn.FPL._.Cnsl._.Inc._.State._.Pg._.3A." localSheetId="22" hidden="1">{"FPL Consol Inc State Pg 3A",#N/A,FALSE,"ISFPLSUB"}</definedName>
    <definedName name="wrn.FPL._.Cnsl._.Inc._.State._.Pg._.3A." localSheetId="23" hidden="1">{"FPL Consol Inc State Pg 3A",#N/A,FALSE,"ISFPLSUB"}</definedName>
    <definedName name="wrn.FPL._.Cnsl._.Inc._.State._.Pg._.3A." localSheetId="20" hidden="1">{"FPL Consol Inc State Pg 3A",#N/A,FALSE,"ISFPLSUB"}</definedName>
    <definedName name="wrn.FPL._.Cnsl._.Inc._.State._.Pg._.3A." localSheetId="25" hidden="1">{"FPL Consol Inc State Pg 3A",#N/A,FALSE,"ISFPLSUB"}</definedName>
    <definedName name="wrn.FPL._.Cnsl._.Inc._.State._.Pg._.3A." hidden="1">{"FPL Consol Inc State Pg 3A",#N/A,FALSE,"ISFPLSUB"}</definedName>
    <definedName name="wrn.FPL._.Cnsl._.Inc._.State._.Pg._.3M." localSheetId="24" hidden="1">{"FPL Consol Inc State Pg 3M",#N/A,FALSE,"ISFPLSUB"}</definedName>
    <definedName name="wrn.FPL._.Cnsl._.Inc._.State._.Pg._.3M." localSheetId="21" hidden="1">{"FPL Consol Inc State Pg 3M",#N/A,FALSE,"ISFPLSUB"}</definedName>
    <definedName name="wrn.FPL._.Cnsl._.Inc._.State._.Pg._.3M." localSheetId="22" hidden="1">{"FPL Consol Inc State Pg 3M",#N/A,FALSE,"ISFPLSUB"}</definedName>
    <definedName name="wrn.FPL._.Cnsl._.Inc._.State._.Pg._.3M." localSheetId="23" hidden="1">{"FPL Consol Inc State Pg 3M",#N/A,FALSE,"ISFPLSUB"}</definedName>
    <definedName name="wrn.FPL._.Cnsl._.Inc._.State._.Pg._.3M." localSheetId="20" hidden="1">{"FPL Consol Inc State Pg 3M",#N/A,FALSE,"ISFPLSUB"}</definedName>
    <definedName name="wrn.FPL._.Cnsl._.Inc._.State._.Pg._.3M." localSheetId="25" hidden="1">{"FPL Consol Inc State Pg 3M",#N/A,FALSE,"ISFPLSUB"}</definedName>
    <definedName name="wrn.FPL._.Cnsl._.Inc._.State._.Pg._.3M." hidden="1">{"FPL Consol Inc State Pg 3M",#N/A,FALSE,"ISFPLSUB"}</definedName>
    <definedName name="wrn.FPL._.Cnsl._.Inc._.State._.Pg._.3Y." localSheetId="24" hidden="1">{"FPL Consol Inc State Pg 3Y",#N/A,FALSE,"ISFPLSUB"}</definedName>
    <definedName name="wrn.FPL._.Cnsl._.Inc._.State._.Pg._.3Y." localSheetId="21" hidden="1">{"FPL Consol Inc State Pg 3Y",#N/A,FALSE,"ISFPLSUB"}</definedName>
    <definedName name="wrn.FPL._.Cnsl._.Inc._.State._.Pg._.3Y." localSheetId="22" hidden="1">{"FPL Consol Inc State Pg 3Y",#N/A,FALSE,"ISFPLSUB"}</definedName>
    <definedName name="wrn.FPL._.Cnsl._.Inc._.State._.Pg._.3Y." localSheetId="23" hidden="1">{"FPL Consol Inc State Pg 3Y",#N/A,FALSE,"ISFPLSUB"}</definedName>
    <definedName name="wrn.FPL._.Cnsl._.Inc._.State._.Pg._.3Y." localSheetId="20" hidden="1">{"FPL Consol Inc State Pg 3Y",#N/A,FALSE,"ISFPLSUB"}</definedName>
    <definedName name="wrn.FPL._.Cnsl._.Inc._.State._.Pg._.3Y." localSheetId="25" hidden="1">{"FPL Consol Inc State Pg 3Y",#N/A,FALSE,"ISFPLSUB"}</definedName>
    <definedName name="wrn.FPL._.Cnsl._.Inc._.State._.Pg._.3Y." hidden="1">{"FPL Consol Inc State Pg 3Y",#N/A,FALSE,"ISFPLSUB"}</definedName>
    <definedName name="wrn.FPL._.Consolidated." localSheetId="24" hidden="1">{"Fpl Consol Pg 1",#N/A,FALSE,"FPL Consolidated";"FPL Consol Pg 2",#N/A,FALSE,"FPL Consolidated"}</definedName>
    <definedName name="wrn.FPL._.Consolidated." localSheetId="21" hidden="1">{"Fpl Consol Pg 1",#N/A,FALSE,"FPL Consolidated";"FPL Consol Pg 2",#N/A,FALSE,"FPL Consolidated"}</definedName>
    <definedName name="wrn.FPL._.Consolidated." localSheetId="22" hidden="1">{"Fpl Consol Pg 1",#N/A,FALSE,"FPL Consolidated";"FPL Consol Pg 2",#N/A,FALSE,"FPL Consolidated"}</definedName>
    <definedName name="wrn.FPL._.Consolidated." localSheetId="23" hidden="1">{"Fpl Consol Pg 1",#N/A,FALSE,"FPL Consolidated";"FPL Consol Pg 2",#N/A,FALSE,"FPL Consolidated"}</definedName>
    <definedName name="wrn.FPL._.Consolidated." localSheetId="20" hidden="1">{"Fpl Consol Pg 1",#N/A,FALSE,"FPL Consolidated";"FPL Consol Pg 2",#N/A,FALSE,"FPL Consolidated"}</definedName>
    <definedName name="wrn.FPL._.Consolidated." localSheetId="25" hidden="1">{"Fpl Consol Pg 1",#N/A,FALSE,"FPL Consolidated";"FPL Consol Pg 2",#N/A,FALSE,"FPL Consolidated"}</definedName>
    <definedName name="wrn.FPL._.Consolidated." hidden="1">{"Fpl Consol Pg 1",#N/A,FALSE,"FPL Consolidated";"FPL Consol Pg 2",#N/A,FALSE,"FPL Consolidated"}</definedName>
    <definedName name="wrn.Full._.Budget." localSheetId="24"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Full._.Budget." localSheetId="21"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Full._.Budget." localSheetId="22"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Full._.Budget." localSheetId="23"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Full._.Budget." localSheetId="20"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Full._.Budget." localSheetId="25"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Full._.Budget."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Full._.Model." localSheetId="24"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rn.Full._.Model." localSheetId="21"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rn.Full._.Model." localSheetId="22"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rn.Full._.Model." localSheetId="23"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rn.Full._.Model." localSheetId="20"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rn.Full._.Model." localSheetId="25"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rn.Full._.Model."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rn.full._.print." localSheetId="24"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localSheetId="21"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localSheetId="22"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localSheetId="23"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localSheetId="20"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localSheetId="25"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Report." localSheetId="24" hidden="1">{"Assumptions",#N/A,FALSE,"Sheet1";"Main Report",#N/A,FALSE,"Sheet1";"Results",#N/A,FALSE,"Sheet1";"Advances",#N/A,FALSE,"Sheet1"}</definedName>
    <definedName name="wrn.Full._.Report." localSheetId="21" hidden="1">{"Assumptions",#N/A,FALSE,"Sheet1";"Main Report",#N/A,FALSE,"Sheet1";"Results",#N/A,FALSE,"Sheet1";"Advances",#N/A,FALSE,"Sheet1"}</definedName>
    <definedName name="wrn.Full._.Report." localSheetId="22" hidden="1">{"Assumptions",#N/A,FALSE,"Sheet1";"Main Report",#N/A,FALSE,"Sheet1";"Results",#N/A,FALSE,"Sheet1";"Advances",#N/A,FALSE,"Sheet1"}</definedName>
    <definedName name="wrn.Full._.Report." localSheetId="23" hidden="1">{"Assumptions",#N/A,FALSE,"Sheet1";"Main Report",#N/A,FALSE,"Sheet1";"Results",#N/A,FALSE,"Sheet1";"Advances",#N/A,FALSE,"Sheet1"}</definedName>
    <definedName name="wrn.Full._.Report." localSheetId="20" hidden="1">{"Assumptions",#N/A,FALSE,"Sheet1";"Main Report",#N/A,FALSE,"Sheet1";"Results",#N/A,FALSE,"Sheet1";"Advances",#N/A,FALSE,"Sheet1"}</definedName>
    <definedName name="wrn.Full._.Report." localSheetId="25" hidden="1">{"Assumptions",#N/A,FALSE,"Sheet1";"Main Report",#N/A,FALSE,"Sheet1";"Results",#N/A,FALSE,"Sheet1";"Advances",#N/A,FALSE,"Sheet1"}</definedName>
    <definedName name="wrn.Full._.Report." hidden="1">{"Assumptions",#N/A,FALSE,"Sheet1";"Main Report",#N/A,FALSE,"Sheet1";"Results",#N/A,FALSE,"Sheet1";"Advances",#N/A,FALSE,"Sheet1"}</definedName>
    <definedName name="wrn.GAAP._.Report." localSheetId="24" hidden="1">{"Income Budget",#N/A,FALSE,"98 Income";"Running GAAP Budget Income",#N/A,FALSE,"98 Income";"GAAP Actual",#N/A,FALSE,"98 Income";"GAAP Varinance",#N/A,FALSE,"98 Income"}</definedName>
    <definedName name="wrn.GAAP._.Report." localSheetId="21" hidden="1">{"Income Budget",#N/A,FALSE,"98 Income";"Running GAAP Budget Income",#N/A,FALSE,"98 Income";"GAAP Actual",#N/A,FALSE,"98 Income";"GAAP Varinance",#N/A,FALSE,"98 Income"}</definedName>
    <definedName name="wrn.GAAP._.Report." localSheetId="22" hidden="1">{"Income Budget",#N/A,FALSE,"98 Income";"Running GAAP Budget Income",#N/A,FALSE,"98 Income";"GAAP Actual",#N/A,FALSE,"98 Income";"GAAP Varinance",#N/A,FALSE,"98 Income"}</definedName>
    <definedName name="wrn.GAAP._.Report." localSheetId="23" hidden="1">{"Income Budget",#N/A,FALSE,"98 Income";"Running GAAP Budget Income",#N/A,FALSE,"98 Income";"GAAP Actual",#N/A,FALSE,"98 Income";"GAAP Varinance",#N/A,FALSE,"98 Income"}</definedName>
    <definedName name="wrn.GAAP._.Report." localSheetId="20" hidden="1">{"Income Budget",#N/A,FALSE,"98 Income";"Running GAAP Budget Income",#N/A,FALSE,"98 Income";"GAAP Actual",#N/A,FALSE,"98 Income";"GAAP Varinance",#N/A,FALSE,"98 Income"}</definedName>
    <definedName name="wrn.GAAP._.Report." localSheetId="25" hidden="1">{"Income Budget",#N/A,FALSE,"98 Income";"Running GAAP Budget Income",#N/A,FALSE,"98 Income";"GAAP Actual",#N/A,FALSE,"98 Income";"GAAP Varinance",#N/A,FALSE,"98 Income"}</definedName>
    <definedName name="wrn.GAAP._.Report." hidden="1">{"Income Budget",#N/A,FALSE,"98 Income";"Running GAAP Budget Income",#N/A,FALSE,"98 Income";"GAAP Actual",#N/A,FALSE,"98 Income";"GAAP Varinance",#N/A,FALSE,"98 Income"}</definedName>
    <definedName name="wrn.go." localSheetId="24" hidden="1">{"wp_h4.2",#N/A,FALSE,"WP_H4.2";"wp_h4.3",#N/A,FALSE,"WP_H4.3"}</definedName>
    <definedName name="wrn.go." localSheetId="21" hidden="1">{"wp_h4.2",#N/A,FALSE,"WP_H4.2";"wp_h4.3",#N/A,FALSE,"WP_H4.3"}</definedName>
    <definedName name="wrn.go." localSheetId="22" hidden="1">{"wp_h4.2",#N/A,FALSE,"WP_H4.2";"wp_h4.3",#N/A,FALSE,"WP_H4.3"}</definedName>
    <definedName name="wrn.go." localSheetId="23" hidden="1">{"wp_h4.2",#N/A,FALSE,"WP_H4.2";"wp_h4.3",#N/A,FALSE,"WP_H4.3"}</definedName>
    <definedName name="wrn.go." localSheetId="20" hidden="1">{"wp_h4.2",#N/A,FALSE,"WP_H4.2";"wp_h4.3",#N/A,FALSE,"WP_H4.3"}</definedName>
    <definedName name="wrn.go." localSheetId="25" hidden="1">{"wp_h4.2",#N/A,FALSE,"WP_H4.2";"wp_h4.3",#N/A,FALSE,"WP_H4.3"}</definedName>
    <definedName name="wrn.go." hidden="1">{"wp_h4.2",#N/A,FALSE,"WP_H4.2";"wp_h4.3",#N/A,FALSE,"WP_H4.3"}</definedName>
    <definedName name="wrn.HAReport." localSheetId="24" hidden="1">{"Input1",#N/A,FALSE,"Input";"Input2",#N/A,FALSE,"Input";"Input3",#N/A,FALSE,"Input2";"Calc1",#N/A,FALSE,"Calcs";"Calc2",#N/A,FALSE,"Calcs";"Liabsumm",#N/A,FALSE,"Liabsumm";"Summary",#N/A,FALSE,"Summary";"GL",#N/A,FALSE,"GL";"GL2",#N/A,FALSE,"GL2";"amort",#N/A,FALSE,"amort";"Recon",#N/A,FALSE,"Recon";"FAS1321",#N/A,FALSE,"FAS1321";"FAS1322",#N/A,FALSE,"FAS1322"}</definedName>
    <definedName name="wrn.HAReport." localSheetId="21" hidden="1">{"Input1",#N/A,FALSE,"Input";"Input2",#N/A,FALSE,"Input";"Input3",#N/A,FALSE,"Input2";"Calc1",#N/A,FALSE,"Calcs";"Calc2",#N/A,FALSE,"Calcs";"Liabsumm",#N/A,FALSE,"Liabsumm";"Summary",#N/A,FALSE,"Summary";"GL",#N/A,FALSE,"GL";"GL2",#N/A,FALSE,"GL2";"amort",#N/A,FALSE,"amort";"Recon",#N/A,FALSE,"Recon";"FAS1321",#N/A,FALSE,"FAS1321";"FAS1322",#N/A,FALSE,"FAS1322"}</definedName>
    <definedName name="wrn.HAReport." localSheetId="22" hidden="1">{"Input1",#N/A,FALSE,"Input";"Input2",#N/A,FALSE,"Input";"Input3",#N/A,FALSE,"Input2";"Calc1",#N/A,FALSE,"Calcs";"Calc2",#N/A,FALSE,"Calcs";"Liabsumm",#N/A,FALSE,"Liabsumm";"Summary",#N/A,FALSE,"Summary";"GL",#N/A,FALSE,"GL";"GL2",#N/A,FALSE,"GL2";"amort",#N/A,FALSE,"amort";"Recon",#N/A,FALSE,"Recon";"FAS1321",#N/A,FALSE,"FAS1321";"FAS1322",#N/A,FALSE,"FAS1322"}</definedName>
    <definedName name="wrn.HAReport." localSheetId="23" hidden="1">{"Input1",#N/A,FALSE,"Input";"Input2",#N/A,FALSE,"Input";"Input3",#N/A,FALSE,"Input2";"Calc1",#N/A,FALSE,"Calcs";"Calc2",#N/A,FALSE,"Calcs";"Liabsumm",#N/A,FALSE,"Liabsumm";"Summary",#N/A,FALSE,"Summary";"GL",#N/A,FALSE,"GL";"GL2",#N/A,FALSE,"GL2";"amort",#N/A,FALSE,"amort";"Recon",#N/A,FALSE,"Recon";"FAS1321",#N/A,FALSE,"FAS1321";"FAS1322",#N/A,FALSE,"FAS1322"}</definedName>
    <definedName name="wrn.HAReport." localSheetId="20" hidden="1">{"Input1",#N/A,FALSE,"Input";"Input2",#N/A,FALSE,"Input";"Input3",#N/A,FALSE,"Input2";"Calc1",#N/A,FALSE,"Calcs";"Calc2",#N/A,FALSE,"Calcs";"Liabsumm",#N/A,FALSE,"Liabsumm";"Summary",#N/A,FALSE,"Summary";"GL",#N/A,FALSE,"GL";"GL2",#N/A,FALSE,"GL2";"amort",#N/A,FALSE,"amort";"Recon",#N/A,FALSE,"Recon";"FAS1321",#N/A,FALSE,"FAS1321";"FAS1322",#N/A,FALSE,"FAS1322"}</definedName>
    <definedName name="wrn.HAReport." localSheetId="25" hidden="1">{"Input1",#N/A,FALSE,"Input";"Input2",#N/A,FALSE,"Input";"Input3",#N/A,FALSE,"Input2";"Calc1",#N/A,FALSE,"Calcs";"Calc2",#N/A,FALSE,"Calcs";"Liabsumm",#N/A,FALSE,"Liabsumm";"Summary",#N/A,FALSE,"Summary";"GL",#N/A,FALSE,"GL";"GL2",#N/A,FALSE,"GL2";"amort",#N/A,FALSE,"amort";"Recon",#N/A,FALSE,"Recon";"FAS1321",#N/A,FALSE,"FAS1321";"FAS1322",#N/A,FALSE,"FAS1322"}</definedName>
    <definedName name="wrn.HAReport." hidden="1">{"Input1",#N/A,FALSE,"Input";"Input2",#N/A,FALSE,"Input";"Input3",#N/A,FALSE,"Input2";"Calc1",#N/A,FALSE,"Calcs";"Calc2",#N/A,FALSE,"Calcs";"Liabsumm",#N/A,FALSE,"Liabsumm";"Summary",#N/A,FALSE,"Summary";"GL",#N/A,FALSE,"GL";"GL2",#N/A,FALSE,"GL2";"amort",#N/A,FALSE,"amort";"Recon",#N/A,FALSE,"Recon";"FAS1321",#N/A,FALSE,"FAS1321";"FAS1322",#N/A,FALSE,"FAS1322"}</definedName>
    <definedName name="wrn.HASTAX." localSheetId="24" hidden="1">{#N/A,#N/A,FALSE,"Hastax"}</definedName>
    <definedName name="wrn.HASTAX." localSheetId="21" hidden="1">{#N/A,#N/A,FALSE,"Hastax"}</definedName>
    <definedName name="wrn.HASTAX." localSheetId="22" hidden="1">{#N/A,#N/A,FALSE,"Hastax"}</definedName>
    <definedName name="wrn.HASTAX." localSheetId="23" hidden="1">{#N/A,#N/A,FALSE,"Hastax"}</definedName>
    <definedName name="wrn.HASTAX." localSheetId="20" hidden="1">{#N/A,#N/A,FALSE,"Hastax"}</definedName>
    <definedName name="wrn.HASTAX." localSheetId="25" hidden="1">{#N/A,#N/A,FALSE,"Hastax"}</definedName>
    <definedName name="wrn.HASTAX." hidden="1">{#N/A,#N/A,FALSE,"Hastax"}</definedName>
    <definedName name="wrn.Headcount." localSheetId="24" hidden="1">{#N/A,#N/A,FALSE,"Headcount_PCS ";#N/A,#N/A,FALSE,"Headcount CIG";#N/A,#N/A,FALSE,"Headcount iDEN";#N/A,#N/A,FALSE,"JAG PLANT TREND"}</definedName>
    <definedName name="wrn.Headcount." localSheetId="21" hidden="1">{#N/A,#N/A,FALSE,"Headcount_PCS ";#N/A,#N/A,FALSE,"Headcount CIG";#N/A,#N/A,FALSE,"Headcount iDEN";#N/A,#N/A,FALSE,"JAG PLANT TREND"}</definedName>
    <definedName name="wrn.Headcount." localSheetId="22" hidden="1">{#N/A,#N/A,FALSE,"Headcount_PCS ";#N/A,#N/A,FALSE,"Headcount CIG";#N/A,#N/A,FALSE,"Headcount iDEN";#N/A,#N/A,FALSE,"JAG PLANT TREND"}</definedName>
    <definedName name="wrn.Headcount." localSheetId="23" hidden="1">{#N/A,#N/A,FALSE,"Headcount_PCS ";#N/A,#N/A,FALSE,"Headcount CIG";#N/A,#N/A,FALSE,"Headcount iDEN";#N/A,#N/A,FALSE,"JAG PLANT TREND"}</definedName>
    <definedName name="wrn.Headcount." localSheetId="20" hidden="1">{#N/A,#N/A,FALSE,"Headcount_PCS ";#N/A,#N/A,FALSE,"Headcount CIG";#N/A,#N/A,FALSE,"Headcount iDEN";#N/A,#N/A,FALSE,"JAG PLANT TREND"}</definedName>
    <definedName name="wrn.Headcount." localSheetId="25" hidden="1">{#N/A,#N/A,FALSE,"Headcount_PCS ";#N/A,#N/A,FALSE,"Headcount CIG";#N/A,#N/A,FALSE,"Headcount iDEN";#N/A,#N/A,FALSE,"JAG PLANT TREND"}</definedName>
    <definedName name="wrn.Headcount." hidden="1">{#N/A,#N/A,FALSE,"Headcount_PCS ";#N/A,#N/A,FALSE,"Headcount CIG";#N/A,#N/A,FALSE,"Headcount iDEN";#N/A,#N/A,FALSE,"JAG PLANT TREND"}</definedName>
    <definedName name="wrn.Headcount._1" localSheetId="24" hidden="1">{#N/A,#N/A,FALSE,"Headcount_PCS ";#N/A,#N/A,FALSE,"Headcount CIG";#N/A,#N/A,FALSE,"Headcount iDEN";#N/A,#N/A,FALSE,"JAG PLANT TREND"}</definedName>
    <definedName name="wrn.Headcount._1" localSheetId="21" hidden="1">{#N/A,#N/A,FALSE,"Headcount_PCS ";#N/A,#N/A,FALSE,"Headcount CIG";#N/A,#N/A,FALSE,"Headcount iDEN";#N/A,#N/A,FALSE,"JAG PLANT TREND"}</definedName>
    <definedName name="wrn.Headcount._1" localSheetId="22" hidden="1">{#N/A,#N/A,FALSE,"Headcount_PCS ";#N/A,#N/A,FALSE,"Headcount CIG";#N/A,#N/A,FALSE,"Headcount iDEN";#N/A,#N/A,FALSE,"JAG PLANT TREND"}</definedName>
    <definedName name="wrn.Headcount._1" localSheetId="23" hidden="1">{#N/A,#N/A,FALSE,"Headcount_PCS ";#N/A,#N/A,FALSE,"Headcount CIG";#N/A,#N/A,FALSE,"Headcount iDEN";#N/A,#N/A,FALSE,"JAG PLANT TREND"}</definedName>
    <definedName name="wrn.Headcount._1" localSheetId="20" hidden="1">{#N/A,#N/A,FALSE,"Headcount_PCS ";#N/A,#N/A,FALSE,"Headcount CIG";#N/A,#N/A,FALSE,"Headcount iDEN";#N/A,#N/A,FALSE,"JAG PLANT TREND"}</definedName>
    <definedName name="wrn.Headcount._1" localSheetId="25" hidden="1">{#N/A,#N/A,FALSE,"Headcount_PCS ";#N/A,#N/A,FALSE,"Headcount CIG";#N/A,#N/A,FALSE,"Headcount iDEN";#N/A,#N/A,FALSE,"JAG PLANT TREND"}</definedName>
    <definedName name="wrn.Headcount._1" hidden="1">{#N/A,#N/A,FALSE,"Headcount_PCS ";#N/A,#N/A,FALSE,"Headcount CIG";#N/A,#N/A,FALSE,"Headcount iDEN";#N/A,#N/A,FALSE,"JAG PLANT TREND"}</definedName>
    <definedName name="wrn.Headcount._2" localSheetId="24" hidden="1">{#N/A,#N/A,FALSE,"Headcount_PCS ";#N/A,#N/A,FALSE,"Headcount CIG";#N/A,#N/A,FALSE,"Headcount iDEN";#N/A,#N/A,FALSE,"JAG PLANT TREND"}</definedName>
    <definedName name="wrn.Headcount._2" localSheetId="21" hidden="1">{#N/A,#N/A,FALSE,"Headcount_PCS ";#N/A,#N/A,FALSE,"Headcount CIG";#N/A,#N/A,FALSE,"Headcount iDEN";#N/A,#N/A,FALSE,"JAG PLANT TREND"}</definedName>
    <definedName name="wrn.Headcount._2" localSheetId="22" hidden="1">{#N/A,#N/A,FALSE,"Headcount_PCS ";#N/A,#N/A,FALSE,"Headcount CIG";#N/A,#N/A,FALSE,"Headcount iDEN";#N/A,#N/A,FALSE,"JAG PLANT TREND"}</definedName>
    <definedName name="wrn.Headcount._2" localSheetId="23" hidden="1">{#N/A,#N/A,FALSE,"Headcount_PCS ";#N/A,#N/A,FALSE,"Headcount CIG";#N/A,#N/A,FALSE,"Headcount iDEN";#N/A,#N/A,FALSE,"JAG PLANT TREND"}</definedName>
    <definedName name="wrn.Headcount._2" localSheetId="20" hidden="1">{#N/A,#N/A,FALSE,"Headcount_PCS ";#N/A,#N/A,FALSE,"Headcount CIG";#N/A,#N/A,FALSE,"Headcount iDEN";#N/A,#N/A,FALSE,"JAG PLANT TREND"}</definedName>
    <definedName name="wrn.Headcount._2" localSheetId="25" hidden="1">{#N/A,#N/A,FALSE,"Headcount_PCS ";#N/A,#N/A,FALSE,"Headcount CIG";#N/A,#N/A,FALSE,"Headcount iDEN";#N/A,#N/A,FALSE,"JAG PLANT TREND"}</definedName>
    <definedName name="wrn.Headcount._2" hidden="1">{#N/A,#N/A,FALSE,"Headcount_PCS ";#N/A,#N/A,FALSE,"Headcount CIG";#N/A,#N/A,FALSE,"Headcount iDEN";#N/A,#N/A,FALSE,"JAG PLANT TREND"}</definedName>
    <definedName name="wrn.Headcount._3" localSheetId="24" hidden="1">{#N/A,#N/A,FALSE,"Headcount_PCS ";#N/A,#N/A,FALSE,"Headcount CIG";#N/A,#N/A,FALSE,"Headcount iDEN";#N/A,#N/A,FALSE,"JAG PLANT TREND"}</definedName>
    <definedName name="wrn.Headcount._3" localSheetId="21" hidden="1">{#N/A,#N/A,FALSE,"Headcount_PCS ";#N/A,#N/A,FALSE,"Headcount CIG";#N/A,#N/A,FALSE,"Headcount iDEN";#N/A,#N/A,FALSE,"JAG PLANT TREND"}</definedName>
    <definedName name="wrn.Headcount._3" localSheetId="22" hidden="1">{#N/A,#N/A,FALSE,"Headcount_PCS ";#N/A,#N/A,FALSE,"Headcount CIG";#N/A,#N/A,FALSE,"Headcount iDEN";#N/A,#N/A,FALSE,"JAG PLANT TREND"}</definedName>
    <definedName name="wrn.Headcount._3" localSheetId="23" hidden="1">{#N/A,#N/A,FALSE,"Headcount_PCS ";#N/A,#N/A,FALSE,"Headcount CIG";#N/A,#N/A,FALSE,"Headcount iDEN";#N/A,#N/A,FALSE,"JAG PLANT TREND"}</definedName>
    <definedName name="wrn.Headcount._3" localSheetId="20" hidden="1">{#N/A,#N/A,FALSE,"Headcount_PCS ";#N/A,#N/A,FALSE,"Headcount CIG";#N/A,#N/A,FALSE,"Headcount iDEN";#N/A,#N/A,FALSE,"JAG PLANT TREND"}</definedName>
    <definedName name="wrn.Headcount._3" localSheetId="25" hidden="1">{#N/A,#N/A,FALSE,"Headcount_PCS ";#N/A,#N/A,FALSE,"Headcount CIG";#N/A,#N/A,FALSE,"Headcount iDEN";#N/A,#N/A,FALSE,"JAG PLANT TREND"}</definedName>
    <definedName name="wrn.Headcount._3" hidden="1">{#N/A,#N/A,FALSE,"Headcount_PCS ";#N/A,#N/A,FALSE,"Headcount CIG";#N/A,#N/A,FALSE,"Headcount iDEN";#N/A,#N/A,FALSE,"JAG PLANT TREND"}</definedName>
    <definedName name="wrn.Headcount._4" localSheetId="24" hidden="1">{#N/A,#N/A,FALSE,"Headcount_PCS ";#N/A,#N/A,FALSE,"Headcount CIG";#N/A,#N/A,FALSE,"Headcount iDEN";#N/A,#N/A,FALSE,"JAG PLANT TREND"}</definedName>
    <definedName name="wrn.Headcount._4" localSheetId="21" hidden="1">{#N/A,#N/A,FALSE,"Headcount_PCS ";#N/A,#N/A,FALSE,"Headcount CIG";#N/A,#N/A,FALSE,"Headcount iDEN";#N/A,#N/A,FALSE,"JAG PLANT TREND"}</definedName>
    <definedName name="wrn.Headcount._4" localSheetId="22" hidden="1">{#N/A,#N/A,FALSE,"Headcount_PCS ";#N/A,#N/A,FALSE,"Headcount CIG";#N/A,#N/A,FALSE,"Headcount iDEN";#N/A,#N/A,FALSE,"JAG PLANT TREND"}</definedName>
    <definedName name="wrn.Headcount._4" localSheetId="23" hidden="1">{#N/A,#N/A,FALSE,"Headcount_PCS ";#N/A,#N/A,FALSE,"Headcount CIG";#N/A,#N/A,FALSE,"Headcount iDEN";#N/A,#N/A,FALSE,"JAG PLANT TREND"}</definedName>
    <definedName name="wrn.Headcount._4" localSheetId="20" hidden="1">{#N/A,#N/A,FALSE,"Headcount_PCS ";#N/A,#N/A,FALSE,"Headcount CIG";#N/A,#N/A,FALSE,"Headcount iDEN";#N/A,#N/A,FALSE,"JAG PLANT TREND"}</definedName>
    <definedName name="wrn.Headcount._4" localSheetId="25" hidden="1">{#N/A,#N/A,FALSE,"Headcount_PCS ";#N/A,#N/A,FALSE,"Headcount CIG";#N/A,#N/A,FALSE,"Headcount iDEN";#N/A,#N/A,FALSE,"JAG PLANT TREND"}</definedName>
    <definedName name="wrn.Headcount._4" hidden="1">{#N/A,#N/A,FALSE,"Headcount_PCS ";#N/A,#N/A,FALSE,"Headcount CIG";#N/A,#N/A,FALSE,"Headcount iDEN";#N/A,#N/A,FALSE,"JAG PLANT TREND"}</definedName>
    <definedName name="wrn.Headcount._5" localSheetId="24" hidden="1">{#N/A,#N/A,FALSE,"Headcount_PCS ";#N/A,#N/A,FALSE,"Headcount CIG";#N/A,#N/A,FALSE,"Headcount iDEN";#N/A,#N/A,FALSE,"JAG PLANT TREND"}</definedName>
    <definedName name="wrn.Headcount._5" localSheetId="21" hidden="1">{#N/A,#N/A,FALSE,"Headcount_PCS ";#N/A,#N/A,FALSE,"Headcount CIG";#N/A,#N/A,FALSE,"Headcount iDEN";#N/A,#N/A,FALSE,"JAG PLANT TREND"}</definedName>
    <definedName name="wrn.Headcount._5" localSheetId="22" hidden="1">{#N/A,#N/A,FALSE,"Headcount_PCS ";#N/A,#N/A,FALSE,"Headcount CIG";#N/A,#N/A,FALSE,"Headcount iDEN";#N/A,#N/A,FALSE,"JAG PLANT TREND"}</definedName>
    <definedName name="wrn.Headcount._5" localSheetId="23" hidden="1">{#N/A,#N/A,FALSE,"Headcount_PCS ";#N/A,#N/A,FALSE,"Headcount CIG";#N/A,#N/A,FALSE,"Headcount iDEN";#N/A,#N/A,FALSE,"JAG PLANT TREND"}</definedName>
    <definedName name="wrn.Headcount._5" localSheetId="20" hidden="1">{#N/A,#N/A,FALSE,"Headcount_PCS ";#N/A,#N/A,FALSE,"Headcount CIG";#N/A,#N/A,FALSE,"Headcount iDEN";#N/A,#N/A,FALSE,"JAG PLANT TREND"}</definedName>
    <definedName name="wrn.Headcount._5" localSheetId="25" hidden="1">{#N/A,#N/A,FALSE,"Headcount_PCS ";#N/A,#N/A,FALSE,"Headcount CIG";#N/A,#N/A,FALSE,"Headcount iDEN";#N/A,#N/A,FALSE,"JAG PLANT TREND"}</definedName>
    <definedName name="wrn.Headcount._5" hidden="1">{#N/A,#N/A,FALSE,"Headcount_PCS ";#N/A,#N/A,FALSE,"Headcount CIG";#N/A,#N/A,FALSE,"Headcount iDEN";#N/A,#N/A,FALSE,"JAG PLANT TREND"}</definedName>
    <definedName name="wrn.HLP._.Detail." localSheetId="15" hidden="1">{"2002 - 2006 Detail Income Statement",#N/A,FALSE,"TUB Income Statement wo DW";"BGS Deferral",#N/A,FALSE,"BGS Deferral";"NNC Deferral",#N/A,FALSE,"NNC Deferral";"MTC Deferral",#N/A,FALSE,"MTC Deferral";#N/A,#N/A,FALSE,"Schedule D"}</definedName>
    <definedName name="wrn.HLP._.Detail." localSheetId="24" hidden="1">{"2002 - 2006 Detail Income Statement",#N/A,FALSE,"TUB Income Statement wo DW";"BGS Deferral",#N/A,FALSE,"BGS Deferral";"NNC Deferral",#N/A,FALSE,"NNC Deferral";"MTC Deferral",#N/A,FALSE,"MTC Deferral";#N/A,#N/A,FALSE,"Schedule D"}</definedName>
    <definedName name="wrn.HLP._.Detail." localSheetId="21" hidden="1">{"2002 - 2006 Detail Income Statement",#N/A,FALSE,"TUB Income Statement wo DW";"BGS Deferral",#N/A,FALSE,"BGS Deferral";"NNC Deferral",#N/A,FALSE,"NNC Deferral";"MTC Deferral",#N/A,FALSE,"MTC Deferral";#N/A,#N/A,FALSE,"Schedule D"}</definedName>
    <definedName name="wrn.HLP._.Detail." localSheetId="22" hidden="1">{"2002 - 2006 Detail Income Statement",#N/A,FALSE,"TUB Income Statement wo DW";"BGS Deferral",#N/A,FALSE,"BGS Deferral";"NNC Deferral",#N/A,FALSE,"NNC Deferral";"MTC Deferral",#N/A,FALSE,"MTC Deferral";#N/A,#N/A,FALSE,"Schedule D"}</definedName>
    <definedName name="wrn.HLP._.Detail." localSheetId="23" hidden="1">{"2002 - 2006 Detail Income Statement",#N/A,FALSE,"TUB Income Statement wo DW";"BGS Deferral",#N/A,FALSE,"BGS Deferral";"NNC Deferral",#N/A,FALSE,"NNC Deferral";"MTC Deferral",#N/A,FALSE,"MTC Deferral";#N/A,#N/A,FALSE,"Schedule D"}</definedName>
    <definedName name="wrn.HLP._.Detail." localSheetId="20" hidden="1">{"2002 - 2006 Detail Income Statement",#N/A,FALSE,"TUB Income Statement wo DW";"BGS Deferral",#N/A,FALSE,"BGS Deferral";"NNC Deferral",#N/A,FALSE,"NNC Deferral";"MTC Deferral",#N/A,FALSE,"MTC Deferral";#N/A,#N/A,FALSE,"Schedule D"}</definedName>
    <definedName name="wrn.HLP._.Detail." localSheetId="25" hidden="1">{"2002 - 2006 Detail Income Statement",#N/A,FALSE,"TUB Income Statement wo DW";"BGS Deferral",#N/A,FALSE,"BGS Deferral";"NNC Deferral",#N/A,FALSE,"NNC Deferral";"MTC Deferral",#N/A,FALSE,"MTC Deferral";#N/A,#N/A,FALSE,"Schedule D"}</definedName>
    <definedName name="wrn.HLP._.Detail." hidden="1">{"2002 - 2006 Detail Income Statement",#N/A,FALSE,"TUB Income Statement wo DW";"BGS Deferral",#N/A,FALSE,"BGS Deferral";"NNC Deferral",#N/A,FALSE,"NNC Deferral";"MTC Deferral",#N/A,FALSE,"MTC Deferral";#N/A,#N/A,FALSE,"Schedule D"}</definedName>
    <definedName name="wrn.IDEN."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Back._.up._.Files." localSheetId="24" hidden="1">{#N/A,#N/A,FALSE,"BACK UP Balance FDM";#N/A,#N/A,FALSE,"BACK UP ASP nsad"}</definedName>
    <definedName name="wrn.iDEN._.Back._.up._.Files." localSheetId="21" hidden="1">{#N/A,#N/A,FALSE,"BACK UP Balance FDM";#N/A,#N/A,FALSE,"BACK UP ASP nsad"}</definedName>
    <definedName name="wrn.iDEN._.Back._.up._.Files." localSheetId="22" hidden="1">{#N/A,#N/A,FALSE,"BACK UP Balance FDM";#N/A,#N/A,FALSE,"BACK UP ASP nsad"}</definedName>
    <definedName name="wrn.iDEN._.Back._.up._.Files." localSheetId="23" hidden="1">{#N/A,#N/A,FALSE,"BACK UP Balance FDM";#N/A,#N/A,FALSE,"BACK UP ASP nsad"}</definedName>
    <definedName name="wrn.iDEN._.Back._.up._.Files." localSheetId="20" hidden="1">{#N/A,#N/A,FALSE,"BACK UP Balance FDM";#N/A,#N/A,FALSE,"BACK UP ASP nsad"}</definedName>
    <definedName name="wrn.iDEN._.Back._.up._.Files." localSheetId="25" hidden="1">{#N/A,#N/A,FALSE,"BACK UP Balance FDM";#N/A,#N/A,FALSE,"BACK UP ASP nsad"}</definedName>
    <definedName name="wrn.iDEN._.Back._.up._.Files." hidden="1">{#N/A,#N/A,FALSE,"BACK UP Balance FDM";#N/A,#N/A,FALSE,"BACK UP ASP nsad"}</definedName>
    <definedName name="wrn.iDEN._.Back._.up._.Files._1" localSheetId="24" hidden="1">{#N/A,#N/A,FALSE,"BACK UP Balance FDM";#N/A,#N/A,FALSE,"BACK UP ASP nsad"}</definedName>
    <definedName name="wrn.iDEN._.Back._.up._.Files._1" localSheetId="21" hidden="1">{#N/A,#N/A,FALSE,"BACK UP Balance FDM";#N/A,#N/A,FALSE,"BACK UP ASP nsad"}</definedName>
    <definedName name="wrn.iDEN._.Back._.up._.Files._1" localSheetId="22" hidden="1">{#N/A,#N/A,FALSE,"BACK UP Balance FDM";#N/A,#N/A,FALSE,"BACK UP ASP nsad"}</definedName>
    <definedName name="wrn.iDEN._.Back._.up._.Files._1" localSheetId="23" hidden="1">{#N/A,#N/A,FALSE,"BACK UP Balance FDM";#N/A,#N/A,FALSE,"BACK UP ASP nsad"}</definedName>
    <definedName name="wrn.iDEN._.Back._.up._.Files._1" localSheetId="20" hidden="1">{#N/A,#N/A,FALSE,"BACK UP Balance FDM";#N/A,#N/A,FALSE,"BACK UP ASP nsad"}</definedName>
    <definedName name="wrn.iDEN._.Back._.up._.Files._1" localSheetId="25" hidden="1">{#N/A,#N/A,FALSE,"BACK UP Balance FDM";#N/A,#N/A,FALSE,"BACK UP ASP nsad"}</definedName>
    <definedName name="wrn.iDEN._.Back._.up._.Files._1" hidden="1">{#N/A,#N/A,FALSE,"BACK UP Balance FDM";#N/A,#N/A,FALSE,"BACK UP ASP nsad"}</definedName>
    <definedName name="wrn.iDEN._.Back._.up._.Files._2" localSheetId="24" hidden="1">{#N/A,#N/A,FALSE,"BACK UP Balance FDM";#N/A,#N/A,FALSE,"BACK UP ASP nsad"}</definedName>
    <definedName name="wrn.iDEN._.Back._.up._.Files._2" localSheetId="21" hidden="1">{#N/A,#N/A,FALSE,"BACK UP Balance FDM";#N/A,#N/A,FALSE,"BACK UP ASP nsad"}</definedName>
    <definedName name="wrn.iDEN._.Back._.up._.Files._2" localSheetId="22" hidden="1">{#N/A,#N/A,FALSE,"BACK UP Balance FDM";#N/A,#N/A,FALSE,"BACK UP ASP nsad"}</definedName>
    <definedName name="wrn.iDEN._.Back._.up._.Files._2" localSheetId="23" hidden="1">{#N/A,#N/A,FALSE,"BACK UP Balance FDM";#N/A,#N/A,FALSE,"BACK UP ASP nsad"}</definedName>
    <definedName name="wrn.iDEN._.Back._.up._.Files._2" localSheetId="20" hidden="1">{#N/A,#N/A,FALSE,"BACK UP Balance FDM";#N/A,#N/A,FALSE,"BACK UP ASP nsad"}</definedName>
    <definedName name="wrn.iDEN._.Back._.up._.Files._2" localSheetId="25" hidden="1">{#N/A,#N/A,FALSE,"BACK UP Balance FDM";#N/A,#N/A,FALSE,"BACK UP ASP nsad"}</definedName>
    <definedName name="wrn.iDEN._.Back._.up._.Files._2" hidden="1">{#N/A,#N/A,FALSE,"BACK UP Balance FDM";#N/A,#N/A,FALSE,"BACK UP ASP nsad"}</definedName>
    <definedName name="wrn.iDEN._.Back._.up._.Files._3" localSheetId="24" hidden="1">{#N/A,#N/A,FALSE,"BACK UP Balance FDM";#N/A,#N/A,FALSE,"BACK UP ASP nsad"}</definedName>
    <definedName name="wrn.iDEN._.Back._.up._.Files._3" localSheetId="21" hidden="1">{#N/A,#N/A,FALSE,"BACK UP Balance FDM";#N/A,#N/A,FALSE,"BACK UP ASP nsad"}</definedName>
    <definedName name="wrn.iDEN._.Back._.up._.Files._3" localSheetId="22" hidden="1">{#N/A,#N/A,FALSE,"BACK UP Balance FDM";#N/A,#N/A,FALSE,"BACK UP ASP nsad"}</definedName>
    <definedName name="wrn.iDEN._.Back._.up._.Files._3" localSheetId="23" hidden="1">{#N/A,#N/A,FALSE,"BACK UP Balance FDM";#N/A,#N/A,FALSE,"BACK UP ASP nsad"}</definedName>
    <definedName name="wrn.iDEN._.Back._.up._.Files._3" localSheetId="20" hidden="1">{#N/A,#N/A,FALSE,"BACK UP Balance FDM";#N/A,#N/A,FALSE,"BACK UP ASP nsad"}</definedName>
    <definedName name="wrn.iDEN._.Back._.up._.Files._3" localSheetId="25" hidden="1">{#N/A,#N/A,FALSE,"BACK UP Balance FDM";#N/A,#N/A,FALSE,"BACK UP ASP nsad"}</definedName>
    <definedName name="wrn.iDEN._.Back._.up._.Files._3" hidden="1">{#N/A,#N/A,FALSE,"BACK UP Balance FDM";#N/A,#N/A,FALSE,"BACK UP ASP nsad"}</definedName>
    <definedName name="wrn.iDEN._.Back._.up._.Files._4" localSheetId="24" hidden="1">{#N/A,#N/A,FALSE,"BACK UP Balance FDM";#N/A,#N/A,FALSE,"BACK UP ASP nsad"}</definedName>
    <definedName name="wrn.iDEN._.Back._.up._.Files._4" localSheetId="21" hidden="1">{#N/A,#N/A,FALSE,"BACK UP Balance FDM";#N/A,#N/A,FALSE,"BACK UP ASP nsad"}</definedName>
    <definedName name="wrn.iDEN._.Back._.up._.Files._4" localSheetId="22" hidden="1">{#N/A,#N/A,FALSE,"BACK UP Balance FDM";#N/A,#N/A,FALSE,"BACK UP ASP nsad"}</definedName>
    <definedName name="wrn.iDEN._.Back._.up._.Files._4" localSheetId="23" hidden="1">{#N/A,#N/A,FALSE,"BACK UP Balance FDM";#N/A,#N/A,FALSE,"BACK UP ASP nsad"}</definedName>
    <definedName name="wrn.iDEN._.Back._.up._.Files._4" localSheetId="20" hidden="1">{#N/A,#N/A,FALSE,"BACK UP Balance FDM";#N/A,#N/A,FALSE,"BACK UP ASP nsad"}</definedName>
    <definedName name="wrn.iDEN._.Back._.up._.Files._4" localSheetId="25" hidden="1">{#N/A,#N/A,FALSE,"BACK UP Balance FDM";#N/A,#N/A,FALSE,"BACK UP ASP nsad"}</definedName>
    <definedName name="wrn.iDEN._.Back._.up._.Files._4" hidden="1">{#N/A,#N/A,FALSE,"BACK UP Balance FDM";#N/A,#N/A,FALSE,"BACK UP ASP nsad"}</definedName>
    <definedName name="wrn.iDEN._.Back._.up._.Files._5" localSheetId="24" hidden="1">{#N/A,#N/A,FALSE,"BACK UP Balance FDM";#N/A,#N/A,FALSE,"BACK UP ASP nsad"}</definedName>
    <definedName name="wrn.iDEN._.Back._.up._.Files._5" localSheetId="21" hidden="1">{#N/A,#N/A,FALSE,"BACK UP Balance FDM";#N/A,#N/A,FALSE,"BACK UP ASP nsad"}</definedName>
    <definedName name="wrn.iDEN._.Back._.up._.Files._5" localSheetId="22" hidden="1">{#N/A,#N/A,FALSE,"BACK UP Balance FDM";#N/A,#N/A,FALSE,"BACK UP ASP nsad"}</definedName>
    <definedName name="wrn.iDEN._.Back._.up._.Files._5" localSheetId="23" hidden="1">{#N/A,#N/A,FALSE,"BACK UP Balance FDM";#N/A,#N/A,FALSE,"BACK UP ASP nsad"}</definedName>
    <definedName name="wrn.iDEN._.Back._.up._.Files._5" localSheetId="20" hidden="1">{#N/A,#N/A,FALSE,"BACK UP Balance FDM";#N/A,#N/A,FALSE,"BACK UP ASP nsad"}</definedName>
    <definedName name="wrn.iDEN._.Back._.up._.Files._5" localSheetId="25" hidden="1">{#N/A,#N/A,FALSE,"BACK UP Balance FDM";#N/A,#N/A,FALSE,"BACK UP ASP nsad"}</definedName>
    <definedName name="wrn.iDEN._.Back._.up._.Files._5" hidden="1">{#N/A,#N/A,FALSE,"BACK UP Balance FDM";#N/A,#N/A,FALSE,"BACK UP ASP nsad"}</definedName>
    <definedName name="wrn.IDEN._1"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1"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1"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1"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1"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1"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2"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2"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2"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2"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2"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2"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3"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3"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3"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3"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3"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3"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4"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4"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4"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4"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4"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4"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5" localSheetId="2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5"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5"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5" localSheetId="2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5"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5" localSheetId="2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nput._.and._.output." localSheetId="24"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21"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22"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23"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20"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25"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pages." localSheetId="24" hidden="1">{"Input1",#N/A,FALSE,"Input";"Input2",#N/A,FALSE,"Input";"Input3",#N/A,FALSE,"Input"}</definedName>
    <definedName name="wrn.Input._.pages." localSheetId="21" hidden="1">{"Input1",#N/A,FALSE,"Input";"Input2",#N/A,FALSE,"Input";"Input3",#N/A,FALSE,"Input"}</definedName>
    <definedName name="wrn.Input._.pages." localSheetId="22" hidden="1">{"Input1",#N/A,FALSE,"Input";"Input2",#N/A,FALSE,"Input";"Input3",#N/A,FALSE,"Input"}</definedName>
    <definedName name="wrn.Input._.pages." localSheetId="23" hidden="1">{"Input1",#N/A,FALSE,"Input";"Input2",#N/A,FALSE,"Input";"Input3",#N/A,FALSE,"Input"}</definedName>
    <definedName name="wrn.Input._.pages." localSheetId="20" hidden="1">{"Input1",#N/A,FALSE,"Input";"Input2",#N/A,FALSE,"Input";"Input3",#N/A,FALSE,"Input"}</definedName>
    <definedName name="wrn.Input._.pages." localSheetId="25" hidden="1">{"Input1",#N/A,FALSE,"Input";"Input2",#N/A,FALSE,"Input";"Input3",#N/A,FALSE,"Input"}</definedName>
    <definedName name="wrn.Input._.pages." hidden="1">{"Input1",#N/A,FALSE,"Input";"Input2",#N/A,FALSE,"Input";"Input3",#N/A,FALSE,"Input"}</definedName>
    <definedName name="wrn.Investment._.Review." localSheetId="24" hidden="1">{#N/A,#N/A,FALSE,"Proforma Five Yr";#N/A,#N/A,FALSE,"Capital Input";#N/A,#N/A,FALSE,"Calculations";#N/A,#N/A,FALSE,"Transaction Summary-DTW"}</definedName>
    <definedName name="wrn.Investment._.Review." localSheetId="21" hidden="1">{#N/A,#N/A,FALSE,"Proforma Five Yr";#N/A,#N/A,FALSE,"Capital Input";#N/A,#N/A,FALSE,"Calculations";#N/A,#N/A,FALSE,"Transaction Summary-DTW"}</definedName>
    <definedName name="wrn.Investment._.Review." localSheetId="22" hidden="1">{#N/A,#N/A,FALSE,"Proforma Five Yr";#N/A,#N/A,FALSE,"Capital Input";#N/A,#N/A,FALSE,"Calculations";#N/A,#N/A,FALSE,"Transaction Summary-DTW"}</definedName>
    <definedName name="wrn.Investment._.Review." localSheetId="23" hidden="1">{#N/A,#N/A,FALSE,"Proforma Five Yr";#N/A,#N/A,FALSE,"Capital Input";#N/A,#N/A,FALSE,"Calculations";#N/A,#N/A,FALSE,"Transaction Summary-DTW"}</definedName>
    <definedName name="wrn.Investment._.Review." localSheetId="20" hidden="1">{#N/A,#N/A,FALSE,"Proforma Five Yr";#N/A,#N/A,FALSE,"Capital Input";#N/A,#N/A,FALSE,"Calculations";#N/A,#N/A,FALSE,"Transaction Summary-DTW"}</definedName>
    <definedName name="wrn.Investment._.Review." localSheetId="25" hidden="1">{#N/A,#N/A,FALSE,"Proforma Five Yr";#N/A,#N/A,FALSE,"Capital Input";#N/A,#N/A,FALSE,"Calculations";#N/A,#N/A,FALSE,"Transaction Summary-DTW"}</definedName>
    <definedName name="wrn.Investment._.Review." hidden="1">{#N/A,#N/A,FALSE,"Proforma Five Yr";#N/A,#N/A,FALSE,"Capital Input";#N/A,#N/A,FALSE,"Calculations";#N/A,#N/A,FALSE,"Transaction Summary-DTW"}</definedName>
    <definedName name="wrn.IPO._.Valuation." localSheetId="24" hidden="1">{"assumptions",#N/A,FALSE,"Scenario 1";"valuation",#N/A,FALSE,"Scenario 1"}</definedName>
    <definedName name="wrn.IPO._.Valuation." localSheetId="21" hidden="1">{"assumptions",#N/A,FALSE,"Scenario 1";"valuation",#N/A,FALSE,"Scenario 1"}</definedName>
    <definedName name="wrn.IPO._.Valuation." localSheetId="22" hidden="1">{"assumptions",#N/A,FALSE,"Scenario 1";"valuation",#N/A,FALSE,"Scenario 1"}</definedName>
    <definedName name="wrn.IPO._.Valuation." localSheetId="23" hidden="1">{"assumptions",#N/A,FALSE,"Scenario 1";"valuation",#N/A,FALSE,"Scenario 1"}</definedName>
    <definedName name="wrn.IPO._.Valuation." localSheetId="20" hidden="1">{"assumptions",#N/A,FALSE,"Scenario 1";"valuation",#N/A,FALSE,"Scenario 1"}</definedName>
    <definedName name="wrn.IPO._.Valuation." localSheetId="25" hidden="1">{"assumptions",#N/A,FALSE,"Scenario 1";"valuation",#N/A,FALSE,"Scenario 1"}</definedName>
    <definedName name="wrn.IPO._.Valuation." hidden="1">{"assumptions",#N/A,FALSE,"Scenario 1";"valuation",#N/A,FALSE,"Scenario 1"}</definedName>
    <definedName name="wrn.IR._.Review." localSheetId="24"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wrn.IR._.Review." localSheetId="21"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wrn.IR._.Review." localSheetId="22"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wrn.IR._.Review." localSheetId="23"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wrn.IR._.Review." localSheetId="20"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wrn.IR._.Review." localSheetId="25"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wrn.IR._.Review."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wrn.Jeff._.Standalone." localSheetId="24" hidden="1">{#N/A,#N/A,TRUE,"Acquirer_Cases_Input";#N/A,#N/A,TRUE,"Acquirer_Input";#N/A,#N/A,TRUE,"Acquirer"}</definedName>
    <definedName name="wrn.Jeff._.Standalone." localSheetId="21" hidden="1">{#N/A,#N/A,TRUE,"Acquirer_Cases_Input";#N/A,#N/A,TRUE,"Acquirer_Input";#N/A,#N/A,TRUE,"Acquirer"}</definedName>
    <definedName name="wrn.Jeff._.Standalone." localSheetId="22" hidden="1">{#N/A,#N/A,TRUE,"Acquirer_Cases_Input";#N/A,#N/A,TRUE,"Acquirer_Input";#N/A,#N/A,TRUE,"Acquirer"}</definedName>
    <definedName name="wrn.Jeff._.Standalone." localSheetId="23" hidden="1">{#N/A,#N/A,TRUE,"Acquirer_Cases_Input";#N/A,#N/A,TRUE,"Acquirer_Input";#N/A,#N/A,TRUE,"Acquirer"}</definedName>
    <definedName name="wrn.Jeff._.Standalone." localSheetId="20" hidden="1">{#N/A,#N/A,TRUE,"Acquirer_Cases_Input";#N/A,#N/A,TRUE,"Acquirer_Input";#N/A,#N/A,TRUE,"Acquirer"}</definedName>
    <definedName name="wrn.Jeff._.Standalone." localSheetId="25" hidden="1">{#N/A,#N/A,TRUE,"Acquirer_Cases_Input";#N/A,#N/A,TRUE,"Acquirer_Input";#N/A,#N/A,TRUE,"Acquirer"}</definedName>
    <definedName name="wrn.Jeff._.Standalone." hidden="1">{#N/A,#N/A,TRUE,"Acquirer_Cases_Input";#N/A,#N/A,TRUE,"Acquirer_Input";#N/A,#N/A,TRUE,"Acquirer"}</definedName>
    <definedName name="wrn.Kontenverteilung." localSheetId="24" hidden="1">{"Kontenverteilung",#N/A,FALSE,"H A Ü"}</definedName>
    <definedName name="wrn.Kontenverteilung." localSheetId="21" hidden="1">{"Kontenverteilung",#N/A,FALSE,"H A Ü"}</definedName>
    <definedName name="wrn.Kontenverteilung." localSheetId="22" hidden="1">{"Kontenverteilung",#N/A,FALSE,"H A Ü"}</definedName>
    <definedName name="wrn.Kontenverteilung." localSheetId="23" hidden="1">{"Kontenverteilung",#N/A,FALSE,"H A Ü"}</definedName>
    <definedName name="wrn.Kontenverteilung." localSheetId="20" hidden="1">{"Kontenverteilung",#N/A,FALSE,"H A Ü"}</definedName>
    <definedName name="wrn.Kontenverteilung." localSheetId="25" hidden="1">{"Kontenverteilung",#N/A,FALSE,"H A Ü"}</definedName>
    <definedName name="wrn.Kontenverteilung." hidden="1">{"Kontenverteilung",#N/A,FALSE,"H A Ü"}</definedName>
    <definedName name="wrn.LANDMGMT." localSheetId="24" hidden="1">{#N/A,#N/A,FALSE,"CAP 1998";#N/A,#N/A,FALSE,"CAP 1999";#N/A,#N/A,FALSE,"CAP 2000";#N/A,#N/A,FALSE,"CAP_2001";#N/A,#N/A,FALSE,"CAP_2002";#N/A,#N/A,FALSE,"MAINT_1998";#N/A,#N/A,FALSE,"MAINT_1999";#N/A,#N/A,FALSE,"MAINT_2000";#N/A,#N/A,FALSE,"MAINT_2001";#N/A,#N/A,FALSE,"MAINT_2002"}</definedName>
    <definedName name="wrn.LANDMGMT." localSheetId="21" hidden="1">{#N/A,#N/A,FALSE,"CAP 1998";#N/A,#N/A,FALSE,"CAP 1999";#N/A,#N/A,FALSE,"CAP 2000";#N/A,#N/A,FALSE,"CAP_2001";#N/A,#N/A,FALSE,"CAP_2002";#N/A,#N/A,FALSE,"MAINT_1998";#N/A,#N/A,FALSE,"MAINT_1999";#N/A,#N/A,FALSE,"MAINT_2000";#N/A,#N/A,FALSE,"MAINT_2001";#N/A,#N/A,FALSE,"MAINT_2002"}</definedName>
    <definedName name="wrn.LANDMGMT." localSheetId="22" hidden="1">{#N/A,#N/A,FALSE,"CAP 1998";#N/A,#N/A,FALSE,"CAP 1999";#N/A,#N/A,FALSE,"CAP 2000";#N/A,#N/A,FALSE,"CAP_2001";#N/A,#N/A,FALSE,"CAP_2002";#N/A,#N/A,FALSE,"MAINT_1998";#N/A,#N/A,FALSE,"MAINT_1999";#N/A,#N/A,FALSE,"MAINT_2000";#N/A,#N/A,FALSE,"MAINT_2001";#N/A,#N/A,FALSE,"MAINT_2002"}</definedName>
    <definedName name="wrn.LANDMGMT." localSheetId="23" hidden="1">{#N/A,#N/A,FALSE,"CAP 1998";#N/A,#N/A,FALSE,"CAP 1999";#N/A,#N/A,FALSE,"CAP 2000";#N/A,#N/A,FALSE,"CAP_2001";#N/A,#N/A,FALSE,"CAP_2002";#N/A,#N/A,FALSE,"MAINT_1998";#N/A,#N/A,FALSE,"MAINT_1999";#N/A,#N/A,FALSE,"MAINT_2000";#N/A,#N/A,FALSE,"MAINT_2001";#N/A,#N/A,FALSE,"MAINT_2002"}</definedName>
    <definedName name="wrn.LANDMGMT." localSheetId="20" hidden="1">{#N/A,#N/A,FALSE,"CAP 1998";#N/A,#N/A,FALSE,"CAP 1999";#N/A,#N/A,FALSE,"CAP 2000";#N/A,#N/A,FALSE,"CAP_2001";#N/A,#N/A,FALSE,"CAP_2002";#N/A,#N/A,FALSE,"MAINT_1998";#N/A,#N/A,FALSE,"MAINT_1999";#N/A,#N/A,FALSE,"MAINT_2000";#N/A,#N/A,FALSE,"MAINT_2001";#N/A,#N/A,FALSE,"MAINT_2002"}</definedName>
    <definedName name="wrn.LANDMGMT." localSheetId="25" hidden="1">{#N/A,#N/A,FALSE,"CAP 1998";#N/A,#N/A,FALSE,"CAP 1999";#N/A,#N/A,FALSE,"CAP 2000";#N/A,#N/A,FALSE,"CAP_2001";#N/A,#N/A,FALSE,"CAP_2002";#N/A,#N/A,FALSE,"MAINT_1998";#N/A,#N/A,FALSE,"MAINT_1999";#N/A,#N/A,FALSE,"MAINT_2000";#N/A,#N/A,FALSE,"MAINT_2001";#N/A,#N/A,FALSE,"MAINT_2002"}</definedName>
    <definedName name="wrn.LANDMGMT." hidden="1">{#N/A,#N/A,FALSE,"CAP 1998";#N/A,#N/A,FALSE,"CAP 1999";#N/A,#N/A,FALSE,"CAP 2000";#N/A,#N/A,FALSE,"CAP_2001";#N/A,#N/A,FALSE,"CAP_2002";#N/A,#N/A,FALSE,"MAINT_1998";#N/A,#N/A,FALSE,"MAINT_1999";#N/A,#N/A,FALSE,"MAINT_2000";#N/A,#N/A,FALSE,"MAINT_2001";#N/A,#N/A,FALSE,"MAINT_2002"}</definedName>
    <definedName name="wrn.Laud._.Apr94._.Sep94." localSheetId="24" hidden="1">{"Apr94_Sep94",#N/A,FALSE,"Apr 94 - Sep 94"}</definedName>
    <definedName name="wrn.Laud._.Apr94._.Sep94." localSheetId="21" hidden="1">{"Apr94_Sep94",#N/A,FALSE,"Apr 94 - Sep 94"}</definedName>
    <definedName name="wrn.Laud._.Apr94._.Sep94." localSheetId="22" hidden="1">{"Apr94_Sep94",#N/A,FALSE,"Apr 94 - Sep 94"}</definedName>
    <definedName name="wrn.Laud._.Apr94._.Sep94." localSheetId="23" hidden="1">{"Apr94_Sep94",#N/A,FALSE,"Apr 94 - Sep 94"}</definedName>
    <definedName name="wrn.Laud._.Apr94._.Sep94." localSheetId="20" hidden="1">{"Apr94_Sep94",#N/A,FALSE,"Apr 94 - Sep 94"}</definedName>
    <definedName name="wrn.Laud._.Apr94._.Sep94." localSheetId="25" hidden="1">{"Apr94_Sep94",#N/A,FALSE,"Apr 94 - Sep 94"}</definedName>
    <definedName name="wrn.Laud._.Apr94._.Sep94." hidden="1">{"Apr94_Sep94",#N/A,FALSE,"Apr 94 - Sep 94"}</definedName>
    <definedName name="wrn.Laud._.Apr95._.Sep95." localSheetId="24" hidden="1">{"Apr95_Sep95",#N/A,FALSE,"Apr 95 - Sep 95"}</definedName>
    <definedName name="wrn.Laud._.Apr95._.Sep95." localSheetId="21" hidden="1">{"Apr95_Sep95",#N/A,FALSE,"Apr 95 - Sep 95"}</definedName>
    <definedName name="wrn.Laud._.Apr95._.Sep95." localSheetId="22" hidden="1">{"Apr95_Sep95",#N/A,FALSE,"Apr 95 - Sep 95"}</definedName>
    <definedName name="wrn.Laud._.Apr95._.Sep95." localSheetId="23" hidden="1">{"Apr95_Sep95",#N/A,FALSE,"Apr 95 - Sep 95"}</definedName>
    <definedName name="wrn.Laud._.Apr95._.Sep95." localSheetId="20" hidden="1">{"Apr95_Sep95",#N/A,FALSE,"Apr 95 - Sep 95"}</definedName>
    <definedName name="wrn.Laud._.Apr95._.Sep95." localSheetId="25" hidden="1">{"Apr95_Sep95",#N/A,FALSE,"Apr 95 - Sep 95"}</definedName>
    <definedName name="wrn.Laud._.Apr95._.Sep95." hidden="1">{"Apr95_Sep95",#N/A,FALSE,"Apr 95 - Sep 95"}</definedName>
    <definedName name="wrn.Laud._.Oct93._.Mar94." localSheetId="24" hidden="1">{"Oct93_Mar94",#N/A,FALSE,"Oct 93 - Mar 94"}</definedName>
    <definedName name="wrn.Laud._.Oct93._.Mar94." localSheetId="21" hidden="1">{"Oct93_Mar94",#N/A,FALSE,"Oct 93 - Mar 94"}</definedName>
    <definedName name="wrn.Laud._.Oct93._.Mar94." localSheetId="22" hidden="1">{"Oct93_Mar94",#N/A,FALSE,"Oct 93 - Mar 94"}</definedName>
    <definedName name="wrn.Laud._.Oct93._.Mar94." localSheetId="23" hidden="1">{"Oct93_Mar94",#N/A,FALSE,"Oct 93 - Mar 94"}</definedName>
    <definedName name="wrn.Laud._.Oct93._.Mar94." localSheetId="20" hidden="1">{"Oct93_Mar94",#N/A,FALSE,"Oct 93 - Mar 94"}</definedName>
    <definedName name="wrn.Laud._.Oct93._.Mar94." localSheetId="25" hidden="1">{"Oct93_Mar94",#N/A,FALSE,"Oct 93 - Mar 94"}</definedName>
    <definedName name="wrn.Laud._.Oct93._.Mar94." hidden="1">{"Oct93_Mar94",#N/A,FALSE,"Oct 93 - Mar 94"}</definedName>
    <definedName name="wrn.Laud._.Oct94._.Mar95." localSheetId="24" hidden="1">{"Oct94_Mar95",#N/A,FALSE,"Oct 94 - Mar 95"}</definedName>
    <definedName name="wrn.Laud._.Oct94._.Mar95." localSheetId="21" hidden="1">{"Oct94_Mar95",#N/A,FALSE,"Oct 94 - Mar 95"}</definedName>
    <definedName name="wrn.Laud._.Oct94._.Mar95." localSheetId="22" hidden="1">{"Oct94_Mar95",#N/A,FALSE,"Oct 94 - Mar 95"}</definedName>
    <definedName name="wrn.Laud._.Oct94._.Mar95." localSheetId="23" hidden="1">{"Oct94_Mar95",#N/A,FALSE,"Oct 94 - Mar 95"}</definedName>
    <definedName name="wrn.Laud._.Oct94._.Mar95." localSheetId="20" hidden="1">{"Oct94_Mar95",#N/A,FALSE,"Oct 94 - Mar 95"}</definedName>
    <definedName name="wrn.Laud._.Oct94._.Mar95." localSheetId="25" hidden="1">{"Oct94_Mar95",#N/A,FALSE,"Oct 94 - Mar 95"}</definedName>
    <definedName name="wrn.Laud._.Oct94._.Mar95." hidden="1">{"Oct94_Mar95",#N/A,FALSE,"Oct 94 - Mar 95"}</definedName>
    <definedName name="wrn.Laud._.Oct95._.Mar96." localSheetId="24" hidden="1">{"Oct95_Mar96",#N/A,FALSE,"Oct 95 - Mar 96"}</definedName>
    <definedName name="wrn.Laud._.Oct95._.Mar96." localSheetId="21" hidden="1">{"Oct95_Mar96",#N/A,FALSE,"Oct 95 - Mar 96"}</definedName>
    <definedName name="wrn.Laud._.Oct95._.Mar96." localSheetId="22" hidden="1">{"Oct95_Mar96",#N/A,FALSE,"Oct 95 - Mar 96"}</definedName>
    <definedName name="wrn.Laud._.Oct95._.Mar96." localSheetId="23" hidden="1">{"Oct95_Mar96",#N/A,FALSE,"Oct 95 - Mar 96"}</definedName>
    <definedName name="wrn.Laud._.Oct95._.Mar96." localSheetId="20" hidden="1">{"Oct95_Mar96",#N/A,FALSE,"Oct 95 - Mar 96"}</definedName>
    <definedName name="wrn.Laud._.Oct95._.Mar96." localSheetId="25" hidden="1">{"Oct95_Mar96",#N/A,FALSE,"Oct 95 - Mar 96"}</definedName>
    <definedName name="wrn.Laud._.Oct95._.Mar96." hidden="1">{"Oct95_Mar96",#N/A,FALSE,"Oct 95 - Mar 96"}</definedName>
    <definedName name="wrn.LBO._.Summary." localSheetId="24" hidden="1">{"LBO Summary",#N/A,FALSE,"Summary"}</definedName>
    <definedName name="wrn.LBO._.Summary." localSheetId="21" hidden="1">{"LBO Summary",#N/A,FALSE,"Summary"}</definedName>
    <definedName name="wrn.LBO._.Summary." localSheetId="22" hidden="1">{"LBO Summary",#N/A,FALSE,"Summary"}</definedName>
    <definedName name="wrn.LBO._.Summary." localSheetId="23" hidden="1">{"LBO Summary",#N/A,FALSE,"Summary"}</definedName>
    <definedName name="wrn.LBO._.Summary." localSheetId="20" hidden="1">{"LBO Summary",#N/A,FALSE,"Summary"}</definedName>
    <definedName name="wrn.LBO._.Summary." localSheetId="25" hidden="1">{"LBO Summary",#N/A,FALSE,"Summary"}</definedName>
    <definedName name="wrn.LBO._.Summary." hidden="1">{"LBO Summary",#N/A,FALSE,"Summary"}</definedName>
    <definedName name="wrn.LITIGATION." localSheetId="24" hidden="1">{"LI AFUDC DEBT 10282",#N/A,FALSE,"TXFORCST.XLS";"LIT AFUDC 10280",#N/A,FALSE,"TXFORCST.XLS";"LIT DEPR EXP 10281",#N/A,FALSE,"TXFORCST.XLS"}</definedName>
    <definedName name="wrn.LITIGATION." localSheetId="21" hidden="1">{"LI AFUDC DEBT 10282",#N/A,FALSE,"TXFORCST.XLS";"LIT AFUDC 10280",#N/A,FALSE,"TXFORCST.XLS";"LIT DEPR EXP 10281",#N/A,FALSE,"TXFORCST.XLS"}</definedName>
    <definedName name="wrn.LITIGATION." localSheetId="22" hidden="1">{"LI AFUDC DEBT 10282",#N/A,FALSE,"TXFORCST.XLS";"LIT AFUDC 10280",#N/A,FALSE,"TXFORCST.XLS";"LIT DEPR EXP 10281",#N/A,FALSE,"TXFORCST.XLS"}</definedName>
    <definedName name="wrn.LITIGATION." localSheetId="23" hidden="1">{"LI AFUDC DEBT 10282",#N/A,FALSE,"TXFORCST.XLS";"LIT AFUDC 10280",#N/A,FALSE,"TXFORCST.XLS";"LIT DEPR EXP 10281",#N/A,FALSE,"TXFORCST.XLS"}</definedName>
    <definedName name="wrn.LITIGATION." localSheetId="20" hidden="1">{"LI AFUDC DEBT 10282",#N/A,FALSE,"TXFORCST.XLS";"LIT AFUDC 10280",#N/A,FALSE,"TXFORCST.XLS";"LIT DEPR EXP 10281",#N/A,FALSE,"TXFORCST.XLS"}</definedName>
    <definedName name="wrn.LITIGATION." localSheetId="25" hidden="1">{"LI AFUDC DEBT 10282",#N/A,FALSE,"TXFORCST.XLS";"LIT AFUDC 10280",#N/A,FALSE,"TXFORCST.XLS";"LIT DEPR EXP 10281",#N/A,FALSE,"TXFORCST.XLS"}</definedName>
    <definedName name="wrn.LITIGATION." hidden="1">{"LI AFUDC DEBT 10282",#N/A,FALSE,"TXFORCST.XLS";"LIT AFUDC 10280",#N/A,FALSE,"TXFORCST.XLS";"LIT DEPR EXP 10281",#N/A,FALSE,"TXFORCST.XLS"}</definedName>
    <definedName name="wrn.LoanInformation." localSheetId="24" hidden="1">{"LoanSchedule",#N/A,FALSE,"LoanAssumptions";"LoanAssumptions",#N/A,FALSE,"LoanAssumptions"}</definedName>
    <definedName name="wrn.LoanInformation." localSheetId="21" hidden="1">{"LoanSchedule",#N/A,FALSE,"LoanAssumptions";"LoanAssumptions",#N/A,FALSE,"LoanAssumptions"}</definedName>
    <definedName name="wrn.LoanInformation." localSheetId="22" hidden="1">{"LoanSchedule",#N/A,FALSE,"LoanAssumptions";"LoanAssumptions",#N/A,FALSE,"LoanAssumptions"}</definedName>
    <definedName name="wrn.LoanInformation." localSheetId="23" hidden="1">{"LoanSchedule",#N/A,FALSE,"LoanAssumptions";"LoanAssumptions",#N/A,FALSE,"LoanAssumptions"}</definedName>
    <definedName name="wrn.LoanInformation." localSheetId="20" hidden="1">{"LoanSchedule",#N/A,FALSE,"LoanAssumptions";"LoanAssumptions",#N/A,FALSE,"LoanAssumptions"}</definedName>
    <definedName name="wrn.LoanInformation." localSheetId="25" hidden="1">{"LoanSchedule",#N/A,FALSE,"LoanAssumptions";"LoanAssumptions",#N/A,FALSE,"LoanAssumptions"}</definedName>
    <definedName name="wrn.LoanInformation." hidden="1">{"LoanSchedule",#N/A,FALSE,"LoanAssumptions";"LoanAssumptions",#N/A,FALSE,"LoanAssumptions"}</definedName>
    <definedName name="wrn.Long._.Report." localSheetId="24" hidden="1">{#N/A,#N/A,TRUE,"Cover";#N/A,#N/A,TRUE,"Header (ld)";#N/A,#N/A,TRUE,"T&amp;O By Region";#N/A,#N/A,TRUE,"Region Charts ";#N/A,#N/A,TRUE,"T&amp;O London";#N/A,#N/A,TRUE,"AD Report";#N/A,#N/A,TRUE,"Var by OU"}</definedName>
    <definedName name="wrn.Long._.Report." localSheetId="21" hidden="1">{#N/A,#N/A,TRUE,"Cover";#N/A,#N/A,TRUE,"Header (ld)";#N/A,#N/A,TRUE,"T&amp;O By Region";#N/A,#N/A,TRUE,"Region Charts ";#N/A,#N/A,TRUE,"T&amp;O London";#N/A,#N/A,TRUE,"AD Report";#N/A,#N/A,TRUE,"Var by OU"}</definedName>
    <definedName name="wrn.Long._.Report." localSheetId="22" hidden="1">{#N/A,#N/A,TRUE,"Cover";#N/A,#N/A,TRUE,"Header (ld)";#N/A,#N/A,TRUE,"T&amp;O By Region";#N/A,#N/A,TRUE,"Region Charts ";#N/A,#N/A,TRUE,"T&amp;O London";#N/A,#N/A,TRUE,"AD Report";#N/A,#N/A,TRUE,"Var by OU"}</definedName>
    <definedName name="wrn.Long._.Report." localSheetId="23" hidden="1">{#N/A,#N/A,TRUE,"Cover";#N/A,#N/A,TRUE,"Header (ld)";#N/A,#N/A,TRUE,"T&amp;O By Region";#N/A,#N/A,TRUE,"Region Charts ";#N/A,#N/A,TRUE,"T&amp;O London";#N/A,#N/A,TRUE,"AD Report";#N/A,#N/A,TRUE,"Var by OU"}</definedName>
    <definedName name="wrn.Long._.Report." localSheetId="20" hidden="1">{#N/A,#N/A,TRUE,"Cover";#N/A,#N/A,TRUE,"Header (ld)";#N/A,#N/A,TRUE,"T&amp;O By Region";#N/A,#N/A,TRUE,"Region Charts ";#N/A,#N/A,TRUE,"T&amp;O London";#N/A,#N/A,TRUE,"AD Report";#N/A,#N/A,TRUE,"Var by OU"}</definedName>
    <definedName name="wrn.Long._.Report." localSheetId="25" hidden="1">{#N/A,#N/A,TRUE,"Cover";#N/A,#N/A,TRUE,"Header (ld)";#N/A,#N/A,TRUE,"T&amp;O By Region";#N/A,#N/A,TRUE,"Region Charts ";#N/A,#N/A,TRUE,"T&amp;O London";#N/A,#N/A,TRUE,"AD Report";#N/A,#N/A,TRUE,"Var by OU"}</definedName>
    <definedName name="wrn.Long._.Report." hidden="1">{#N/A,#N/A,TRUE,"Cover";#N/A,#N/A,TRUE,"Header (ld)";#N/A,#N/A,TRUE,"T&amp;O By Region";#N/A,#N/A,TRUE,"Region Charts ";#N/A,#N/A,TRUE,"T&amp;O London";#N/A,#N/A,TRUE,"AD Report";#N/A,#N/A,TRUE,"Var by OU"}</definedName>
    <definedName name="wrn.Martin._.Apr94_Sep94." localSheetId="24" hidden="1">{"Martin Apr94_Sep94",#N/A,FALSE,"Martin Apr94 - Sep94"}</definedName>
    <definedName name="wrn.Martin._.Apr94_Sep94." localSheetId="21" hidden="1">{"Martin Apr94_Sep94",#N/A,FALSE,"Martin Apr94 - Sep94"}</definedName>
    <definedName name="wrn.Martin._.Apr94_Sep94." localSheetId="22" hidden="1">{"Martin Apr94_Sep94",#N/A,FALSE,"Martin Apr94 - Sep94"}</definedName>
    <definedName name="wrn.Martin._.Apr94_Sep94." localSheetId="23" hidden="1">{"Martin Apr94_Sep94",#N/A,FALSE,"Martin Apr94 - Sep94"}</definedName>
    <definedName name="wrn.Martin._.Apr94_Sep94." localSheetId="20" hidden="1">{"Martin Apr94_Sep94",#N/A,FALSE,"Martin Apr94 - Sep94"}</definedName>
    <definedName name="wrn.Martin._.Apr94_Sep94." localSheetId="25" hidden="1">{"Martin Apr94_Sep94",#N/A,FALSE,"Martin Apr94 - Sep94"}</definedName>
    <definedName name="wrn.Martin._.Apr94_Sep94." hidden="1">{"Martin Apr94_Sep94",#N/A,FALSE,"Martin Apr94 - Sep94"}</definedName>
    <definedName name="wrn.Martin._.Apr95_Sep95." localSheetId="24" hidden="1">{"Martin Apr95_Sep95",#N/A,FALSE,"Martin Apr95 - Sep95"}</definedName>
    <definedName name="wrn.Martin._.Apr95_Sep95." localSheetId="21" hidden="1">{"Martin Apr95_Sep95",#N/A,FALSE,"Martin Apr95 - Sep95"}</definedName>
    <definedName name="wrn.Martin._.Apr95_Sep95." localSheetId="22" hidden="1">{"Martin Apr95_Sep95",#N/A,FALSE,"Martin Apr95 - Sep95"}</definedName>
    <definedName name="wrn.Martin._.Apr95_Sep95." localSheetId="23" hidden="1">{"Martin Apr95_Sep95",#N/A,FALSE,"Martin Apr95 - Sep95"}</definedName>
    <definedName name="wrn.Martin._.Apr95_Sep95." localSheetId="20" hidden="1">{"Martin Apr95_Sep95",#N/A,FALSE,"Martin Apr95 - Sep95"}</definedName>
    <definedName name="wrn.Martin._.Apr95_Sep95." localSheetId="25" hidden="1">{"Martin Apr95_Sep95",#N/A,FALSE,"Martin Apr95 - Sep95"}</definedName>
    <definedName name="wrn.Martin._.Apr95_Sep95." hidden="1">{"Martin Apr95_Sep95",#N/A,FALSE,"Martin Apr95 - Sep95"}</definedName>
    <definedName name="wrn.Martin._.Oct93_Mar94." localSheetId="24" hidden="1">{"Martin Oct93_Mar94",#N/A,FALSE,"Martin Oct93 - Mar94"}</definedName>
    <definedName name="wrn.Martin._.Oct93_Mar94." localSheetId="21" hidden="1">{"Martin Oct93_Mar94",#N/A,FALSE,"Martin Oct93 - Mar94"}</definedName>
    <definedName name="wrn.Martin._.Oct93_Mar94." localSheetId="22" hidden="1">{"Martin Oct93_Mar94",#N/A,FALSE,"Martin Oct93 - Mar94"}</definedName>
    <definedName name="wrn.Martin._.Oct93_Mar94." localSheetId="23" hidden="1">{"Martin Oct93_Mar94",#N/A,FALSE,"Martin Oct93 - Mar94"}</definedName>
    <definedName name="wrn.Martin._.Oct93_Mar94." localSheetId="20" hidden="1">{"Martin Oct93_Mar94",#N/A,FALSE,"Martin Oct93 - Mar94"}</definedName>
    <definedName name="wrn.Martin._.Oct93_Mar94." localSheetId="25" hidden="1">{"Martin Oct93_Mar94",#N/A,FALSE,"Martin Oct93 - Mar94"}</definedName>
    <definedName name="wrn.Martin._.Oct93_Mar94." hidden="1">{"Martin Oct93_Mar94",#N/A,FALSE,"Martin Oct93 - Mar94"}</definedName>
    <definedName name="wrn.Martin._.Oct94_Mar95." localSheetId="24" hidden="1">{"Martin Oct94_Mar95",#N/A,FALSE,"Martin Oct94 - Mar95"}</definedName>
    <definedName name="wrn.Martin._.Oct94_Mar95." localSheetId="21" hidden="1">{"Martin Oct94_Mar95",#N/A,FALSE,"Martin Oct94 - Mar95"}</definedName>
    <definedName name="wrn.Martin._.Oct94_Mar95." localSheetId="22" hidden="1">{"Martin Oct94_Mar95",#N/A,FALSE,"Martin Oct94 - Mar95"}</definedName>
    <definedName name="wrn.Martin._.Oct94_Mar95." localSheetId="23" hidden="1">{"Martin Oct94_Mar95",#N/A,FALSE,"Martin Oct94 - Mar95"}</definedName>
    <definedName name="wrn.Martin._.Oct94_Mar95." localSheetId="20" hidden="1">{"Martin Oct94_Mar95",#N/A,FALSE,"Martin Oct94 - Mar95"}</definedName>
    <definedName name="wrn.Martin._.Oct94_Mar95." localSheetId="25" hidden="1">{"Martin Oct94_Mar95",#N/A,FALSE,"Martin Oct94 - Mar95"}</definedName>
    <definedName name="wrn.Martin._.Oct94_Mar95." hidden="1">{"Martin Oct94_Mar95",#N/A,FALSE,"Martin Oct94 - Mar95"}</definedName>
    <definedName name="wrn.Martin._.Oct95_Mar96." localSheetId="24" hidden="1">{"Martin Oct95_Mar96",#N/A,FALSE,"Martin Oct95 - Mar96"}</definedName>
    <definedName name="wrn.Martin._.Oct95_Mar96." localSheetId="21" hidden="1">{"Martin Oct95_Mar96",#N/A,FALSE,"Martin Oct95 - Mar96"}</definedName>
    <definedName name="wrn.Martin._.Oct95_Mar96." localSheetId="22" hidden="1">{"Martin Oct95_Mar96",#N/A,FALSE,"Martin Oct95 - Mar96"}</definedName>
    <definedName name="wrn.Martin._.Oct95_Mar96." localSheetId="23" hidden="1">{"Martin Oct95_Mar96",#N/A,FALSE,"Martin Oct95 - Mar96"}</definedName>
    <definedName name="wrn.Martin._.Oct95_Mar96." localSheetId="20" hidden="1">{"Martin Oct95_Mar96",#N/A,FALSE,"Martin Oct95 - Mar96"}</definedName>
    <definedName name="wrn.Martin._.Oct95_Mar96." localSheetId="25" hidden="1">{"Martin Oct95_Mar96",#N/A,FALSE,"Martin Oct95 - Mar96"}</definedName>
    <definedName name="wrn.Martin._.Oct95_Mar96." hidden="1">{"Martin Oct95_Mar96",#N/A,FALSE,"Martin Oct95 - Mar96"}</definedName>
    <definedName name="wrn.matdtl." localSheetId="24" hidden="1">{"MATALL",#N/A,FALSE,"Sheet4";"matclass",#N/A,FALSE,"Sheet4"}</definedName>
    <definedName name="wrn.matdtl." localSheetId="21" hidden="1">{"MATALL",#N/A,FALSE,"Sheet4";"matclass",#N/A,FALSE,"Sheet4"}</definedName>
    <definedName name="wrn.matdtl." localSheetId="22" hidden="1">{"MATALL",#N/A,FALSE,"Sheet4";"matclass",#N/A,FALSE,"Sheet4"}</definedName>
    <definedName name="wrn.matdtl." localSheetId="23" hidden="1">{"MATALL",#N/A,FALSE,"Sheet4";"matclass",#N/A,FALSE,"Sheet4"}</definedName>
    <definedName name="wrn.matdtl." localSheetId="20" hidden="1">{"MATALL",#N/A,FALSE,"Sheet4";"matclass",#N/A,FALSE,"Sheet4"}</definedName>
    <definedName name="wrn.matdtl." localSheetId="25" hidden="1">{"MATALL",#N/A,FALSE,"Sheet4";"matclass",#N/A,FALSE,"Sheet4"}</definedName>
    <definedName name="wrn.matdtl." hidden="1">{"MATALL",#N/A,FALSE,"Sheet4";"matclass",#N/A,FALSE,"Sheet4"}</definedName>
    <definedName name="wrn.matdtla" localSheetId="24" hidden="1">{"MATALL",#N/A,FALSE,"Sheet4";"matclass",#N/A,FALSE,"Sheet4"}</definedName>
    <definedName name="wrn.matdtla" localSheetId="21" hidden="1">{"MATALL",#N/A,FALSE,"Sheet4";"matclass",#N/A,FALSE,"Sheet4"}</definedName>
    <definedName name="wrn.matdtla" localSheetId="22" hidden="1">{"MATALL",#N/A,FALSE,"Sheet4";"matclass",#N/A,FALSE,"Sheet4"}</definedName>
    <definedName name="wrn.matdtla" localSheetId="23" hidden="1">{"MATALL",#N/A,FALSE,"Sheet4";"matclass",#N/A,FALSE,"Sheet4"}</definedName>
    <definedName name="wrn.matdtla" localSheetId="20" hidden="1">{"MATALL",#N/A,FALSE,"Sheet4";"matclass",#N/A,FALSE,"Sheet4"}</definedName>
    <definedName name="wrn.matdtla" localSheetId="25" hidden="1">{"MATALL",#N/A,FALSE,"Sheet4";"matclass",#N/A,FALSE,"Sheet4"}</definedName>
    <definedName name="wrn.matdtla" hidden="1">{"MATALL",#N/A,FALSE,"Sheet4";"matclass",#N/A,FALSE,"Sheet4"}</definedName>
    <definedName name="wrn.MBRS." localSheetId="24" hidden="1">{#N/A,#N/A,FALSE,"MBR PCS";#N/A,#N/A,FALSE,"MBR CIG";#N/A,#N/A,FALSE,"MBR iDEN";#N/A,#N/A,FALSE,"MBR_FWT";#N/A,#N/A,FALSE,"MBR TOTAL"}</definedName>
    <definedName name="wrn.MBRS." localSheetId="21" hidden="1">{#N/A,#N/A,FALSE,"MBR PCS";#N/A,#N/A,FALSE,"MBR CIG";#N/A,#N/A,FALSE,"MBR iDEN";#N/A,#N/A,FALSE,"MBR_FWT";#N/A,#N/A,FALSE,"MBR TOTAL"}</definedName>
    <definedName name="wrn.MBRS." localSheetId="22" hidden="1">{#N/A,#N/A,FALSE,"MBR PCS";#N/A,#N/A,FALSE,"MBR CIG";#N/A,#N/A,FALSE,"MBR iDEN";#N/A,#N/A,FALSE,"MBR_FWT";#N/A,#N/A,FALSE,"MBR TOTAL"}</definedName>
    <definedName name="wrn.MBRS." localSheetId="23" hidden="1">{#N/A,#N/A,FALSE,"MBR PCS";#N/A,#N/A,FALSE,"MBR CIG";#N/A,#N/A,FALSE,"MBR iDEN";#N/A,#N/A,FALSE,"MBR_FWT";#N/A,#N/A,FALSE,"MBR TOTAL"}</definedName>
    <definedName name="wrn.MBRS." localSheetId="20" hidden="1">{#N/A,#N/A,FALSE,"MBR PCS";#N/A,#N/A,FALSE,"MBR CIG";#N/A,#N/A,FALSE,"MBR iDEN";#N/A,#N/A,FALSE,"MBR_FWT";#N/A,#N/A,FALSE,"MBR TOTAL"}</definedName>
    <definedName name="wrn.MBRS." localSheetId="25" hidden="1">{#N/A,#N/A,FALSE,"MBR PCS";#N/A,#N/A,FALSE,"MBR CIG";#N/A,#N/A,FALSE,"MBR iDEN";#N/A,#N/A,FALSE,"MBR_FWT";#N/A,#N/A,FALSE,"MBR TOTAL"}</definedName>
    <definedName name="wrn.MBRS." hidden="1">{#N/A,#N/A,FALSE,"MBR PCS";#N/A,#N/A,FALSE,"MBR CIG";#N/A,#N/A,FALSE,"MBR iDEN";#N/A,#N/A,FALSE,"MBR_FWT";#N/A,#N/A,FALSE,"MBR TOTAL"}</definedName>
    <definedName name="wrn.MBRS._1" localSheetId="24" hidden="1">{#N/A,#N/A,FALSE,"MBR PCS";#N/A,#N/A,FALSE,"MBR CIG";#N/A,#N/A,FALSE,"MBR iDEN";#N/A,#N/A,FALSE,"MBR_FWT";#N/A,#N/A,FALSE,"MBR TOTAL"}</definedName>
    <definedName name="wrn.MBRS._1" localSheetId="21" hidden="1">{#N/A,#N/A,FALSE,"MBR PCS";#N/A,#N/A,FALSE,"MBR CIG";#N/A,#N/A,FALSE,"MBR iDEN";#N/A,#N/A,FALSE,"MBR_FWT";#N/A,#N/A,FALSE,"MBR TOTAL"}</definedName>
    <definedName name="wrn.MBRS._1" localSheetId="22" hidden="1">{#N/A,#N/A,FALSE,"MBR PCS";#N/A,#N/A,FALSE,"MBR CIG";#N/A,#N/A,FALSE,"MBR iDEN";#N/A,#N/A,FALSE,"MBR_FWT";#N/A,#N/A,FALSE,"MBR TOTAL"}</definedName>
    <definedName name="wrn.MBRS._1" localSheetId="23" hidden="1">{#N/A,#N/A,FALSE,"MBR PCS";#N/A,#N/A,FALSE,"MBR CIG";#N/A,#N/A,FALSE,"MBR iDEN";#N/A,#N/A,FALSE,"MBR_FWT";#N/A,#N/A,FALSE,"MBR TOTAL"}</definedName>
    <definedName name="wrn.MBRS._1" localSheetId="20" hidden="1">{#N/A,#N/A,FALSE,"MBR PCS";#N/A,#N/A,FALSE,"MBR CIG";#N/A,#N/A,FALSE,"MBR iDEN";#N/A,#N/A,FALSE,"MBR_FWT";#N/A,#N/A,FALSE,"MBR TOTAL"}</definedName>
    <definedName name="wrn.MBRS._1" localSheetId="25" hidden="1">{#N/A,#N/A,FALSE,"MBR PCS";#N/A,#N/A,FALSE,"MBR CIG";#N/A,#N/A,FALSE,"MBR iDEN";#N/A,#N/A,FALSE,"MBR_FWT";#N/A,#N/A,FALSE,"MBR TOTAL"}</definedName>
    <definedName name="wrn.MBRS._1" hidden="1">{#N/A,#N/A,FALSE,"MBR PCS";#N/A,#N/A,FALSE,"MBR CIG";#N/A,#N/A,FALSE,"MBR iDEN";#N/A,#N/A,FALSE,"MBR_FWT";#N/A,#N/A,FALSE,"MBR TOTAL"}</definedName>
    <definedName name="wrn.MBRS._2" localSheetId="24" hidden="1">{#N/A,#N/A,FALSE,"MBR PCS";#N/A,#N/A,FALSE,"MBR CIG";#N/A,#N/A,FALSE,"MBR iDEN";#N/A,#N/A,FALSE,"MBR_FWT";#N/A,#N/A,FALSE,"MBR TOTAL"}</definedName>
    <definedName name="wrn.MBRS._2" localSheetId="21" hidden="1">{#N/A,#N/A,FALSE,"MBR PCS";#N/A,#N/A,FALSE,"MBR CIG";#N/A,#N/A,FALSE,"MBR iDEN";#N/A,#N/A,FALSE,"MBR_FWT";#N/A,#N/A,FALSE,"MBR TOTAL"}</definedName>
    <definedName name="wrn.MBRS._2" localSheetId="22" hidden="1">{#N/A,#N/A,FALSE,"MBR PCS";#N/A,#N/A,FALSE,"MBR CIG";#N/A,#N/A,FALSE,"MBR iDEN";#N/A,#N/A,FALSE,"MBR_FWT";#N/A,#N/A,FALSE,"MBR TOTAL"}</definedName>
    <definedName name="wrn.MBRS._2" localSheetId="23" hidden="1">{#N/A,#N/A,FALSE,"MBR PCS";#N/A,#N/A,FALSE,"MBR CIG";#N/A,#N/A,FALSE,"MBR iDEN";#N/A,#N/A,FALSE,"MBR_FWT";#N/A,#N/A,FALSE,"MBR TOTAL"}</definedName>
    <definedName name="wrn.MBRS._2" localSheetId="20" hidden="1">{#N/A,#N/A,FALSE,"MBR PCS";#N/A,#N/A,FALSE,"MBR CIG";#N/A,#N/A,FALSE,"MBR iDEN";#N/A,#N/A,FALSE,"MBR_FWT";#N/A,#N/A,FALSE,"MBR TOTAL"}</definedName>
    <definedName name="wrn.MBRS._2" localSheetId="25" hidden="1">{#N/A,#N/A,FALSE,"MBR PCS";#N/A,#N/A,FALSE,"MBR CIG";#N/A,#N/A,FALSE,"MBR iDEN";#N/A,#N/A,FALSE,"MBR_FWT";#N/A,#N/A,FALSE,"MBR TOTAL"}</definedName>
    <definedName name="wrn.MBRS._2" hidden="1">{#N/A,#N/A,FALSE,"MBR PCS";#N/A,#N/A,FALSE,"MBR CIG";#N/A,#N/A,FALSE,"MBR iDEN";#N/A,#N/A,FALSE,"MBR_FWT";#N/A,#N/A,FALSE,"MBR TOTAL"}</definedName>
    <definedName name="wrn.MBRS._3" localSheetId="24" hidden="1">{#N/A,#N/A,FALSE,"MBR PCS";#N/A,#N/A,FALSE,"MBR CIG";#N/A,#N/A,FALSE,"MBR iDEN";#N/A,#N/A,FALSE,"MBR_FWT";#N/A,#N/A,FALSE,"MBR TOTAL"}</definedName>
    <definedName name="wrn.MBRS._3" localSheetId="21" hidden="1">{#N/A,#N/A,FALSE,"MBR PCS";#N/A,#N/A,FALSE,"MBR CIG";#N/A,#N/A,FALSE,"MBR iDEN";#N/A,#N/A,FALSE,"MBR_FWT";#N/A,#N/A,FALSE,"MBR TOTAL"}</definedName>
    <definedName name="wrn.MBRS._3" localSheetId="22" hidden="1">{#N/A,#N/A,FALSE,"MBR PCS";#N/A,#N/A,FALSE,"MBR CIG";#N/A,#N/A,FALSE,"MBR iDEN";#N/A,#N/A,FALSE,"MBR_FWT";#N/A,#N/A,FALSE,"MBR TOTAL"}</definedName>
    <definedName name="wrn.MBRS._3" localSheetId="23" hidden="1">{#N/A,#N/A,FALSE,"MBR PCS";#N/A,#N/A,FALSE,"MBR CIG";#N/A,#N/A,FALSE,"MBR iDEN";#N/A,#N/A,FALSE,"MBR_FWT";#N/A,#N/A,FALSE,"MBR TOTAL"}</definedName>
    <definedName name="wrn.MBRS._3" localSheetId="20" hidden="1">{#N/A,#N/A,FALSE,"MBR PCS";#N/A,#N/A,FALSE,"MBR CIG";#N/A,#N/A,FALSE,"MBR iDEN";#N/A,#N/A,FALSE,"MBR_FWT";#N/A,#N/A,FALSE,"MBR TOTAL"}</definedName>
    <definedName name="wrn.MBRS._3" localSheetId="25" hidden="1">{#N/A,#N/A,FALSE,"MBR PCS";#N/A,#N/A,FALSE,"MBR CIG";#N/A,#N/A,FALSE,"MBR iDEN";#N/A,#N/A,FALSE,"MBR_FWT";#N/A,#N/A,FALSE,"MBR TOTAL"}</definedName>
    <definedName name="wrn.MBRS._3" hidden="1">{#N/A,#N/A,FALSE,"MBR PCS";#N/A,#N/A,FALSE,"MBR CIG";#N/A,#N/A,FALSE,"MBR iDEN";#N/A,#N/A,FALSE,"MBR_FWT";#N/A,#N/A,FALSE,"MBR TOTAL"}</definedName>
    <definedName name="wrn.MBRS._4" localSheetId="24" hidden="1">{#N/A,#N/A,FALSE,"MBR PCS";#N/A,#N/A,FALSE,"MBR CIG";#N/A,#N/A,FALSE,"MBR iDEN";#N/A,#N/A,FALSE,"MBR_FWT";#N/A,#N/A,FALSE,"MBR TOTAL"}</definedName>
    <definedName name="wrn.MBRS._4" localSheetId="21" hidden="1">{#N/A,#N/A,FALSE,"MBR PCS";#N/A,#N/A,FALSE,"MBR CIG";#N/A,#N/A,FALSE,"MBR iDEN";#N/A,#N/A,FALSE,"MBR_FWT";#N/A,#N/A,FALSE,"MBR TOTAL"}</definedName>
    <definedName name="wrn.MBRS._4" localSheetId="22" hidden="1">{#N/A,#N/A,FALSE,"MBR PCS";#N/A,#N/A,FALSE,"MBR CIG";#N/A,#N/A,FALSE,"MBR iDEN";#N/A,#N/A,FALSE,"MBR_FWT";#N/A,#N/A,FALSE,"MBR TOTAL"}</definedName>
    <definedName name="wrn.MBRS._4" localSheetId="23" hidden="1">{#N/A,#N/A,FALSE,"MBR PCS";#N/A,#N/A,FALSE,"MBR CIG";#N/A,#N/A,FALSE,"MBR iDEN";#N/A,#N/A,FALSE,"MBR_FWT";#N/A,#N/A,FALSE,"MBR TOTAL"}</definedName>
    <definedName name="wrn.MBRS._4" localSheetId="20" hidden="1">{#N/A,#N/A,FALSE,"MBR PCS";#N/A,#N/A,FALSE,"MBR CIG";#N/A,#N/A,FALSE,"MBR iDEN";#N/A,#N/A,FALSE,"MBR_FWT";#N/A,#N/A,FALSE,"MBR TOTAL"}</definedName>
    <definedName name="wrn.MBRS._4" localSheetId="25" hidden="1">{#N/A,#N/A,FALSE,"MBR PCS";#N/A,#N/A,FALSE,"MBR CIG";#N/A,#N/A,FALSE,"MBR iDEN";#N/A,#N/A,FALSE,"MBR_FWT";#N/A,#N/A,FALSE,"MBR TOTAL"}</definedName>
    <definedName name="wrn.MBRS._4" hidden="1">{#N/A,#N/A,FALSE,"MBR PCS";#N/A,#N/A,FALSE,"MBR CIG";#N/A,#N/A,FALSE,"MBR iDEN";#N/A,#N/A,FALSE,"MBR_FWT";#N/A,#N/A,FALSE,"MBR TOTAL"}</definedName>
    <definedName name="wrn.MBRS._5" localSheetId="24" hidden="1">{#N/A,#N/A,FALSE,"MBR PCS";#N/A,#N/A,FALSE,"MBR CIG";#N/A,#N/A,FALSE,"MBR iDEN";#N/A,#N/A,FALSE,"MBR_FWT";#N/A,#N/A,FALSE,"MBR TOTAL"}</definedName>
    <definedName name="wrn.MBRS._5" localSheetId="21" hidden="1">{#N/A,#N/A,FALSE,"MBR PCS";#N/A,#N/A,FALSE,"MBR CIG";#N/A,#N/A,FALSE,"MBR iDEN";#N/A,#N/A,FALSE,"MBR_FWT";#N/A,#N/A,FALSE,"MBR TOTAL"}</definedName>
    <definedName name="wrn.MBRS._5" localSheetId="22" hidden="1">{#N/A,#N/A,FALSE,"MBR PCS";#N/A,#N/A,FALSE,"MBR CIG";#N/A,#N/A,FALSE,"MBR iDEN";#N/A,#N/A,FALSE,"MBR_FWT";#N/A,#N/A,FALSE,"MBR TOTAL"}</definedName>
    <definedName name="wrn.MBRS._5" localSheetId="23" hidden="1">{#N/A,#N/A,FALSE,"MBR PCS";#N/A,#N/A,FALSE,"MBR CIG";#N/A,#N/A,FALSE,"MBR iDEN";#N/A,#N/A,FALSE,"MBR_FWT";#N/A,#N/A,FALSE,"MBR TOTAL"}</definedName>
    <definedName name="wrn.MBRS._5" localSheetId="20" hidden="1">{#N/A,#N/A,FALSE,"MBR PCS";#N/A,#N/A,FALSE,"MBR CIG";#N/A,#N/A,FALSE,"MBR iDEN";#N/A,#N/A,FALSE,"MBR_FWT";#N/A,#N/A,FALSE,"MBR TOTAL"}</definedName>
    <definedName name="wrn.MBRS._5" localSheetId="25" hidden="1">{#N/A,#N/A,FALSE,"MBR PCS";#N/A,#N/A,FALSE,"MBR CIG";#N/A,#N/A,FALSE,"MBR iDEN";#N/A,#N/A,FALSE,"MBR_FWT";#N/A,#N/A,FALSE,"MBR TOTAL"}</definedName>
    <definedName name="wrn.MBRS._5" hidden="1">{#N/A,#N/A,FALSE,"MBR PCS";#N/A,#N/A,FALSE,"MBR CIG";#N/A,#N/A,FALSE,"MBR iDEN";#N/A,#N/A,FALSE,"MBR_FWT";#N/A,#N/A,FALSE,"MBR TOTAL"}</definedName>
    <definedName name="wrn.MFR." localSheetId="24"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21"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22"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23"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20"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25"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iniSum." localSheetId="24" hidden="1">{#N/A,#N/A,TRUE,"Facility-Input";#N/A,#N/A,TRUE,"Graphs";#N/A,#N/A,TRUE,"TOTAL"}</definedName>
    <definedName name="wrn.MiniSum." localSheetId="21" hidden="1">{#N/A,#N/A,TRUE,"Facility-Input";#N/A,#N/A,TRUE,"Graphs";#N/A,#N/A,TRUE,"TOTAL"}</definedName>
    <definedName name="wrn.MiniSum." localSheetId="22" hidden="1">{#N/A,#N/A,TRUE,"Facility-Input";#N/A,#N/A,TRUE,"Graphs";#N/A,#N/A,TRUE,"TOTAL"}</definedName>
    <definedName name="wrn.MiniSum." localSheetId="23" hidden="1">{#N/A,#N/A,TRUE,"Facility-Input";#N/A,#N/A,TRUE,"Graphs";#N/A,#N/A,TRUE,"TOTAL"}</definedName>
    <definedName name="wrn.MiniSum." localSheetId="20" hidden="1">{#N/A,#N/A,TRUE,"Facility-Input";#N/A,#N/A,TRUE,"Graphs";#N/A,#N/A,TRUE,"TOTAL"}</definedName>
    <definedName name="wrn.MiniSum." localSheetId="25" hidden="1">{#N/A,#N/A,TRUE,"Facility-Input";#N/A,#N/A,TRUE,"Graphs";#N/A,#N/A,TRUE,"TOTAL"}</definedName>
    <definedName name="wrn.MiniSum." hidden="1">{#N/A,#N/A,TRUE,"Facility-Input";#N/A,#N/A,TRUE,"Graphs";#N/A,#N/A,TRUE,"TOTAL"}</definedName>
    <definedName name="wrn.MonthlyRentRoll." localSheetId="24" hidden="1">{"MonthlyRentRoll",#N/A,FALSE,"RentRoll"}</definedName>
    <definedName name="wrn.MonthlyRentRoll." localSheetId="21" hidden="1">{"MonthlyRentRoll",#N/A,FALSE,"RentRoll"}</definedName>
    <definedName name="wrn.MonthlyRentRoll." localSheetId="22" hidden="1">{"MonthlyRentRoll",#N/A,FALSE,"RentRoll"}</definedName>
    <definedName name="wrn.MonthlyRentRoll." localSheetId="23" hidden="1">{"MonthlyRentRoll",#N/A,FALSE,"RentRoll"}</definedName>
    <definedName name="wrn.MonthlyRentRoll." localSheetId="20" hidden="1">{"MonthlyRentRoll",#N/A,FALSE,"RentRoll"}</definedName>
    <definedName name="wrn.MonthlyRentRoll." localSheetId="25" hidden="1">{"MonthlyRentRoll",#N/A,FALSE,"RentRoll"}</definedName>
    <definedName name="wrn.MonthlyRentRoll." hidden="1">{"MonthlyRentRoll",#N/A,FALSE,"RentRoll"}</definedName>
    <definedName name="wrn.new." localSheetId="24" hidden="1">{"Balance Sheet",#N/A,FALSE,"Balance";"Balance Sheet Details",#N/A,FALSE,"Balance";"Change in Cash",#N/A,FALSE,"Cashflow"}</definedName>
    <definedName name="wrn.new." localSheetId="21" hidden="1">{"Balance Sheet",#N/A,FALSE,"Balance";"Balance Sheet Details",#N/A,FALSE,"Balance";"Change in Cash",#N/A,FALSE,"Cashflow"}</definedName>
    <definedName name="wrn.new." localSheetId="22" hidden="1">{"Balance Sheet",#N/A,FALSE,"Balance";"Balance Sheet Details",#N/A,FALSE,"Balance";"Change in Cash",#N/A,FALSE,"Cashflow"}</definedName>
    <definedName name="wrn.new." localSheetId="23" hidden="1">{"Balance Sheet",#N/A,FALSE,"Balance";"Balance Sheet Details",#N/A,FALSE,"Balance";"Change in Cash",#N/A,FALSE,"Cashflow"}</definedName>
    <definedName name="wrn.new." localSheetId="20" hidden="1">{"Balance Sheet",#N/A,FALSE,"Balance";"Balance Sheet Details",#N/A,FALSE,"Balance";"Change in Cash",#N/A,FALSE,"Cashflow"}</definedName>
    <definedName name="wrn.new." localSheetId="25" hidden="1">{"Balance Sheet",#N/A,FALSE,"Balance";"Balance Sheet Details",#N/A,FALSE,"Balance";"Change in Cash",#N/A,FALSE,"Cashflow"}</definedName>
    <definedName name="wrn.new." hidden="1">{"Balance Sheet",#N/A,FALSE,"Balance";"Balance Sheet Details",#N/A,FALSE,"Balance";"Change in Cash",#N/A,FALSE,"Cashflow"}</definedName>
    <definedName name="wrn.NSS." localSheetId="2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 localSheetId="2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 localSheetId="2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1" localSheetId="2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1"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1"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1" localSheetId="2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1"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1" localSheetId="2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2" localSheetId="2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2"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2"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2" localSheetId="2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2"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2" localSheetId="2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3" localSheetId="2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3"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3"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3" localSheetId="2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3"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3" localSheetId="2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4" localSheetId="2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4"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4"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4" localSheetId="2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4"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4" localSheetId="2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5" localSheetId="2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5"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5"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5" localSheetId="2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5"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5" localSheetId="2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OBO._.12._.MO._.ENDED." localSheetId="24" hidden="1">{"OBO 12 Month Ended",#N/A,FALSE,"OBO 12 Months"}</definedName>
    <definedName name="wrn.OBO._.12._.MO._.ENDED." localSheetId="21" hidden="1">{"OBO 12 Month Ended",#N/A,FALSE,"OBO 12 Months"}</definedName>
    <definedName name="wrn.OBO._.12._.MO._.ENDED." localSheetId="22" hidden="1">{"OBO 12 Month Ended",#N/A,FALSE,"OBO 12 Months"}</definedName>
    <definedName name="wrn.OBO._.12._.MO._.ENDED." localSheetId="23" hidden="1">{"OBO 12 Month Ended",#N/A,FALSE,"OBO 12 Months"}</definedName>
    <definedName name="wrn.OBO._.12._.MO._.ENDED." localSheetId="20" hidden="1">{"OBO 12 Month Ended",#N/A,FALSE,"OBO 12 Months"}</definedName>
    <definedName name="wrn.OBO._.12._.MO._.ENDED." localSheetId="25" hidden="1">{"OBO 12 Month Ended",#N/A,FALSE,"OBO 12 Months"}</definedName>
    <definedName name="wrn.OBO._.12._.MO._.ENDED." hidden="1">{"OBO 12 Month Ended",#N/A,FALSE,"OBO 12 Months"}</definedName>
    <definedName name="wrn.OBO._.MONTHLY." localSheetId="24" hidden="1">{"obo monthly",#N/A,FALSE,"OBO Monthly"}</definedName>
    <definedName name="wrn.OBO._.MONTHLY." localSheetId="21" hidden="1">{"obo monthly",#N/A,FALSE,"OBO Monthly"}</definedName>
    <definedName name="wrn.OBO._.MONTHLY." localSheetId="22" hidden="1">{"obo monthly",#N/A,FALSE,"OBO Monthly"}</definedName>
    <definedName name="wrn.OBO._.MONTHLY." localSheetId="23" hidden="1">{"obo monthly",#N/A,FALSE,"OBO Monthly"}</definedName>
    <definedName name="wrn.OBO._.MONTHLY." localSheetId="20" hidden="1">{"obo monthly",#N/A,FALSE,"OBO Monthly"}</definedName>
    <definedName name="wrn.OBO._.MONTHLY." localSheetId="25" hidden="1">{"obo monthly",#N/A,FALSE,"OBO Monthly"}</definedName>
    <definedName name="wrn.OBO._.MONTHLY." hidden="1">{"obo monthly",#N/A,FALSE,"OBO Monthly"}</definedName>
    <definedName name="wrn.OBO._.Summary." localSheetId="24" hidden="1">{"OBO Deferred Tax Sum",#N/A,FALSE,"OBO DEF TAX"}</definedName>
    <definedName name="wrn.OBO._.Summary." localSheetId="21" hidden="1">{"OBO Deferred Tax Sum",#N/A,FALSE,"OBO DEF TAX"}</definedName>
    <definedName name="wrn.OBO._.Summary." localSheetId="22" hidden="1">{"OBO Deferred Tax Sum",#N/A,FALSE,"OBO DEF TAX"}</definedName>
    <definedName name="wrn.OBO._.Summary." localSheetId="23" hidden="1">{"OBO Deferred Tax Sum",#N/A,FALSE,"OBO DEF TAX"}</definedName>
    <definedName name="wrn.OBO._.Summary." localSheetId="20" hidden="1">{"OBO Deferred Tax Sum",#N/A,FALSE,"OBO DEF TAX"}</definedName>
    <definedName name="wrn.OBO._.Summary." localSheetId="25" hidden="1">{"OBO Deferred Tax Sum",#N/A,FALSE,"OBO DEF TAX"}</definedName>
    <definedName name="wrn.OBO._.Summary." hidden="1">{"OBO Deferred Tax Sum",#N/A,FALSE,"OBO DEF TAX"}</definedName>
    <definedName name="wrn.Oct93_Mar94." localSheetId="24" hidden="1">{"Oct93_Mar94",#N/A,FALSE,"Actuals (Oct 93 - Mar 94)"}</definedName>
    <definedName name="wrn.Oct93_Mar94." localSheetId="21" hidden="1">{"Oct93_Mar94",#N/A,FALSE,"Actuals (Oct 93 - Mar 94)"}</definedName>
    <definedName name="wrn.Oct93_Mar94." localSheetId="22" hidden="1">{"Oct93_Mar94",#N/A,FALSE,"Actuals (Oct 93 - Mar 94)"}</definedName>
    <definedName name="wrn.Oct93_Mar94." localSheetId="23" hidden="1">{"Oct93_Mar94",#N/A,FALSE,"Actuals (Oct 93 - Mar 94)"}</definedName>
    <definedName name="wrn.Oct93_Mar94." localSheetId="20" hidden="1">{"Oct93_Mar94",#N/A,FALSE,"Actuals (Oct 93 - Mar 94)"}</definedName>
    <definedName name="wrn.Oct93_Mar94." localSheetId="25" hidden="1">{"Oct93_Mar94",#N/A,FALSE,"Actuals (Oct 93 - Mar 94)"}</definedName>
    <definedName name="wrn.Oct93_Mar94." hidden="1">{"Oct93_Mar94",#N/A,FALSE,"Actuals (Oct 93 - Mar 94)"}</definedName>
    <definedName name="wrn.Oct94_Mar95." localSheetId="24" hidden="1">{"Oct94_Mar95",#N/A,FALSE,"Actuals (Oct 94 - Mar 95)"}</definedName>
    <definedName name="wrn.Oct94_Mar95." localSheetId="21" hidden="1">{"Oct94_Mar95",#N/A,FALSE,"Actuals (Oct 94 - Mar 95)"}</definedName>
    <definedName name="wrn.Oct94_Mar95." localSheetId="22" hidden="1">{"Oct94_Mar95",#N/A,FALSE,"Actuals (Oct 94 - Mar 95)"}</definedName>
    <definedName name="wrn.Oct94_Mar95." localSheetId="23" hidden="1">{"Oct94_Mar95",#N/A,FALSE,"Actuals (Oct 94 - Mar 95)"}</definedName>
    <definedName name="wrn.Oct94_Mar95." localSheetId="20" hidden="1">{"Oct94_Mar95",#N/A,FALSE,"Actuals (Oct 94 - Mar 95)"}</definedName>
    <definedName name="wrn.Oct94_Mar95." localSheetId="25" hidden="1">{"Oct94_Mar95",#N/A,FALSE,"Actuals (Oct 94 - Mar 95)"}</definedName>
    <definedName name="wrn.Oct94_Mar95." hidden="1">{"Oct94_Mar95",#N/A,FALSE,"Actuals (Oct 94 - Mar 95)"}</definedName>
    <definedName name="wrn.Oct95_Mar96." localSheetId="24" hidden="1">{"Oct95_Mar96",#N/A,FALSE,"Estimates (Oct 95 - Mar 96)"}</definedName>
    <definedName name="wrn.Oct95_Mar96." localSheetId="21" hidden="1">{"Oct95_Mar96",#N/A,FALSE,"Estimates (Oct 95 - Mar 96)"}</definedName>
    <definedName name="wrn.Oct95_Mar96." localSheetId="22" hidden="1">{"Oct95_Mar96",#N/A,FALSE,"Estimates (Oct 95 - Mar 96)"}</definedName>
    <definedName name="wrn.Oct95_Mar96." localSheetId="23" hidden="1">{"Oct95_Mar96",#N/A,FALSE,"Estimates (Oct 95 - Mar 96)"}</definedName>
    <definedName name="wrn.Oct95_Mar96." localSheetId="20" hidden="1">{"Oct95_Mar96",#N/A,FALSE,"Estimates (Oct 95 - Mar 96)"}</definedName>
    <definedName name="wrn.Oct95_Mar96." localSheetId="25" hidden="1">{"Oct95_Mar96",#N/A,FALSE,"Estimates (Oct 95 - Mar 96)"}</definedName>
    <definedName name="wrn.Oct95_Mar96." hidden="1">{"Oct95_Mar96",#N/A,FALSE,"Estimates (Oct 95 - Mar 96)"}</definedName>
    <definedName name="wrn.OK._.FUEL._.COMPARISON." localSheetId="24" hidden="1">{"OK_FUEL_COMPARISON",#N/A,FALSE,"Ok_Fuel&amp;Rev"}</definedName>
    <definedName name="wrn.OK._.FUEL._.COMPARISON." localSheetId="21" hidden="1">{"OK_FUEL_COMPARISON",#N/A,FALSE,"Ok_Fuel&amp;Rev"}</definedName>
    <definedName name="wrn.OK._.FUEL._.COMPARISON." localSheetId="22" hidden="1">{"OK_FUEL_COMPARISON",#N/A,FALSE,"Ok_Fuel&amp;Rev"}</definedName>
    <definedName name="wrn.OK._.FUEL._.COMPARISON." localSheetId="23" hidden="1">{"OK_FUEL_COMPARISON",#N/A,FALSE,"Ok_Fuel&amp;Rev"}</definedName>
    <definedName name="wrn.OK._.FUEL._.COMPARISON." localSheetId="20" hidden="1">{"OK_FUEL_COMPARISON",#N/A,FALSE,"Ok_Fuel&amp;Rev"}</definedName>
    <definedName name="wrn.OK._.FUEL._.COMPARISON." localSheetId="25" hidden="1">{"OK_FUEL_COMPARISON",#N/A,FALSE,"Ok_Fuel&amp;Rev"}</definedName>
    <definedName name="wrn.OK._.FUEL._.COMPARISON." hidden="1">{"OK_FUEL_COMPARISON",#N/A,FALSE,"Ok_Fuel&amp;Rev"}</definedName>
    <definedName name="wrn.OK._.JURIS._.FAC._.CALCULATION." localSheetId="24" hidden="1">{"OK_JURIS_FAC",#N/A,FALSE,"Ok_Fuel&amp;Rev"}</definedName>
    <definedName name="wrn.OK._.JURIS._.FAC._.CALCULATION." localSheetId="21" hidden="1">{"OK_JURIS_FAC",#N/A,FALSE,"Ok_Fuel&amp;Rev"}</definedName>
    <definedName name="wrn.OK._.JURIS._.FAC._.CALCULATION." localSheetId="22" hidden="1">{"OK_JURIS_FAC",#N/A,FALSE,"Ok_Fuel&amp;Rev"}</definedName>
    <definedName name="wrn.OK._.JURIS._.FAC._.CALCULATION." localSheetId="23" hidden="1">{"OK_JURIS_FAC",#N/A,FALSE,"Ok_Fuel&amp;Rev"}</definedName>
    <definedName name="wrn.OK._.JURIS._.FAC._.CALCULATION." localSheetId="20" hidden="1">{"OK_JURIS_FAC",#N/A,FALSE,"Ok_Fuel&amp;Rev"}</definedName>
    <definedName name="wrn.OK._.JURIS._.FAC._.CALCULATION." localSheetId="25" hidden="1">{"OK_JURIS_FAC",#N/A,FALSE,"Ok_Fuel&amp;Rev"}</definedName>
    <definedName name="wrn.OK._.JURIS._.FAC._.CALCULATION." hidden="1">{"OK_JURIS_FAC",#N/A,FALSE,"Ok_Fuel&amp;Rev"}</definedName>
    <definedName name="wrn.OK._.JURIS._.FUEL._.COST." localSheetId="24" hidden="1">{"OK_JURIS_FUEL",#N/A,FALSE,"Ok_Fuel&amp;Rev"}</definedName>
    <definedName name="wrn.OK._.JURIS._.FUEL._.COST." localSheetId="21" hidden="1">{"OK_JURIS_FUEL",#N/A,FALSE,"Ok_Fuel&amp;Rev"}</definedName>
    <definedName name="wrn.OK._.JURIS._.FUEL._.COST." localSheetId="22" hidden="1">{"OK_JURIS_FUEL",#N/A,FALSE,"Ok_Fuel&amp;Rev"}</definedName>
    <definedName name="wrn.OK._.JURIS._.FUEL._.COST." localSheetId="23" hidden="1">{"OK_JURIS_FUEL",#N/A,FALSE,"Ok_Fuel&amp;Rev"}</definedName>
    <definedName name="wrn.OK._.JURIS._.FUEL._.COST." localSheetId="20" hidden="1">{"OK_JURIS_FUEL",#N/A,FALSE,"Ok_Fuel&amp;Rev"}</definedName>
    <definedName name="wrn.OK._.JURIS._.FUEL._.COST." localSheetId="25" hidden="1">{"OK_JURIS_FUEL",#N/A,FALSE,"Ok_Fuel&amp;Rev"}</definedName>
    <definedName name="wrn.OK._.JURIS._.FUEL._.COST." hidden="1">{"OK_JURIS_FUEL",#N/A,FALSE,"Ok_Fuel&amp;Rev"}</definedName>
    <definedName name="wrn.OKLA._.PRO._.FORMA._.FUEL." localSheetId="24" hidden="1">{"OK_PRO_FORMA_FUEL",#N/A,FALSE,"Ok_Fuel&amp;Rev"}</definedName>
    <definedName name="wrn.OKLA._.PRO._.FORMA._.FUEL." localSheetId="21" hidden="1">{"OK_PRO_FORMA_FUEL",#N/A,FALSE,"Ok_Fuel&amp;Rev"}</definedName>
    <definedName name="wrn.OKLA._.PRO._.FORMA._.FUEL." localSheetId="22" hidden="1">{"OK_PRO_FORMA_FUEL",#N/A,FALSE,"Ok_Fuel&amp;Rev"}</definedName>
    <definedName name="wrn.OKLA._.PRO._.FORMA._.FUEL." localSheetId="23" hidden="1">{"OK_PRO_FORMA_FUEL",#N/A,FALSE,"Ok_Fuel&amp;Rev"}</definedName>
    <definedName name="wrn.OKLA._.PRO._.FORMA._.FUEL." localSheetId="20" hidden="1">{"OK_PRO_FORMA_FUEL",#N/A,FALSE,"Ok_Fuel&amp;Rev"}</definedName>
    <definedName name="wrn.OKLA._.PRO._.FORMA._.FUEL." localSheetId="25" hidden="1">{"OK_PRO_FORMA_FUEL",#N/A,FALSE,"Ok_Fuel&amp;Rev"}</definedName>
    <definedName name="wrn.OKLA._.PRO._.FORMA._.FUEL." hidden="1">{"OK_PRO_FORMA_FUEL",#N/A,FALSE,"Ok_Fuel&amp;Rev"}</definedName>
    <definedName name="wrn.OMPA._.FAC." localSheetId="24" hidden="1">{"OMPA_FAC",#N/A,FALSE,"OMPA FAC"}</definedName>
    <definedName name="wrn.OMPA._.FAC." localSheetId="21" hidden="1">{"OMPA_FAC",#N/A,FALSE,"OMPA FAC"}</definedName>
    <definedName name="wrn.OMPA._.FAC." localSheetId="22" hidden="1">{"OMPA_FAC",#N/A,FALSE,"OMPA FAC"}</definedName>
    <definedName name="wrn.OMPA._.FAC." localSheetId="23" hidden="1">{"OMPA_FAC",#N/A,FALSE,"OMPA FAC"}</definedName>
    <definedName name="wrn.OMPA._.FAC." localSheetId="20" hidden="1">{"OMPA_FAC",#N/A,FALSE,"OMPA FAC"}</definedName>
    <definedName name="wrn.OMPA._.FAC." localSheetId="25" hidden="1">{"OMPA_FAC",#N/A,FALSE,"OMPA FAC"}</definedName>
    <definedName name="wrn.OMPA._.FAC." hidden="1">{"OMPA_FAC",#N/A,FALSE,"OMPA FAC"}</definedName>
    <definedName name="wrn.OperatingAssumtions." localSheetId="24" hidden="1">{#N/A,#N/A,FALSE,"OperatingAssumptions"}</definedName>
    <definedName name="wrn.OperatingAssumtions." localSheetId="21" hidden="1">{#N/A,#N/A,FALSE,"OperatingAssumptions"}</definedName>
    <definedName name="wrn.OperatingAssumtions." localSheetId="22" hidden="1">{#N/A,#N/A,FALSE,"OperatingAssumptions"}</definedName>
    <definedName name="wrn.OperatingAssumtions." localSheetId="23" hidden="1">{#N/A,#N/A,FALSE,"OperatingAssumptions"}</definedName>
    <definedName name="wrn.OperatingAssumtions." localSheetId="20" hidden="1">{#N/A,#N/A,FALSE,"OperatingAssumptions"}</definedName>
    <definedName name="wrn.OperatingAssumtions." localSheetId="25" hidden="1">{#N/A,#N/A,FALSE,"OperatingAssumptions"}</definedName>
    <definedName name="wrn.OperatingAssumtions." hidden="1">{#N/A,#N/A,FALSE,"OperatingAssumptions"}</definedName>
    <definedName name="wrn.Operations._.Review." localSheetId="24" hidden="1">{#N/A,#N/A,FALSE,"Proforma Five Yr";#N/A,#N/A,FALSE,"Occ and Rate";#N/A,#N/A,FALSE,"PF Input";#N/A,#N/A,FALSE,"Hotcomps"}</definedName>
    <definedName name="wrn.Operations._.Review." localSheetId="21" hidden="1">{#N/A,#N/A,FALSE,"Proforma Five Yr";#N/A,#N/A,FALSE,"Occ and Rate";#N/A,#N/A,FALSE,"PF Input";#N/A,#N/A,FALSE,"Hotcomps"}</definedName>
    <definedName name="wrn.Operations._.Review." localSheetId="22" hidden="1">{#N/A,#N/A,FALSE,"Proforma Five Yr";#N/A,#N/A,FALSE,"Occ and Rate";#N/A,#N/A,FALSE,"PF Input";#N/A,#N/A,FALSE,"Hotcomps"}</definedName>
    <definedName name="wrn.Operations._.Review." localSheetId="23" hidden="1">{#N/A,#N/A,FALSE,"Proforma Five Yr";#N/A,#N/A,FALSE,"Occ and Rate";#N/A,#N/A,FALSE,"PF Input";#N/A,#N/A,FALSE,"Hotcomps"}</definedName>
    <definedName name="wrn.Operations._.Review." localSheetId="20" hidden="1">{#N/A,#N/A,FALSE,"Proforma Five Yr";#N/A,#N/A,FALSE,"Occ and Rate";#N/A,#N/A,FALSE,"PF Input";#N/A,#N/A,FALSE,"Hotcomps"}</definedName>
    <definedName name="wrn.Operations._.Review." localSheetId="25" hidden="1">{#N/A,#N/A,FALSE,"Proforma Five Yr";#N/A,#N/A,FALSE,"Occ and Rate";#N/A,#N/A,FALSE,"PF Input";#N/A,#N/A,FALSE,"Hotcomps"}</definedName>
    <definedName name="wrn.Operations._.Review." hidden="1">{#N/A,#N/A,FALSE,"Proforma Five Yr";#N/A,#N/A,FALSE,"Occ and Rate";#N/A,#N/A,FALSE,"PF Input";#N/A,#N/A,FALSE,"Hotcomps"}</definedName>
    <definedName name="wrn.OR09._.Budget._.Stuff." localSheetId="24" hidden="1">{#N/A,#N/A,FALSE,"8-14-03 Detail";#N/A,#N/A,FALSE,"FLA Comparisons";#N/A,#N/A,FALSE,"Budget Changes Summary ";#N/A,#N/A,FALSE,"Exec Summary"}</definedName>
    <definedName name="wrn.OR09._.Budget._.Stuff." localSheetId="21" hidden="1">{#N/A,#N/A,FALSE,"8-14-03 Detail";#N/A,#N/A,FALSE,"FLA Comparisons";#N/A,#N/A,FALSE,"Budget Changes Summary ";#N/A,#N/A,FALSE,"Exec Summary"}</definedName>
    <definedName name="wrn.OR09._.Budget._.Stuff." localSheetId="22" hidden="1">{#N/A,#N/A,FALSE,"8-14-03 Detail";#N/A,#N/A,FALSE,"FLA Comparisons";#N/A,#N/A,FALSE,"Budget Changes Summary ";#N/A,#N/A,FALSE,"Exec Summary"}</definedName>
    <definedName name="wrn.OR09._.Budget._.Stuff." localSheetId="23" hidden="1">{#N/A,#N/A,FALSE,"8-14-03 Detail";#N/A,#N/A,FALSE,"FLA Comparisons";#N/A,#N/A,FALSE,"Budget Changes Summary ";#N/A,#N/A,FALSE,"Exec Summary"}</definedName>
    <definedName name="wrn.OR09._.Budget._.Stuff." localSheetId="20" hidden="1">{#N/A,#N/A,FALSE,"8-14-03 Detail";#N/A,#N/A,FALSE,"FLA Comparisons";#N/A,#N/A,FALSE,"Budget Changes Summary ";#N/A,#N/A,FALSE,"Exec Summary"}</definedName>
    <definedName name="wrn.OR09._.Budget._.Stuff." localSheetId="25" hidden="1">{#N/A,#N/A,FALSE,"8-14-03 Detail";#N/A,#N/A,FALSE,"FLA Comparisons";#N/A,#N/A,FALSE,"Budget Changes Summary ";#N/A,#N/A,FALSE,"Exec Summary"}</definedName>
    <definedName name="wrn.OR09._.Budget._.Stuff." hidden="1">{#N/A,#N/A,FALSE,"8-14-03 Detail";#N/A,#N/A,FALSE,"FLA Comparisons";#N/A,#N/A,FALSE,"Budget Changes Summary ";#N/A,#N/A,FALSE,"Exec Summary"}</definedName>
    <definedName name="wrn.OTHER._.DATA." localSheetId="24" hidden="1">{"OTHER_DATA",#N/A,FALSE,"Ok_Fuel&amp;Rev"}</definedName>
    <definedName name="wrn.OTHER._.DATA." localSheetId="21" hidden="1">{"OTHER_DATA",#N/A,FALSE,"Ok_Fuel&amp;Rev"}</definedName>
    <definedName name="wrn.OTHER._.DATA." localSheetId="22" hidden="1">{"OTHER_DATA",#N/A,FALSE,"Ok_Fuel&amp;Rev"}</definedName>
    <definedName name="wrn.OTHER._.DATA." localSheetId="23" hidden="1">{"OTHER_DATA",#N/A,FALSE,"Ok_Fuel&amp;Rev"}</definedName>
    <definedName name="wrn.OTHER._.DATA." localSheetId="20" hidden="1">{"OTHER_DATA",#N/A,FALSE,"Ok_Fuel&amp;Rev"}</definedName>
    <definedName name="wrn.OTHER._.DATA." localSheetId="25" hidden="1">{"OTHER_DATA",#N/A,FALSE,"Ok_Fuel&amp;Rev"}</definedName>
    <definedName name="wrn.OTHER._.DATA." hidden="1">{"OTHER_DATA",#N/A,FALSE,"Ok_Fuel&amp;Rev"}</definedName>
    <definedName name="wrn.Out._.of._.Period." localSheetId="24" hidden="1">{"Out of Period",#N/A,FALSE,"Out of Period"}</definedName>
    <definedName name="wrn.Out._.of._.Period." localSheetId="21" hidden="1">{"Out of Period",#N/A,FALSE,"Out of Period"}</definedName>
    <definedName name="wrn.Out._.of._.Period." localSheetId="22" hidden="1">{"Out of Period",#N/A,FALSE,"Out of Period"}</definedName>
    <definedName name="wrn.Out._.of._.Period." localSheetId="23" hidden="1">{"Out of Period",#N/A,FALSE,"Out of Period"}</definedName>
    <definedName name="wrn.Out._.of._.Period." localSheetId="20" hidden="1">{"Out of Period",#N/A,FALSE,"Out of Period"}</definedName>
    <definedName name="wrn.Out._.of._.Period." localSheetId="25" hidden="1">{"Out of Period",#N/A,FALSE,"Out of Period"}</definedName>
    <definedName name="wrn.Out._.of._.Period." hidden="1">{"Out of Period",#N/A,FALSE,"Out of Period"}</definedName>
    <definedName name="wrn.Outlook._.Report." localSheetId="24" hidden="1">{#N/A,#N/A,FALSE,"Outlook for Month ";#N/A,#N/A,FALSE,"Risk for Month ";#N/A,#N/A,FALSE,"Upside for Month"}</definedName>
    <definedName name="wrn.Outlook._.Report." localSheetId="21" hidden="1">{#N/A,#N/A,FALSE,"Outlook for Month ";#N/A,#N/A,FALSE,"Risk for Month ";#N/A,#N/A,FALSE,"Upside for Month"}</definedName>
    <definedName name="wrn.Outlook._.Report." localSheetId="22" hidden="1">{#N/A,#N/A,FALSE,"Outlook for Month ";#N/A,#N/A,FALSE,"Risk for Month ";#N/A,#N/A,FALSE,"Upside for Month"}</definedName>
    <definedName name="wrn.Outlook._.Report." localSheetId="23" hidden="1">{#N/A,#N/A,FALSE,"Outlook for Month ";#N/A,#N/A,FALSE,"Risk for Month ";#N/A,#N/A,FALSE,"Upside for Month"}</definedName>
    <definedName name="wrn.Outlook._.Report." localSheetId="20" hidden="1">{#N/A,#N/A,FALSE,"Outlook for Month ";#N/A,#N/A,FALSE,"Risk for Month ";#N/A,#N/A,FALSE,"Upside for Month"}</definedName>
    <definedName name="wrn.Outlook._.Report." localSheetId="25" hidden="1">{#N/A,#N/A,FALSE,"Outlook for Month ";#N/A,#N/A,FALSE,"Risk for Month ";#N/A,#N/A,FALSE,"Upside for Month"}</definedName>
    <definedName name="wrn.Outlook._.Report." hidden="1">{#N/A,#N/A,FALSE,"Outlook for Month ";#N/A,#N/A,FALSE,"Risk for Month ";#N/A,#N/A,FALSE,"Upside for Month"}</definedName>
    <definedName name="wrn.PCS."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1"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1"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1"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1"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1"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1"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2"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2"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2"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2"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2"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2"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3"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3"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3"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3"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3"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3"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4"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4"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4"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4"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4"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4"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5"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5"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5"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5"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5"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5"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CSG_PPG."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1"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1"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1"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2"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2"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2"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2"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2"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2"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3"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3"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3"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3"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3"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3"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4"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4"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4"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4"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4"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4"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5"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5"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5"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5"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5"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5"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hase._.I." localSheetId="24" hidden="1">{#N/A,#N/A,FALSE,"Transaction Summary-DTW";#N/A,#N/A,FALSE,"Proforma Five Yr";#N/A,#N/A,FALSE,"Occ and Rate"}</definedName>
    <definedName name="wrn.Phase._.I." localSheetId="21" hidden="1">{#N/A,#N/A,FALSE,"Transaction Summary-DTW";#N/A,#N/A,FALSE,"Proforma Five Yr";#N/A,#N/A,FALSE,"Occ and Rate"}</definedName>
    <definedName name="wrn.Phase._.I." localSheetId="22" hidden="1">{#N/A,#N/A,FALSE,"Transaction Summary-DTW";#N/A,#N/A,FALSE,"Proforma Five Yr";#N/A,#N/A,FALSE,"Occ and Rate"}</definedName>
    <definedName name="wrn.Phase._.I." localSheetId="23" hidden="1">{#N/A,#N/A,FALSE,"Transaction Summary-DTW";#N/A,#N/A,FALSE,"Proforma Five Yr";#N/A,#N/A,FALSE,"Occ and Rate"}</definedName>
    <definedName name="wrn.Phase._.I." localSheetId="20" hidden="1">{#N/A,#N/A,FALSE,"Transaction Summary-DTW";#N/A,#N/A,FALSE,"Proforma Five Yr";#N/A,#N/A,FALSE,"Occ and Rate"}</definedName>
    <definedName name="wrn.Phase._.I." localSheetId="25" hidden="1">{#N/A,#N/A,FALSE,"Transaction Summary-DTW";#N/A,#N/A,FALSE,"Proforma Five Yr";#N/A,#N/A,FALSE,"Occ and Rate"}</definedName>
    <definedName name="wrn.Phase._.I." hidden="1">{#N/A,#N/A,FALSE,"Transaction Summary-DTW";#N/A,#N/A,FALSE,"Proforma Five Yr";#N/A,#N/A,FALSE,"Occ and Rate"}</definedName>
    <definedName name="wrn.PPAGE2." localSheetId="24" hidden="1">{"PPAGE2",#N/A,FALSE,"JAN95_OU"}</definedName>
    <definedName name="wrn.PPAGE2." localSheetId="21" hidden="1">{"PPAGE2",#N/A,FALSE,"JAN95_OU"}</definedName>
    <definedName name="wrn.PPAGE2." localSheetId="22" hidden="1">{"PPAGE2",#N/A,FALSE,"JAN95_OU"}</definedName>
    <definedName name="wrn.PPAGE2." localSheetId="23" hidden="1">{"PPAGE2",#N/A,FALSE,"JAN95_OU"}</definedName>
    <definedName name="wrn.PPAGE2." localSheetId="20" hidden="1">{"PPAGE2",#N/A,FALSE,"JAN95_OU"}</definedName>
    <definedName name="wrn.PPAGE2." localSheetId="25" hidden="1">{"PPAGE2",#N/A,FALSE,"JAN95_OU"}</definedName>
    <definedName name="wrn.PPAGE2." hidden="1">{"PPAGE2",#N/A,FALSE,"JAN95_OU"}</definedName>
    <definedName name="wrn.PPAGE3." localSheetId="24" hidden="1">{"PPAGE3",#N/A,FALSE,"JAN95_OU"}</definedName>
    <definedName name="wrn.PPAGE3." localSheetId="21" hidden="1">{"PPAGE3",#N/A,FALSE,"JAN95_OU"}</definedName>
    <definedName name="wrn.PPAGE3." localSheetId="22" hidden="1">{"PPAGE3",#N/A,FALSE,"JAN95_OU"}</definedName>
    <definedName name="wrn.PPAGE3." localSheetId="23" hidden="1">{"PPAGE3",#N/A,FALSE,"JAN95_OU"}</definedName>
    <definedName name="wrn.PPAGE3." localSheetId="20" hidden="1">{"PPAGE3",#N/A,FALSE,"JAN95_OU"}</definedName>
    <definedName name="wrn.PPAGE3." localSheetId="25" hidden="1">{"PPAGE3",#N/A,FALSE,"JAN95_OU"}</definedName>
    <definedName name="wrn.PPAGE3." hidden="1">{"PPAGE3",#N/A,FALSE,"JAN95_OU"}</definedName>
    <definedName name="wrn.PPJOURNAL._.ENTRY." localSheetId="24" hidden="1">{"PPDEFERREDBAL",#N/A,FALSE,"PRIOR PERIOD ADJMT";#N/A,#N/A,FALSE,"PRIOR PERIOD ADJMT";"PPJOURNALENTRY",#N/A,FALSE,"PRIOR PERIOD ADJMT"}</definedName>
    <definedName name="wrn.PPJOURNAL._.ENTRY." localSheetId="21" hidden="1">{"PPDEFERREDBAL",#N/A,FALSE,"PRIOR PERIOD ADJMT";#N/A,#N/A,FALSE,"PRIOR PERIOD ADJMT";"PPJOURNALENTRY",#N/A,FALSE,"PRIOR PERIOD ADJMT"}</definedName>
    <definedName name="wrn.PPJOURNAL._.ENTRY." localSheetId="22" hidden="1">{"PPDEFERREDBAL",#N/A,FALSE,"PRIOR PERIOD ADJMT";#N/A,#N/A,FALSE,"PRIOR PERIOD ADJMT";"PPJOURNALENTRY",#N/A,FALSE,"PRIOR PERIOD ADJMT"}</definedName>
    <definedName name="wrn.PPJOURNAL._.ENTRY." localSheetId="23" hidden="1">{"PPDEFERREDBAL",#N/A,FALSE,"PRIOR PERIOD ADJMT";#N/A,#N/A,FALSE,"PRIOR PERIOD ADJMT";"PPJOURNALENTRY",#N/A,FALSE,"PRIOR PERIOD ADJMT"}</definedName>
    <definedName name="wrn.PPJOURNAL._.ENTRY." localSheetId="20" hidden="1">{"PPDEFERREDBAL",#N/A,FALSE,"PRIOR PERIOD ADJMT";#N/A,#N/A,FALSE,"PRIOR PERIOD ADJMT";"PPJOURNALENTRY",#N/A,FALSE,"PRIOR PERIOD ADJMT"}</definedName>
    <definedName name="wrn.PPJOURNAL._.ENTRY." localSheetId="25" hidden="1">{"PPDEFERREDBAL",#N/A,FALSE,"PRIOR PERIOD ADJMT";#N/A,#N/A,FALSE,"PRIOR PERIOD ADJMT";"PPJOURNALENTRY",#N/A,FALSE,"PRIOR PERIOD ADJMT"}</definedName>
    <definedName name="wrn.PPJOURNAL._.ENTRY." hidden="1">{"PPDEFERREDBAL",#N/A,FALSE,"PRIOR PERIOD ADJMT";#N/A,#N/A,FALSE,"PRIOR PERIOD ADJMT";"PPJOURNALENTRY",#N/A,FALSE,"PRIOR PERIOD ADJMT"}</definedName>
    <definedName name="wrn.pppi." localSheetId="24" hidden="1">{"summary",#N/A,FALSE,"summary";"liabsumm",#N/A,FALSE,"liabsumm";"gl",#N/A,FALSE,"gl";"gl2",#N/A,FALSE,"gl2";"exp",#N/A,FALSE,"exp";"pppi_amort",#N/A,FALSE,"pppi_amort";"pppi_apbo_plan",#N/A,FALSE,"pppi_apbo_plan";"recon",#N/A,FALSE,"recon";"eoy_p1",#N/A,FALSE,"eoy_p1";"eoy_p2",#N/A,FALSE,"eoy_p2";"pppi_actliab",#N/A,FALSE,"pppi_actliab";"pppi_inactliab",#N/A,FALSE,"pppi_inactliab"}</definedName>
    <definedName name="wrn.pppi." localSheetId="21" hidden="1">{"summary",#N/A,FALSE,"summary";"liabsumm",#N/A,FALSE,"liabsumm";"gl",#N/A,FALSE,"gl";"gl2",#N/A,FALSE,"gl2";"exp",#N/A,FALSE,"exp";"pppi_amort",#N/A,FALSE,"pppi_amort";"pppi_apbo_plan",#N/A,FALSE,"pppi_apbo_plan";"recon",#N/A,FALSE,"recon";"eoy_p1",#N/A,FALSE,"eoy_p1";"eoy_p2",#N/A,FALSE,"eoy_p2";"pppi_actliab",#N/A,FALSE,"pppi_actliab";"pppi_inactliab",#N/A,FALSE,"pppi_inactliab"}</definedName>
    <definedName name="wrn.pppi." localSheetId="22" hidden="1">{"summary",#N/A,FALSE,"summary";"liabsumm",#N/A,FALSE,"liabsumm";"gl",#N/A,FALSE,"gl";"gl2",#N/A,FALSE,"gl2";"exp",#N/A,FALSE,"exp";"pppi_amort",#N/A,FALSE,"pppi_amort";"pppi_apbo_plan",#N/A,FALSE,"pppi_apbo_plan";"recon",#N/A,FALSE,"recon";"eoy_p1",#N/A,FALSE,"eoy_p1";"eoy_p2",#N/A,FALSE,"eoy_p2";"pppi_actliab",#N/A,FALSE,"pppi_actliab";"pppi_inactliab",#N/A,FALSE,"pppi_inactliab"}</definedName>
    <definedName name="wrn.pppi." localSheetId="23" hidden="1">{"summary",#N/A,FALSE,"summary";"liabsumm",#N/A,FALSE,"liabsumm";"gl",#N/A,FALSE,"gl";"gl2",#N/A,FALSE,"gl2";"exp",#N/A,FALSE,"exp";"pppi_amort",#N/A,FALSE,"pppi_amort";"pppi_apbo_plan",#N/A,FALSE,"pppi_apbo_plan";"recon",#N/A,FALSE,"recon";"eoy_p1",#N/A,FALSE,"eoy_p1";"eoy_p2",#N/A,FALSE,"eoy_p2";"pppi_actliab",#N/A,FALSE,"pppi_actliab";"pppi_inactliab",#N/A,FALSE,"pppi_inactliab"}</definedName>
    <definedName name="wrn.pppi." localSheetId="20" hidden="1">{"summary",#N/A,FALSE,"summary";"liabsumm",#N/A,FALSE,"liabsumm";"gl",#N/A,FALSE,"gl";"gl2",#N/A,FALSE,"gl2";"exp",#N/A,FALSE,"exp";"pppi_amort",#N/A,FALSE,"pppi_amort";"pppi_apbo_plan",#N/A,FALSE,"pppi_apbo_plan";"recon",#N/A,FALSE,"recon";"eoy_p1",#N/A,FALSE,"eoy_p1";"eoy_p2",#N/A,FALSE,"eoy_p2";"pppi_actliab",#N/A,FALSE,"pppi_actliab";"pppi_inactliab",#N/A,FALSE,"pppi_inactliab"}</definedName>
    <definedName name="wrn.pppi." localSheetId="25" hidden="1">{"summary",#N/A,FALSE,"summary";"liabsumm",#N/A,FALSE,"liabsumm";"gl",#N/A,FALSE,"gl";"gl2",#N/A,FALSE,"gl2";"exp",#N/A,FALSE,"exp";"pppi_amort",#N/A,FALSE,"pppi_amort";"pppi_apbo_plan",#N/A,FALSE,"pppi_apbo_plan";"recon",#N/A,FALSE,"recon";"eoy_p1",#N/A,FALSE,"eoy_p1";"eoy_p2",#N/A,FALSE,"eoy_p2";"pppi_actliab",#N/A,FALSE,"pppi_actliab";"pppi_inactliab",#N/A,FALSE,"pppi_inactliab"}</definedName>
    <definedName name="wrn.pppi." hidden="1">{"summary",#N/A,FALSE,"summary";"liabsumm",#N/A,FALSE,"liabsumm";"gl",#N/A,FALSE,"gl";"gl2",#N/A,FALSE,"gl2";"exp",#N/A,FALSE,"exp";"pppi_amort",#N/A,FALSE,"pppi_amort";"pppi_apbo_plan",#N/A,FALSE,"pppi_apbo_plan";"recon",#N/A,FALSE,"recon";"eoy_p1",#N/A,FALSE,"eoy_p1";"eoy_p2",#N/A,FALSE,"eoy_p2";"pppi_actliab",#N/A,FALSE,"pppi_actliab";"pppi_inactliab",#N/A,FALSE,"pppi_inactliab"}</definedName>
    <definedName name="wrn.PRELIMINARY._.ALL._.PAGES." localSheetId="24" hidden="1">{"PRELIMINARY",#N/A,FALSE,"MAR95_OU"}</definedName>
    <definedName name="wrn.PRELIMINARY._.ALL._.PAGES." localSheetId="21" hidden="1">{"PRELIMINARY",#N/A,FALSE,"MAR95_OU"}</definedName>
    <definedName name="wrn.PRELIMINARY._.ALL._.PAGES." localSheetId="22" hidden="1">{"PRELIMINARY",#N/A,FALSE,"MAR95_OU"}</definedName>
    <definedName name="wrn.PRELIMINARY._.ALL._.PAGES." localSheetId="23" hidden="1">{"PRELIMINARY",#N/A,FALSE,"MAR95_OU"}</definedName>
    <definedName name="wrn.PRELIMINARY._.ALL._.PAGES." localSheetId="20" hidden="1">{"PRELIMINARY",#N/A,FALSE,"MAR95_OU"}</definedName>
    <definedName name="wrn.PRELIMINARY._.ALL._.PAGES." localSheetId="25" hidden="1">{"PRELIMINARY",#N/A,FALSE,"MAR95_OU"}</definedName>
    <definedName name="wrn.PRELIMINARY._.ALL._.PAGES." hidden="1">{"PRELIMINARY",#N/A,FALSE,"MAR95_OU"}</definedName>
    <definedName name="wrn.Presentation." localSheetId="24" hidden="1">{#N/A,#N/A,TRUE,"Summary";#N/A,#N/A,TRUE,"ExitStrategy";"SalesAndConstruction",#N/A,TRUE,"cs";#N/A,#N/A,TRUE,"OperatingAssumptions";"PresentationRentRoll",#N/A,TRUE,"RentRoll"}</definedName>
    <definedName name="wrn.Presentation." localSheetId="21" hidden="1">{#N/A,#N/A,TRUE,"Summary";#N/A,#N/A,TRUE,"ExitStrategy";"SalesAndConstruction",#N/A,TRUE,"cs";#N/A,#N/A,TRUE,"OperatingAssumptions";"PresentationRentRoll",#N/A,TRUE,"RentRoll"}</definedName>
    <definedName name="wrn.Presentation." localSheetId="22" hidden="1">{#N/A,#N/A,TRUE,"Summary";#N/A,#N/A,TRUE,"ExitStrategy";"SalesAndConstruction",#N/A,TRUE,"cs";#N/A,#N/A,TRUE,"OperatingAssumptions";"PresentationRentRoll",#N/A,TRUE,"RentRoll"}</definedName>
    <definedName name="wrn.Presentation." localSheetId="23" hidden="1">{#N/A,#N/A,TRUE,"Summary";#N/A,#N/A,TRUE,"ExitStrategy";"SalesAndConstruction",#N/A,TRUE,"cs";#N/A,#N/A,TRUE,"OperatingAssumptions";"PresentationRentRoll",#N/A,TRUE,"RentRoll"}</definedName>
    <definedName name="wrn.Presentation." localSheetId="20" hidden="1">{#N/A,#N/A,TRUE,"Summary";#N/A,#N/A,TRUE,"ExitStrategy";"SalesAndConstruction",#N/A,TRUE,"cs";#N/A,#N/A,TRUE,"OperatingAssumptions";"PresentationRentRoll",#N/A,TRUE,"RentRoll"}</definedName>
    <definedName name="wrn.Presentation." localSheetId="25" hidden="1">{#N/A,#N/A,TRUE,"Summary";#N/A,#N/A,TRUE,"ExitStrategy";"SalesAndConstruction",#N/A,TRUE,"cs";#N/A,#N/A,TRUE,"OperatingAssumptions";"PresentationRentRoll",#N/A,TRUE,"RentRoll"}</definedName>
    <definedName name="wrn.Presentation." hidden="1">{#N/A,#N/A,TRUE,"Summary";#N/A,#N/A,TRUE,"ExitStrategy";"SalesAndConstruction",#N/A,TRUE,"cs";#N/A,#N/A,TRUE,"OperatingAssumptions";"PresentationRentRoll",#N/A,TRUE,"RentRoll"}</definedName>
    <definedName name="wrn.Price._.Details." localSheetId="24"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rn.Price._.Details." localSheetId="21"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rn.Price._.Details." localSheetId="22"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rn.Price._.Details." localSheetId="23"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rn.Price._.Details." localSheetId="20"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rn.Price._.Details." localSheetId="25"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rn.Price._.Details."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rn.Print" localSheetId="24" hidden="1">{#N/A,#N/A,FALSE,"Input Data Sheet";#N/A,#N/A,FALSE,"NAV rollforward";#N/A,#N/A,FALSE,"Capital Roll - Spokes";#N/A,#N/A,FALSE,"Hastax"}</definedName>
    <definedName name="wrn.Print" localSheetId="21" hidden="1">{#N/A,#N/A,FALSE,"Input Data Sheet";#N/A,#N/A,FALSE,"NAV rollforward";#N/A,#N/A,FALSE,"Capital Roll - Spokes";#N/A,#N/A,FALSE,"Hastax"}</definedName>
    <definedName name="wrn.Print" localSheetId="22" hidden="1">{#N/A,#N/A,FALSE,"Input Data Sheet";#N/A,#N/A,FALSE,"NAV rollforward";#N/A,#N/A,FALSE,"Capital Roll - Spokes";#N/A,#N/A,FALSE,"Hastax"}</definedName>
    <definedName name="wrn.Print" localSheetId="23" hidden="1">{#N/A,#N/A,FALSE,"Input Data Sheet";#N/A,#N/A,FALSE,"NAV rollforward";#N/A,#N/A,FALSE,"Capital Roll - Spokes";#N/A,#N/A,FALSE,"Hastax"}</definedName>
    <definedName name="wrn.Print" localSheetId="20" hidden="1">{#N/A,#N/A,FALSE,"Input Data Sheet";#N/A,#N/A,FALSE,"NAV rollforward";#N/A,#N/A,FALSE,"Capital Roll - Spokes";#N/A,#N/A,FALSE,"Hastax"}</definedName>
    <definedName name="wrn.Print" localSheetId="25" hidden="1">{#N/A,#N/A,FALSE,"Input Data Sheet";#N/A,#N/A,FALSE,"NAV rollforward";#N/A,#N/A,FALSE,"Capital Roll - Spokes";#N/A,#N/A,FALSE,"Hastax"}</definedName>
    <definedName name="wrn.Print" hidden="1">{#N/A,#N/A,FALSE,"Input Data Sheet";#N/A,#N/A,FALSE,"NAV rollforward";#N/A,#N/A,FALSE,"Capital Roll - Spokes";#N/A,#N/A,FALSE,"Hastax"}</definedName>
    <definedName name="wrn.Print." localSheetId="24" hidden="1">{#N/A,#N/A,FALSE,"By Month";#N/A,#N/A,FALSE,"Rev By Month";"Print1",#N/A,FALSE,"NA Parts Reporting";"Print2",#N/A,FALSE,"NA Parts Reporting";"Print3",#N/A,FALSE,"NA Parts Reporting"}</definedName>
    <definedName name="wrn.Print." localSheetId="21" hidden="1">{#N/A,#N/A,FALSE,"By Month";#N/A,#N/A,FALSE,"Rev By Month";"Print1",#N/A,FALSE,"NA Parts Reporting";"Print2",#N/A,FALSE,"NA Parts Reporting";"Print3",#N/A,FALSE,"NA Parts Reporting"}</definedName>
    <definedName name="wrn.Print." localSheetId="22" hidden="1">{#N/A,#N/A,FALSE,"By Month";#N/A,#N/A,FALSE,"Rev By Month";"Print1",#N/A,FALSE,"NA Parts Reporting";"Print2",#N/A,FALSE,"NA Parts Reporting";"Print3",#N/A,FALSE,"NA Parts Reporting"}</definedName>
    <definedName name="wrn.Print." localSheetId="23" hidden="1">{#N/A,#N/A,FALSE,"By Month";#N/A,#N/A,FALSE,"Rev By Month";"Print1",#N/A,FALSE,"NA Parts Reporting";"Print2",#N/A,FALSE,"NA Parts Reporting";"Print3",#N/A,FALSE,"NA Parts Reporting"}</definedName>
    <definedName name="wrn.Print." localSheetId="20" hidden="1">{#N/A,#N/A,FALSE,"By Month";#N/A,#N/A,FALSE,"Rev By Month";"Print1",#N/A,FALSE,"NA Parts Reporting";"Print2",#N/A,FALSE,"NA Parts Reporting";"Print3",#N/A,FALSE,"NA Parts Reporting"}</definedName>
    <definedName name="wrn.Print." localSheetId="25" hidden="1">{#N/A,#N/A,FALSE,"By Month";#N/A,#N/A,FALSE,"Rev By Month";"Print1",#N/A,FALSE,"NA Parts Reporting";"Print2",#N/A,FALSE,"NA Parts Reporting";"Print3",#N/A,FALSE,"NA Parts Reporting"}</definedName>
    <definedName name="wrn.Print." hidden="1">{#N/A,#N/A,FALSE,"By Month";#N/A,#N/A,FALSE,"Rev By Month";"Print1",#N/A,FALSE,"NA Parts Reporting";"Print2",#N/A,FALSE,"NA Parts Reporting";"Print3",#N/A,FALSE,"NA Parts Reporting"}</definedName>
    <definedName name="wrn.Print._.All." localSheetId="24" hidden="1">{#N/A,#N/A,TRUE,"Input Data Sheet";#N/A,#N/A,TRUE,"Turnover";#N/A,#N/A,TRUE,"NSAR";#N/A,#N/A,TRUE,"NAV Rollforward";#N/A,#N/A,TRUE,"Ratios-HUB";#N/A,#N/A,TRUE,"Ratios-Marathon";#N/A,#N/A,TRUE,"Ratios - Traditional";#N/A,#N/A,TRUE,"Ratios - Classic";#N/A,#N/A,TRUE,"Ratios - Medallion Class A";#N/A,#N/A,TRUE,"Ratios - Medallion Class B";#N/A,#N/A,TRUE,"Share Proof-Marathon";#N/A,#N/A,TRUE,"Share Proof-Traditional";#N/A,#N/A,TRUE,"Share Proof - Classic";#N/A,#N/A,TRUE,"Share Proof - Medallion A";#N/A,#N/A,TRUE,"Share Proof - Medallion B";#N/A,#N/A,TRUE,"Per Share-Marathon";#N/A,#N/A,TRUE,"Per Share-Traditional";#N/A,#N/A,TRUE,"Per Share-Classic";#N/A,#N/A,TRUE,"Per Share-Medallion A";#N/A,#N/A,TRUE,"Per Share-Medallion B";#N/A,#N/A,TRUE,"Capital Roll - Hub";#N/A,#N/A,TRUE,"Capital Roll - Spokes";#N/A,#N/A,TRUE,"Hastax"}</definedName>
    <definedName name="wrn.Print._.All." localSheetId="21" hidden="1">{#N/A,#N/A,TRUE,"Input Data Sheet";#N/A,#N/A,TRUE,"Turnover";#N/A,#N/A,TRUE,"NSAR";#N/A,#N/A,TRUE,"NAV Rollforward";#N/A,#N/A,TRUE,"Ratios-HUB";#N/A,#N/A,TRUE,"Ratios-Marathon";#N/A,#N/A,TRUE,"Ratios - Traditional";#N/A,#N/A,TRUE,"Ratios - Classic";#N/A,#N/A,TRUE,"Ratios - Medallion Class A";#N/A,#N/A,TRUE,"Ratios - Medallion Class B";#N/A,#N/A,TRUE,"Share Proof-Marathon";#N/A,#N/A,TRUE,"Share Proof-Traditional";#N/A,#N/A,TRUE,"Share Proof - Classic";#N/A,#N/A,TRUE,"Share Proof - Medallion A";#N/A,#N/A,TRUE,"Share Proof - Medallion B";#N/A,#N/A,TRUE,"Per Share-Marathon";#N/A,#N/A,TRUE,"Per Share-Traditional";#N/A,#N/A,TRUE,"Per Share-Classic";#N/A,#N/A,TRUE,"Per Share-Medallion A";#N/A,#N/A,TRUE,"Per Share-Medallion B";#N/A,#N/A,TRUE,"Capital Roll - Hub";#N/A,#N/A,TRUE,"Capital Roll - Spokes";#N/A,#N/A,TRUE,"Hastax"}</definedName>
    <definedName name="wrn.Print._.All." localSheetId="22" hidden="1">{#N/A,#N/A,TRUE,"Input Data Sheet";#N/A,#N/A,TRUE,"Turnover";#N/A,#N/A,TRUE,"NSAR";#N/A,#N/A,TRUE,"NAV Rollforward";#N/A,#N/A,TRUE,"Ratios-HUB";#N/A,#N/A,TRUE,"Ratios-Marathon";#N/A,#N/A,TRUE,"Ratios - Traditional";#N/A,#N/A,TRUE,"Ratios - Classic";#N/A,#N/A,TRUE,"Ratios - Medallion Class A";#N/A,#N/A,TRUE,"Ratios - Medallion Class B";#N/A,#N/A,TRUE,"Share Proof-Marathon";#N/A,#N/A,TRUE,"Share Proof-Traditional";#N/A,#N/A,TRUE,"Share Proof - Classic";#N/A,#N/A,TRUE,"Share Proof - Medallion A";#N/A,#N/A,TRUE,"Share Proof - Medallion B";#N/A,#N/A,TRUE,"Per Share-Marathon";#N/A,#N/A,TRUE,"Per Share-Traditional";#N/A,#N/A,TRUE,"Per Share-Classic";#N/A,#N/A,TRUE,"Per Share-Medallion A";#N/A,#N/A,TRUE,"Per Share-Medallion B";#N/A,#N/A,TRUE,"Capital Roll - Hub";#N/A,#N/A,TRUE,"Capital Roll - Spokes";#N/A,#N/A,TRUE,"Hastax"}</definedName>
    <definedName name="wrn.Print._.All." localSheetId="23" hidden="1">{#N/A,#N/A,TRUE,"Input Data Sheet";#N/A,#N/A,TRUE,"Turnover";#N/A,#N/A,TRUE,"NSAR";#N/A,#N/A,TRUE,"NAV Rollforward";#N/A,#N/A,TRUE,"Ratios-HUB";#N/A,#N/A,TRUE,"Ratios-Marathon";#N/A,#N/A,TRUE,"Ratios - Traditional";#N/A,#N/A,TRUE,"Ratios - Classic";#N/A,#N/A,TRUE,"Ratios - Medallion Class A";#N/A,#N/A,TRUE,"Ratios - Medallion Class B";#N/A,#N/A,TRUE,"Share Proof-Marathon";#N/A,#N/A,TRUE,"Share Proof-Traditional";#N/A,#N/A,TRUE,"Share Proof - Classic";#N/A,#N/A,TRUE,"Share Proof - Medallion A";#N/A,#N/A,TRUE,"Share Proof - Medallion B";#N/A,#N/A,TRUE,"Per Share-Marathon";#N/A,#N/A,TRUE,"Per Share-Traditional";#N/A,#N/A,TRUE,"Per Share-Classic";#N/A,#N/A,TRUE,"Per Share-Medallion A";#N/A,#N/A,TRUE,"Per Share-Medallion B";#N/A,#N/A,TRUE,"Capital Roll - Hub";#N/A,#N/A,TRUE,"Capital Roll - Spokes";#N/A,#N/A,TRUE,"Hastax"}</definedName>
    <definedName name="wrn.Print._.All." localSheetId="20" hidden="1">{#N/A,#N/A,TRUE,"Input Data Sheet";#N/A,#N/A,TRUE,"Turnover";#N/A,#N/A,TRUE,"NSAR";#N/A,#N/A,TRUE,"NAV Rollforward";#N/A,#N/A,TRUE,"Ratios-HUB";#N/A,#N/A,TRUE,"Ratios-Marathon";#N/A,#N/A,TRUE,"Ratios - Traditional";#N/A,#N/A,TRUE,"Ratios - Classic";#N/A,#N/A,TRUE,"Ratios - Medallion Class A";#N/A,#N/A,TRUE,"Ratios - Medallion Class B";#N/A,#N/A,TRUE,"Share Proof-Marathon";#N/A,#N/A,TRUE,"Share Proof-Traditional";#N/A,#N/A,TRUE,"Share Proof - Classic";#N/A,#N/A,TRUE,"Share Proof - Medallion A";#N/A,#N/A,TRUE,"Share Proof - Medallion B";#N/A,#N/A,TRUE,"Per Share-Marathon";#N/A,#N/A,TRUE,"Per Share-Traditional";#N/A,#N/A,TRUE,"Per Share-Classic";#N/A,#N/A,TRUE,"Per Share-Medallion A";#N/A,#N/A,TRUE,"Per Share-Medallion B";#N/A,#N/A,TRUE,"Capital Roll - Hub";#N/A,#N/A,TRUE,"Capital Roll - Spokes";#N/A,#N/A,TRUE,"Hastax"}</definedName>
    <definedName name="wrn.Print._.All." localSheetId="25" hidden="1">{#N/A,#N/A,TRUE,"Input Data Sheet";#N/A,#N/A,TRUE,"Turnover";#N/A,#N/A,TRUE,"NSAR";#N/A,#N/A,TRUE,"NAV Rollforward";#N/A,#N/A,TRUE,"Ratios-HUB";#N/A,#N/A,TRUE,"Ratios-Marathon";#N/A,#N/A,TRUE,"Ratios - Traditional";#N/A,#N/A,TRUE,"Ratios - Classic";#N/A,#N/A,TRUE,"Ratios - Medallion Class A";#N/A,#N/A,TRUE,"Ratios - Medallion Class B";#N/A,#N/A,TRUE,"Share Proof-Marathon";#N/A,#N/A,TRUE,"Share Proof-Traditional";#N/A,#N/A,TRUE,"Share Proof - Classic";#N/A,#N/A,TRUE,"Share Proof - Medallion A";#N/A,#N/A,TRUE,"Share Proof - Medallion B";#N/A,#N/A,TRUE,"Per Share-Marathon";#N/A,#N/A,TRUE,"Per Share-Traditional";#N/A,#N/A,TRUE,"Per Share-Classic";#N/A,#N/A,TRUE,"Per Share-Medallion A";#N/A,#N/A,TRUE,"Per Share-Medallion B";#N/A,#N/A,TRUE,"Capital Roll - Hub";#N/A,#N/A,TRUE,"Capital Roll - Spokes";#N/A,#N/A,TRUE,"Hastax"}</definedName>
    <definedName name="wrn.Print._.All." hidden="1">{#N/A,#N/A,TRUE,"Input Data Sheet";#N/A,#N/A,TRUE,"Turnover";#N/A,#N/A,TRUE,"NSAR";#N/A,#N/A,TRUE,"NAV Rollforward";#N/A,#N/A,TRUE,"Ratios-HUB";#N/A,#N/A,TRUE,"Ratios-Marathon";#N/A,#N/A,TRUE,"Ratios - Traditional";#N/A,#N/A,TRUE,"Ratios - Classic";#N/A,#N/A,TRUE,"Ratios - Medallion Class A";#N/A,#N/A,TRUE,"Ratios - Medallion Class B";#N/A,#N/A,TRUE,"Share Proof-Marathon";#N/A,#N/A,TRUE,"Share Proof-Traditional";#N/A,#N/A,TRUE,"Share Proof - Classic";#N/A,#N/A,TRUE,"Share Proof - Medallion A";#N/A,#N/A,TRUE,"Share Proof - Medallion B";#N/A,#N/A,TRUE,"Per Share-Marathon";#N/A,#N/A,TRUE,"Per Share-Traditional";#N/A,#N/A,TRUE,"Per Share-Classic";#N/A,#N/A,TRUE,"Per Share-Medallion A";#N/A,#N/A,TRUE,"Per Share-Medallion B";#N/A,#N/A,TRUE,"Capital Roll - Hub";#N/A,#N/A,TRUE,"Capital Roll - Spokes";#N/A,#N/A,TRUE,"Hastax"}</definedName>
    <definedName name="wrn.Print._.All._.Pages." localSheetId="24" hidden="1">{"LBO Summary",#N/A,FALSE,"Summary";"Income Statement",#N/A,FALSE,"Model";"Cash Flow",#N/A,FALSE,"Model";"Balance Sheet",#N/A,FALSE,"Model";"Working Capital",#N/A,FALSE,"Model";"Pro Forma Balance Sheets",#N/A,FALSE,"PFBS";"Debt Balances",#N/A,FALSE,"Model";"Fee Schedules",#N/A,FALSE,"Model"}</definedName>
    <definedName name="wrn.Print._.All._.Pages." localSheetId="21" hidden="1">{"LBO Summary",#N/A,FALSE,"Summary";"Income Statement",#N/A,FALSE,"Model";"Cash Flow",#N/A,FALSE,"Model";"Balance Sheet",#N/A,FALSE,"Model";"Working Capital",#N/A,FALSE,"Model";"Pro Forma Balance Sheets",#N/A,FALSE,"PFBS";"Debt Balances",#N/A,FALSE,"Model";"Fee Schedules",#N/A,FALSE,"Model"}</definedName>
    <definedName name="wrn.Print._.All._.Pages." localSheetId="22" hidden="1">{"LBO Summary",#N/A,FALSE,"Summary";"Income Statement",#N/A,FALSE,"Model";"Cash Flow",#N/A,FALSE,"Model";"Balance Sheet",#N/A,FALSE,"Model";"Working Capital",#N/A,FALSE,"Model";"Pro Forma Balance Sheets",#N/A,FALSE,"PFBS";"Debt Balances",#N/A,FALSE,"Model";"Fee Schedules",#N/A,FALSE,"Model"}</definedName>
    <definedName name="wrn.Print._.All._.Pages." localSheetId="23" hidden="1">{"LBO Summary",#N/A,FALSE,"Summary";"Income Statement",#N/A,FALSE,"Model";"Cash Flow",#N/A,FALSE,"Model";"Balance Sheet",#N/A,FALSE,"Model";"Working Capital",#N/A,FALSE,"Model";"Pro Forma Balance Sheets",#N/A,FALSE,"PFBS";"Debt Balances",#N/A,FALSE,"Model";"Fee Schedules",#N/A,FALSE,"Model"}</definedName>
    <definedName name="wrn.Print._.All._.Pages." localSheetId="20" hidden="1">{"LBO Summary",#N/A,FALSE,"Summary";"Income Statement",#N/A,FALSE,"Model";"Cash Flow",#N/A,FALSE,"Model";"Balance Sheet",#N/A,FALSE,"Model";"Working Capital",#N/A,FALSE,"Model";"Pro Forma Balance Sheets",#N/A,FALSE,"PFBS";"Debt Balances",#N/A,FALSE,"Model";"Fee Schedules",#N/A,FALSE,"Model"}</definedName>
    <definedName name="wrn.Print._.All._.Pages." localSheetId="25"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Classic." localSheetId="24" hidden="1">{#N/A,#N/A,FALSE,"Ratios - Classic";#N/A,#N/A,FALSE,"Share Proof - Classic";#N/A,#N/A,FALSE,"Per Share-Classic"}</definedName>
    <definedName name="wrn.Print._.Classic." localSheetId="21" hidden="1">{#N/A,#N/A,FALSE,"Ratios - Classic";#N/A,#N/A,FALSE,"Share Proof - Classic";#N/A,#N/A,FALSE,"Per Share-Classic"}</definedName>
    <definedName name="wrn.Print._.Classic." localSheetId="22" hidden="1">{#N/A,#N/A,FALSE,"Ratios - Classic";#N/A,#N/A,FALSE,"Share Proof - Classic";#N/A,#N/A,FALSE,"Per Share-Classic"}</definedName>
    <definedName name="wrn.Print._.Classic." localSheetId="23" hidden="1">{#N/A,#N/A,FALSE,"Ratios - Classic";#N/A,#N/A,FALSE,"Share Proof - Classic";#N/A,#N/A,FALSE,"Per Share-Classic"}</definedName>
    <definedName name="wrn.Print._.Classic." localSheetId="20" hidden="1">{#N/A,#N/A,FALSE,"Ratios - Classic";#N/A,#N/A,FALSE,"Share Proof - Classic";#N/A,#N/A,FALSE,"Per Share-Classic"}</definedName>
    <definedName name="wrn.Print._.Classic." localSheetId="25" hidden="1">{#N/A,#N/A,FALSE,"Ratios - Classic";#N/A,#N/A,FALSE,"Share Proof - Classic";#N/A,#N/A,FALSE,"Per Share-Classic"}</definedName>
    <definedName name="wrn.Print._.Classic." hidden="1">{#N/A,#N/A,FALSE,"Ratios - Classic";#N/A,#N/A,FALSE,"Share Proof - Classic";#N/A,#N/A,FALSE,"Per Share-Classic"}</definedName>
    <definedName name="wrn.print._.graphs." localSheetId="24" hidden="1">{"cap_structure",#N/A,FALSE,"Graph-Mkt Cap";"price",#N/A,FALSE,"Graph-Price";"ebit",#N/A,FALSE,"Graph-EBITDA";"ebitda",#N/A,FALSE,"Graph-EBITDA"}</definedName>
    <definedName name="wrn.print._.graphs." localSheetId="21" hidden="1">{"cap_structure",#N/A,FALSE,"Graph-Mkt Cap";"price",#N/A,FALSE,"Graph-Price";"ebit",#N/A,FALSE,"Graph-EBITDA";"ebitda",#N/A,FALSE,"Graph-EBITDA"}</definedName>
    <definedName name="wrn.print._.graphs." localSheetId="22" hidden="1">{"cap_structure",#N/A,FALSE,"Graph-Mkt Cap";"price",#N/A,FALSE,"Graph-Price";"ebit",#N/A,FALSE,"Graph-EBITDA";"ebitda",#N/A,FALSE,"Graph-EBITDA"}</definedName>
    <definedName name="wrn.print._.graphs." localSheetId="23" hidden="1">{"cap_structure",#N/A,FALSE,"Graph-Mkt Cap";"price",#N/A,FALSE,"Graph-Price";"ebit",#N/A,FALSE,"Graph-EBITDA";"ebitda",#N/A,FALSE,"Graph-EBITDA"}</definedName>
    <definedName name="wrn.print._.graphs." localSheetId="20" hidden="1">{"cap_structure",#N/A,FALSE,"Graph-Mkt Cap";"price",#N/A,FALSE,"Graph-Price";"ebit",#N/A,FALSE,"Graph-EBITDA";"ebitda",#N/A,FALSE,"Graph-EBITDA"}</definedName>
    <definedName name="wrn.print._.graphs." localSheetId="25"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Hub." localSheetId="24" hidden="1">{#N/A,#N/A,FALSE,"Input Data Sheet";#N/A,#N/A,FALSE,"Turnover";#N/A,#N/A,FALSE,"NSAR";#N/A,#N/A,FALSE,"Ratios-HUB";#N/A,#N/A,FALSE,"Capital Roll - Hub"}</definedName>
    <definedName name="wrn.Print._.Hub." localSheetId="21" hidden="1">{#N/A,#N/A,FALSE,"Input Data Sheet";#N/A,#N/A,FALSE,"Turnover";#N/A,#N/A,FALSE,"NSAR";#N/A,#N/A,FALSE,"Ratios-HUB";#N/A,#N/A,FALSE,"Capital Roll - Hub"}</definedName>
    <definedName name="wrn.Print._.Hub." localSheetId="22" hidden="1">{#N/A,#N/A,FALSE,"Input Data Sheet";#N/A,#N/A,FALSE,"Turnover";#N/A,#N/A,FALSE,"NSAR";#N/A,#N/A,FALSE,"Ratios-HUB";#N/A,#N/A,FALSE,"Capital Roll - Hub"}</definedName>
    <definedName name="wrn.Print._.Hub." localSheetId="23" hidden="1">{#N/A,#N/A,FALSE,"Input Data Sheet";#N/A,#N/A,FALSE,"Turnover";#N/A,#N/A,FALSE,"NSAR";#N/A,#N/A,FALSE,"Ratios-HUB";#N/A,#N/A,FALSE,"Capital Roll - Hub"}</definedName>
    <definedName name="wrn.Print._.Hub." localSheetId="20" hidden="1">{#N/A,#N/A,FALSE,"Input Data Sheet";#N/A,#N/A,FALSE,"Turnover";#N/A,#N/A,FALSE,"NSAR";#N/A,#N/A,FALSE,"Ratios-HUB";#N/A,#N/A,FALSE,"Capital Roll - Hub"}</definedName>
    <definedName name="wrn.Print._.Hub." localSheetId="25" hidden="1">{#N/A,#N/A,FALSE,"Input Data Sheet";#N/A,#N/A,FALSE,"Turnover";#N/A,#N/A,FALSE,"NSAR";#N/A,#N/A,FALSE,"Ratios-HUB";#N/A,#N/A,FALSE,"Capital Roll - Hub"}</definedName>
    <definedName name="wrn.Print._.Hub." hidden="1">{#N/A,#N/A,FALSE,"Input Data Sheet";#N/A,#N/A,FALSE,"Turnover";#N/A,#N/A,FALSE,"NSAR";#N/A,#N/A,FALSE,"Ratios-HUB";#N/A,#N/A,FALSE,"Capital Roll - Hub"}</definedName>
    <definedName name="wrn.Print._.Marathon." localSheetId="24" hidden="1">{#N/A,#N/A,FALSE,"Ratios-Marathon";#N/A,#N/A,FALSE,"Share Proof-Marathon";#N/A,#N/A,FALSE,"Per Share-Marathon"}</definedName>
    <definedName name="wrn.Print._.Marathon." localSheetId="21" hidden="1">{#N/A,#N/A,FALSE,"Ratios-Marathon";#N/A,#N/A,FALSE,"Share Proof-Marathon";#N/A,#N/A,FALSE,"Per Share-Marathon"}</definedName>
    <definedName name="wrn.Print._.Marathon." localSheetId="22" hidden="1">{#N/A,#N/A,FALSE,"Ratios-Marathon";#N/A,#N/A,FALSE,"Share Proof-Marathon";#N/A,#N/A,FALSE,"Per Share-Marathon"}</definedName>
    <definedName name="wrn.Print._.Marathon." localSheetId="23" hidden="1">{#N/A,#N/A,FALSE,"Ratios-Marathon";#N/A,#N/A,FALSE,"Share Proof-Marathon";#N/A,#N/A,FALSE,"Per Share-Marathon"}</definedName>
    <definedName name="wrn.Print._.Marathon." localSheetId="20" hidden="1">{#N/A,#N/A,FALSE,"Ratios-Marathon";#N/A,#N/A,FALSE,"Share Proof-Marathon";#N/A,#N/A,FALSE,"Per Share-Marathon"}</definedName>
    <definedName name="wrn.Print._.Marathon." localSheetId="25" hidden="1">{#N/A,#N/A,FALSE,"Ratios-Marathon";#N/A,#N/A,FALSE,"Share Proof-Marathon";#N/A,#N/A,FALSE,"Per Share-Marathon"}</definedName>
    <definedName name="wrn.Print._.Marathon." hidden="1">{#N/A,#N/A,FALSE,"Ratios-Marathon";#N/A,#N/A,FALSE,"Share Proof-Marathon";#N/A,#N/A,FALSE,"Per Share-Marathon"}</definedName>
    <definedName name="wrn.Print._.Medallion." localSheetId="24" hidden="1">{#N/A,#N/A,FALSE,"Ratios - Medallion Class A";#N/A,#N/A,FALSE,"Ratios - Medallion Class B";#N/A,#N/A,FALSE,"Share Proof - Medallion A";#N/A,#N/A,FALSE,"Share Proof - Medallion B";#N/A,#N/A,FALSE,"Per Share-Medallion A";#N/A,#N/A,FALSE,"Per Share-Medallion B"}</definedName>
    <definedName name="wrn.Print._.Medallion." localSheetId="21" hidden="1">{#N/A,#N/A,FALSE,"Ratios - Medallion Class A";#N/A,#N/A,FALSE,"Ratios - Medallion Class B";#N/A,#N/A,FALSE,"Share Proof - Medallion A";#N/A,#N/A,FALSE,"Share Proof - Medallion B";#N/A,#N/A,FALSE,"Per Share-Medallion A";#N/A,#N/A,FALSE,"Per Share-Medallion B"}</definedName>
    <definedName name="wrn.Print._.Medallion." localSheetId="22" hidden="1">{#N/A,#N/A,FALSE,"Ratios - Medallion Class A";#N/A,#N/A,FALSE,"Ratios - Medallion Class B";#N/A,#N/A,FALSE,"Share Proof - Medallion A";#N/A,#N/A,FALSE,"Share Proof - Medallion B";#N/A,#N/A,FALSE,"Per Share-Medallion A";#N/A,#N/A,FALSE,"Per Share-Medallion B"}</definedName>
    <definedName name="wrn.Print._.Medallion." localSheetId="23" hidden="1">{#N/A,#N/A,FALSE,"Ratios - Medallion Class A";#N/A,#N/A,FALSE,"Ratios - Medallion Class B";#N/A,#N/A,FALSE,"Share Proof - Medallion A";#N/A,#N/A,FALSE,"Share Proof - Medallion B";#N/A,#N/A,FALSE,"Per Share-Medallion A";#N/A,#N/A,FALSE,"Per Share-Medallion B"}</definedName>
    <definedName name="wrn.Print._.Medallion." localSheetId="20" hidden="1">{#N/A,#N/A,FALSE,"Ratios - Medallion Class A";#N/A,#N/A,FALSE,"Ratios - Medallion Class B";#N/A,#N/A,FALSE,"Share Proof - Medallion A";#N/A,#N/A,FALSE,"Share Proof - Medallion B";#N/A,#N/A,FALSE,"Per Share-Medallion A";#N/A,#N/A,FALSE,"Per Share-Medallion B"}</definedName>
    <definedName name="wrn.Print._.Medallion." localSheetId="25" hidden="1">{#N/A,#N/A,FALSE,"Ratios - Medallion Class A";#N/A,#N/A,FALSE,"Ratios - Medallion Class B";#N/A,#N/A,FALSE,"Share Proof - Medallion A";#N/A,#N/A,FALSE,"Share Proof - Medallion B";#N/A,#N/A,FALSE,"Per Share-Medallion A";#N/A,#N/A,FALSE,"Per Share-Medallion B"}</definedName>
    <definedName name="wrn.Print._.Medallion." hidden="1">{#N/A,#N/A,FALSE,"Ratios - Medallion Class A";#N/A,#N/A,FALSE,"Ratios - Medallion Class B";#N/A,#N/A,FALSE,"Share Proof - Medallion A";#N/A,#N/A,FALSE,"Share Proof - Medallion B";#N/A,#N/A,FALSE,"Per Share-Medallion A";#N/A,#N/A,FALSE,"Per Share-Medallion B"}</definedName>
    <definedName name="wrn.print._.raw._.data._.entry." localSheetId="24" hidden="1">{"inputs raw data",#N/A,TRUE,"INPUT"}</definedName>
    <definedName name="wrn.print._.raw._.data._.entry." localSheetId="21" hidden="1">{"inputs raw data",#N/A,TRUE,"INPUT"}</definedName>
    <definedName name="wrn.print._.raw._.data._.entry." localSheetId="22" hidden="1">{"inputs raw data",#N/A,TRUE,"INPUT"}</definedName>
    <definedName name="wrn.print._.raw._.data._.entry." localSheetId="23" hidden="1">{"inputs raw data",#N/A,TRUE,"INPUT"}</definedName>
    <definedName name="wrn.print._.raw._.data._.entry." localSheetId="20" hidden="1">{"inputs raw data",#N/A,TRUE,"INPUT"}</definedName>
    <definedName name="wrn.print._.raw._.data._.entry." localSheetId="25" hidden="1">{"inputs raw data",#N/A,TRUE,"INPUT"}</definedName>
    <definedName name="wrn.print._.raw._.data._.entry." hidden="1">{"inputs raw data",#N/A,TRUE,"INPUT"}</definedName>
    <definedName name="wrn.Print._.Spokes." localSheetId="24" hidden="1">{#N/A,#N/A,FALSE,"Input Data Sheet";#N/A,#N/A,FALSE,"NAV rollforward";#N/A,#N/A,FALSE,"Capital Roll - Spokes";#N/A,#N/A,FALSE,"Hastax"}</definedName>
    <definedName name="wrn.Print._.Spokes." localSheetId="21" hidden="1">{#N/A,#N/A,FALSE,"Input Data Sheet";#N/A,#N/A,FALSE,"NAV rollforward";#N/A,#N/A,FALSE,"Capital Roll - Spokes";#N/A,#N/A,FALSE,"Hastax"}</definedName>
    <definedName name="wrn.Print._.Spokes." localSheetId="22" hidden="1">{#N/A,#N/A,FALSE,"Input Data Sheet";#N/A,#N/A,FALSE,"NAV rollforward";#N/A,#N/A,FALSE,"Capital Roll - Spokes";#N/A,#N/A,FALSE,"Hastax"}</definedName>
    <definedName name="wrn.Print._.Spokes." localSheetId="23" hidden="1">{#N/A,#N/A,FALSE,"Input Data Sheet";#N/A,#N/A,FALSE,"NAV rollforward";#N/A,#N/A,FALSE,"Capital Roll - Spokes";#N/A,#N/A,FALSE,"Hastax"}</definedName>
    <definedName name="wrn.Print._.Spokes." localSheetId="20" hidden="1">{#N/A,#N/A,FALSE,"Input Data Sheet";#N/A,#N/A,FALSE,"NAV rollforward";#N/A,#N/A,FALSE,"Capital Roll - Spokes";#N/A,#N/A,FALSE,"Hastax"}</definedName>
    <definedName name="wrn.Print._.Spokes." localSheetId="25" hidden="1">{#N/A,#N/A,FALSE,"Input Data Sheet";#N/A,#N/A,FALSE,"NAV rollforward";#N/A,#N/A,FALSE,"Capital Roll - Spokes";#N/A,#N/A,FALSE,"Hastax"}</definedName>
    <definedName name="wrn.Print._.Spokes." hidden="1">{#N/A,#N/A,FALSE,"Input Data Sheet";#N/A,#N/A,FALSE,"NAV rollforward";#N/A,#N/A,FALSE,"Capital Roll - Spokes";#N/A,#N/A,FALSE,"Hastax"}</definedName>
    <definedName name="wrn.print._.summary._.sheets." localSheetId="24" hidden="1">{"summary1",#N/A,TRUE,"Comps";"summary2",#N/A,TRUE,"Comps";"summary3",#N/A,TRUE,"Comps"}</definedName>
    <definedName name="wrn.print._.summary._.sheets." localSheetId="21" hidden="1">{"summary1",#N/A,TRUE,"Comps";"summary2",#N/A,TRUE,"Comps";"summary3",#N/A,TRUE,"Comps"}</definedName>
    <definedName name="wrn.print._.summary._.sheets." localSheetId="22" hidden="1">{"summary1",#N/A,TRUE,"Comps";"summary2",#N/A,TRUE,"Comps";"summary3",#N/A,TRUE,"Comps"}</definedName>
    <definedName name="wrn.print._.summary._.sheets." localSheetId="23" hidden="1">{"summary1",#N/A,TRUE,"Comps";"summary2",#N/A,TRUE,"Comps";"summary3",#N/A,TRUE,"Comps"}</definedName>
    <definedName name="wrn.print._.summary._.sheets." localSheetId="20" hidden="1">{"summary1",#N/A,TRUE,"Comps";"summary2",#N/A,TRUE,"Comps";"summary3",#N/A,TRUE,"Comps"}</definedName>
    <definedName name="wrn.print._.summary._.sheets." localSheetId="25" hidden="1">{"summary1",#N/A,TRUE,"Comps";"summary2",#N/A,TRUE,"Comps";"summary3",#N/A,TRUE,"Comps"}</definedName>
    <definedName name="wrn.print._.summary._.sheets." hidden="1">{"summary1",#N/A,TRUE,"Comps";"summary2",#N/A,TRUE,"Comps";"summary3",#N/A,TRUE,"Comps"}</definedName>
    <definedName name="wrn.print._.summary._.sheets.2" localSheetId="24" hidden="1">{"summary1",#N/A,TRUE,"Comps";"summary2",#N/A,TRUE,"Comps";"summary3",#N/A,TRUE,"Comps"}</definedName>
    <definedName name="wrn.print._.summary._.sheets.2" localSheetId="21" hidden="1">{"summary1",#N/A,TRUE,"Comps";"summary2",#N/A,TRUE,"Comps";"summary3",#N/A,TRUE,"Comps"}</definedName>
    <definedName name="wrn.print._.summary._.sheets.2" localSheetId="22" hidden="1">{"summary1",#N/A,TRUE,"Comps";"summary2",#N/A,TRUE,"Comps";"summary3",#N/A,TRUE,"Comps"}</definedName>
    <definedName name="wrn.print._.summary._.sheets.2" localSheetId="23" hidden="1">{"summary1",#N/A,TRUE,"Comps";"summary2",#N/A,TRUE,"Comps";"summary3",#N/A,TRUE,"Comps"}</definedName>
    <definedName name="wrn.print._.summary._.sheets.2" localSheetId="20" hidden="1">{"summary1",#N/A,TRUE,"Comps";"summary2",#N/A,TRUE,"Comps";"summary3",#N/A,TRUE,"Comps"}</definedName>
    <definedName name="wrn.print._.summary._.sheets.2" localSheetId="25" hidden="1">{"summary1",#N/A,TRUE,"Comps";"summary2",#N/A,TRUE,"Comps";"summary3",#N/A,TRUE,"Comps"}</definedName>
    <definedName name="wrn.print._.summary._.sheets.2" hidden="1">{"summary1",#N/A,TRUE,"Comps";"summary2",#N/A,TRUE,"Comps";"summary3",#N/A,TRUE,"Comps"}</definedName>
    <definedName name="wrn.Print._.Traditional." localSheetId="24" hidden="1">{#N/A,#N/A,FALSE,"Ratios - Traditional";#N/A,#N/A,FALSE,"Share Proof-Traditional";#N/A,#N/A,FALSE,"Per Share-Traditional"}</definedName>
    <definedName name="wrn.Print._.Traditional." localSheetId="21" hidden="1">{#N/A,#N/A,FALSE,"Ratios - Traditional";#N/A,#N/A,FALSE,"Share Proof-Traditional";#N/A,#N/A,FALSE,"Per Share-Traditional"}</definedName>
    <definedName name="wrn.Print._.Traditional." localSheetId="22" hidden="1">{#N/A,#N/A,FALSE,"Ratios - Traditional";#N/A,#N/A,FALSE,"Share Proof-Traditional";#N/A,#N/A,FALSE,"Per Share-Traditional"}</definedName>
    <definedName name="wrn.Print._.Traditional." localSheetId="23" hidden="1">{#N/A,#N/A,FALSE,"Ratios - Traditional";#N/A,#N/A,FALSE,"Share Proof-Traditional";#N/A,#N/A,FALSE,"Per Share-Traditional"}</definedName>
    <definedName name="wrn.Print._.Traditional." localSheetId="20" hidden="1">{#N/A,#N/A,FALSE,"Ratios - Traditional";#N/A,#N/A,FALSE,"Share Proof-Traditional";#N/A,#N/A,FALSE,"Per Share-Traditional"}</definedName>
    <definedName name="wrn.Print._.Traditional." localSheetId="25" hidden="1">{#N/A,#N/A,FALSE,"Ratios - Traditional";#N/A,#N/A,FALSE,"Share Proof-Traditional";#N/A,#N/A,FALSE,"Per Share-Traditional"}</definedName>
    <definedName name="wrn.Print._.Traditional." hidden="1">{#N/A,#N/A,FALSE,"Ratios - Traditional";#N/A,#N/A,FALSE,"Share Proof-Traditional";#N/A,#N/A,FALSE,"Per Share-Traditional"}</definedName>
    <definedName name="wrn.print_all." localSheetId="24"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rn.print_all." localSheetId="21"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rn.print_all." localSheetId="22"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rn.print_all." localSheetId="23"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rn.print_all." localSheetId="20"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rn.print_all." localSheetId="25"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rn.print_all."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rn.Print_Buyer." localSheetId="24" hidden="1">{#N/A,"DR",FALSE,"increm pf";#N/A,"MAMSI",FALSE,"increm pf";#N/A,"MAXI",FALSE,"increm pf";#N/A,"PCAM",FALSE,"increm pf";#N/A,"PHSV",FALSE,"increm pf";#N/A,"SIE",FALSE,"increm pf"}</definedName>
    <definedName name="wrn.Print_Buyer." localSheetId="21" hidden="1">{#N/A,"DR",FALSE,"increm pf";#N/A,"MAMSI",FALSE,"increm pf";#N/A,"MAXI",FALSE,"increm pf";#N/A,"PCAM",FALSE,"increm pf";#N/A,"PHSV",FALSE,"increm pf";#N/A,"SIE",FALSE,"increm pf"}</definedName>
    <definedName name="wrn.Print_Buyer." localSheetId="22" hidden="1">{#N/A,"DR",FALSE,"increm pf";#N/A,"MAMSI",FALSE,"increm pf";#N/A,"MAXI",FALSE,"increm pf";#N/A,"PCAM",FALSE,"increm pf";#N/A,"PHSV",FALSE,"increm pf";#N/A,"SIE",FALSE,"increm pf"}</definedName>
    <definedName name="wrn.Print_Buyer." localSheetId="23" hidden="1">{#N/A,"DR",FALSE,"increm pf";#N/A,"MAMSI",FALSE,"increm pf";#N/A,"MAXI",FALSE,"increm pf";#N/A,"PCAM",FALSE,"increm pf";#N/A,"PHSV",FALSE,"increm pf";#N/A,"SIE",FALSE,"increm pf"}</definedName>
    <definedName name="wrn.Print_Buyer." localSheetId="20" hidden="1">{#N/A,"DR",FALSE,"increm pf";#N/A,"MAMSI",FALSE,"increm pf";#N/A,"MAXI",FALSE,"increm pf";#N/A,"PCAM",FALSE,"increm pf";#N/A,"PHSV",FALSE,"increm pf";#N/A,"SIE",FALSE,"increm pf"}</definedName>
    <definedName name="wrn.Print_Buyer." localSheetId="25"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24"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2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2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2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2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25"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localSheetId="24"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rn.Printall." localSheetId="21"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rn.Printall." localSheetId="22"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rn.Printall." localSheetId="23"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rn.Printall." localSheetId="20"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rn.Printall." localSheetId="25"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rn.Printall."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rn.PrintIt." localSheetId="24" hidden="1">{"Page1",#N/A,FALSE,"Page1";"Page2",#N/A,FALSE,"Page2";"Page3",#N/A,FALSE,"Pages34";"Page3b",#N/A,FALSE,"Pages34"}</definedName>
    <definedName name="wrn.PrintIt." localSheetId="21" hidden="1">{"Page1",#N/A,FALSE,"Page1";"Page2",#N/A,FALSE,"Page2";"Page3",#N/A,FALSE,"Pages34";"Page3b",#N/A,FALSE,"Pages34"}</definedName>
    <definedName name="wrn.PrintIt." localSheetId="22" hidden="1">{"Page1",#N/A,FALSE,"Page1";"Page2",#N/A,FALSE,"Page2";"Page3",#N/A,FALSE,"Pages34";"Page3b",#N/A,FALSE,"Pages34"}</definedName>
    <definedName name="wrn.PrintIt." localSheetId="23" hidden="1">{"Page1",#N/A,FALSE,"Page1";"Page2",#N/A,FALSE,"Page2";"Page3",#N/A,FALSE,"Pages34";"Page3b",#N/A,FALSE,"Pages34"}</definedName>
    <definedName name="wrn.PrintIt." localSheetId="20" hidden="1">{"Page1",#N/A,FALSE,"Page1";"Page2",#N/A,FALSE,"Page2";"Page3",#N/A,FALSE,"Pages34";"Page3b",#N/A,FALSE,"Pages34"}</definedName>
    <definedName name="wrn.PrintIt." localSheetId="25" hidden="1">{"Page1",#N/A,FALSE,"Page1";"Page2",#N/A,FALSE,"Page2";"Page3",#N/A,FALSE,"Pages34";"Page3b",#N/A,FALSE,"Pages34"}</definedName>
    <definedName name="wrn.PrintIt." hidden="1">{"Page1",#N/A,FALSE,"Page1";"Page2",#N/A,FALSE,"Page2";"Page3",#N/A,FALSE,"Pages34";"Page3b",#N/A,FALSE,"Pages34"}</definedName>
    <definedName name="wrn.PRIOR._.PERIOD._.ADJMT." localSheetId="24" hidden="1">{#N/A,#N/A,FALSE,"PRIOR PERIOD ADJMT"}</definedName>
    <definedName name="wrn.PRIOR._.PERIOD._.ADJMT." localSheetId="21" hidden="1">{#N/A,#N/A,FALSE,"PRIOR PERIOD ADJMT"}</definedName>
    <definedName name="wrn.PRIOR._.PERIOD._.ADJMT." localSheetId="22" hidden="1">{#N/A,#N/A,FALSE,"PRIOR PERIOD ADJMT"}</definedName>
    <definedName name="wrn.PRIOR._.PERIOD._.ADJMT." localSheetId="23" hidden="1">{#N/A,#N/A,FALSE,"PRIOR PERIOD ADJMT"}</definedName>
    <definedName name="wrn.PRIOR._.PERIOD._.ADJMT." localSheetId="20" hidden="1">{#N/A,#N/A,FALSE,"PRIOR PERIOD ADJMT"}</definedName>
    <definedName name="wrn.PRIOR._.PERIOD._.ADJMT." localSheetId="25" hidden="1">{#N/A,#N/A,FALSE,"PRIOR PERIOD ADJMT"}</definedName>
    <definedName name="wrn.PRIOR._.PERIOD._.ADJMT." hidden="1">{#N/A,#N/A,FALSE,"PRIOR PERIOD ADJMT"}</definedName>
    <definedName name="wrn.Production." localSheetId="24" hidden="1">{"Production",#N/A,FALSE,"Electric O&amp;M Functionalization"}</definedName>
    <definedName name="wrn.Production." localSheetId="21" hidden="1">{"Production",#N/A,FALSE,"Electric O&amp;M Functionalization"}</definedName>
    <definedName name="wrn.Production." localSheetId="22" hidden="1">{"Production",#N/A,FALSE,"Electric O&amp;M Functionalization"}</definedName>
    <definedName name="wrn.Production." localSheetId="23" hidden="1">{"Production",#N/A,FALSE,"Electric O&amp;M Functionalization"}</definedName>
    <definedName name="wrn.Production." localSheetId="20" hidden="1">{"Production",#N/A,FALSE,"Electric O&amp;M Functionalization"}</definedName>
    <definedName name="wrn.Production." localSheetId="25" hidden="1">{"Production",#N/A,FALSE,"Electric O&amp;M Functionalization"}</definedName>
    <definedName name="wrn.Production." hidden="1">{"Production",#N/A,FALSE,"Electric O&amp;M Functionalization"}</definedName>
    <definedName name="wrn.Proforma._.Review." localSheetId="24" hidden="1">{#N/A,#N/A,FALSE,"Occ and Rate";#N/A,#N/A,FALSE,"PF Input";#N/A,#N/A,FALSE,"Proforma Five Yr";#N/A,#N/A,FALSE,"Hotcomps"}</definedName>
    <definedName name="wrn.Proforma._.Review." localSheetId="21" hidden="1">{#N/A,#N/A,FALSE,"Occ and Rate";#N/A,#N/A,FALSE,"PF Input";#N/A,#N/A,FALSE,"Proforma Five Yr";#N/A,#N/A,FALSE,"Hotcomps"}</definedName>
    <definedName name="wrn.Proforma._.Review." localSheetId="22" hidden="1">{#N/A,#N/A,FALSE,"Occ and Rate";#N/A,#N/A,FALSE,"PF Input";#N/A,#N/A,FALSE,"Proforma Five Yr";#N/A,#N/A,FALSE,"Hotcomps"}</definedName>
    <definedName name="wrn.Proforma._.Review." localSheetId="23" hidden="1">{#N/A,#N/A,FALSE,"Occ and Rate";#N/A,#N/A,FALSE,"PF Input";#N/A,#N/A,FALSE,"Proforma Five Yr";#N/A,#N/A,FALSE,"Hotcomps"}</definedName>
    <definedName name="wrn.Proforma._.Review." localSheetId="20" hidden="1">{#N/A,#N/A,FALSE,"Occ and Rate";#N/A,#N/A,FALSE,"PF Input";#N/A,#N/A,FALSE,"Proforma Five Yr";#N/A,#N/A,FALSE,"Hotcomps"}</definedName>
    <definedName name="wrn.Proforma._.Review." localSheetId="25" hidden="1">{#N/A,#N/A,FALSE,"Occ and Rate";#N/A,#N/A,FALSE,"PF Input";#N/A,#N/A,FALSE,"Proforma Five Yr";#N/A,#N/A,FALSE,"Hotcomps"}</definedName>
    <definedName name="wrn.Proforma._.Review." hidden="1">{#N/A,#N/A,FALSE,"Occ and Rate";#N/A,#N/A,FALSE,"PF Input";#N/A,#N/A,FALSE,"Proforma Five Yr";#N/A,#N/A,FALSE,"Hotcomps"}</definedName>
    <definedName name="wrn.Project._.A." localSheetId="24" hidden="1">{"Proj Econ Summary",#N/A,FALSE,"Project A";"Income Statement",#N/A,FALSE,"Project A";"Cash Flow Statement",#N/A,FALSE,"Project A";"Balance Sheet",#N/A,FALSE,"Project A";"Scenario Summary (Proj A)",#N/A,FALSE,"Scenario Summary"}</definedName>
    <definedName name="wrn.Project._.A." localSheetId="21" hidden="1">{"Proj Econ Summary",#N/A,FALSE,"Project A";"Income Statement",#N/A,FALSE,"Project A";"Cash Flow Statement",#N/A,FALSE,"Project A";"Balance Sheet",#N/A,FALSE,"Project A";"Scenario Summary (Proj A)",#N/A,FALSE,"Scenario Summary"}</definedName>
    <definedName name="wrn.Project._.A." localSheetId="22" hidden="1">{"Proj Econ Summary",#N/A,FALSE,"Project A";"Income Statement",#N/A,FALSE,"Project A";"Cash Flow Statement",#N/A,FALSE,"Project A";"Balance Sheet",#N/A,FALSE,"Project A";"Scenario Summary (Proj A)",#N/A,FALSE,"Scenario Summary"}</definedName>
    <definedName name="wrn.Project._.A." localSheetId="23" hidden="1">{"Proj Econ Summary",#N/A,FALSE,"Project A";"Income Statement",#N/A,FALSE,"Project A";"Cash Flow Statement",#N/A,FALSE,"Project A";"Balance Sheet",#N/A,FALSE,"Project A";"Scenario Summary (Proj A)",#N/A,FALSE,"Scenario Summary"}</definedName>
    <definedName name="wrn.Project._.A." localSheetId="20" hidden="1">{"Proj Econ Summary",#N/A,FALSE,"Project A";"Income Statement",#N/A,FALSE,"Project A";"Cash Flow Statement",#N/A,FALSE,"Project A";"Balance Sheet",#N/A,FALSE,"Project A";"Scenario Summary (Proj A)",#N/A,FALSE,"Scenario Summary"}</definedName>
    <definedName name="wrn.Project._.A." localSheetId="25" hidden="1">{"Proj Econ Summary",#N/A,FALSE,"Project A";"Income Statement",#N/A,FALSE,"Project A";"Cash Flow Statement",#N/A,FALSE,"Project A";"Balance Sheet",#N/A,FALSE,"Project A";"Scenario Summary (Proj A)",#N/A,FALSE,"Scenario Summary"}</definedName>
    <definedName name="wrn.Project._.A." hidden="1">{"Proj Econ Summary",#N/A,FALSE,"Project A";"Income Statement",#N/A,FALSE,"Project A";"Cash Flow Statement",#N/A,FALSE,"Project A";"Balance Sheet",#N/A,FALSE,"Project A";"Scenario Summary (Proj A)",#N/A,FALSE,"Scenario Summary"}</definedName>
    <definedName name="wrn.Project._.Summary." localSheetId="24" hidden="1">{"Summary",#N/A,FALSE,"MICMULT";"Income Statement",#N/A,FALSE,"MICMULT";"Cash Flows",#N/A,FALSE,"MICMULT"}</definedName>
    <definedName name="wrn.Project._.Summary." localSheetId="21" hidden="1">{"Summary",#N/A,FALSE,"MICMULT";"Income Statement",#N/A,FALSE,"MICMULT";"Cash Flows",#N/A,FALSE,"MICMULT"}</definedName>
    <definedName name="wrn.Project._.Summary." localSheetId="22" hidden="1">{"Summary",#N/A,FALSE,"MICMULT";"Income Statement",#N/A,FALSE,"MICMULT";"Cash Flows",#N/A,FALSE,"MICMULT"}</definedName>
    <definedName name="wrn.Project._.Summary." localSheetId="23" hidden="1">{"Summary",#N/A,FALSE,"MICMULT";"Income Statement",#N/A,FALSE,"MICMULT";"Cash Flows",#N/A,FALSE,"MICMULT"}</definedName>
    <definedName name="wrn.Project._.Summary." localSheetId="20" hidden="1">{"Summary",#N/A,FALSE,"MICMULT";"Income Statement",#N/A,FALSE,"MICMULT";"Cash Flows",#N/A,FALSE,"MICMULT"}</definedName>
    <definedName name="wrn.Project._.Summary." localSheetId="25" hidden="1">{"Summary",#N/A,FALSE,"MICMULT";"Income Statement",#N/A,FALSE,"MICMULT";"Cash Flows",#N/A,FALSE,"MICMULT"}</definedName>
    <definedName name="wrn.Project._.Summary." hidden="1">{"Summary",#N/A,FALSE,"MICMULT";"Income Statement",#N/A,FALSE,"MICMULT";"Cash Flows",#N/A,FALSE,"MICMULT"}</definedName>
    <definedName name="wrn.PropertyInformation." localSheetId="24" hidden="1">{#N/A,#N/A,FALSE,"PropertyInfo"}</definedName>
    <definedName name="wrn.PropertyInformation." localSheetId="21" hidden="1">{#N/A,#N/A,FALSE,"PropertyInfo"}</definedName>
    <definedName name="wrn.PropertyInformation." localSheetId="22" hidden="1">{#N/A,#N/A,FALSE,"PropertyInfo"}</definedName>
    <definedName name="wrn.PropertyInformation." localSheetId="23" hidden="1">{#N/A,#N/A,FALSE,"PropertyInfo"}</definedName>
    <definedName name="wrn.PropertyInformation." localSheetId="20" hidden="1">{#N/A,#N/A,FALSE,"PropertyInfo"}</definedName>
    <definedName name="wrn.PropertyInformation." localSheetId="25" hidden="1">{#N/A,#N/A,FALSE,"PropertyInfo"}</definedName>
    <definedName name="wrn.PropertyInformation." hidden="1">{#N/A,#N/A,FALSE,"PropertyInfo"}</definedName>
    <definedName name="wrn.purch._.acct." localSheetId="24" hidden="1">{"Pre76 purch acct",#N/A,FALSE,"Input";"ACPI purch acct",#N/A,FALSE,"Input";"25 Yr Purch Acct",#N/A,FALSE,"Input";"RBEP Purch Acct.",#N/A,FALSE,"Input"}</definedName>
    <definedName name="wrn.purch._.acct." localSheetId="21" hidden="1">{"Pre76 purch acct",#N/A,FALSE,"Input";"ACPI purch acct",#N/A,FALSE,"Input";"25 Yr Purch Acct",#N/A,FALSE,"Input";"RBEP Purch Acct.",#N/A,FALSE,"Input"}</definedName>
    <definedName name="wrn.purch._.acct." localSheetId="22" hidden="1">{"Pre76 purch acct",#N/A,FALSE,"Input";"ACPI purch acct",#N/A,FALSE,"Input";"25 Yr Purch Acct",#N/A,FALSE,"Input";"RBEP Purch Acct.",#N/A,FALSE,"Input"}</definedName>
    <definedName name="wrn.purch._.acct." localSheetId="23" hidden="1">{"Pre76 purch acct",#N/A,FALSE,"Input";"ACPI purch acct",#N/A,FALSE,"Input";"25 Yr Purch Acct",#N/A,FALSE,"Input";"RBEP Purch Acct.",#N/A,FALSE,"Input"}</definedName>
    <definedName name="wrn.purch._.acct." localSheetId="20" hidden="1">{"Pre76 purch acct",#N/A,FALSE,"Input";"ACPI purch acct",#N/A,FALSE,"Input";"25 Yr Purch Acct",#N/A,FALSE,"Input";"RBEP Purch Acct.",#N/A,FALSE,"Input"}</definedName>
    <definedName name="wrn.purch._.acct." localSheetId="25" hidden="1">{"Pre76 purch acct",#N/A,FALSE,"Input";"ACPI purch acct",#N/A,FALSE,"Input";"25 Yr Purch Acct",#N/A,FALSE,"Input";"RBEP Purch Acct.",#N/A,FALSE,"Input"}</definedName>
    <definedName name="wrn.purch._.acct." hidden="1">{"Pre76 purch acct",#N/A,FALSE,"Input";"ACPI purch acct",#N/A,FALSE,"Input";"25 Yr Purch Acct",#N/A,FALSE,"Input";"RBEP Purch Acct.",#N/A,FALSE,"Input"}</definedName>
    <definedName name="wrn.QUARTER." localSheetId="24" hidden="1">{#N/A,#N/A,FALSE,"QTR Total";#N/A,#N/A,FALSE,"QTR ASNS";#N/A,#N/A,FALSE,"QTR PNCNS";#N/A,#N/A,FALSE,"QTR DSNS";#N/A,#N/A,FALSE,"QTR TNS"}</definedName>
    <definedName name="wrn.QUARTER." localSheetId="21" hidden="1">{#N/A,#N/A,FALSE,"QTR Total";#N/A,#N/A,FALSE,"QTR ASNS";#N/A,#N/A,FALSE,"QTR PNCNS";#N/A,#N/A,FALSE,"QTR DSNS";#N/A,#N/A,FALSE,"QTR TNS"}</definedName>
    <definedName name="wrn.QUARTER." localSheetId="22" hidden="1">{#N/A,#N/A,FALSE,"QTR Total";#N/A,#N/A,FALSE,"QTR ASNS";#N/A,#N/A,FALSE,"QTR PNCNS";#N/A,#N/A,FALSE,"QTR DSNS";#N/A,#N/A,FALSE,"QTR TNS"}</definedName>
    <definedName name="wrn.QUARTER." localSheetId="23" hidden="1">{#N/A,#N/A,FALSE,"QTR Total";#N/A,#N/A,FALSE,"QTR ASNS";#N/A,#N/A,FALSE,"QTR PNCNS";#N/A,#N/A,FALSE,"QTR DSNS";#N/A,#N/A,FALSE,"QTR TNS"}</definedName>
    <definedName name="wrn.QUARTER." localSheetId="20" hidden="1">{#N/A,#N/A,FALSE,"QTR Total";#N/A,#N/A,FALSE,"QTR ASNS";#N/A,#N/A,FALSE,"QTR PNCNS";#N/A,#N/A,FALSE,"QTR DSNS";#N/A,#N/A,FALSE,"QTR TNS"}</definedName>
    <definedName name="wrn.QUARTER." localSheetId="25" hidden="1">{#N/A,#N/A,FALSE,"QTR Total";#N/A,#N/A,FALSE,"QTR ASNS";#N/A,#N/A,FALSE,"QTR PNCNS";#N/A,#N/A,FALSE,"QTR DSNS";#N/A,#N/A,FALSE,"QTR TNS"}</definedName>
    <definedName name="wrn.QUARTER." hidden="1">{#N/A,#N/A,FALSE,"QTR Total";#N/A,#N/A,FALSE,"QTR ASNS";#N/A,#N/A,FALSE,"QTR PNCNS";#N/A,#N/A,FALSE,"QTR DSNS";#N/A,#N/A,FALSE,"QTR TNS"}</definedName>
    <definedName name="wrn.Reconcil._.Bk._.Depr._.to._.47G." localSheetId="24" hidden="1">{"By Account",#N/A,FALSE,"Reconcil Deprec Book to Tax   ";"Correction of JV 47G",#N/A,FALSE,"Reconcil Deprec Book to Tax   ";"Recalculation of JV 47G",#N/A,FALSE,"Reconcil Deprec Book to Tax   "}</definedName>
    <definedName name="wrn.Reconcil._.Bk._.Depr._.to._.47G." localSheetId="21" hidden="1">{"By Account",#N/A,FALSE,"Reconcil Deprec Book to Tax   ";"Correction of JV 47G",#N/A,FALSE,"Reconcil Deprec Book to Tax   ";"Recalculation of JV 47G",#N/A,FALSE,"Reconcil Deprec Book to Tax   "}</definedName>
    <definedName name="wrn.Reconcil._.Bk._.Depr._.to._.47G." localSheetId="22" hidden="1">{"By Account",#N/A,FALSE,"Reconcil Deprec Book to Tax   ";"Correction of JV 47G",#N/A,FALSE,"Reconcil Deprec Book to Tax   ";"Recalculation of JV 47G",#N/A,FALSE,"Reconcil Deprec Book to Tax   "}</definedName>
    <definedName name="wrn.Reconcil._.Bk._.Depr._.to._.47G." localSheetId="23" hidden="1">{"By Account",#N/A,FALSE,"Reconcil Deprec Book to Tax   ";"Correction of JV 47G",#N/A,FALSE,"Reconcil Deprec Book to Tax   ";"Recalculation of JV 47G",#N/A,FALSE,"Reconcil Deprec Book to Tax   "}</definedName>
    <definedName name="wrn.Reconcil._.Bk._.Depr._.to._.47G." localSheetId="20" hidden="1">{"By Account",#N/A,FALSE,"Reconcil Deprec Book to Tax   ";"Correction of JV 47G",#N/A,FALSE,"Reconcil Deprec Book to Tax   ";"Recalculation of JV 47G",#N/A,FALSE,"Reconcil Deprec Book to Tax   "}</definedName>
    <definedName name="wrn.Reconcil._.Bk._.Depr._.to._.47G." localSheetId="25" hidden="1">{"By Account",#N/A,FALSE,"Reconcil Deprec Book to Tax   ";"Correction of JV 47G",#N/A,FALSE,"Reconcil Deprec Book to Tax   ";"Recalculation of JV 47G",#N/A,FALSE,"Reconcil Deprec Book to Tax   "}</definedName>
    <definedName name="wrn.Reconcil._.Bk._.Depr._.to._.47G." hidden="1">{"By Account",#N/A,FALSE,"Reconcil Deprec Book to Tax   ";"Correction of JV 47G",#N/A,FALSE,"Reconcil Deprec Book to Tax   ";"Recalculation of JV 47G",#N/A,FALSE,"Reconcil Deprec Book to Tax   "}</definedName>
    <definedName name="wrn.Relevant." localSheetId="24" hidden="1">{#N/A,#N/A,FALSE,"Title Page";#N/A,#N/A,FALSE,"Conclusions";#N/A,#N/A,FALSE,"Assum.";#N/A,#N/A,FALSE,"Sun  DCF-WC-Dep";#N/A,#N/A,FALSE,"MarketValue";#N/A,#N/A,FALSE,"BalSheet";#N/A,#N/A,FALSE,"WACC";#N/A,#N/A,FALSE,"PC+ Info.";#N/A,#N/A,FALSE,"PC+Info_2"}</definedName>
    <definedName name="wrn.Relevant." localSheetId="21" hidden="1">{#N/A,#N/A,FALSE,"Title Page";#N/A,#N/A,FALSE,"Conclusions";#N/A,#N/A,FALSE,"Assum.";#N/A,#N/A,FALSE,"Sun  DCF-WC-Dep";#N/A,#N/A,FALSE,"MarketValue";#N/A,#N/A,FALSE,"BalSheet";#N/A,#N/A,FALSE,"WACC";#N/A,#N/A,FALSE,"PC+ Info.";#N/A,#N/A,FALSE,"PC+Info_2"}</definedName>
    <definedName name="wrn.Relevant." localSheetId="22" hidden="1">{#N/A,#N/A,FALSE,"Title Page";#N/A,#N/A,FALSE,"Conclusions";#N/A,#N/A,FALSE,"Assum.";#N/A,#N/A,FALSE,"Sun  DCF-WC-Dep";#N/A,#N/A,FALSE,"MarketValue";#N/A,#N/A,FALSE,"BalSheet";#N/A,#N/A,FALSE,"WACC";#N/A,#N/A,FALSE,"PC+ Info.";#N/A,#N/A,FALSE,"PC+Info_2"}</definedName>
    <definedName name="wrn.Relevant." localSheetId="23" hidden="1">{#N/A,#N/A,FALSE,"Title Page";#N/A,#N/A,FALSE,"Conclusions";#N/A,#N/A,FALSE,"Assum.";#N/A,#N/A,FALSE,"Sun  DCF-WC-Dep";#N/A,#N/A,FALSE,"MarketValue";#N/A,#N/A,FALSE,"BalSheet";#N/A,#N/A,FALSE,"WACC";#N/A,#N/A,FALSE,"PC+ Info.";#N/A,#N/A,FALSE,"PC+Info_2"}</definedName>
    <definedName name="wrn.Relevant." localSheetId="20" hidden="1">{#N/A,#N/A,FALSE,"Title Page";#N/A,#N/A,FALSE,"Conclusions";#N/A,#N/A,FALSE,"Assum.";#N/A,#N/A,FALSE,"Sun  DCF-WC-Dep";#N/A,#N/A,FALSE,"MarketValue";#N/A,#N/A,FALSE,"BalSheet";#N/A,#N/A,FALSE,"WACC";#N/A,#N/A,FALSE,"PC+ Info.";#N/A,#N/A,FALSE,"PC+Info_2"}</definedName>
    <definedName name="wrn.Relevant." localSheetId="25" hidden="1">{#N/A,#N/A,FALSE,"Title Page";#N/A,#N/A,FALSE,"Conclusions";#N/A,#N/A,FALSE,"Assum.";#N/A,#N/A,FALSE,"Sun  DCF-WC-Dep";#N/A,#N/A,FALSE,"MarketValue";#N/A,#N/A,FALSE,"BalSheet";#N/A,#N/A,FALSE,"WACC";#N/A,#N/A,FALSE,"PC+ Info.";#N/A,#N/A,FALSE,"PC+Info_2"}</definedName>
    <definedName name="wrn.Relevant." hidden="1">{#N/A,#N/A,FALSE,"Title Page";#N/A,#N/A,FALSE,"Conclusions";#N/A,#N/A,FALSE,"Assum.";#N/A,#N/A,FALSE,"Sun  DCF-WC-Dep";#N/A,#N/A,FALSE,"MarketValue";#N/A,#N/A,FALSE,"BalSheet";#N/A,#N/A,FALSE,"WACC";#N/A,#N/A,FALSE,"PC+ Info.";#N/A,#N/A,FALSE,"PC+Info_2"}</definedName>
    <definedName name="wrn.Relevant1." localSheetId="24" hidden="1">{#N/A,#N/A,FALSE,"Title Page";#N/A,#N/A,FALSE,"Conclusions";#N/A,#N/A,FALSE,"Assum.";#N/A,#N/A,FALSE,"Sun  DCF-WC-Dep";#N/A,#N/A,FALSE,"MarketValue";#N/A,#N/A,FALSE,"BalSheet";#N/A,#N/A,FALSE,"WACC";#N/A,#N/A,FALSE,"PC+ Info.";#N/A,#N/A,FALSE,"PC+Info_2"}</definedName>
    <definedName name="wrn.Relevant1." localSheetId="21" hidden="1">{#N/A,#N/A,FALSE,"Title Page";#N/A,#N/A,FALSE,"Conclusions";#N/A,#N/A,FALSE,"Assum.";#N/A,#N/A,FALSE,"Sun  DCF-WC-Dep";#N/A,#N/A,FALSE,"MarketValue";#N/A,#N/A,FALSE,"BalSheet";#N/A,#N/A,FALSE,"WACC";#N/A,#N/A,FALSE,"PC+ Info.";#N/A,#N/A,FALSE,"PC+Info_2"}</definedName>
    <definedName name="wrn.Relevant1." localSheetId="22" hidden="1">{#N/A,#N/A,FALSE,"Title Page";#N/A,#N/A,FALSE,"Conclusions";#N/A,#N/A,FALSE,"Assum.";#N/A,#N/A,FALSE,"Sun  DCF-WC-Dep";#N/A,#N/A,FALSE,"MarketValue";#N/A,#N/A,FALSE,"BalSheet";#N/A,#N/A,FALSE,"WACC";#N/A,#N/A,FALSE,"PC+ Info.";#N/A,#N/A,FALSE,"PC+Info_2"}</definedName>
    <definedName name="wrn.Relevant1." localSheetId="23" hidden="1">{#N/A,#N/A,FALSE,"Title Page";#N/A,#N/A,FALSE,"Conclusions";#N/A,#N/A,FALSE,"Assum.";#N/A,#N/A,FALSE,"Sun  DCF-WC-Dep";#N/A,#N/A,FALSE,"MarketValue";#N/A,#N/A,FALSE,"BalSheet";#N/A,#N/A,FALSE,"WACC";#N/A,#N/A,FALSE,"PC+ Info.";#N/A,#N/A,FALSE,"PC+Info_2"}</definedName>
    <definedName name="wrn.Relevant1." localSheetId="20" hidden="1">{#N/A,#N/A,FALSE,"Title Page";#N/A,#N/A,FALSE,"Conclusions";#N/A,#N/A,FALSE,"Assum.";#N/A,#N/A,FALSE,"Sun  DCF-WC-Dep";#N/A,#N/A,FALSE,"MarketValue";#N/A,#N/A,FALSE,"BalSheet";#N/A,#N/A,FALSE,"WACC";#N/A,#N/A,FALSE,"PC+ Info.";#N/A,#N/A,FALSE,"PC+Info_2"}</definedName>
    <definedName name="wrn.Relevant1." localSheetId="25"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port." localSheetId="15" hidden="1">{#N/A,#N/A,FALSE,"Work performed";#N/A,#N/A,FALSE,"Resources"}</definedName>
    <definedName name="wrn.Report." localSheetId="24" hidden="1">{#N/A,#N/A,FALSE,"Work performed";#N/A,#N/A,FALSE,"Resources"}</definedName>
    <definedName name="wrn.Report." localSheetId="21" hidden="1">{#N/A,#N/A,FALSE,"Work performed";#N/A,#N/A,FALSE,"Resources"}</definedName>
    <definedName name="wrn.Report." localSheetId="22" hidden="1">{#N/A,#N/A,FALSE,"Work performed";#N/A,#N/A,FALSE,"Resources"}</definedName>
    <definedName name="wrn.Report." localSheetId="23" hidden="1">{#N/A,#N/A,FALSE,"Work performed";#N/A,#N/A,FALSE,"Resources"}</definedName>
    <definedName name="wrn.Report." localSheetId="20" hidden="1">{#N/A,#N/A,FALSE,"Work performed";#N/A,#N/A,FALSE,"Resources"}</definedName>
    <definedName name="wrn.Report." localSheetId="25" hidden="1">{#N/A,#N/A,FALSE,"Work performed";#N/A,#N/A,FALSE,"Resources"}</definedName>
    <definedName name="wrn.Report." hidden="1">{#N/A,#N/A,FALSE,"Work performed";#N/A,#N/A,FALSE,"Resources"}</definedName>
    <definedName name="wrn.Revenue._.Analysis." localSheetId="15"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24"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21"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22"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23"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20"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25"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s." localSheetId="24" hidden="1">{"Base_rev",#N/A,FALSE,"Proj_IS_Base";"Projrev",#N/A,FALSE,"Proj_IS_wOTLC";"Delta",#N/A,FALSE,"Delta Rev_PV"}</definedName>
    <definedName name="wrn.Revs." localSheetId="21" hidden="1">{"Base_rev",#N/A,FALSE,"Proj_IS_Base";"Projrev",#N/A,FALSE,"Proj_IS_wOTLC";"Delta",#N/A,FALSE,"Delta Rev_PV"}</definedName>
    <definedName name="wrn.Revs." localSheetId="22" hidden="1">{"Base_rev",#N/A,FALSE,"Proj_IS_Base";"Projrev",#N/A,FALSE,"Proj_IS_wOTLC";"Delta",#N/A,FALSE,"Delta Rev_PV"}</definedName>
    <definedName name="wrn.Revs." localSheetId="23" hidden="1">{"Base_rev",#N/A,FALSE,"Proj_IS_Base";"Projrev",#N/A,FALSE,"Proj_IS_wOTLC";"Delta",#N/A,FALSE,"Delta Rev_PV"}</definedName>
    <definedName name="wrn.Revs." localSheetId="20" hidden="1">{"Base_rev",#N/A,FALSE,"Proj_IS_Base";"Projrev",#N/A,FALSE,"Proj_IS_wOTLC";"Delta",#N/A,FALSE,"Delta Rev_PV"}</definedName>
    <definedName name="wrn.Revs." localSheetId="25" hidden="1">{"Base_rev",#N/A,FALSE,"Proj_IS_Base";"Projrev",#N/A,FALSE,"Proj_IS_wOTLC";"Delta",#N/A,FALSE,"Delta Rev_PV"}</definedName>
    <definedName name="wrn.Revs." hidden="1">{"Base_rev",#N/A,FALSE,"Proj_IS_Base";"Projrev",#N/A,FALSE,"Proj_IS_wOTLC";"Delta",#N/A,FALSE,"Delta Rev_PV"}</definedName>
    <definedName name="wrn.Risk._.Reserves." localSheetId="24" hidden="1">{#N/A,#N/A,TRUE,"Reserves";#N/A,#N/A,TRUE,"Graphs"}</definedName>
    <definedName name="wrn.Risk._.Reserves." localSheetId="21" hidden="1">{#N/A,#N/A,TRUE,"Reserves";#N/A,#N/A,TRUE,"Graphs"}</definedName>
    <definedName name="wrn.Risk._.Reserves." localSheetId="22" hidden="1">{#N/A,#N/A,TRUE,"Reserves";#N/A,#N/A,TRUE,"Graphs"}</definedName>
    <definedName name="wrn.Risk._.Reserves." localSheetId="23" hidden="1">{#N/A,#N/A,TRUE,"Reserves";#N/A,#N/A,TRUE,"Graphs"}</definedName>
    <definedName name="wrn.Risk._.Reserves." localSheetId="20" hidden="1">{#N/A,#N/A,TRUE,"Reserves";#N/A,#N/A,TRUE,"Graphs"}</definedName>
    <definedName name="wrn.Risk._.Reserves." localSheetId="25" hidden="1">{#N/A,#N/A,TRUE,"Reserves";#N/A,#N/A,TRUE,"Graphs"}</definedName>
    <definedName name="wrn.Risk._.Reserves." hidden="1">{#N/A,#N/A,TRUE,"Reserves";#N/A,#N/A,TRUE,"Graphs"}</definedName>
    <definedName name="wrn.Riverwood_comp_model." localSheetId="24" hidden="1">{#N/A,#N/A,FALSE,"Che-Ga";#N/A,#N/A,FALSE,"Iv-Sm";#N/A,#N/A,FALSE,"So-We";#N/A,#N/A,FALSE,"Me-Po";#N/A,#N/A,FALSE,"Be-Bo";#N/A,#N/A,FALSE,"Cha-Ki";#N/A,#N/A,FALSE,"In";#N/A,#N/A,FALSE,"Schedule 23";#N/A,#N/A,FALSE,"Schedule 22";#N/A,#N/A,FALSE,"WACC"}</definedName>
    <definedName name="wrn.Riverwood_comp_model." localSheetId="21" hidden="1">{#N/A,#N/A,FALSE,"Che-Ga";#N/A,#N/A,FALSE,"Iv-Sm";#N/A,#N/A,FALSE,"So-We";#N/A,#N/A,FALSE,"Me-Po";#N/A,#N/A,FALSE,"Be-Bo";#N/A,#N/A,FALSE,"Cha-Ki";#N/A,#N/A,FALSE,"In";#N/A,#N/A,FALSE,"Schedule 23";#N/A,#N/A,FALSE,"Schedule 22";#N/A,#N/A,FALSE,"WACC"}</definedName>
    <definedName name="wrn.Riverwood_comp_model." localSheetId="22" hidden="1">{#N/A,#N/A,FALSE,"Che-Ga";#N/A,#N/A,FALSE,"Iv-Sm";#N/A,#N/A,FALSE,"So-We";#N/A,#N/A,FALSE,"Me-Po";#N/A,#N/A,FALSE,"Be-Bo";#N/A,#N/A,FALSE,"Cha-Ki";#N/A,#N/A,FALSE,"In";#N/A,#N/A,FALSE,"Schedule 23";#N/A,#N/A,FALSE,"Schedule 22";#N/A,#N/A,FALSE,"WACC"}</definedName>
    <definedName name="wrn.Riverwood_comp_model." localSheetId="23" hidden="1">{#N/A,#N/A,FALSE,"Che-Ga";#N/A,#N/A,FALSE,"Iv-Sm";#N/A,#N/A,FALSE,"So-We";#N/A,#N/A,FALSE,"Me-Po";#N/A,#N/A,FALSE,"Be-Bo";#N/A,#N/A,FALSE,"Cha-Ki";#N/A,#N/A,FALSE,"In";#N/A,#N/A,FALSE,"Schedule 23";#N/A,#N/A,FALSE,"Schedule 22";#N/A,#N/A,FALSE,"WACC"}</definedName>
    <definedName name="wrn.Riverwood_comp_model." localSheetId="20" hidden="1">{#N/A,#N/A,FALSE,"Che-Ga";#N/A,#N/A,FALSE,"Iv-Sm";#N/A,#N/A,FALSE,"So-We";#N/A,#N/A,FALSE,"Me-Po";#N/A,#N/A,FALSE,"Be-Bo";#N/A,#N/A,FALSE,"Cha-Ki";#N/A,#N/A,FALSE,"In";#N/A,#N/A,FALSE,"Schedule 23";#N/A,#N/A,FALSE,"Schedule 22";#N/A,#N/A,FALSE,"WACC"}</definedName>
    <definedName name="wrn.Riverwood_comp_model." localSheetId="25" hidden="1">{#N/A,#N/A,FALSE,"Che-Ga";#N/A,#N/A,FALSE,"Iv-Sm";#N/A,#N/A,FALSE,"So-We";#N/A,#N/A,FALSE,"Me-Po";#N/A,#N/A,FALSE,"Be-Bo";#N/A,#N/A,FALSE,"Cha-Ki";#N/A,#N/A,FALSE,"In";#N/A,#N/A,FALSE,"Schedule 23";#N/A,#N/A,FALSE,"Schedule 22";#N/A,#N/A,FALSE,"WACC"}</definedName>
    <definedName name="wrn.Riverwood_comp_model." hidden="1">{#N/A,#N/A,FALSE,"Che-Ga";#N/A,#N/A,FALSE,"Iv-Sm";#N/A,#N/A,FALSE,"So-We";#N/A,#N/A,FALSE,"Me-Po";#N/A,#N/A,FALSE,"Be-Bo";#N/A,#N/A,FALSE,"Cha-Ki";#N/A,#N/A,FALSE,"In";#N/A,#N/A,FALSE,"Schedule 23";#N/A,#N/A,FALSE,"Schedule 22";#N/A,#N/A,FALSE,"WACC"}</definedName>
    <definedName name="wrn.RM._.with._.details." localSheetId="24" hidden="1">{"US RM Earnings Summary",#N/A,FALSE,"US R&amp;M";"US RM Realization Data",#N/A,FALSE,"US R&amp;M";"For RM Earnings Detail",#N/A,FALSE,"Foreign R&amp;M";"For RM Real and Vol Detail",#N/A,FALSE,"Foreign R&amp;M"}</definedName>
    <definedName name="wrn.RM._.with._.details." localSheetId="21" hidden="1">{"US RM Earnings Summary",#N/A,FALSE,"US R&amp;M";"US RM Realization Data",#N/A,FALSE,"US R&amp;M";"For RM Earnings Detail",#N/A,FALSE,"Foreign R&amp;M";"For RM Real and Vol Detail",#N/A,FALSE,"Foreign R&amp;M"}</definedName>
    <definedName name="wrn.RM._.with._.details." localSheetId="22" hidden="1">{"US RM Earnings Summary",#N/A,FALSE,"US R&amp;M";"US RM Realization Data",#N/A,FALSE,"US R&amp;M";"For RM Earnings Detail",#N/A,FALSE,"Foreign R&amp;M";"For RM Real and Vol Detail",#N/A,FALSE,"Foreign R&amp;M"}</definedName>
    <definedName name="wrn.RM._.with._.details." localSheetId="23" hidden="1">{"US RM Earnings Summary",#N/A,FALSE,"US R&amp;M";"US RM Realization Data",#N/A,FALSE,"US R&amp;M";"For RM Earnings Detail",#N/A,FALSE,"Foreign R&amp;M";"For RM Real and Vol Detail",#N/A,FALSE,"Foreign R&amp;M"}</definedName>
    <definedName name="wrn.RM._.with._.details." localSheetId="20" hidden="1">{"US RM Earnings Summary",#N/A,FALSE,"US R&amp;M";"US RM Realization Data",#N/A,FALSE,"US R&amp;M";"For RM Earnings Detail",#N/A,FALSE,"Foreign R&amp;M";"For RM Real and Vol Detail",#N/A,FALSE,"Foreign R&amp;M"}</definedName>
    <definedName name="wrn.RM._.with._.details." localSheetId="25" hidden="1">{"US RM Earnings Summary",#N/A,FALSE,"US R&amp;M";"US RM Realization Data",#N/A,FALSE,"US R&amp;M";"For RM Earnings Detail",#N/A,FALSE,"Foreign R&amp;M";"For RM Real and Vol Detail",#N/A,FALSE,"Foreign R&amp;M"}</definedName>
    <definedName name="wrn.RM._.with._.details." hidden="1">{"US RM Earnings Summary",#N/A,FALSE,"US R&amp;M";"US RM Realization Data",#N/A,FALSE,"US R&amp;M";"For RM Earnings Detail",#N/A,FALSE,"Foreign R&amp;M";"For RM Real and Vol Detail",#N/A,FALSE,"Foreign R&amp;M"}</definedName>
    <definedName name="wrn.rprt." localSheetId="24" hidden="1">{#N/A,#N/A,FALSE,"A";#N/A,#N/A,FALSE,"B-1";#N/A,#N/A,FALSE,"WACC";#N/A,#N/A,FALSE,"C-1 ";#N/A,#N/A,FALSE,"C-2";#N/A,#N/A,FALSE,"D-1";#N/A,#N/A,FALSE,"D-2";#N/A,#N/A,FALSE,"D-3"}</definedName>
    <definedName name="wrn.rprt." localSheetId="21" hidden="1">{#N/A,#N/A,FALSE,"A";#N/A,#N/A,FALSE,"B-1";#N/A,#N/A,FALSE,"WACC";#N/A,#N/A,FALSE,"C-1 ";#N/A,#N/A,FALSE,"C-2";#N/A,#N/A,FALSE,"D-1";#N/A,#N/A,FALSE,"D-2";#N/A,#N/A,FALSE,"D-3"}</definedName>
    <definedName name="wrn.rprt." localSheetId="22" hidden="1">{#N/A,#N/A,FALSE,"A";#N/A,#N/A,FALSE,"B-1";#N/A,#N/A,FALSE,"WACC";#N/A,#N/A,FALSE,"C-1 ";#N/A,#N/A,FALSE,"C-2";#N/A,#N/A,FALSE,"D-1";#N/A,#N/A,FALSE,"D-2";#N/A,#N/A,FALSE,"D-3"}</definedName>
    <definedName name="wrn.rprt." localSheetId="23" hidden="1">{#N/A,#N/A,FALSE,"A";#N/A,#N/A,FALSE,"B-1";#N/A,#N/A,FALSE,"WACC";#N/A,#N/A,FALSE,"C-1 ";#N/A,#N/A,FALSE,"C-2";#N/A,#N/A,FALSE,"D-1";#N/A,#N/A,FALSE,"D-2";#N/A,#N/A,FALSE,"D-3"}</definedName>
    <definedName name="wrn.rprt." localSheetId="20" hidden="1">{#N/A,#N/A,FALSE,"A";#N/A,#N/A,FALSE,"B-1";#N/A,#N/A,FALSE,"WACC";#N/A,#N/A,FALSE,"C-1 ";#N/A,#N/A,FALSE,"C-2";#N/A,#N/A,FALSE,"D-1";#N/A,#N/A,FALSE,"D-2";#N/A,#N/A,FALSE,"D-3"}</definedName>
    <definedName name="wrn.rprt." localSheetId="25" hidden="1">{#N/A,#N/A,FALSE,"A";#N/A,#N/A,FALSE,"B-1";#N/A,#N/A,FALSE,"WACC";#N/A,#N/A,FALSE,"C-1 ";#N/A,#N/A,FALSE,"C-2";#N/A,#N/A,FALSE,"D-1";#N/A,#N/A,FALSE,"D-2";#N/A,#N/A,FALSE,"D-3"}</definedName>
    <definedName name="wrn.rprt." hidden="1">{#N/A,#N/A,FALSE,"A";#N/A,#N/A,FALSE,"B-1";#N/A,#N/A,FALSE,"WACC";#N/A,#N/A,FALSE,"C-1 ";#N/A,#N/A,FALSE,"C-2";#N/A,#N/A,FALSE,"D-1";#N/A,#N/A,FALSE,"D-2";#N/A,#N/A,FALSE,"D-3"}</definedName>
    <definedName name="wrn.RPT." localSheetId="24" hidden="1">{#N/A,#N/A,FALSE,"TOTFINAL";#N/A,#N/A,FALSE,"FINPLAN";#N/A,#N/A,FALSE,"TOTMOTADJ";#N/A,#N/A,FALSE,"tieEQ";#N/A,#N/A,FALSE,"G";#N/A,#N/A,FALSE,"ELIMS";#N/A,#N/A,FALSE,"NEXTEL ADJ";#N/A,#N/A,FALSE,"MIMS";#N/A,#N/A,FALSE,"LMPS";#N/A,#N/A,FALSE,"CNSS";#N/A,#N/A,FALSE,"CSS";#N/A,#N/A,FALSE,"MCG";#N/A,#N/A,FALSE,"AECS";#N/A,#N/A,FALSE,"SPS";#N/A,#N/A,FALSE,"CORP"}</definedName>
    <definedName name="wrn.RPT." localSheetId="21" hidden="1">{#N/A,#N/A,FALSE,"TOTFINAL";#N/A,#N/A,FALSE,"FINPLAN";#N/A,#N/A,FALSE,"TOTMOTADJ";#N/A,#N/A,FALSE,"tieEQ";#N/A,#N/A,FALSE,"G";#N/A,#N/A,FALSE,"ELIMS";#N/A,#N/A,FALSE,"NEXTEL ADJ";#N/A,#N/A,FALSE,"MIMS";#N/A,#N/A,FALSE,"LMPS";#N/A,#N/A,FALSE,"CNSS";#N/A,#N/A,FALSE,"CSS";#N/A,#N/A,FALSE,"MCG";#N/A,#N/A,FALSE,"AECS";#N/A,#N/A,FALSE,"SPS";#N/A,#N/A,FALSE,"CORP"}</definedName>
    <definedName name="wrn.RPT." localSheetId="22" hidden="1">{#N/A,#N/A,FALSE,"TOTFINAL";#N/A,#N/A,FALSE,"FINPLAN";#N/A,#N/A,FALSE,"TOTMOTADJ";#N/A,#N/A,FALSE,"tieEQ";#N/A,#N/A,FALSE,"G";#N/A,#N/A,FALSE,"ELIMS";#N/A,#N/A,FALSE,"NEXTEL ADJ";#N/A,#N/A,FALSE,"MIMS";#N/A,#N/A,FALSE,"LMPS";#N/A,#N/A,FALSE,"CNSS";#N/A,#N/A,FALSE,"CSS";#N/A,#N/A,FALSE,"MCG";#N/A,#N/A,FALSE,"AECS";#N/A,#N/A,FALSE,"SPS";#N/A,#N/A,FALSE,"CORP"}</definedName>
    <definedName name="wrn.RPT." localSheetId="23" hidden="1">{#N/A,#N/A,FALSE,"TOTFINAL";#N/A,#N/A,FALSE,"FINPLAN";#N/A,#N/A,FALSE,"TOTMOTADJ";#N/A,#N/A,FALSE,"tieEQ";#N/A,#N/A,FALSE,"G";#N/A,#N/A,FALSE,"ELIMS";#N/A,#N/A,FALSE,"NEXTEL ADJ";#N/A,#N/A,FALSE,"MIMS";#N/A,#N/A,FALSE,"LMPS";#N/A,#N/A,FALSE,"CNSS";#N/A,#N/A,FALSE,"CSS";#N/A,#N/A,FALSE,"MCG";#N/A,#N/A,FALSE,"AECS";#N/A,#N/A,FALSE,"SPS";#N/A,#N/A,FALSE,"CORP"}</definedName>
    <definedName name="wrn.RPT." localSheetId="20" hidden="1">{#N/A,#N/A,FALSE,"TOTFINAL";#N/A,#N/A,FALSE,"FINPLAN";#N/A,#N/A,FALSE,"TOTMOTADJ";#N/A,#N/A,FALSE,"tieEQ";#N/A,#N/A,FALSE,"G";#N/A,#N/A,FALSE,"ELIMS";#N/A,#N/A,FALSE,"NEXTEL ADJ";#N/A,#N/A,FALSE,"MIMS";#N/A,#N/A,FALSE,"LMPS";#N/A,#N/A,FALSE,"CNSS";#N/A,#N/A,FALSE,"CSS";#N/A,#N/A,FALSE,"MCG";#N/A,#N/A,FALSE,"AECS";#N/A,#N/A,FALSE,"SPS";#N/A,#N/A,FALSE,"CORP"}</definedName>
    <definedName name="wrn.RPT." localSheetId="25" hidden="1">{#N/A,#N/A,FALSE,"TOTFINAL";#N/A,#N/A,FALSE,"FINPLAN";#N/A,#N/A,FALSE,"TOTMOTADJ";#N/A,#N/A,FALSE,"tieEQ";#N/A,#N/A,FALSE,"G";#N/A,#N/A,FALSE,"ELIMS";#N/A,#N/A,FALSE,"NEXTEL ADJ";#N/A,#N/A,FALSE,"MIMS";#N/A,#N/A,FALSE,"LMPS";#N/A,#N/A,FALSE,"CNSS";#N/A,#N/A,FALSE,"CSS";#N/A,#N/A,FALSE,"MCG";#N/A,#N/A,FALSE,"AECS";#N/A,#N/A,FALSE,"SPS";#N/A,#N/A,FALSE,"CORP"}</definedName>
    <definedName name="wrn.RPT." hidden="1">{#N/A,#N/A,FALSE,"TOTFINAL";#N/A,#N/A,FALSE,"FINPLAN";#N/A,#N/A,FALSE,"TOTMOTADJ";#N/A,#N/A,FALSE,"tieEQ";#N/A,#N/A,FALSE,"G";#N/A,#N/A,FALSE,"ELIMS";#N/A,#N/A,FALSE,"NEXTEL ADJ";#N/A,#N/A,FALSE,"MIMS";#N/A,#N/A,FALSE,"LMPS";#N/A,#N/A,FALSE,"CNSS";#N/A,#N/A,FALSE,"CSS";#N/A,#N/A,FALSE,"MCG";#N/A,#N/A,FALSE,"AECS";#N/A,#N/A,FALSE,"SPS";#N/A,#N/A,FALSE,"CORP"}</definedName>
    <definedName name="wrn.Saldenliste." localSheetId="24" hidden="1">{"Saldenliste",#N/A,FALSE,"H A Ü"}</definedName>
    <definedName name="wrn.Saldenliste." localSheetId="21" hidden="1">{"Saldenliste",#N/A,FALSE,"H A Ü"}</definedName>
    <definedName name="wrn.Saldenliste." localSheetId="22" hidden="1">{"Saldenliste",#N/A,FALSE,"H A Ü"}</definedName>
    <definedName name="wrn.Saldenliste." localSheetId="23" hidden="1">{"Saldenliste",#N/A,FALSE,"H A Ü"}</definedName>
    <definedName name="wrn.Saldenliste." localSheetId="20" hidden="1">{"Saldenliste",#N/A,FALSE,"H A Ü"}</definedName>
    <definedName name="wrn.Saldenliste." localSheetId="25" hidden="1">{"Saldenliste",#N/A,FALSE,"H A Ü"}</definedName>
    <definedName name="wrn.Saldenliste." hidden="1">{"Saldenliste",#N/A,FALSE,"H A Ü"}</definedName>
    <definedName name="wrn.Scherer._.Apr95_Sep95." localSheetId="24" hidden="1">{"Schr Apr95_Oct95",#N/A,FALSE,"Scherer Apr95-Sep95"}</definedName>
    <definedName name="wrn.Scherer._.Apr95_Sep95." localSheetId="21" hidden="1">{"Schr Apr95_Oct95",#N/A,FALSE,"Scherer Apr95-Sep95"}</definedName>
    <definedName name="wrn.Scherer._.Apr95_Sep95." localSheetId="22" hidden="1">{"Schr Apr95_Oct95",#N/A,FALSE,"Scherer Apr95-Sep95"}</definedName>
    <definedName name="wrn.Scherer._.Apr95_Sep95." localSheetId="23" hidden="1">{"Schr Apr95_Oct95",#N/A,FALSE,"Scherer Apr95-Sep95"}</definedName>
    <definedName name="wrn.Scherer._.Apr95_Sep95." localSheetId="20" hidden="1">{"Schr Apr95_Oct95",#N/A,FALSE,"Scherer Apr95-Sep95"}</definedName>
    <definedName name="wrn.Scherer._.Apr95_Sep95." localSheetId="25" hidden="1">{"Schr Apr95_Oct95",#N/A,FALSE,"Scherer Apr95-Sep95"}</definedName>
    <definedName name="wrn.Scherer._.Apr95_Sep95." hidden="1">{"Schr Apr95_Oct95",#N/A,FALSE,"Scherer Apr95-Sep95"}</definedName>
    <definedName name="wrn.Scherer._.Oct94_Mar95." localSheetId="24" hidden="1">{"Schr Oct94_Mar95",#N/A,FALSE,"Scherer Oct94-Mar95"}</definedName>
    <definedName name="wrn.Scherer._.Oct94_Mar95." localSheetId="21" hidden="1">{"Schr Oct94_Mar95",#N/A,FALSE,"Scherer Oct94-Mar95"}</definedName>
    <definedName name="wrn.Scherer._.Oct94_Mar95." localSheetId="22" hidden="1">{"Schr Oct94_Mar95",#N/A,FALSE,"Scherer Oct94-Mar95"}</definedName>
    <definedName name="wrn.Scherer._.Oct94_Mar95." localSheetId="23" hidden="1">{"Schr Oct94_Mar95",#N/A,FALSE,"Scherer Oct94-Mar95"}</definedName>
    <definedName name="wrn.Scherer._.Oct94_Mar95." localSheetId="20" hidden="1">{"Schr Oct94_Mar95",#N/A,FALSE,"Scherer Oct94-Mar95"}</definedName>
    <definedName name="wrn.Scherer._.Oct94_Mar95." localSheetId="25" hidden="1">{"Schr Oct94_Mar95",#N/A,FALSE,"Scherer Oct94-Mar95"}</definedName>
    <definedName name="wrn.Scherer._.Oct94_Mar95." hidden="1">{"Schr Oct94_Mar95",#N/A,FALSE,"Scherer Oct94-Mar95"}</definedName>
    <definedName name="wrn.Scherer._.Oct95_Mar96." localSheetId="24" hidden="1">{"Schr Oct95_Mar96",#N/A,FALSE,"Scherer Oct95-Mar96"}</definedName>
    <definedName name="wrn.Scherer._.Oct95_Mar96." localSheetId="21" hidden="1">{"Schr Oct95_Mar96",#N/A,FALSE,"Scherer Oct95-Mar96"}</definedName>
    <definedName name="wrn.Scherer._.Oct95_Mar96." localSheetId="22" hidden="1">{"Schr Oct95_Mar96",#N/A,FALSE,"Scherer Oct95-Mar96"}</definedName>
    <definedName name="wrn.Scherer._.Oct95_Mar96." localSheetId="23" hidden="1">{"Schr Oct95_Mar96",#N/A,FALSE,"Scherer Oct95-Mar96"}</definedName>
    <definedName name="wrn.Scherer._.Oct95_Mar96." localSheetId="20" hidden="1">{"Schr Oct95_Mar96",#N/A,FALSE,"Scherer Oct95-Mar96"}</definedName>
    <definedName name="wrn.Scherer._.Oct95_Mar96." localSheetId="25" hidden="1">{"Schr Oct95_Mar96",#N/A,FALSE,"Scherer Oct95-Mar96"}</definedName>
    <definedName name="wrn.Scherer._.Oct95_Mar96." hidden="1">{"Schr Oct95_Mar96",#N/A,FALSE,"Scherer Oct95-Mar96"}</definedName>
    <definedName name="wrn.Segment._.1." localSheetId="24" hidden="1">{#N/A,#N/A,TRUE,"Segment 1"}</definedName>
    <definedName name="wrn.Segment._.1." localSheetId="21" hidden="1">{#N/A,#N/A,TRUE,"Segment 1"}</definedName>
    <definedName name="wrn.Segment._.1." localSheetId="22" hidden="1">{#N/A,#N/A,TRUE,"Segment 1"}</definedName>
    <definedName name="wrn.Segment._.1." localSheetId="23" hidden="1">{#N/A,#N/A,TRUE,"Segment 1"}</definedName>
    <definedName name="wrn.Segment._.1." localSheetId="20" hidden="1">{#N/A,#N/A,TRUE,"Segment 1"}</definedName>
    <definedName name="wrn.Segment._.1." localSheetId="25" hidden="1">{#N/A,#N/A,TRUE,"Segment 1"}</definedName>
    <definedName name="wrn.Segment._.1." hidden="1">{#N/A,#N/A,TRUE,"Segment 1"}</definedName>
    <definedName name="wrn.Segment._.2." localSheetId="24" hidden="1">{#N/A,#N/A,TRUE,"Segment 2"}</definedName>
    <definedName name="wrn.Segment._.2." localSheetId="21" hidden="1">{#N/A,#N/A,TRUE,"Segment 2"}</definedName>
    <definedName name="wrn.Segment._.2." localSheetId="22" hidden="1">{#N/A,#N/A,TRUE,"Segment 2"}</definedName>
    <definedName name="wrn.Segment._.2." localSheetId="23" hidden="1">{#N/A,#N/A,TRUE,"Segment 2"}</definedName>
    <definedName name="wrn.Segment._.2." localSheetId="20" hidden="1">{#N/A,#N/A,TRUE,"Segment 2"}</definedName>
    <definedName name="wrn.Segment._.2." localSheetId="25" hidden="1">{#N/A,#N/A,TRUE,"Segment 2"}</definedName>
    <definedName name="wrn.Segment._.2." hidden="1">{#N/A,#N/A,TRUE,"Segment 2"}</definedName>
    <definedName name="wrn.Segment._.3." localSheetId="24" hidden="1">{#N/A,#N/A,TRUE,"Segment 3"}</definedName>
    <definedName name="wrn.Segment._.3." localSheetId="21" hidden="1">{#N/A,#N/A,TRUE,"Segment 3"}</definedName>
    <definedName name="wrn.Segment._.3." localSheetId="22" hidden="1">{#N/A,#N/A,TRUE,"Segment 3"}</definedName>
    <definedName name="wrn.Segment._.3." localSheetId="23" hidden="1">{#N/A,#N/A,TRUE,"Segment 3"}</definedName>
    <definedName name="wrn.Segment._.3." localSheetId="20" hidden="1">{#N/A,#N/A,TRUE,"Segment 3"}</definedName>
    <definedName name="wrn.Segment._.3." localSheetId="25" hidden="1">{#N/A,#N/A,TRUE,"Segment 3"}</definedName>
    <definedName name="wrn.Segment._.3." hidden="1">{#N/A,#N/A,TRUE,"Segment 3"}</definedName>
    <definedName name="wrn.Segment._.4." localSheetId="24" hidden="1">{#N/A,#N/A,TRUE,"Segment 4"}</definedName>
    <definedName name="wrn.Segment._.4." localSheetId="21" hidden="1">{#N/A,#N/A,TRUE,"Segment 4"}</definedName>
    <definedName name="wrn.Segment._.4." localSheetId="22" hidden="1">{#N/A,#N/A,TRUE,"Segment 4"}</definedName>
    <definedName name="wrn.Segment._.4." localSheetId="23" hidden="1">{#N/A,#N/A,TRUE,"Segment 4"}</definedName>
    <definedName name="wrn.Segment._.4." localSheetId="20" hidden="1">{#N/A,#N/A,TRUE,"Segment 4"}</definedName>
    <definedName name="wrn.Segment._.4." localSheetId="25" hidden="1">{#N/A,#N/A,TRUE,"Segment 4"}</definedName>
    <definedName name="wrn.Segment._.4." hidden="1">{#N/A,#N/A,TRUE,"Segment 4"}</definedName>
    <definedName name="wrn.Segment._.5." localSheetId="24" hidden="1">{#N/A,#N/A,TRUE,"Segment 5"}</definedName>
    <definedName name="wrn.Segment._.5." localSheetId="21" hidden="1">{#N/A,#N/A,TRUE,"Segment 5"}</definedName>
    <definedName name="wrn.Segment._.5." localSheetId="22" hidden="1">{#N/A,#N/A,TRUE,"Segment 5"}</definedName>
    <definedName name="wrn.Segment._.5." localSheetId="23" hidden="1">{#N/A,#N/A,TRUE,"Segment 5"}</definedName>
    <definedName name="wrn.Segment._.5." localSheetId="20" hidden="1">{#N/A,#N/A,TRUE,"Segment 5"}</definedName>
    <definedName name="wrn.Segment._.5." localSheetId="25" hidden="1">{#N/A,#N/A,TRUE,"Segment 5"}</definedName>
    <definedName name="wrn.Segment._.5." hidden="1">{#N/A,#N/A,TRUE,"Segment 5"}</definedName>
    <definedName name="wrn.Short._.Report." localSheetId="24" hidden="1">{#N/A,#N/A,TRUE,"Cover";#N/A,#N/A,TRUE,"Header (eu)";#N/A,#N/A,TRUE,"Region Charts";#N/A,#N/A,TRUE,"T&amp;O By Region";#N/A,#N/A,TRUE,"AD Report"}</definedName>
    <definedName name="wrn.Short._.Report." localSheetId="21" hidden="1">{#N/A,#N/A,TRUE,"Cover";#N/A,#N/A,TRUE,"Header (eu)";#N/A,#N/A,TRUE,"Region Charts";#N/A,#N/A,TRUE,"T&amp;O By Region";#N/A,#N/A,TRUE,"AD Report"}</definedName>
    <definedName name="wrn.Short._.Report." localSheetId="22" hidden="1">{#N/A,#N/A,TRUE,"Cover";#N/A,#N/A,TRUE,"Header (eu)";#N/A,#N/A,TRUE,"Region Charts";#N/A,#N/A,TRUE,"T&amp;O By Region";#N/A,#N/A,TRUE,"AD Report"}</definedName>
    <definedName name="wrn.Short._.Report." localSheetId="23" hidden="1">{#N/A,#N/A,TRUE,"Cover";#N/A,#N/A,TRUE,"Header (eu)";#N/A,#N/A,TRUE,"Region Charts";#N/A,#N/A,TRUE,"T&amp;O By Region";#N/A,#N/A,TRUE,"AD Report"}</definedName>
    <definedName name="wrn.Short._.Report." localSheetId="20" hidden="1">{#N/A,#N/A,TRUE,"Cover";#N/A,#N/A,TRUE,"Header (eu)";#N/A,#N/A,TRUE,"Region Charts";#N/A,#N/A,TRUE,"T&amp;O By Region";#N/A,#N/A,TRUE,"AD Report"}</definedName>
    <definedName name="wrn.Short._.Report." localSheetId="25" hidden="1">{#N/A,#N/A,TRUE,"Cover";#N/A,#N/A,TRUE,"Header (eu)";#N/A,#N/A,TRUE,"Region Charts";#N/A,#N/A,TRUE,"T&amp;O By Region";#N/A,#N/A,TRUE,"AD Report"}</definedName>
    <definedName name="wrn.Short._.Report." hidden="1">{#N/A,#N/A,TRUE,"Cover";#N/A,#N/A,TRUE,"Header (eu)";#N/A,#N/A,TRUE,"Region Charts";#N/A,#N/A,TRUE,"T&amp;O By Region";#N/A,#N/A,TRUE,"AD Report"}</definedName>
    <definedName name="wrn.Snapshot." localSheetId="24" hidden="1">{#N/A,#N/A,TRUE,"Facility-Input";#N/A,#N/A,TRUE,"Graphs"}</definedName>
    <definedName name="wrn.Snapshot." localSheetId="21" hidden="1">{#N/A,#N/A,TRUE,"Facility-Input";#N/A,#N/A,TRUE,"Graphs"}</definedName>
    <definedName name="wrn.Snapshot." localSheetId="22" hidden="1">{#N/A,#N/A,TRUE,"Facility-Input";#N/A,#N/A,TRUE,"Graphs"}</definedName>
    <definedName name="wrn.Snapshot." localSheetId="23" hidden="1">{#N/A,#N/A,TRUE,"Facility-Input";#N/A,#N/A,TRUE,"Graphs"}</definedName>
    <definedName name="wrn.Snapshot." localSheetId="20" hidden="1">{#N/A,#N/A,TRUE,"Facility-Input";#N/A,#N/A,TRUE,"Graphs"}</definedName>
    <definedName name="wrn.Snapshot." localSheetId="25" hidden="1">{#N/A,#N/A,TRUE,"Facility-Input";#N/A,#N/A,TRUE,"Graphs"}</definedName>
    <definedName name="wrn.Snapshot." hidden="1">{#N/A,#N/A,TRUE,"Facility-Input";#N/A,#N/A,TRUE,"Graphs"}</definedName>
    <definedName name="wrn.SPA._.FAC." localSheetId="24" hidden="1">{"SPA_FAC",#N/A,FALSE,"OMPA SPA FAC"}</definedName>
    <definedName name="wrn.SPA._.FAC." localSheetId="21" hidden="1">{"SPA_FAC",#N/A,FALSE,"OMPA SPA FAC"}</definedName>
    <definedName name="wrn.SPA._.FAC." localSheetId="22" hidden="1">{"SPA_FAC",#N/A,FALSE,"OMPA SPA FAC"}</definedName>
    <definedName name="wrn.SPA._.FAC." localSheetId="23" hidden="1">{"SPA_FAC",#N/A,FALSE,"OMPA SPA FAC"}</definedName>
    <definedName name="wrn.SPA._.FAC." localSheetId="20" hidden="1">{"SPA_FAC",#N/A,FALSE,"OMPA SPA FAC"}</definedName>
    <definedName name="wrn.SPA._.FAC." localSheetId="25" hidden="1">{"SPA_FAC",#N/A,FALSE,"OMPA SPA FAC"}</definedName>
    <definedName name="wrn.SPA._.FAC." hidden="1">{"SPA_FAC",#N/A,FALSE,"OMPA SPA FAC"}</definedName>
    <definedName name="wrn.SRU._.CONDENSER." localSheetId="24" hidden="1">{#N/A,#N/A,FALSE,"HXSheet1";#N/A,#N/A,FALSE,"Sheet2";#N/A,#N/A,FALSE,"Sheet3";#N/A,#N/A,FALSE,"Sheet4"}</definedName>
    <definedName name="wrn.SRU._.CONDENSER." localSheetId="21" hidden="1">{#N/A,#N/A,FALSE,"HXSheet1";#N/A,#N/A,FALSE,"Sheet2";#N/A,#N/A,FALSE,"Sheet3";#N/A,#N/A,FALSE,"Sheet4"}</definedName>
    <definedName name="wrn.SRU._.CONDENSER." localSheetId="22" hidden="1">{#N/A,#N/A,FALSE,"HXSheet1";#N/A,#N/A,FALSE,"Sheet2";#N/A,#N/A,FALSE,"Sheet3";#N/A,#N/A,FALSE,"Sheet4"}</definedName>
    <definedName name="wrn.SRU._.CONDENSER." localSheetId="23" hidden="1">{#N/A,#N/A,FALSE,"HXSheet1";#N/A,#N/A,FALSE,"Sheet2";#N/A,#N/A,FALSE,"Sheet3";#N/A,#N/A,FALSE,"Sheet4"}</definedName>
    <definedName name="wrn.SRU._.CONDENSER." localSheetId="20" hidden="1">{#N/A,#N/A,FALSE,"HXSheet1";#N/A,#N/A,FALSE,"Sheet2";#N/A,#N/A,FALSE,"Sheet3";#N/A,#N/A,FALSE,"Sheet4"}</definedName>
    <definedName name="wrn.SRU._.CONDENSER." localSheetId="25" hidden="1">{#N/A,#N/A,FALSE,"HXSheet1";#N/A,#N/A,FALSE,"Sheet2";#N/A,#N/A,FALSE,"Sheet3";#N/A,#N/A,FALSE,"Sheet4"}</definedName>
    <definedName name="wrn.SRU._.CONDENSER." hidden="1">{#N/A,#N/A,FALSE,"HXSheet1";#N/A,#N/A,FALSE,"Sheet2";#N/A,#N/A,FALSE,"Sheet3";#N/A,#N/A,FALSE,"Sheet4"}</definedName>
    <definedName name="wrn.STAND_ALONE_BOTH." localSheetId="24" hidden="1">{"FCB_ALL",#N/A,FALSE,"FCB";"GREY_ALL",#N/A,FALSE,"GREY"}</definedName>
    <definedName name="wrn.STAND_ALONE_BOTH." localSheetId="21" hidden="1">{"FCB_ALL",#N/A,FALSE,"FCB";"GREY_ALL",#N/A,FALSE,"GREY"}</definedName>
    <definedName name="wrn.STAND_ALONE_BOTH." localSheetId="22" hidden="1">{"FCB_ALL",#N/A,FALSE,"FCB";"GREY_ALL",#N/A,FALSE,"GREY"}</definedName>
    <definedName name="wrn.STAND_ALONE_BOTH." localSheetId="23" hidden="1">{"FCB_ALL",#N/A,FALSE,"FCB";"GREY_ALL",#N/A,FALSE,"GREY"}</definedName>
    <definedName name="wrn.STAND_ALONE_BOTH." localSheetId="20" hidden="1">{"FCB_ALL",#N/A,FALSE,"FCB";"GREY_ALL",#N/A,FALSE,"GREY"}</definedName>
    <definedName name="wrn.STAND_ALONE_BOTH." localSheetId="25" hidden="1">{"FCB_ALL",#N/A,FALSE,"FCB";"GREY_ALL",#N/A,FALSE,"GREY"}</definedName>
    <definedName name="wrn.STAND_ALONE_BOTH." hidden="1">{"FCB_ALL",#N/A,FALSE,"FCB";"GREY_ALL",#N/A,FALSE,"GREY"}</definedName>
    <definedName name="wrn.Statement._.of._.Income._.Taxes." localSheetId="24" hidden="1">{"Consolidated",#N/A,FALSE,"SITRP";"FPL Pure",#N/A,FALSE,"SITRP";"FPL Subsidiaries Consol",#N/A,FALSE,"SITRP"}</definedName>
    <definedName name="wrn.Statement._.of._.Income._.Taxes." localSheetId="21" hidden="1">{"Consolidated",#N/A,FALSE,"SITRP";"FPL Pure",#N/A,FALSE,"SITRP";"FPL Subsidiaries Consol",#N/A,FALSE,"SITRP"}</definedName>
    <definedName name="wrn.Statement._.of._.Income._.Taxes." localSheetId="22" hidden="1">{"Consolidated",#N/A,FALSE,"SITRP";"FPL Pure",#N/A,FALSE,"SITRP";"FPL Subsidiaries Consol",#N/A,FALSE,"SITRP"}</definedName>
    <definedName name="wrn.Statement._.of._.Income._.Taxes." localSheetId="23" hidden="1">{"Consolidated",#N/A,FALSE,"SITRP";"FPL Pure",#N/A,FALSE,"SITRP";"FPL Subsidiaries Consol",#N/A,FALSE,"SITRP"}</definedName>
    <definedName name="wrn.Statement._.of._.Income._.Taxes." localSheetId="20" hidden="1">{"Consolidated",#N/A,FALSE,"SITRP";"FPL Pure",#N/A,FALSE,"SITRP";"FPL Subsidiaries Consol",#N/A,FALSE,"SITRP"}</definedName>
    <definedName name="wrn.Statement._.of._.Income._.Taxes." localSheetId="25" hidden="1">{"Consolidated",#N/A,FALSE,"SITRP";"FPL Pure",#N/A,FALSE,"SITRP";"FPL Subsidiaries Consol",#N/A,FALSE,"SITRP"}</definedName>
    <definedName name="wrn.Statement._.of._.Income._.Taxes." hidden="1">{"Consolidated",#N/A,FALSE,"SITRP";"FPL Pure",#N/A,FALSE,"SITRP";"FPL Subsidiaries Consol",#N/A,FALSE,"SITRP"}</definedName>
    <definedName name="wrn.Steves._.Model." localSheetId="24" hidden="1">{#N/A,#N/A,FALSE,"Income Statement";#N/A,#N/A,FALSE,"Quarter IS";#N/A,#N/A,FALSE,"US E&amp;P";#N/A,#N/A,FALSE,"International E&amp;P";#N/A,#N/A,FALSE,"Chemicals"}</definedName>
    <definedName name="wrn.Steves._.Model." localSheetId="21" hidden="1">{#N/A,#N/A,FALSE,"Income Statement";#N/A,#N/A,FALSE,"Quarter IS";#N/A,#N/A,FALSE,"US E&amp;P";#N/A,#N/A,FALSE,"International E&amp;P";#N/A,#N/A,FALSE,"Chemicals"}</definedName>
    <definedName name="wrn.Steves._.Model." localSheetId="22" hidden="1">{#N/A,#N/A,FALSE,"Income Statement";#N/A,#N/A,FALSE,"Quarter IS";#N/A,#N/A,FALSE,"US E&amp;P";#N/A,#N/A,FALSE,"International E&amp;P";#N/A,#N/A,FALSE,"Chemicals"}</definedName>
    <definedName name="wrn.Steves._.Model." localSheetId="23" hidden="1">{#N/A,#N/A,FALSE,"Income Statement";#N/A,#N/A,FALSE,"Quarter IS";#N/A,#N/A,FALSE,"US E&amp;P";#N/A,#N/A,FALSE,"International E&amp;P";#N/A,#N/A,FALSE,"Chemicals"}</definedName>
    <definedName name="wrn.Steves._.Model." localSheetId="20" hidden="1">{#N/A,#N/A,FALSE,"Income Statement";#N/A,#N/A,FALSE,"Quarter IS";#N/A,#N/A,FALSE,"US E&amp;P";#N/A,#N/A,FALSE,"International E&amp;P";#N/A,#N/A,FALSE,"Chemicals"}</definedName>
    <definedName name="wrn.Steves._.Model." localSheetId="25" hidden="1">{#N/A,#N/A,FALSE,"Income Statement";#N/A,#N/A,FALSE,"Quarter IS";#N/A,#N/A,FALSE,"US E&amp;P";#N/A,#N/A,FALSE,"International E&amp;P";#N/A,#N/A,FALSE,"Chemicals"}</definedName>
    <definedName name="wrn.Steves._.Model." hidden="1">{#N/A,#N/A,FALSE,"Income Statement";#N/A,#N/A,FALSE,"Quarter IS";#N/A,#N/A,FALSE,"US E&amp;P";#N/A,#N/A,FALSE,"International E&amp;P";#N/A,#N/A,FALSE,"Chemicals"}</definedName>
    <definedName name="wrn.sum." localSheetId="24" hidden="1">{"Opsys",#N/A,FALSE,"NPV_OPsys";"NT",#N/A,FALSE,"NPV_NT";"DevP",#N/A,FALSE,"NPV_DevPdt";"Office",#N/A,FALSE,"NPV_Office"}</definedName>
    <definedName name="wrn.sum." localSheetId="21" hidden="1">{"Opsys",#N/A,FALSE,"NPV_OPsys";"NT",#N/A,FALSE,"NPV_NT";"DevP",#N/A,FALSE,"NPV_DevPdt";"Office",#N/A,FALSE,"NPV_Office"}</definedName>
    <definedName name="wrn.sum." localSheetId="22" hidden="1">{"Opsys",#N/A,FALSE,"NPV_OPsys";"NT",#N/A,FALSE,"NPV_NT";"DevP",#N/A,FALSE,"NPV_DevPdt";"Office",#N/A,FALSE,"NPV_Office"}</definedName>
    <definedName name="wrn.sum." localSheetId="23" hidden="1">{"Opsys",#N/A,FALSE,"NPV_OPsys";"NT",#N/A,FALSE,"NPV_NT";"DevP",#N/A,FALSE,"NPV_DevPdt";"Office",#N/A,FALSE,"NPV_Office"}</definedName>
    <definedName name="wrn.sum." localSheetId="20" hidden="1">{"Opsys",#N/A,FALSE,"NPV_OPsys";"NT",#N/A,FALSE,"NPV_NT";"DevP",#N/A,FALSE,"NPV_DevPdt";"Office",#N/A,FALSE,"NPV_Office"}</definedName>
    <definedName name="wrn.sum." localSheetId="25" hidden="1">{"Opsys",#N/A,FALSE,"NPV_OPsys";"NT",#N/A,FALSE,"NPV_NT";"DevP",#N/A,FALSE,"NPV_DevPdt";"Office",#N/A,FALSE,"NPV_Office"}</definedName>
    <definedName name="wrn.sum." hidden="1">{"Opsys",#N/A,FALSE,"NPV_OPsys";"NT",#N/A,FALSE,"NPV_NT";"DevP",#N/A,FALSE,"NPV_DevPdt";"Office",#N/A,FALSE,"NPV_Office"}</definedName>
    <definedName name="wrn.SUM._.OF._.UNIT._.3." localSheetId="24" hidden="1">{#N/A,#N/A,FALSE,"INPUTDATA";#N/A,#N/A,FALSE,"SUMMARY";#N/A,#N/A,FALSE,"CTAREP";#N/A,#N/A,FALSE,"CTBREP";#N/A,#N/A,FALSE,"PMG4ST86";#N/A,#N/A,FALSE,"TURBEFF";#N/A,#N/A,FALSE,"Condenser Performance"}</definedName>
    <definedName name="wrn.SUM._.OF._.UNIT._.3." localSheetId="21" hidden="1">{#N/A,#N/A,FALSE,"INPUTDATA";#N/A,#N/A,FALSE,"SUMMARY";#N/A,#N/A,FALSE,"CTAREP";#N/A,#N/A,FALSE,"CTBREP";#N/A,#N/A,FALSE,"PMG4ST86";#N/A,#N/A,FALSE,"TURBEFF";#N/A,#N/A,FALSE,"Condenser Performance"}</definedName>
    <definedName name="wrn.SUM._.OF._.UNIT._.3." localSheetId="22" hidden="1">{#N/A,#N/A,FALSE,"INPUTDATA";#N/A,#N/A,FALSE,"SUMMARY";#N/A,#N/A,FALSE,"CTAREP";#N/A,#N/A,FALSE,"CTBREP";#N/A,#N/A,FALSE,"PMG4ST86";#N/A,#N/A,FALSE,"TURBEFF";#N/A,#N/A,FALSE,"Condenser Performance"}</definedName>
    <definedName name="wrn.SUM._.OF._.UNIT._.3." localSheetId="23" hidden="1">{#N/A,#N/A,FALSE,"INPUTDATA";#N/A,#N/A,FALSE,"SUMMARY";#N/A,#N/A,FALSE,"CTAREP";#N/A,#N/A,FALSE,"CTBREP";#N/A,#N/A,FALSE,"PMG4ST86";#N/A,#N/A,FALSE,"TURBEFF";#N/A,#N/A,FALSE,"Condenser Performance"}</definedName>
    <definedName name="wrn.SUM._.OF._.UNIT._.3." localSheetId="20" hidden="1">{#N/A,#N/A,FALSE,"INPUTDATA";#N/A,#N/A,FALSE,"SUMMARY";#N/A,#N/A,FALSE,"CTAREP";#N/A,#N/A,FALSE,"CTBREP";#N/A,#N/A,FALSE,"PMG4ST86";#N/A,#N/A,FALSE,"TURBEFF";#N/A,#N/A,FALSE,"Condenser Performance"}</definedName>
    <definedName name="wrn.SUM._.OF._.UNIT._.3." localSheetId="25" hidden="1">{#N/A,#N/A,FALSE,"INPUTDATA";#N/A,#N/A,FALSE,"SUMMARY";#N/A,#N/A,FALSE,"CTAREP";#N/A,#N/A,FALSE,"CTBREP";#N/A,#N/A,FALSE,"PMG4ST86";#N/A,#N/A,FALSE,"TURBEFF";#N/A,#N/A,FALSE,"Condenser Performance"}</definedName>
    <definedName name="wrn.SUM._.OF._.UNIT._.3." hidden="1">{#N/A,#N/A,FALSE,"INPUTDATA";#N/A,#N/A,FALSE,"SUMMARY";#N/A,#N/A,FALSE,"CTAREP";#N/A,#N/A,FALSE,"CTBREP";#N/A,#N/A,FALSE,"PMG4ST86";#N/A,#N/A,FALSE,"TURBEFF";#N/A,#N/A,FALSE,"Condenser Performance"}</definedName>
    <definedName name="wrn.Summary." localSheetId="24" hidden="1">{#N/A,#N/A,FALSE,"Summary"}</definedName>
    <definedName name="wrn.Summary." localSheetId="21" hidden="1">{#N/A,#N/A,FALSE,"Summary"}</definedName>
    <definedName name="wrn.Summary." localSheetId="22" hidden="1">{#N/A,#N/A,FALSE,"Summary"}</definedName>
    <definedName name="wrn.Summary." localSheetId="23" hidden="1">{#N/A,#N/A,FALSE,"Summary"}</definedName>
    <definedName name="wrn.Summary." localSheetId="20" hidden="1">{#N/A,#N/A,FALSE,"Summary"}</definedName>
    <definedName name="wrn.Summary." localSheetId="25" hidden="1">{#N/A,#N/A,FALSE,"Summary"}</definedName>
    <definedName name="wrn.Summary." hidden="1">{#N/A,#N/A,FALSE,"Summary"}</definedName>
    <definedName name="wrn.Summary._.Report_Ern_BS_CF." localSheetId="24" hidden="1">{"Fact Sheet",#N/A,FALSE,"Fact";"Earnings_Summary",#N/A,FALSE,"Earnings Model";"Balance Sheet",#N/A,FALSE,"Balance";"Change in Cash",#N/A,FALSE,"Cashflow";"normalengs",#N/A,FALSE,"NormalEngs";"NormalGrowth",#N/A,FALSE,"NormalGrowth"}</definedName>
    <definedName name="wrn.Summary._.Report_Ern_BS_CF." localSheetId="21" hidden="1">{"Fact Sheet",#N/A,FALSE,"Fact";"Earnings_Summary",#N/A,FALSE,"Earnings Model";"Balance Sheet",#N/A,FALSE,"Balance";"Change in Cash",#N/A,FALSE,"Cashflow";"normalengs",#N/A,FALSE,"NormalEngs";"NormalGrowth",#N/A,FALSE,"NormalGrowth"}</definedName>
    <definedName name="wrn.Summary._.Report_Ern_BS_CF." localSheetId="22" hidden="1">{"Fact Sheet",#N/A,FALSE,"Fact";"Earnings_Summary",#N/A,FALSE,"Earnings Model";"Balance Sheet",#N/A,FALSE,"Balance";"Change in Cash",#N/A,FALSE,"Cashflow";"normalengs",#N/A,FALSE,"NormalEngs";"NormalGrowth",#N/A,FALSE,"NormalGrowth"}</definedName>
    <definedName name="wrn.Summary._.Report_Ern_BS_CF." localSheetId="23" hidden="1">{"Fact Sheet",#N/A,FALSE,"Fact";"Earnings_Summary",#N/A,FALSE,"Earnings Model";"Balance Sheet",#N/A,FALSE,"Balance";"Change in Cash",#N/A,FALSE,"Cashflow";"normalengs",#N/A,FALSE,"NormalEngs";"NormalGrowth",#N/A,FALSE,"NormalGrowth"}</definedName>
    <definedName name="wrn.Summary._.Report_Ern_BS_CF." localSheetId="20" hidden="1">{"Fact Sheet",#N/A,FALSE,"Fact";"Earnings_Summary",#N/A,FALSE,"Earnings Model";"Balance Sheet",#N/A,FALSE,"Balance";"Change in Cash",#N/A,FALSE,"Cashflow";"normalengs",#N/A,FALSE,"NormalEngs";"NormalGrowth",#N/A,FALSE,"NormalGrowth"}</definedName>
    <definedName name="wrn.Summary._.Report_Ern_BS_CF." localSheetId="25" hidden="1">{"Fact Sheet",#N/A,FALSE,"Fact";"Earnings_Summary",#N/A,FALSE,"Earnings Model";"Balance Sheet",#N/A,FALSE,"Balance";"Change in Cash",#N/A,FALSE,"Cashflow";"normalengs",#N/A,FALSE,"NormalEngs";"NormalGrowth",#N/A,FALSE,"NormalGrowth"}</definedName>
    <definedName name="wrn.Summary._.Report_Ern_BS_CF." hidden="1">{"Fact Sheet",#N/A,FALSE,"Fact";"Earnings_Summary",#N/A,FALSE,"Earnings Model";"Balance Sheet",#N/A,FALSE,"Balance";"Change in Cash",#N/A,FALSE,"Cashflow";"normalengs",#N/A,FALSE,"NormalEngs";"NormalGrowth",#N/A,FALSE,"NormalGrowth"}</definedName>
    <definedName name="wrn.SUP." localSheetId="24"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21"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22"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23"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20"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25"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2." localSheetId="24"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21"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2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23"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20"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25"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P." localSheetId="2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localSheetId="2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localSheetId="2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localSheetId="2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localSheetId="2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localSheetId="25"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orting._.Calculations." localSheetId="15" hidden="1">{#N/A,#N/A,FALSE,"Work performed";#N/A,#N/A,FALSE,"Resources"}</definedName>
    <definedName name="wrn.Supporting._.Calculations." localSheetId="24" hidden="1">{#N/A,#N/A,FALSE,"Work performed";#N/A,#N/A,FALSE,"Resources"}</definedName>
    <definedName name="wrn.Supporting._.Calculations." localSheetId="21" hidden="1">{#N/A,#N/A,FALSE,"Work performed";#N/A,#N/A,FALSE,"Resources"}</definedName>
    <definedName name="wrn.Supporting._.Calculations." localSheetId="22" hidden="1">{#N/A,#N/A,FALSE,"Work performed";#N/A,#N/A,FALSE,"Resources"}</definedName>
    <definedName name="wrn.Supporting._.Calculations." localSheetId="23" hidden="1">{#N/A,#N/A,FALSE,"Work performed";#N/A,#N/A,FALSE,"Resources"}</definedName>
    <definedName name="wrn.Supporting._.Calculations." localSheetId="20" hidden="1">{#N/A,#N/A,FALSE,"Work performed";#N/A,#N/A,FALSE,"Resources"}</definedName>
    <definedName name="wrn.Supporting._.Calculations." localSheetId="25" hidden="1">{#N/A,#N/A,FALSE,"Work performed";#N/A,#N/A,FALSE,"Resources"}</definedName>
    <definedName name="wrn.Supporting._.Calculations." hidden="1">{#N/A,#N/A,FALSE,"Work performed";#N/A,#N/A,FALSE,"Resources"}</definedName>
    <definedName name="wrn.Tax._.Accrual." localSheetId="15" hidden="1">{#N/A,#N/A,TRUE,"TAXPROV";#N/A,#N/A,TRUE,"FLOWTHRU";#N/A,#N/A,TRUE,"SCHEDULE M'S";#N/A,#N/A,TRUE,"PLANT M'S";#N/A,#N/A,TRUE,"TAXJE"}</definedName>
    <definedName name="wrn.Tax._.Accrual." localSheetId="24" hidden="1">{#N/A,#N/A,TRUE,"TAXPROV";#N/A,#N/A,TRUE,"FLOWTHRU";#N/A,#N/A,TRUE,"SCHEDULE M'S";#N/A,#N/A,TRUE,"PLANT M'S";#N/A,#N/A,TRUE,"TAXJE"}</definedName>
    <definedName name="wrn.Tax._.Accrual." localSheetId="21" hidden="1">{#N/A,#N/A,TRUE,"TAXPROV";#N/A,#N/A,TRUE,"FLOWTHRU";#N/A,#N/A,TRUE,"SCHEDULE M'S";#N/A,#N/A,TRUE,"PLANT M'S";#N/A,#N/A,TRUE,"TAXJE"}</definedName>
    <definedName name="wrn.Tax._.Accrual." localSheetId="22" hidden="1">{#N/A,#N/A,TRUE,"TAXPROV";#N/A,#N/A,TRUE,"FLOWTHRU";#N/A,#N/A,TRUE,"SCHEDULE M'S";#N/A,#N/A,TRUE,"PLANT M'S";#N/A,#N/A,TRUE,"TAXJE"}</definedName>
    <definedName name="wrn.Tax._.Accrual." localSheetId="23" hidden="1">{#N/A,#N/A,TRUE,"TAXPROV";#N/A,#N/A,TRUE,"FLOWTHRU";#N/A,#N/A,TRUE,"SCHEDULE M'S";#N/A,#N/A,TRUE,"PLANT M'S";#N/A,#N/A,TRUE,"TAXJE"}</definedName>
    <definedName name="wrn.Tax._.Accrual." localSheetId="20" hidden="1">{#N/A,#N/A,TRUE,"TAXPROV";#N/A,#N/A,TRUE,"FLOWTHRU";#N/A,#N/A,TRUE,"SCHEDULE M'S";#N/A,#N/A,TRUE,"PLANT M'S";#N/A,#N/A,TRUE,"TAXJE"}</definedName>
    <definedName name="wrn.Tax._.Accrual." localSheetId="25" hidden="1">{#N/A,#N/A,TRUE,"TAXPROV";#N/A,#N/A,TRUE,"FLOWTHRU";#N/A,#N/A,TRUE,"SCHEDULE M'S";#N/A,#N/A,TRUE,"PLANT M'S";#N/A,#N/A,TRUE,"TAXJE"}</definedName>
    <definedName name="wrn.Tax._.Accrual." hidden="1">{#N/A,#N/A,TRUE,"TAXPROV";#N/A,#N/A,TRUE,"FLOWTHRU";#N/A,#N/A,TRUE,"SCHEDULE M'S";#N/A,#N/A,TRUE,"PLANT M'S";#N/A,#N/A,TRUE,"TAXJE"}</definedName>
    <definedName name="wrn.Template." localSheetId="24" hidden="1">{#N/A,#N/A,FALSE,"1_Executive Summary";#N/A,#N/A,FALSE,"2_Assumptions";#N/A,#N/A,FALSE,"3_Footnotes";#N/A,#N/A,FALSE,"4_Cash Flow";#N/A,#N/A,FALSE,"5_Exp Detail";#N/A,#N/A,FALSE,"6_Residual - Marketing";#N/A,#N/A,FALSE,"7_Residual Matrix";#N/A,#N/A,FALSE,"8_Pricing Matrix";#N/A,#N/A,FALSE,"9_Value Matrix";#N/A,#N/A,FALSE,"10_Vacancy Detail";#N/A,#N/A,FALSE,"12_Expiration Schedule";#N/A,#N/A,FALSE,"13_Exp Analysis Fixed-Var";#N/A,#N/A,FALSE,"14_Existing vs Mkt"}</definedName>
    <definedName name="wrn.Template." localSheetId="21" hidden="1">{#N/A,#N/A,FALSE,"1_Executive Summary";#N/A,#N/A,FALSE,"2_Assumptions";#N/A,#N/A,FALSE,"3_Footnotes";#N/A,#N/A,FALSE,"4_Cash Flow";#N/A,#N/A,FALSE,"5_Exp Detail";#N/A,#N/A,FALSE,"6_Residual - Marketing";#N/A,#N/A,FALSE,"7_Residual Matrix";#N/A,#N/A,FALSE,"8_Pricing Matrix";#N/A,#N/A,FALSE,"9_Value Matrix";#N/A,#N/A,FALSE,"10_Vacancy Detail";#N/A,#N/A,FALSE,"12_Expiration Schedule";#N/A,#N/A,FALSE,"13_Exp Analysis Fixed-Var";#N/A,#N/A,FALSE,"14_Existing vs Mkt"}</definedName>
    <definedName name="wrn.Template." localSheetId="22" hidden="1">{#N/A,#N/A,FALSE,"1_Executive Summary";#N/A,#N/A,FALSE,"2_Assumptions";#N/A,#N/A,FALSE,"3_Footnotes";#N/A,#N/A,FALSE,"4_Cash Flow";#N/A,#N/A,FALSE,"5_Exp Detail";#N/A,#N/A,FALSE,"6_Residual - Marketing";#N/A,#N/A,FALSE,"7_Residual Matrix";#N/A,#N/A,FALSE,"8_Pricing Matrix";#N/A,#N/A,FALSE,"9_Value Matrix";#N/A,#N/A,FALSE,"10_Vacancy Detail";#N/A,#N/A,FALSE,"12_Expiration Schedule";#N/A,#N/A,FALSE,"13_Exp Analysis Fixed-Var";#N/A,#N/A,FALSE,"14_Existing vs Mkt"}</definedName>
    <definedName name="wrn.Template." localSheetId="23" hidden="1">{#N/A,#N/A,FALSE,"1_Executive Summary";#N/A,#N/A,FALSE,"2_Assumptions";#N/A,#N/A,FALSE,"3_Footnotes";#N/A,#N/A,FALSE,"4_Cash Flow";#N/A,#N/A,FALSE,"5_Exp Detail";#N/A,#N/A,FALSE,"6_Residual - Marketing";#N/A,#N/A,FALSE,"7_Residual Matrix";#N/A,#N/A,FALSE,"8_Pricing Matrix";#N/A,#N/A,FALSE,"9_Value Matrix";#N/A,#N/A,FALSE,"10_Vacancy Detail";#N/A,#N/A,FALSE,"12_Expiration Schedule";#N/A,#N/A,FALSE,"13_Exp Analysis Fixed-Var";#N/A,#N/A,FALSE,"14_Existing vs Mkt"}</definedName>
    <definedName name="wrn.Template." localSheetId="20" hidden="1">{#N/A,#N/A,FALSE,"1_Executive Summary";#N/A,#N/A,FALSE,"2_Assumptions";#N/A,#N/A,FALSE,"3_Footnotes";#N/A,#N/A,FALSE,"4_Cash Flow";#N/A,#N/A,FALSE,"5_Exp Detail";#N/A,#N/A,FALSE,"6_Residual - Marketing";#N/A,#N/A,FALSE,"7_Residual Matrix";#N/A,#N/A,FALSE,"8_Pricing Matrix";#N/A,#N/A,FALSE,"9_Value Matrix";#N/A,#N/A,FALSE,"10_Vacancy Detail";#N/A,#N/A,FALSE,"12_Expiration Schedule";#N/A,#N/A,FALSE,"13_Exp Analysis Fixed-Var";#N/A,#N/A,FALSE,"14_Existing vs Mkt"}</definedName>
    <definedName name="wrn.Template." localSheetId="25" hidden="1">{#N/A,#N/A,FALSE,"1_Executive Summary";#N/A,#N/A,FALSE,"2_Assumptions";#N/A,#N/A,FALSE,"3_Footnotes";#N/A,#N/A,FALSE,"4_Cash Flow";#N/A,#N/A,FALSE,"5_Exp Detail";#N/A,#N/A,FALSE,"6_Residual - Marketing";#N/A,#N/A,FALSE,"7_Residual Matrix";#N/A,#N/A,FALSE,"8_Pricing Matrix";#N/A,#N/A,FALSE,"9_Value Matrix";#N/A,#N/A,FALSE,"10_Vacancy Detail";#N/A,#N/A,FALSE,"12_Expiration Schedule";#N/A,#N/A,FALSE,"13_Exp Analysis Fixed-Var";#N/A,#N/A,FALSE,"14_Existing vs Mkt"}</definedName>
    <definedName name="wrn.Template." hidden="1">{#N/A,#N/A,FALSE,"1_Executive Summary";#N/A,#N/A,FALSE,"2_Assumptions";#N/A,#N/A,FALSE,"3_Footnotes";#N/A,#N/A,FALSE,"4_Cash Flow";#N/A,#N/A,FALSE,"5_Exp Detail";#N/A,#N/A,FALSE,"6_Residual - Marketing";#N/A,#N/A,FALSE,"7_Residual Matrix";#N/A,#N/A,FALSE,"8_Pricing Matrix";#N/A,#N/A,FALSE,"9_Value Matrix";#N/A,#N/A,FALSE,"10_Vacancy Detail";#N/A,#N/A,FALSE,"12_Expiration Schedule";#N/A,#N/A,FALSE,"13_Exp Analysis Fixed-Var";#N/A,#N/A,FALSE,"14_Existing vs Mkt"}</definedName>
    <definedName name="wrn.test." localSheetId="24" hidden="1">{"test",#N/A,FALSE,"Dividend"}</definedName>
    <definedName name="wrn.test." localSheetId="21" hidden="1">{"test",#N/A,FALSE,"Dividend"}</definedName>
    <definedName name="wrn.test." localSheetId="22" hidden="1">{"test",#N/A,FALSE,"Dividend"}</definedName>
    <definedName name="wrn.test." localSheetId="23" hidden="1">{"test",#N/A,FALSE,"Dividend"}</definedName>
    <definedName name="wrn.test." localSheetId="20" hidden="1">{"test",#N/A,FALSE,"Dividend"}</definedName>
    <definedName name="wrn.test." localSheetId="25" hidden="1">{"test",#N/A,FALSE,"Dividend"}</definedName>
    <definedName name="wrn.test." hidden="1">{"test",#N/A,FALSE,"Dividend"}</definedName>
    <definedName name="wrn.Totals." localSheetId="24" hidden="1">{#N/A,#N/A,TRUE,"TOTAL";#N/A,#N/A,TRUE,"Total Pipes"}</definedName>
    <definedName name="wrn.Totals." localSheetId="21" hidden="1">{#N/A,#N/A,TRUE,"TOTAL";#N/A,#N/A,TRUE,"Total Pipes"}</definedName>
    <definedName name="wrn.Totals." localSheetId="22" hidden="1">{#N/A,#N/A,TRUE,"TOTAL";#N/A,#N/A,TRUE,"Total Pipes"}</definedName>
    <definedName name="wrn.Totals." localSheetId="23" hidden="1">{#N/A,#N/A,TRUE,"TOTAL";#N/A,#N/A,TRUE,"Total Pipes"}</definedName>
    <definedName name="wrn.Totals." localSheetId="20" hidden="1">{#N/A,#N/A,TRUE,"TOTAL";#N/A,#N/A,TRUE,"Total Pipes"}</definedName>
    <definedName name="wrn.Totals." localSheetId="25" hidden="1">{#N/A,#N/A,TRUE,"TOTAL";#N/A,#N/A,TRUE,"Total Pipes"}</definedName>
    <definedName name="wrn.Totals." hidden="1">{#N/A,#N/A,TRUE,"TOTAL";#N/A,#N/A,TRUE,"Total Pipes"}</definedName>
    <definedName name="wrn.Transmission." localSheetId="24" hidden="1">{"Transmission",#N/A,FALSE,"Electric O&amp;M Functionalization"}</definedName>
    <definedName name="wrn.Transmission." localSheetId="21" hidden="1">{"Transmission",#N/A,FALSE,"Electric O&amp;M Functionalization"}</definedName>
    <definedName name="wrn.Transmission." localSheetId="22" hidden="1">{"Transmission",#N/A,FALSE,"Electric O&amp;M Functionalization"}</definedName>
    <definedName name="wrn.Transmission." localSheetId="23" hidden="1">{"Transmission",#N/A,FALSE,"Electric O&amp;M Functionalization"}</definedName>
    <definedName name="wrn.Transmission." localSheetId="20" hidden="1">{"Transmission",#N/A,FALSE,"Electric O&amp;M Functionalization"}</definedName>
    <definedName name="wrn.Transmission." localSheetId="25" hidden="1">{"Transmission",#N/A,FALSE,"Electric O&amp;M Functionalization"}</definedName>
    <definedName name="wrn.Transmission." hidden="1">{"Transmission",#N/A,FALSE,"Electric O&amp;M Functionalization"}</definedName>
    <definedName name="wrn.US._.EP._.with._.Price._.and._.Vol._.Detail." localSheetId="24" hidden="1">{"US EP Earn and Prof Analysis",#N/A,FALSE,"USE&amp;P ";"US EP Price Vol Detail",#N/A,FALSE,"USE&amp;P "}</definedName>
    <definedName name="wrn.US._.EP._.with._.Price._.and._.Vol._.Detail." localSheetId="21" hidden="1">{"US EP Earn and Prof Analysis",#N/A,FALSE,"USE&amp;P ";"US EP Price Vol Detail",#N/A,FALSE,"USE&amp;P "}</definedName>
    <definedName name="wrn.US._.EP._.with._.Price._.and._.Vol._.Detail." localSheetId="22" hidden="1">{"US EP Earn and Prof Analysis",#N/A,FALSE,"USE&amp;P ";"US EP Price Vol Detail",#N/A,FALSE,"USE&amp;P "}</definedName>
    <definedName name="wrn.US._.EP._.with._.Price._.and._.Vol._.Detail." localSheetId="23" hidden="1">{"US EP Earn and Prof Analysis",#N/A,FALSE,"USE&amp;P ";"US EP Price Vol Detail",#N/A,FALSE,"USE&amp;P "}</definedName>
    <definedName name="wrn.US._.EP._.with._.Price._.and._.Vol._.Detail." localSheetId="20" hidden="1">{"US EP Earn and Prof Analysis",#N/A,FALSE,"USE&amp;P ";"US EP Price Vol Detail",#N/A,FALSE,"USE&amp;P "}</definedName>
    <definedName name="wrn.US._.EP._.with._.Price._.and._.Vol._.Detail." localSheetId="25" hidden="1">{"US EP Earn and Prof Analysis",#N/A,FALSE,"USE&amp;P ";"US EP Price Vol Detail",#N/A,FALSE,"USE&amp;P "}</definedName>
    <definedName name="wrn.US._.EP._.with._.Price._.and._.Vol._.Detail." hidden="1">{"US EP Earn and Prof Analysis",#N/A,FALSE,"USE&amp;P ";"US EP Price Vol Detail",#N/A,FALSE,"USE&amp;P "}</definedName>
    <definedName name="wrn.UTIL." localSheetId="24" hidden="1">{"Twelve Mo Ended Pg 2",#N/A,TRUE,"Utility";"YTD Adj _ Pg 1",#N/A,TRUE,"Utility"}</definedName>
    <definedName name="wrn.UTIL." localSheetId="21" hidden="1">{"Twelve Mo Ended Pg 2",#N/A,TRUE,"Utility";"YTD Adj _ Pg 1",#N/A,TRUE,"Utility"}</definedName>
    <definedName name="wrn.UTIL." localSheetId="22" hidden="1">{"Twelve Mo Ended Pg 2",#N/A,TRUE,"Utility";"YTD Adj _ Pg 1",#N/A,TRUE,"Utility"}</definedName>
    <definedName name="wrn.UTIL." localSheetId="23" hidden="1">{"Twelve Mo Ended Pg 2",#N/A,TRUE,"Utility";"YTD Adj _ Pg 1",#N/A,TRUE,"Utility"}</definedName>
    <definedName name="wrn.UTIL." localSheetId="20" hidden="1">{"Twelve Mo Ended Pg 2",#N/A,TRUE,"Utility";"YTD Adj _ Pg 1",#N/A,TRUE,"Utility"}</definedName>
    <definedName name="wrn.UTIL." localSheetId="25" hidden="1">{"Twelve Mo Ended Pg 2",#N/A,TRUE,"Utility";"YTD Adj _ Pg 1",#N/A,TRUE,"Utility"}</definedName>
    <definedName name="wrn.UTIL." hidden="1">{"Twelve Mo Ended Pg 2",#N/A,TRUE,"Utility";"YTD Adj _ Pg 1",#N/A,TRUE,"Utility"}</definedName>
    <definedName name="wrn.Val_Report." localSheetId="24" hidden="1">{"Summary CY",#N/A,FALSE,"Summary";"Summary PY",#N/A,FALSE,"Summary";"recon_funded_status",#N/A,FALSE,"Accounting";"PE",#N/A,FALSE,"Accounting";"EXPE",#N/A,FALSE,"Accounting";"EXPAS",#N/A,FALSE,"Accounting";"EXPL",#N/A,FALSE,"Accounting"}</definedName>
    <definedName name="wrn.Val_Report." localSheetId="21" hidden="1">{"Summary CY",#N/A,FALSE,"Summary";"Summary PY",#N/A,FALSE,"Summary";"recon_funded_status",#N/A,FALSE,"Accounting";"PE",#N/A,FALSE,"Accounting";"EXPE",#N/A,FALSE,"Accounting";"EXPAS",#N/A,FALSE,"Accounting";"EXPL",#N/A,FALSE,"Accounting"}</definedName>
    <definedName name="wrn.Val_Report." localSheetId="22" hidden="1">{"Summary CY",#N/A,FALSE,"Summary";"Summary PY",#N/A,FALSE,"Summary";"recon_funded_status",#N/A,FALSE,"Accounting";"PE",#N/A,FALSE,"Accounting";"EXPE",#N/A,FALSE,"Accounting";"EXPAS",#N/A,FALSE,"Accounting";"EXPL",#N/A,FALSE,"Accounting"}</definedName>
    <definedName name="wrn.Val_Report." localSheetId="23" hidden="1">{"Summary CY",#N/A,FALSE,"Summary";"Summary PY",#N/A,FALSE,"Summary";"recon_funded_status",#N/A,FALSE,"Accounting";"PE",#N/A,FALSE,"Accounting";"EXPE",#N/A,FALSE,"Accounting";"EXPAS",#N/A,FALSE,"Accounting";"EXPL",#N/A,FALSE,"Accounting"}</definedName>
    <definedName name="wrn.Val_Report." localSheetId="20" hidden="1">{"Summary CY",#N/A,FALSE,"Summary";"Summary PY",#N/A,FALSE,"Summary";"recon_funded_status",#N/A,FALSE,"Accounting";"PE",#N/A,FALSE,"Accounting";"EXPE",#N/A,FALSE,"Accounting";"EXPAS",#N/A,FALSE,"Accounting";"EXPL",#N/A,FALSE,"Accounting"}</definedName>
    <definedName name="wrn.Val_Report." localSheetId="25" hidden="1">{"Summary CY",#N/A,FALSE,"Summary";"Summary PY",#N/A,FALSE,"Summary";"recon_funded_status",#N/A,FALSE,"Accounting";"PE",#N/A,FALSE,"Accounting";"EXPE",#N/A,FALSE,"Accounting";"EXPAS",#N/A,FALSE,"Accounting";"EXPL",#N/A,FALSE,"Accounting"}</definedName>
    <definedName name="wrn.Val_Report." hidden="1">{"Summary CY",#N/A,FALSE,"Summary";"Summary PY",#N/A,FALSE,"Summary";"recon_funded_status",#N/A,FALSE,"Accounting";"PE",#N/A,FALSE,"Accounting";"EXPE",#N/A,FALSE,"Accounting";"EXPAS",#N/A,FALSE,"Accounting";"EXPL",#N/A,FALSE,"Accounting"}</definedName>
    <definedName name="wrn.Val_Report.2" localSheetId="24" hidden="1">{"Summary CY",#N/A,FALSE,"Summary";"Summary PY",#N/A,FALSE,"Summary";"recon_funded_status",#N/A,FALSE,"Accounting";"PE",#N/A,FALSE,"Accounting";"EXPE",#N/A,FALSE,"Accounting";"EXPAS",#N/A,FALSE,"Accounting";"EXPL",#N/A,FALSE,"Accounting"}</definedName>
    <definedName name="wrn.Val_Report.2" localSheetId="21" hidden="1">{"Summary CY",#N/A,FALSE,"Summary";"Summary PY",#N/A,FALSE,"Summary";"recon_funded_status",#N/A,FALSE,"Accounting";"PE",#N/A,FALSE,"Accounting";"EXPE",#N/A,FALSE,"Accounting";"EXPAS",#N/A,FALSE,"Accounting";"EXPL",#N/A,FALSE,"Accounting"}</definedName>
    <definedName name="wrn.Val_Report.2" localSheetId="22" hidden="1">{"Summary CY",#N/A,FALSE,"Summary";"Summary PY",#N/A,FALSE,"Summary";"recon_funded_status",#N/A,FALSE,"Accounting";"PE",#N/A,FALSE,"Accounting";"EXPE",#N/A,FALSE,"Accounting";"EXPAS",#N/A,FALSE,"Accounting";"EXPL",#N/A,FALSE,"Accounting"}</definedName>
    <definedName name="wrn.Val_Report.2" localSheetId="23" hidden="1">{"Summary CY",#N/A,FALSE,"Summary";"Summary PY",#N/A,FALSE,"Summary";"recon_funded_status",#N/A,FALSE,"Accounting";"PE",#N/A,FALSE,"Accounting";"EXPE",#N/A,FALSE,"Accounting";"EXPAS",#N/A,FALSE,"Accounting";"EXPL",#N/A,FALSE,"Accounting"}</definedName>
    <definedName name="wrn.Val_Report.2" localSheetId="20" hidden="1">{"Summary CY",#N/A,FALSE,"Summary";"Summary PY",#N/A,FALSE,"Summary";"recon_funded_status",#N/A,FALSE,"Accounting";"PE",#N/A,FALSE,"Accounting";"EXPE",#N/A,FALSE,"Accounting";"EXPAS",#N/A,FALSE,"Accounting";"EXPL",#N/A,FALSE,"Accounting"}</definedName>
    <definedName name="wrn.Val_Report.2" localSheetId="25" hidden="1">{"Summary CY",#N/A,FALSE,"Summary";"Summary PY",#N/A,FALSE,"Summary";"recon_funded_status",#N/A,FALSE,"Accounting";"PE",#N/A,FALSE,"Accounting";"EXPE",#N/A,FALSE,"Accounting";"EXPAS",#N/A,FALSE,"Accounting";"EXPL",#N/A,FALSE,"Accounting"}</definedName>
    <definedName name="wrn.Val_Report.2" hidden="1">{"Summary CY",#N/A,FALSE,"Summary";"Summary PY",#N/A,FALSE,"Summary";"recon_funded_status",#N/A,FALSE,"Accounting";"PE",#N/A,FALSE,"Accounting";"EXPE",#N/A,FALSE,"Accounting";"EXPAS",#N/A,FALSE,"Accounting";"EXPL",#N/A,FALSE,"Accounting"}</definedName>
    <definedName name="wrn.Val_Report2" localSheetId="24" hidden="1">{"CUR",#N/A,FALSE,"Summary";"recon",#N/A,FALSE,"Accounting";"PE",#N/A,FALSE,"Accounting";"EXPE",#N/A,FALSE,"Accounting";"EXPAS",#N/A,FALSE,"Accounting";"EXPL",#N/A,FALSE,"Accounting"}</definedName>
    <definedName name="wrn.Val_Report2" localSheetId="21" hidden="1">{"CUR",#N/A,FALSE,"Summary";"recon",#N/A,FALSE,"Accounting";"PE",#N/A,FALSE,"Accounting";"EXPE",#N/A,FALSE,"Accounting";"EXPAS",#N/A,FALSE,"Accounting";"EXPL",#N/A,FALSE,"Accounting"}</definedName>
    <definedName name="wrn.Val_Report2" localSheetId="22" hidden="1">{"CUR",#N/A,FALSE,"Summary";"recon",#N/A,FALSE,"Accounting";"PE",#N/A,FALSE,"Accounting";"EXPE",#N/A,FALSE,"Accounting";"EXPAS",#N/A,FALSE,"Accounting";"EXPL",#N/A,FALSE,"Accounting"}</definedName>
    <definedName name="wrn.Val_Report2" localSheetId="23" hidden="1">{"CUR",#N/A,FALSE,"Summary";"recon",#N/A,FALSE,"Accounting";"PE",#N/A,FALSE,"Accounting";"EXPE",#N/A,FALSE,"Accounting";"EXPAS",#N/A,FALSE,"Accounting";"EXPL",#N/A,FALSE,"Accounting"}</definedName>
    <definedName name="wrn.Val_Report2" localSheetId="20" hidden="1">{"CUR",#N/A,FALSE,"Summary";"recon",#N/A,FALSE,"Accounting";"PE",#N/A,FALSE,"Accounting";"EXPE",#N/A,FALSE,"Accounting";"EXPAS",#N/A,FALSE,"Accounting";"EXPL",#N/A,FALSE,"Accounting"}</definedName>
    <definedName name="wrn.Val_Report2" localSheetId="25" hidden="1">{"CUR",#N/A,FALSE,"Summary";"recon",#N/A,FALSE,"Accounting";"PE",#N/A,FALSE,"Accounting";"EXPE",#N/A,FALSE,"Accounting";"EXPAS",#N/A,FALSE,"Accounting";"EXPL",#N/A,FALSE,"Accounting"}</definedName>
    <definedName name="wrn.Val_Report2" hidden="1">{"CUR",#N/A,FALSE,"Summary";"recon",#N/A,FALSE,"Accounting";"PE",#N/A,FALSE,"Accounting";"EXPE",#N/A,FALSE,"Accounting";"EXPAS",#N/A,FALSE,"Accounting";"EXPL",#N/A,FALSE,"Accounting"}</definedName>
    <definedName name="wrn.Valuation._.Worksheets." localSheetId="24"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localSheetId="2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localSheetId="22"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localSheetId="2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localSheetId="2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localSheetId="25"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localSheetId="24" hidden="1">{#N/A,#N/A,FALSE,"Cashflow Analysis";#N/A,#N/A,FALSE,"Sensitivity Analysis";#N/A,#N/A,FALSE,"PV";#N/A,#N/A,FALSE,"Pro Forma"}</definedName>
    <definedName name="wrn.Value." localSheetId="21" hidden="1">{#N/A,#N/A,FALSE,"Cashflow Analysis";#N/A,#N/A,FALSE,"Sensitivity Analysis";#N/A,#N/A,FALSE,"PV";#N/A,#N/A,FALSE,"Pro Forma"}</definedName>
    <definedName name="wrn.Value." localSheetId="22" hidden="1">{#N/A,#N/A,FALSE,"Cashflow Analysis";#N/A,#N/A,FALSE,"Sensitivity Analysis";#N/A,#N/A,FALSE,"PV";#N/A,#N/A,FALSE,"Pro Forma"}</definedName>
    <definedName name="wrn.Value." localSheetId="23" hidden="1">{#N/A,#N/A,FALSE,"Cashflow Analysis";#N/A,#N/A,FALSE,"Sensitivity Analysis";#N/A,#N/A,FALSE,"PV";#N/A,#N/A,FALSE,"Pro Forma"}</definedName>
    <definedName name="wrn.Value." localSheetId="20" hidden="1">{#N/A,#N/A,FALSE,"Cashflow Analysis";#N/A,#N/A,FALSE,"Sensitivity Analysis";#N/A,#N/A,FALSE,"PV";#N/A,#N/A,FALSE,"Pro Forma"}</definedName>
    <definedName name="wrn.Value." localSheetId="25" hidden="1">{#N/A,#N/A,FALSE,"Cashflow Analysis";#N/A,#N/A,FALSE,"Sensitivity Analysis";#N/A,#N/A,FALSE,"PV";#N/A,#N/A,FALSE,"Pro Forma"}</definedName>
    <definedName name="wrn.Value." hidden="1">{#N/A,#N/A,FALSE,"Cashflow Analysis";#N/A,#N/A,FALSE,"Sensitivity Analysis";#N/A,#N/A,FALSE,"PV";#N/A,#N/A,FALSE,"Pro Forma"}</definedName>
    <definedName name="wrn.WEATHER._.AND._.YR._.END._.CUST._.ADJ." localSheetId="24" hidden="1">{"WEATHER_CUSTOMERS",#N/A,FALSE,"Ok_Fuel&amp;Rev"}</definedName>
    <definedName name="wrn.WEATHER._.AND._.YR._.END._.CUST._.ADJ." localSheetId="21" hidden="1">{"WEATHER_CUSTOMERS",#N/A,FALSE,"Ok_Fuel&amp;Rev"}</definedName>
    <definedName name="wrn.WEATHER._.AND._.YR._.END._.CUST._.ADJ." localSheetId="22" hidden="1">{"WEATHER_CUSTOMERS",#N/A,FALSE,"Ok_Fuel&amp;Rev"}</definedName>
    <definedName name="wrn.WEATHER._.AND._.YR._.END._.CUST._.ADJ." localSheetId="23" hidden="1">{"WEATHER_CUSTOMERS",#N/A,FALSE,"Ok_Fuel&amp;Rev"}</definedName>
    <definedName name="wrn.WEATHER._.AND._.YR._.END._.CUST._.ADJ." localSheetId="20" hidden="1">{"WEATHER_CUSTOMERS",#N/A,FALSE,"Ok_Fuel&amp;Rev"}</definedName>
    <definedName name="wrn.WEATHER._.AND._.YR._.END._.CUST._.ADJ." localSheetId="25" hidden="1">{"WEATHER_CUSTOMERS",#N/A,FALSE,"Ok_Fuel&amp;Rev"}</definedName>
    <definedName name="wrn.WEATHER._.AND._.YR._.END._.CUST._.ADJ." hidden="1">{"WEATHER_CUSTOMERS",#N/A,FALSE,"Ok_Fuel&amp;Rev"}</definedName>
    <definedName name="wrn.Western._.District._.1997._.Capital._.Budget." localSheetId="24" hidden="1">{#N/A,#N/A,FALSE,"EXP97"}</definedName>
    <definedName name="wrn.Western._.District._.1997._.Capital._.Budget." localSheetId="21" hidden="1">{#N/A,#N/A,FALSE,"EXP97"}</definedName>
    <definedName name="wrn.Western._.District._.1997._.Capital._.Budget." localSheetId="22" hidden="1">{#N/A,#N/A,FALSE,"EXP97"}</definedName>
    <definedName name="wrn.Western._.District._.1997._.Capital._.Budget." localSheetId="23" hidden="1">{#N/A,#N/A,FALSE,"EXP97"}</definedName>
    <definedName name="wrn.Western._.District._.1997._.Capital._.Budget." localSheetId="20" hidden="1">{#N/A,#N/A,FALSE,"EXP97"}</definedName>
    <definedName name="wrn.Western._.District._.1997._.Capital._.Budget." localSheetId="25" hidden="1">{#N/A,#N/A,FALSE,"EXP97"}</definedName>
    <definedName name="wrn.Western._.District._.1997._.Capital._.Budget." hidden="1">{#N/A,#N/A,FALSE,"EXP97"}</definedName>
    <definedName name="wrn.WORKCAP." localSheetId="24" hidden="1">{"WCCWCLL",#N/A,FALSE,"Sheet3";"PP",#N/A,FALSE,"Sheet3";"MAT1",#N/A,FALSE,"Sheet3";"MAT2",#N/A,FALSE,"Sheet3"}</definedName>
    <definedName name="wrn.WORKCAP." localSheetId="21" hidden="1">{"WCCWCLL",#N/A,FALSE,"Sheet3";"PP",#N/A,FALSE,"Sheet3";"MAT1",#N/A,FALSE,"Sheet3";"MAT2",#N/A,FALSE,"Sheet3"}</definedName>
    <definedName name="wrn.WORKCAP." localSheetId="22" hidden="1">{"WCCWCLL",#N/A,FALSE,"Sheet3";"PP",#N/A,FALSE,"Sheet3";"MAT1",#N/A,FALSE,"Sheet3";"MAT2",#N/A,FALSE,"Sheet3"}</definedName>
    <definedName name="wrn.WORKCAP." localSheetId="23" hidden="1">{"WCCWCLL",#N/A,FALSE,"Sheet3";"PP",#N/A,FALSE,"Sheet3";"MAT1",#N/A,FALSE,"Sheet3";"MAT2",#N/A,FALSE,"Sheet3"}</definedName>
    <definedName name="wrn.WORKCAP." localSheetId="20" hidden="1">{"WCCWCLL",#N/A,FALSE,"Sheet3";"PP",#N/A,FALSE,"Sheet3";"MAT1",#N/A,FALSE,"Sheet3";"MAT2",#N/A,FALSE,"Sheet3"}</definedName>
    <definedName name="wrn.WORKCAP." localSheetId="25" hidden="1">{"WCCWCLL",#N/A,FALSE,"Sheet3";"PP",#N/A,FALSE,"Sheet3";"MAT1",#N/A,FALSE,"Sheet3";"MAT2",#N/A,FALSE,"Sheet3"}</definedName>
    <definedName name="wrn.WORKCAP." hidden="1">{"WCCWCLL",#N/A,FALSE,"Sheet3";"PP",#N/A,FALSE,"Sheet3";"MAT1",#N/A,FALSE,"Sheet3";"MAT2",#N/A,FALSE,"Sheet3"}</definedName>
    <definedName name="wrn.Workfile." localSheetId="24" hidden="1">{"PPPI FAS87 Workfile",#N/A,FALSE,"Input";"GroupBWorkfile",#N/A,FALSE,"Input";"GroupAWorkfile",#N/A,FALSE,"Input";"GainLoss",#N/A,FALSE,"GainLoss1"}</definedName>
    <definedName name="wrn.Workfile." localSheetId="21" hidden="1">{"PPPI FAS87 Workfile",#N/A,FALSE,"Input";"GroupBWorkfile",#N/A,FALSE,"Input";"GroupAWorkfile",#N/A,FALSE,"Input";"GainLoss",#N/A,FALSE,"GainLoss1"}</definedName>
    <definedName name="wrn.Workfile." localSheetId="22" hidden="1">{"PPPI FAS87 Workfile",#N/A,FALSE,"Input";"GroupBWorkfile",#N/A,FALSE,"Input";"GroupAWorkfile",#N/A,FALSE,"Input";"GainLoss",#N/A,FALSE,"GainLoss1"}</definedName>
    <definedName name="wrn.Workfile." localSheetId="23" hidden="1">{"PPPI FAS87 Workfile",#N/A,FALSE,"Input";"GroupBWorkfile",#N/A,FALSE,"Input";"GroupAWorkfile",#N/A,FALSE,"Input";"GainLoss",#N/A,FALSE,"GainLoss1"}</definedName>
    <definedName name="wrn.Workfile." localSheetId="20" hidden="1">{"PPPI FAS87 Workfile",#N/A,FALSE,"Input";"GroupBWorkfile",#N/A,FALSE,"Input";"GroupAWorkfile",#N/A,FALSE,"Input";"GainLoss",#N/A,FALSE,"GainLoss1"}</definedName>
    <definedName name="wrn.Workfile." localSheetId="25" hidden="1">{"PPPI FAS87 Workfile",#N/A,FALSE,"Input";"GroupBWorkfile",#N/A,FALSE,"Input";"GroupAWorkfile",#N/A,FALSE,"Input";"GainLoss",#N/A,FALSE,"GainLoss1"}</definedName>
    <definedName name="wrn.Workfile." hidden="1">{"PPPI FAS87 Workfile",#N/A,FALSE,"Input";"GroupBWorkfile",#N/A,FALSE,"Input";"GroupAWorkfile",#N/A,FALSE,"Input";"GainLoss",#N/A,FALSE,"GainLoss1"}</definedName>
    <definedName name="wrn.WorkfileCopies." localSheetId="24" hidden="1">{"PensWorkfile-Dyn",#N/A,TRUE,"Pensions";"PenWorkFile-IP",#N/A,TRUE,"Pensions";"OPEBWorkfile-Dyn",#N/A,TRUE,"OPEB";"OPEBWorkfile-IP",#N/A,TRUE,"OPEB";"Total-Dyn",#N/A,TRUE,"Total";"Total-IP",#N/A,TRUE,"Total"}</definedName>
    <definedName name="wrn.WorkfileCopies." localSheetId="21" hidden="1">{"PensWorkfile-Dyn",#N/A,TRUE,"Pensions";"PenWorkFile-IP",#N/A,TRUE,"Pensions";"OPEBWorkfile-Dyn",#N/A,TRUE,"OPEB";"OPEBWorkfile-IP",#N/A,TRUE,"OPEB";"Total-Dyn",#N/A,TRUE,"Total";"Total-IP",#N/A,TRUE,"Total"}</definedName>
    <definedName name="wrn.WorkfileCopies." localSheetId="22" hidden="1">{"PensWorkfile-Dyn",#N/A,TRUE,"Pensions";"PenWorkFile-IP",#N/A,TRUE,"Pensions";"OPEBWorkfile-Dyn",#N/A,TRUE,"OPEB";"OPEBWorkfile-IP",#N/A,TRUE,"OPEB";"Total-Dyn",#N/A,TRUE,"Total";"Total-IP",#N/A,TRUE,"Total"}</definedName>
    <definedName name="wrn.WorkfileCopies." localSheetId="23" hidden="1">{"PensWorkfile-Dyn",#N/A,TRUE,"Pensions";"PenWorkFile-IP",#N/A,TRUE,"Pensions";"OPEBWorkfile-Dyn",#N/A,TRUE,"OPEB";"OPEBWorkfile-IP",#N/A,TRUE,"OPEB";"Total-Dyn",#N/A,TRUE,"Total";"Total-IP",#N/A,TRUE,"Total"}</definedName>
    <definedName name="wrn.WorkfileCopies." localSheetId="20" hidden="1">{"PensWorkfile-Dyn",#N/A,TRUE,"Pensions";"PenWorkFile-IP",#N/A,TRUE,"Pensions";"OPEBWorkfile-Dyn",#N/A,TRUE,"OPEB";"OPEBWorkfile-IP",#N/A,TRUE,"OPEB";"Total-Dyn",#N/A,TRUE,"Total";"Total-IP",#N/A,TRUE,"Total"}</definedName>
    <definedName name="wrn.WorkfileCopies." localSheetId="25" hidden="1">{"PensWorkfile-Dyn",#N/A,TRUE,"Pensions";"PenWorkFile-IP",#N/A,TRUE,"Pensions";"OPEBWorkfile-Dyn",#N/A,TRUE,"OPEB";"OPEBWorkfile-IP",#N/A,TRUE,"OPEB";"Total-Dyn",#N/A,TRUE,"Total";"Total-IP",#N/A,TRUE,"Total"}</definedName>
    <definedName name="wrn.WorkfileCopies." hidden="1">{"PensWorkfile-Dyn",#N/A,TRUE,"Pensions";"PenWorkFile-IP",#N/A,TRUE,"Pensions";"OPEBWorkfile-Dyn",#N/A,TRUE,"OPEB";"OPEBWorkfile-IP",#N/A,TRUE,"OPEB";"Total-Dyn",#N/A,TRUE,"Total";"Total-IP",#N/A,TRUE,"Total"}</definedName>
    <definedName name="wrn_1" localSheetId="24" hidden="1">{#N/A,#N/A,FALSE,"Balance SPS";#N/A,#N/A,FALSE,"P&amp;L_SPS"}</definedName>
    <definedName name="wrn_1" localSheetId="21" hidden="1">{#N/A,#N/A,FALSE,"Balance SPS";#N/A,#N/A,FALSE,"P&amp;L_SPS"}</definedName>
    <definedName name="wrn_1" localSheetId="22" hidden="1">{#N/A,#N/A,FALSE,"Balance SPS";#N/A,#N/A,FALSE,"P&amp;L_SPS"}</definedName>
    <definedName name="wrn_1" localSheetId="23" hidden="1">{#N/A,#N/A,FALSE,"Balance SPS";#N/A,#N/A,FALSE,"P&amp;L_SPS"}</definedName>
    <definedName name="wrn_1" localSheetId="20" hidden="1">{#N/A,#N/A,FALSE,"Balance SPS";#N/A,#N/A,FALSE,"P&amp;L_SPS"}</definedName>
    <definedName name="wrn_1" localSheetId="25" hidden="1">{#N/A,#N/A,FALSE,"Balance SPS";#N/A,#N/A,FALSE,"P&amp;L_SPS"}</definedName>
    <definedName name="wrn_1" hidden="1">{#N/A,#N/A,FALSE,"Balance SPS";#N/A,#N/A,FALSE,"P&amp;L_SPS"}</definedName>
    <definedName name="wrn_2" localSheetId="24" hidden="1">{#N/A,#N/A,FALSE,"Balance SPS";#N/A,#N/A,FALSE,"P&amp;L_SPS"}</definedName>
    <definedName name="wrn_2" localSheetId="21" hidden="1">{#N/A,#N/A,FALSE,"Balance SPS";#N/A,#N/A,FALSE,"P&amp;L_SPS"}</definedName>
    <definedName name="wrn_2" localSheetId="22" hidden="1">{#N/A,#N/A,FALSE,"Balance SPS";#N/A,#N/A,FALSE,"P&amp;L_SPS"}</definedName>
    <definedName name="wrn_2" localSheetId="23" hidden="1">{#N/A,#N/A,FALSE,"Balance SPS";#N/A,#N/A,FALSE,"P&amp;L_SPS"}</definedName>
    <definedName name="wrn_2" localSheetId="20" hidden="1">{#N/A,#N/A,FALSE,"Balance SPS";#N/A,#N/A,FALSE,"P&amp;L_SPS"}</definedName>
    <definedName name="wrn_2" localSheetId="25" hidden="1">{#N/A,#N/A,FALSE,"Balance SPS";#N/A,#N/A,FALSE,"P&amp;L_SPS"}</definedName>
    <definedName name="wrn_2" hidden="1">{#N/A,#N/A,FALSE,"Balance SPS";#N/A,#N/A,FALSE,"P&amp;L_SPS"}</definedName>
    <definedName name="wrn_3" localSheetId="24" hidden="1">{#N/A,#N/A,FALSE,"Balance SPS";#N/A,#N/A,FALSE,"P&amp;L_SPS"}</definedName>
    <definedName name="wrn_3" localSheetId="21" hidden="1">{#N/A,#N/A,FALSE,"Balance SPS";#N/A,#N/A,FALSE,"P&amp;L_SPS"}</definedName>
    <definedName name="wrn_3" localSheetId="22" hidden="1">{#N/A,#N/A,FALSE,"Balance SPS";#N/A,#N/A,FALSE,"P&amp;L_SPS"}</definedName>
    <definedName name="wrn_3" localSheetId="23" hidden="1">{#N/A,#N/A,FALSE,"Balance SPS";#N/A,#N/A,FALSE,"P&amp;L_SPS"}</definedName>
    <definedName name="wrn_3" localSheetId="20" hidden="1">{#N/A,#N/A,FALSE,"Balance SPS";#N/A,#N/A,FALSE,"P&amp;L_SPS"}</definedName>
    <definedName name="wrn_3" localSheetId="25" hidden="1">{#N/A,#N/A,FALSE,"Balance SPS";#N/A,#N/A,FALSE,"P&amp;L_SPS"}</definedName>
    <definedName name="wrn_3" hidden="1">{#N/A,#N/A,FALSE,"Balance SPS";#N/A,#N/A,FALSE,"P&amp;L_SPS"}</definedName>
    <definedName name="wrn_4" localSheetId="24" hidden="1">{#N/A,#N/A,FALSE,"Balance SPS";#N/A,#N/A,FALSE,"P&amp;L_SPS"}</definedName>
    <definedName name="wrn_4" localSheetId="21" hidden="1">{#N/A,#N/A,FALSE,"Balance SPS";#N/A,#N/A,FALSE,"P&amp;L_SPS"}</definedName>
    <definedName name="wrn_4" localSheetId="22" hidden="1">{#N/A,#N/A,FALSE,"Balance SPS";#N/A,#N/A,FALSE,"P&amp;L_SPS"}</definedName>
    <definedName name="wrn_4" localSheetId="23" hidden="1">{#N/A,#N/A,FALSE,"Balance SPS";#N/A,#N/A,FALSE,"P&amp;L_SPS"}</definedName>
    <definedName name="wrn_4" localSheetId="20" hidden="1">{#N/A,#N/A,FALSE,"Balance SPS";#N/A,#N/A,FALSE,"P&amp;L_SPS"}</definedName>
    <definedName name="wrn_4" localSheetId="25" hidden="1">{#N/A,#N/A,FALSE,"Balance SPS";#N/A,#N/A,FALSE,"P&amp;L_SPS"}</definedName>
    <definedName name="wrn_4" hidden="1">{#N/A,#N/A,FALSE,"Balance SPS";#N/A,#N/A,FALSE,"P&amp;L_SPS"}</definedName>
    <definedName name="wrn_5" localSheetId="24" hidden="1">{#N/A,#N/A,FALSE,"Balance SPS";#N/A,#N/A,FALSE,"P&amp;L_SPS"}</definedName>
    <definedName name="wrn_5" localSheetId="21" hidden="1">{#N/A,#N/A,FALSE,"Balance SPS";#N/A,#N/A,FALSE,"P&amp;L_SPS"}</definedName>
    <definedName name="wrn_5" localSheetId="22" hidden="1">{#N/A,#N/A,FALSE,"Balance SPS";#N/A,#N/A,FALSE,"P&amp;L_SPS"}</definedName>
    <definedName name="wrn_5" localSheetId="23" hidden="1">{#N/A,#N/A,FALSE,"Balance SPS";#N/A,#N/A,FALSE,"P&amp;L_SPS"}</definedName>
    <definedName name="wrn_5" localSheetId="20" hidden="1">{#N/A,#N/A,FALSE,"Balance SPS";#N/A,#N/A,FALSE,"P&amp;L_SPS"}</definedName>
    <definedName name="wrn_5" localSheetId="25" hidden="1">{#N/A,#N/A,FALSE,"Balance SPS";#N/A,#N/A,FALSE,"P&amp;L_SPS"}</definedName>
    <definedName name="wrn_5" hidden="1">{#N/A,#N/A,FALSE,"Balance SPS";#N/A,#N/A,FALSE,"P&amp;L_SPS"}</definedName>
    <definedName name="wrn1.supp." localSheetId="2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localSheetId="2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localSheetId="2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localSheetId="2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localSheetId="2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localSheetId="25"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_1" localSheetId="24" hidden="1">{#N/A,#N/A,FALSE,"MBR PCS";#N/A,#N/A,FALSE,"MBR CIG";#N/A,#N/A,FALSE,"MBR iDEN";#N/A,#N/A,FALSE,"MBR_FWT";#N/A,#N/A,FALSE,"MBR TOTAL"}</definedName>
    <definedName name="wrn1_1" localSheetId="21" hidden="1">{#N/A,#N/A,FALSE,"MBR PCS";#N/A,#N/A,FALSE,"MBR CIG";#N/A,#N/A,FALSE,"MBR iDEN";#N/A,#N/A,FALSE,"MBR_FWT";#N/A,#N/A,FALSE,"MBR TOTAL"}</definedName>
    <definedName name="wrn1_1" localSheetId="22" hidden="1">{#N/A,#N/A,FALSE,"MBR PCS";#N/A,#N/A,FALSE,"MBR CIG";#N/A,#N/A,FALSE,"MBR iDEN";#N/A,#N/A,FALSE,"MBR_FWT";#N/A,#N/A,FALSE,"MBR TOTAL"}</definedName>
    <definedName name="wrn1_1" localSheetId="23" hidden="1">{#N/A,#N/A,FALSE,"MBR PCS";#N/A,#N/A,FALSE,"MBR CIG";#N/A,#N/A,FALSE,"MBR iDEN";#N/A,#N/A,FALSE,"MBR_FWT";#N/A,#N/A,FALSE,"MBR TOTAL"}</definedName>
    <definedName name="wrn1_1" localSheetId="20" hidden="1">{#N/A,#N/A,FALSE,"MBR PCS";#N/A,#N/A,FALSE,"MBR CIG";#N/A,#N/A,FALSE,"MBR iDEN";#N/A,#N/A,FALSE,"MBR_FWT";#N/A,#N/A,FALSE,"MBR TOTAL"}</definedName>
    <definedName name="wrn1_1" localSheetId="25" hidden="1">{#N/A,#N/A,FALSE,"MBR PCS";#N/A,#N/A,FALSE,"MBR CIG";#N/A,#N/A,FALSE,"MBR iDEN";#N/A,#N/A,FALSE,"MBR_FWT";#N/A,#N/A,FALSE,"MBR TOTAL"}</definedName>
    <definedName name="wrn1_1" hidden="1">{#N/A,#N/A,FALSE,"MBR PCS";#N/A,#N/A,FALSE,"MBR CIG";#N/A,#N/A,FALSE,"MBR iDEN";#N/A,#N/A,FALSE,"MBR_FWT";#N/A,#N/A,FALSE,"MBR TOTAL"}</definedName>
    <definedName name="wrn1_2" localSheetId="24" hidden="1">{#N/A,#N/A,FALSE,"MBR PCS";#N/A,#N/A,FALSE,"MBR CIG";#N/A,#N/A,FALSE,"MBR iDEN";#N/A,#N/A,FALSE,"MBR_FWT";#N/A,#N/A,FALSE,"MBR TOTAL"}</definedName>
    <definedName name="wrn1_2" localSheetId="21" hidden="1">{#N/A,#N/A,FALSE,"MBR PCS";#N/A,#N/A,FALSE,"MBR CIG";#N/A,#N/A,FALSE,"MBR iDEN";#N/A,#N/A,FALSE,"MBR_FWT";#N/A,#N/A,FALSE,"MBR TOTAL"}</definedName>
    <definedName name="wrn1_2" localSheetId="22" hidden="1">{#N/A,#N/A,FALSE,"MBR PCS";#N/A,#N/A,FALSE,"MBR CIG";#N/A,#N/A,FALSE,"MBR iDEN";#N/A,#N/A,FALSE,"MBR_FWT";#N/A,#N/A,FALSE,"MBR TOTAL"}</definedName>
    <definedName name="wrn1_2" localSheetId="23" hidden="1">{#N/A,#N/A,FALSE,"MBR PCS";#N/A,#N/A,FALSE,"MBR CIG";#N/A,#N/A,FALSE,"MBR iDEN";#N/A,#N/A,FALSE,"MBR_FWT";#N/A,#N/A,FALSE,"MBR TOTAL"}</definedName>
    <definedName name="wrn1_2" localSheetId="20" hidden="1">{#N/A,#N/A,FALSE,"MBR PCS";#N/A,#N/A,FALSE,"MBR CIG";#N/A,#N/A,FALSE,"MBR iDEN";#N/A,#N/A,FALSE,"MBR_FWT";#N/A,#N/A,FALSE,"MBR TOTAL"}</definedName>
    <definedName name="wrn1_2" localSheetId="25" hidden="1">{#N/A,#N/A,FALSE,"MBR PCS";#N/A,#N/A,FALSE,"MBR CIG";#N/A,#N/A,FALSE,"MBR iDEN";#N/A,#N/A,FALSE,"MBR_FWT";#N/A,#N/A,FALSE,"MBR TOTAL"}</definedName>
    <definedName name="wrn1_2" hidden="1">{#N/A,#N/A,FALSE,"MBR PCS";#N/A,#N/A,FALSE,"MBR CIG";#N/A,#N/A,FALSE,"MBR iDEN";#N/A,#N/A,FALSE,"MBR_FWT";#N/A,#N/A,FALSE,"MBR TOTAL"}</definedName>
    <definedName name="wrn1_3" localSheetId="24" hidden="1">{#N/A,#N/A,FALSE,"MBR PCS";#N/A,#N/A,FALSE,"MBR CIG";#N/A,#N/A,FALSE,"MBR iDEN";#N/A,#N/A,FALSE,"MBR_FWT";#N/A,#N/A,FALSE,"MBR TOTAL"}</definedName>
    <definedName name="wrn1_3" localSheetId="21" hidden="1">{#N/A,#N/A,FALSE,"MBR PCS";#N/A,#N/A,FALSE,"MBR CIG";#N/A,#N/A,FALSE,"MBR iDEN";#N/A,#N/A,FALSE,"MBR_FWT";#N/A,#N/A,FALSE,"MBR TOTAL"}</definedName>
    <definedName name="wrn1_3" localSheetId="22" hidden="1">{#N/A,#N/A,FALSE,"MBR PCS";#N/A,#N/A,FALSE,"MBR CIG";#N/A,#N/A,FALSE,"MBR iDEN";#N/A,#N/A,FALSE,"MBR_FWT";#N/A,#N/A,FALSE,"MBR TOTAL"}</definedName>
    <definedName name="wrn1_3" localSheetId="23" hidden="1">{#N/A,#N/A,FALSE,"MBR PCS";#N/A,#N/A,FALSE,"MBR CIG";#N/A,#N/A,FALSE,"MBR iDEN";#N/A,#N/A,FALSE,"MBR_FWT";#N/A,#N/A,FALSE,"MBR TOTAL"}</definedName>
    <definedName name="wrn1_3" localSheetId="20" hidden="1">{#N/A,#N/A,FALSE,"MBR PCS";#N/A,#N/A,FALSE,"MBR CIG";#N/A,#N/A,FALSE,"MBR iDEN";#N/A,#N/A,FALSE,"MBR_FWT";#N/A,#N/A,FALSE,"MBR TOTAL"}</definedName>
    <definedName name="wrn1_3" localSheetId="25" hidden="1">{#N/A,#N/A,FALSE,"MBR PCS";#N/A,#N/A,FALSE,"MBR CIG";#N/A,#N/A,FALSE,"MBR iDEN";#N/A,#N/A,FALSE,"MBR_FWT";#N/A,#N/A,FALSE,"MBR TOTAL"}</definedName>
    <definedName name="wrn1_3" hidden="1">{#N/A,#N/A,FALSE,"MBR PCS";#N/A,#N/A,FALSE,"MBR CIG";#N/A,#N/A,FALSE,"MBR iDEN";#N/A,#N/A,FALSE,"MBR_FWT";#N/A,#N/A,FALSE,"MBR TOTAL"}</definedName>
    <definedName name="wrn1_4" localSheetId="24" hidden="1">{#N/A,#N/A,FALSE,"MBR PCS";#N/A,#N/A,FALSE,"MBR CIG";#N/A,#N/A,FALSE,"MBR iDEN";#N/A,#N/A,FALSE,"MBR_FWT";#N/A,#N/A,FALSE,"MBR TOTAL"}</definedName>
    <definedName name="wrn1_4" localSheetId="21" hidden="1">{#N/A,#N/A,FALSE,"MBR PCS";#N/A,#N/A,FALSE,"MBR CIG";#N/A,#N/A,FALSE,"MBR iDEN";#N/A,#N/A,FALSE,"MBR_FWT";#N/A,#N/A,FALSE,"MBR TOTAL"}</definedName>
    <definedName name="wrn1_4" localSheetId="22" hidden="1">{#N/A,#N/A,FALSE,"MBR PCS";#N/A,#N/A,FALSE,"MBR CIG";#N/A,#N/A,FALSE,"MBR iDEN";#N/A,#N/A,FALSE,"MBR_FWT";#N/A,#N/A,FALSE,"MBR TOTAL"}</definedName>
    <definedName name="wrn1_4" localSheetId="23" hidden="1">{#N/A,#N/A,FALSE,"MBR PCS";#N/A,#N/A,FALSE,"MBR CIG";#N/A,#N/A,FALSE,"MBR iDEN";#N/A,#N/A,FALSE,"MBR_FWT";#N/A,#N/A,FALSE,"MBR TOTAL"}</definedName>
    <definedName name="wrn1_4" localSheetId="20" hidden="1">{#N/A,#N/A,FALSE,"MBR PCS";#N/A,#N/A,FALSE,"MBR CIG";#N/A,#N/A,FALSE,"MBR iDEN";#N/A,#N/A,FALSE,"MBR_FWT";#N/A,#N/A,FALSE,"MBR TOTAL"}</definedName>
    <definedName name="wrn1_4" localSheetId="25" hidden="1">{#N/A,#N/A,FALSE,"MBR PCS";#N/A,#N/A,FALSE,"MBR CIG";#N/A,#N/A,FALSE,"MBR iDEN";#N/A,#N/A,FALSE,"MBR_FWT";#N/A,#N/A,FALSE,"MBR TOTAL"}</definedName>
    <definedName name="wrn1_4" hidden="1">{#N/A,#N/A,FALSE,"MBR PCS";#N/A,#N/A,FALSE,"MBR CIG";#N/A,#N/A,FALSE,"MBR iDEN";#N/A,#N/A,FALSE,"MBR_FWT";#N/A,#N/A,FALSE,"MBR TOTAL"}</definedName>
    <definedName name="wrn1_5" localSheetId="24" hidden="1">{#N/A,#N/A,FALSE,"MBR PCS";#N/A,#N/A,FALSE,"MBR CIG";#N/A,#N/A,FALSE,"MBR iDEN";#N/A,#N/A,FALSE,"MBR_FWT";#N/A,#N/A,FALSE,"MBR TOTAL"}</definedName>
    <definedName name="wrn1_5" localSheetId="21" hidden="1">{#N/A,#N/A,FALSE,"MBR PCS";#N/A,#N/A,FALSE,"MBR CIG";#N/A,#N/A,FALSE,"MBR iDEN";#N/A,#N/A,FALSE,"MBR_FWT";#N/A,#N/A,FALSE,"MBR TOTAL"}</definedName>
    <definedName name="wrn1_5" localSheetId="22" hidden="1">{#N/A,#N/A,FALSE,"MBR PCS";#N/A,#N/A,FALSE,"MBR CIG";#N/A,#N/A,FALSE,"MBR iDEN";#N/A,#N/A,FALSE,"MBR_FWT";#N/A,#N/A,FALSE,"MBR TOTAL"}</definedName>
    <definedName name="wrn1_5" localSheetId="23" hidden="1">{#N/A,#N/A,FALSE,"MBR PCS";#N/A,#N/A,FALSE,"MBR CIG";#N/A,#N/A,FALSE,"MBR iDEN";#N/A,#N/A,FALSE,"MBR_FWT";#N/A,#N/A,FALSE,"MBR TOTAL"}</definedName>
    <definedName name="wrn1_5" localSheetId="20" hidden="1">{#N/A,#N/A,FALSE,"MBR PCS";#N/A,#N/A,FALSE,"MBR CIG";#N/A,#N/A,FALSE,"MBR iDEN";#N/A,#N/A,FALSE,"MBR_FWT";#N/A,#N/A,FALSE,"MBR TOTAL"}</definedName>
    <definedName name="wrn1_5" localSheetId="25" hidden="1">{#N/A,#N/A,FALSE,"MBR PCS";#N/A,#N/A,FALSE,"MBR CIG";#N/A,#N/A,FALSE,"MBR iDEN";#N/A,#N/A,FALSE,"MBR_FWT";#N/A,#N/A,FALSE,"MBR TOTAL"}</definedName>
    <definedName name="wrn1_5" hidden="1">{#N/A,#N/A,FALSE,"MBR PCS";#N/A,#N/A,FALSE,"MBR CIG";#N/A,#N/A,FALSE,"MBR iDEN";#N/A,#N/A,FALSE,"MBR_FWT";#N/A,#N/A,FALSE,"MBR TOTAL"}</definedName>
    <definedName name="wrn2.report" localSheetId="24" hidden="1">{#N/A,#N/A,FALSE,"P&amp;L";#N/A,#N/A,FALSE,"DL Worksheet";#N/A,#N/A,FALSE,"Ind. Cell";#N/A,#N/A,FALSE,"Capital";#N/A,#N/A,FALSE,"Tooling";#N/A,#N/A,FALSE,"LRP"}</definedName>
    <definedName name="wrn2.report" localSheetId="21" hidden="1">{#N/A,#N/A,FALSE,"P&amp;L";#N/A,#N/A,FALSE,"DL Worksheet";#N/A,#N/A,FALSE,"Ind. Cell";#N/A,#N/A,FALSE,"Capital";#N/A,#N/A,FALSE,"Tooling";#N/A,#N/A,FALSE,"LRP"}</definedName>
    <definedName name="wrn2.report" localSheetId="22" hidden="1">{#N/A,#N/A,FALSE,"P&amp;L";#N/A,#N/A,FALSE,"DL Worksheet";#N/A,#N/A,FALSE,"Ind. Cell";#N/A,#N/A,FALSE,"Capital";#N/A,#N/A,FALSE,"Tooling";#N/A,#N/A,FALSE,"LRP"}</definedName>
    <definedName name="wrn2.report" localSheetId="23" hidden="1">{#N/A,#N/A,FALSE,"P&amp;L";#N/A,#N/A,FALSE,"DL Worksheet";#N/A,#N/A,FALSE,"Ind. Cell";#N/A,#N/A,FALSE,"Capital";#N/A,#N/A,FALSE,"Tooling";#N/A,#N/A,FALSE,"LRP"}</definedName>
    <definedName name="wrn2.report" localSheetId="20" hidden="1">{#N/A,#N/A,FALSE,"P&amp;L";#N/A,#N/A,FALSE,"DL Worksheet";#N/A,#N/A,FALSE,"Ind. Cell";#N/A,#N/A,FALSE,"Capital";#N/A,#N/A,FALSE,"Tooling";#N/A,#N/A,FALSE,"LRP"}</definedName>
    <definedName name="wrn2.report" localSheetId="25" hidden="1">{#N/A,#N/A,FALSE,"P&amp;L";#N/A,#N/A,FALSE,"DL Worksheet";#N/A,#N/A,FALSE,"Ind. Cell";#N/A,#N/A,FALSE,"Capital";#N/A,#N/A,FALSE,"Tooling";#N/A,#N/A,FALSE,"LRP"}</definedName>
    <definedName name="wrn2.report" hidden="1">{#N/A,#N/A,FALSE,"P&amp;L";#N/A,#N/A,FALSE,"DL Worksheet";#N/A,#N/A,FALSE,"Ind. Cell";#N/A,#N/A,FALSE,"Capital";#N/A,#N/A,FALSE,"Tooling";#N/A,#N/A,FALSE,"LRP"}</definedName>
    <definedName name="wrna" localSheetId="2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 localSheetId="2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 localSheetId="2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1" localSheetId="2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1"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1"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1" localSheetId="2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1"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1" localSheetId="2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2" localSheetId="2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2"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2"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2" localSheetId="2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2"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2" localSheetId="2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3" localSheetId="2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3"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3"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3" localSheetId="2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3"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3" localSheetId="2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4" localSheetId="2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4"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4"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4" localSheetId="2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4"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4" localSheetId="2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5" localSheetId="2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5"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5"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5" localSheetId="2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5"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5" localSheetId="2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c"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1"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1"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1"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1"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1"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1"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2"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2"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2"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2"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2"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2"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3"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3"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3"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3"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3"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3"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4"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4"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4"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4"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4"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4"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5" localSheetId="2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5"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5"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5" localSheetId="2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5"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5" localSheetId="2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e" localSheetId="24" hidden="1">{#N/A,#N/A,FALSE,"Headcount_PCS ";#N/A,#N/A,FALSE,"Headcount CIG";#N/A,#N/A,FALSE,"Headcount iDEN";#N/A,#N/A,FALSE,"JAG PLANT TREND"}</definedName>
    <definedName name="wrne" localSheetId="21" hidden="1">{#N/A,#N/A,FALSE,"Headcount_PCS ";#N/A,#N/A,FALSE,"Headcount CIG";#N/A,#N/A,FALSE,"Headcount iDEN";#N/A,#N/A,FALSE,"JAG PLANT TREND"}</definedName>
    <definedName name="wrne" localSheetId="22" hidden="1">{#N/A,#N/A,FALSE,"Headcount_PCS ";#N/A,#N/A,FALSE,"Headcount CIG";#N/A,#N/A,FALSE,"Headcount iDEN";#N/A,#N/A,FALSE,"JAG PLANT TREND"}</definedName>
    <definedName name="wrne" localSheetId="23" hidden="1">{#N/A,#N/A,FALSE,"Headcount_PCS ";#N/A,#N/A,FALSE,"Headcount CIG";#N/A,#N/A,FALSE,"Headcount iDEN";#N/A,#N/A,FALSE,"JAG PLANT TREND"}</definedName>
    <definedName name="wrne" localSheetId="20" hidden="1">{#N/A,#N/A,FALSE,"Headcount_PCS ";#N/A,#N/A,FALSE,"Headcount CIG";#N/A,#N/A,FALSE,"Headcount iDEN";#N/A,#N/A,FALSE,"JAG PLANT TREND"}</definedName>
    <definedName name="wrne" localSheetId="25" hidden="1">{#N/A,#N/A,FALSE,"Headcount_PCS ";#N/A,#N/A,FALSE,"Headcount CIG";#N/A,#N/A,FALSE,"Headcount iDEN";#N/A,#N/A,FALSE,"JAG PLANT TREND"}</definedName>
    <definedName name="wrne" hidden="1">{#N/A,#N/A,FALSE,"Headcount_PCS ";#N/A,#N/A,FALSE,"Headcount CIG";#N/A,#N/A,FALSE,"Headcount iDEN";#N/A,#N/A,FALSE,"JAG PLANT TREND"}</definedName>
    <definedName name="wrne_1" localSheetId="24" hidden="1">{#N/A,#N/A,FALSE,"Headcount_PCS ";#N/A,#N/A,FALSE,"Headcount CIG";#N/A,#N/A,FALSE,"Headcount iDEN";#N/A,#N/A,FALSE,"JAG PLANT TREND"}</definedName>
    <definedName name="wrne_1" localSheetId="21" hidden="1">{#N/A,#N/A,FALSE,"Headcount_PCS ";#N/A,#N/A,FALSE,"Headcount CIG";#N/A,#N/A,FALSE,"Headcount iDEN";#N/A,#N/A,FALSE,"JAG PLANT TREND"}</definedName>
    <definedName name="wrne_1" localSheetId="22" hidden="1">{#N/A,#N/A,FALSE,"Headcount_PCS ";#N/A,#N/A,FALSE,"Headcount CIG";#N/A,#N/A,FALSE,"Headcount iDEN";#N/A,#N/A,FALSE,"JAG PLANT TREND"}</definedName>
    <definedName name="wrne_1" localSheetId="23" hidden="1">{#N/A,#N/A,FALSE,"Headcount_PCS ";#N/A,#N/A,FALSE,"Headcount CIG";#N/A,#N/A,FALSE,"Headcount iDEN";#N/A,#N/A,FALSE,"JAG PLANT TREND"}</definedName>
    <definedName name="wrne_1" localSheetId="20" hidden="1">{#N/A,#N/A,FALSE,"Headcount_PCS ";#N/A,#N/A,FALSE,"Headcount CIG";#N/A,#N/A,FALSE,"Headcount iDEN";#N/A,#N/A,FALSE,"JAG PLANT TREND"}</definedName>
    <definedName name="wrne_1" localSheetId="25" hidden="1">{#N/A,#N/A,FALSE,"Headcount_PCS ";#N/A,#N/A,FALSE,"Headcount CIG";#N/A,#N/A,FALSE,"Headcount iDEN";#N/A,#N/A,FALSE,"JAG PLANT TREND"}</definedName>
    <definedName name="wrne_1" hidden="1">{#N/A,#N/A,FALSE,"Headcount_PCS ";#N/A,#N/A,FALSE,"Headcount CIG";#N/A,#N/A,FALSE,"Headcount iDEN";#N/A,#N/A,FALSE,"JAG PLANT TREND"}</definedName>
    <definedName name="wrne_2" localSheetId="24" hidden="1">{#N/A,#N/A,FALSE,"Headcount_PCS ";#N/A,#N/A,FALSE,"Headcount CIG";#N/A,#N/A,FALSE,"Headcount iDEN";#N/A,#N/A,FALSE,"JAG PLANT TREND"}</definedName>
    <definedName name="wrne_2" localSheetId="21" hidden="1">{#N/A,#N/A,FALSE,"Headcount_PCS ";#N/A,#N/A,FALSE,"Headcount CIG";#N/A,#N/A,FALSE,"Headcount iDEN";#N/A,#N/A,FALSE,"JAG PLANT TREND"}</definedName>
    <definedName name="wrne_2" localSheetId="22" hidden="1">{#N/A,#N/A,FALSE,"Headcount_PCS ";#N/A,#N/A,FALSE,"Headcount CIG";#N/A,#N/A,FALSE,"Headcount iDEN";#N/A,#N/A,FALSE,"JAG PLANT TREND"}</definedName>
    <definedName name="wrne_2" localSheetId="23" hidden="1">{#N/A,#N/A,FALSE,"Headcount_PCS ";#N/A,#N/A,FALSE,"Headcount CIG";#N/A,#N/A,FALSE,"Headcount iDEN";#N/A,#N/A,FALSE,"JAG PLANT TREND"}</definedName>
    <definedName name="wrne_2" localSheetId="20" hidden="1">{#N/A,#N/A,FALSE,"Headcount_PCS ";#N/A,#N/A,FALSE,"Headcount CIG";#N/A,#N/A,FALSE,"Headcount iDEN";#N/A,#N/A,FALSE,"JAG PLANT TREND"}</definedName>
    <definedName name="wrne_2" localSheetId="25" hidden="1">{#N/A,#N/A,FALSE,"Headcount_PCS ";#N/A,#N/A,FALSE,"Headcount CIG";#N/A,#N/A,FALSE,"Headcount iDEN";#N/A,#N/A,FALSE,"JAG PLANT TREND"}</definedName>
    <definedName name="wrne_2" hidden="1">{#N/A,#N/A,FALSE,"Headcount_PCS ";#N/A,#N/A,FALSE,"Headcount CIG";#N/A,#N/A,FALSE,"Headcount iDEN";#N/A,#N/A,FALSE,"JAG PLANT TREND"}</definedName>
    <definedName name="wrne_3" localSheetId="24" hidden="1">{#N/A,#N/A,FALSE,"Headcount_PCS ";#N/A,#N/A,FALSE,"Headcount CIG";#N/A,#N/A,FALSE,"Headcount iDEN";#N/A,#N/A,FALSE,"JAG PLANT TREND"}</definedName>
    <definedName name="wrne_3" localSheetId="21" hidden="1">{#N/A,#N/A,FALSE,"Headcount_PCS ";#N/A,#N/A,FALSE,"Headcount CIG";#N/A,#N/A,FALSE,"Headcount iDEN";#N/A,#N/A,FALSE,"JAG PLANT TREND"}</definedName>
    <definedName name="wrne_3" localSheetId="22" hidden="1">{#N/A,#N/A,FALSE,"Headcount_PCS ";#N/A,#N/A,FALSE,"Headcount CIG";#N/A,#N/A,FALSE,"Headcount iDEN";#N/A,#N/A,FALSE,"JAG PLANT TREND"}</definedName>
    <definedName name="wrne_3" localSheetId="23" hidden="1">{#N/A,#N/A,FALSE,"Headcount_PCS ";#N/A,#N/A,FALSE,"Headcount CIG";#N/A,#N/A,FALSE,"Headcount iDEN";#N/A,#N/A,FALSE,"JAG PLANT TREND"}</definedName>
    <definedName name="wrne_3" localSheetId="20" hidden="1">{#N/A,#N/A,FALSE,"Headcount_PCS ";#N/A,#N/A,FALSE,"Headcount CIG";#N/A,#N/A,FALSE,"Headcount iDEN";#N/A,#N/A,FALSE,"JAG PLANT TREND"}</definedName>
    <definedName name="wrne_3" localSheetId="25" hidden="1">{#N/A,#N/A,FALSE,"Headcount_PCS ";#N/A,#N/A,FALSE,"Headcount CIG";#N/A,#N/A,FALSE,"Headcount iDEN";#N/A,#N/A,FALSE,"JAG PLANT TREND"}</definedName>
    <definedName name="wrne_3" hidden="1">{#N/A,#N/A,FALSE,"Headcount_PCS ";#N/A,#N/A,FALSE,"Headcount CIG";#N/A,#N/A,FALSE,"Headcount iDEN";#N/A,#N/A,FALSE,"JAG PLANT TREND"}</definedName>
    <definedName name="wrne_4" localSheetId="24" hidden="1">{#N/A,#N/A,FALSE,"Headcount_PCS ";#N/A,#N/A,FALSE,"Headcount CIG";#N/A,#N/A,FALSE,"Headcount iDEN";#N/A,#N/A,FALSE,"JAG PLANT TREND"}</definedName>
    <definedName name="wrne_4" localSheetId="21" hidden="1">{#N/A,#N/A,FALSE,"Headcount_PCS ";#N/A,#N/A,FALSE,"Headcount CIG";#N/A,#N/A,FALSE,"Headcount iDEN";#N/A,#N/A,FALSE,"JAG PLANT TREND"}</definedName>
    <definedName name="wrne_4" localSheetId="22" hidden="1">{#N/A,#N/A,FALSE,"Headcount_PCS ";#N/A,#N/A,FALSE,"Headcount CIG";#N/A,#N/A,FALSE,"Headcount iDEN";#N/A,#N/A,FALSE,"JAG PLANT TREND"}</definedName>
    <definedName name="wrne_4" localSheetId="23" hidden="1">{#N/A,#N/A,FALSE,"Headcount_PCS ";#N/A,#N/A,FALSE,"Headcount CIG";#N/A,#N/A,FALSE,"Headcount iDEN";#N/A,#N/A,FALSE,"JAG PLANT TREND"}</definedName>
    <definedName name="wrne_4" localSheetId="20" hidden="1">{#N/A,#N/A,FALSE,"Headcount_PCS ";#N/A,#N/A,FALSE,"Headcount CIG";#N/A,#N/A,FALSE,"Headcount iDEN";#N/A,#N/A,FALSE,"JAG PLANT TREND"}</definedName>
    <definedName name="wrne_4" localSheetId="25" hidden="1">{#N/A,#N/A,FALSE,"Headcount_PCS ";#N/A,#N/A,FALSE,"Headcount CIG";#N/A,#N/A,FALSE,"Headcount iDEN";#N/A,#N/A,FALSE,"JAG PLANT TREND"}</definedName>
    <definedName name="wrne_4" hidden="1">{#N/A,#N/A,FALSE,"Headcount_PCS ";#N/A,#N/A,FALSE,"Headcount CIG";#N/A,#N/A,FALSE,"Headcount iDEN";#N/A,#N/A,FALSE,"JAG PLANT TREND"}</definedName>
    <definedName name="wrne_5" localSheetId="24" hidden="1">{#N/A,#N/A,FALSE,"Headcount_PCS ";#N/A,#N/A,FALSE,"Headcount CIG";#N/A,#N/A,FALSE,"Headcount iDEN";#N/A,#N/A,FALSE,"JAG PLANT TREND"}</definedName>
    <definedName name="wrne_5" localSheetId="21" hidden="1">{#N/A,#N/A,FALSE,"Headcount_PCS ";#N/A,#N/A,FALSE,"Headcount CIG";#N/A,#N/A,FALSE,"Headcount iDEN";#N/A,#N/A,FALSE,"JAG PLANT TREND"}</definedName>
    <definedName name="wrne_5" localSheetId="22" hidden="1">{#N/A,#N/A,FALSE,"Headcount_PCS ";#N/A,#N/A,FALSE,"Headcount CIG";#N/A,#N/A,FALSE,"Headcount iDEN";#N/A,#N/A,FALSE,"JAG PLANT TREND"}</definedName>
    <definedName name="wrne_5" localSheetId="23" hidden="1">{#N/A,#N/A,FALSE,"Headcount_PCS ";#N/A,#N/A,FALSE,"Headcount CIG";#N/A,#N/A,FALSE,"Headcount iDEN";#N/A,#N/A,FALSE,"JAG PLANT TREND"}</definedName>
    <definedName name="wrne_5" localSheetId="20" hidden="1">{#N/A,#N/A,FALSE,"Headcount_PCS ";#N/A,#N/A,FALSE,"Headcount CIG";#N/A,#N/A,FALSE,"Headcount iDEN";#N/A,#N/A,FALSE,"JAG PLANT TREND"}</definedName>
    <definedName name="wrne_5" localSheetId="25" hidden="1">{#N/A,#N/A,FALSE,"Headcount_PCS ";#N/A,#N/A,FALSE,"Headcount CIG";#N/A,#N/A,FALSE,"Headcount iDEN";#N/A,#N/A,FALSE,"JAG PLANT TREND"}</definedName>
    <definedName name="wrne_5" hidden="1">{#N/A,#N/A,FALSE,"Headcount_PCS ";#N/A,#N/A,FALSE,"Headcount CIG";#N/A,#N/A,FALSE,"Headcount iDEN";#N/A,#N/A,FALSE,"JAG PLANT TREND"}</definedName>
    <definedName name="WS" localSheetId="23">#REF!</definedName>
    <definedName name="WS">#REF!</definedName>
    <definedName name="wsxxx" localSheetId="24" hidden="1">{#N/A,#N/A,FALSE,"Total";#N/A,#N/A,FALSE,"ASNS";#N/A,#N/A,FALSE,"PNCNS";#N/A,#N/A,FALSE,"DSNS";#N/A,#N/A,FALSE,"TNS"}</definedName>
    <definedName name="wsxxx" localSheetId="21" hidden="1">{#N/A,#N/A,FALSE,"Total";#N/A,#N/A,FALSE,"ASNS";#N/A,#N/A,FALSE,"PNCNS";#N/A,#N/A,FALSE,"DSNS";#N/A,#N/A,FALSE,"TNS"}</definedName>
    <definedName name="wsxxx" localSheetId="22" hidden="1">{#N/A,#N/A,FALSE,"Total";#N/A,#N/A,FALSE,"ASNS";#N/A,#N/A,FALSE,"PNCNS";#N/A,#N/A,FALSE,"DSNS";#N/A,#N/A,FALSE,"TNS"}</definedName>
    <definedName name="wsxxx" localSheetId="23" hidden="1">{#N/A,#N/A,FALSE,"Total";#N/A,#N/A,FALSE,"ASNS";#N/A,#N/A,FALSE,"PNCNS";#N/A,#N/A,FALSE,"DSNS";#N/A,#N/A,FALSE,"TNS"}</definedName>
    <definedName name="wsxxx" localSheetId="20" hidden="1">{#N/A,#N/A,FALSE,"Total";#N/A,#N/A,FALSE,"ASNS";#N/A,#N/A,FALSE,"PNCNS";#N/A,#N/A,FALSE,"DSNS";#N/A,#N/A,FALSE,"TNS"}</definedName>
    <definedName name="wsxxx" localSheetId="25" hidden="1">{#N/A,#N/A,FALSE,"Total";#N/A,#N/A,FALSE,"ASNS";#N/A,#N/A,FALSE,"PNCNS";#N/A,#N/A,FALSE,"DSNS";#N/A,#N/A,FALSE,"TNS"}</definedName>
    <definedName name="wsxxx" hidden="1">{#N/A,#N/A,FALSE,"Total";#N/A,#N/A,FALSE,"ASNS";#N/A,#N/A,FALSE,"PNCNS";#N/A,#N/A,FALSE,"DSNS";#N/A,#N/A,FALSE,"TNS"}</definedName>
    <definedName name="wsxxxx" localSheetId="24" hidden="1">{#N/A,#N/A,FALSE,"QTR Total";#N/A,#N/A,FALSE,"QTR ASNS";#N/A,#N/A,FALSE,"QTR PNCNS";#N/A,#N/A,FALSE,"QTR DSNS";#N/A,#N/A,FALSE,"QTR TNS"}</definedName>
    <definedName name="wsxxxx" localSheetId="21" hidden="1">{#N/A,#N/A,FALSE,"QTR Total";#N/A,#N/A,FALSE,"QTR ASNS";#N/A,#N/A,FALSE,"QTR PNCNS";#N/A,#N/A,FALSE,"QTR DSNS";#N/A,#N/A,FALSE,"QTR TNS"}</definedName>
    <definedName name="wsxxxx" localSheetId="22" hidden="1">{#N/A,#N/A,FALSE,"QTR Total";#N/A,#N/A,FALSE,"QTR ASNS";#N/A,#N/A,FALSE,"QTR PNCNS";#N/A,#N/A,FALSE,"QTR DSNS";#N/A,#N/A,FALSE,"QTR TNS"}</definedName>
    <definedName name="wsxxxx" localSheetId="23" hidden="1">{#N/A,#N/A,FALSE,"QTR Total";#N/A,#N/A,FALSE,"QTR ASNS";#N/A,#N/A,FALSE,"QTR PNCNS";#N/A,#N/A,FALSE,"QTR DSNS";#N/A,#N/A,FALSE,"QTR TNS"}</definedName>
    <definedName name="wsxxxx" localSheetId="20" hidden="1">{#N/A,#N/A,FALSE,"QTR Total";#N/A,#N/A,FALSE,"QTR ASNS";#N/A,#N/A,FALSE,"QTR PNCNS";#N/A,#N/A,FALSE,"QTR DSNS";#N/A,#N/A,FALSE,"QTR TNS"}</definedName>
    <definedName name="wsxxxx" localSheetId="25" hidden="1">{#N/A,#N/A,FALSE,"QTR Total";#N/A,#N/A,FALSE,"QTR ASNS";#N/A,#N/A,FALSE,"QTR PNCNS";#N/A,#N/A,FALSE,"QTR DSNS";#N/A,#N/A,FALSE,"QTR TNS"}</definedName>
    <definedName name="wsxxxx" hidden="1">{#N/A,#N/A,FALSE,"QTR Total";#N/A,#N/A,FALSE,"QTR ASNS";#N/A,#N/A,FALSE,"QTR PNCNS";#N/A,#N/A,FALSE,"QTR DSNS";#N/A,#N/A,FALSE,"QTR TNS"}</definedName>
    <definedName name="wvu.Assumptions." localSheetId="24" hidden="1">{TRUE,TRUE,-1.25,-15.5,484.5,253.5,FALSE,FALSE,TRUE,TRUE,0,1,#N/A,1,3,14.8947368421053,2,3,FALSE,TRUE,3,TRUE,1,TRUE,80,"Swvu.Assumptions.","ACwvu.Assumptions.",#N/A,FALSE,FALSE,0.65,0.5,1.25,1,1,"","",TRUE,FALSE,FALSE,FALSE,1,#N/A,1,1,"=R1C1:R64C13",FALSE,"Rwvu.Assumptions.",#N/A,FALSE,FALSE,FALSE,1,#N/A,#N/A,FALSE,FALSE,TRUE,TRUE,TRUE}</definedName>
    <definedName name="wvu.Assumptions." localSheetId="21" hidden="1">{TRUE,TRUE,-1.25,-15.5,484.5,253.5,FALSE,FALSE,TRUE,TRUE,0,1,#N/A,1,3,14.8947368421053,2,3,FALSE,TRUE,3,TRUE,1,TRUE,80,"Swvu.Assumptions.","ACwvu.Assumptions.",#N/A,FALSE,FALSE,0.65,0.5,1.25,1,1,"","",TRUE,FALSE,FALSE,FALSE,1,#N/A,1,1,"=R1C1:R64C13",FALSE,"Rwvu.Assumptions.",#N/A,FALSE,FALSE,FALSE,1,#N/A,#N/A,FALSE,FALSE,TRUE,TRUE,TRUE}</definedName>
    <definedName name="wvu.Assumptions." localSheetId="22" hidden="1">{TRUE,TRUE,-1.25,-15.5,484.5,253.5,FALSE,FALSE,TRUE,TRUE,0,1,#N/A,1,3,14.8947368421053,2,3,FALSE,TRUE,3,TRUE,1,TRUE,80,"Swvu.Assumptions.","ACwvu.Assumptions.",#N/A,FALSE,FALSE,0.65,0.5,1.25,1,1,"","",TRUE,FALSE,FALSE,FALSE,1,#N/A,1,1,"=R1C1:R64C13",FALSE,"Rwvu.Assumptions.",#N/A,FALSE,FALSE,FALSE,1,#N/A,#N/A,FALSE,FALSE,TRUE,TRUE,TRUE}</definedName>
    <definedName name="wvu.Assumptions." localSheetId="23" hidden="1">{TRUE,TRUE,-1.25,-15.5,484.5,253.5,FALSE,FALSE,TRUE,TRUE,0,1,#N/A,1,3,14.8947368421053,2,3,FALSE,TRUE,3,TRUE,1,TRUE,80,"Swvu.Assumptions.","ACwvu.Assumptions.",#N/A,FALSE,FALSE,0.65,0.5,1.25,1,1,"","",TRUE,FALSE,FALSE,FALSE,1,#N/A,1,1,"=R1C1:R64C13",FALSE,"Rwvu.Assumptions.",#N/A,FALSE,FALSE,FALSE,1,#N/A,#N/A,FALSE,FALSE,TRUE,TRUE,TRUE}</definedName>
    <definedName name="wvu.Assumptions." localSheetId="20" hidden="1">{TRUE,TRUE,-1.25,-15.5,484.5,253.5,FALSE,FALSE,TRUE,TRUE,0,1,#N/A,1,3,14.8947368421053,2,3,FALSE,TRUE,3,TRUE,1,TRUE,80,"Swvu.Assumptions.","ACwvu.Assumptions.",#N/A,FALSE,FALSE,0.65,0.5,1.25,1,1,"","",TRUE,FALSE,FALSE,FALSE,1,#N/A,1,1,"=R1C1:R64C13",FALSE,"Rwvu.Assumptions.",#N/A,FALSE,FALSE,FALSE,1,#N/A,#N/A,FALSE,FALSE,TRUE,TRUE,TRUE}</definedName>
    <definedName name="wvu.Assumptions." localSheetId="25" hidden="1">{TRUE,TRUE,-1.25,-15.5,484.5,253.5,FALSE,FALSE,TRUE,TRUE,0,1,#N/A,1,3,14.8947368421053,2,3,FALSE,TRUE,3,TRUE,1,TRUE,80,"Swvu.Assumptions.","ACwvu.Assumptions.",#N/A,FALSE,FALSE,0.65,0.5,1.25,1,1,"","",TRUE,FALSE,FALSE,FALSE,1,#N/A,1,1,"=R1C1:R64C13",FALSE,"Rwvu.Assumptions.",#N/A,FALSE,FALSE,FALSE,1,#N/A,#N/A,FALSE,FALSE,TRUE,TRUE,TRUE}</definedName>
    <definedName name="wvu.Assumptions." hidden="1">{TRUE,TRUE,-1.25,-15.5,484.5,253.5,FALSE,FALSE,TRUE,TRUE,0,1,#N/A,1,3,14.8947368421053,2,3,FALSE,TRUE,3,TRUE,1,TRUE,80,"Swvu.Assumptions.","ACwvu.Assumptions.",#N/A,FALSE,FALSE,0.65,0.5,1.25,1,1,"","",TRUE,FALSE,FALSE,FALSE,1,#N/A,1,1,"=R1C1:R64C13",FALSE,"Rwvu.Assumptions.",#N/A,FALSE,FALSE,FALSE,1,#N/A,#N/A,FALSE,FALSE,TRUE,TRUE,TRUE}</definedName>
    <definedName name="wvu.capexsum." localSheetId="24" hidden="1">{TRUE,TRUE,-1.25,-15.5,604.5,343.5,FALSE,FALSE,TRUE,TRUE,0,1,2,1,4,1,3,4,TRUE,TRUE,3,TRUE,1,TRUE,85,"Swvu.capexsum.","ACwvu.capexsum.",#N/A,FALSE,FALSE,0.75,0.75,1,1,2,"","",TRUE,FALSE,FALSE,FALSE,1,100,#N/A,#N/A,"=R1C1:R24C12",FALSE,#N/A,#N/A,FALSE,FALSE,FALSE,1,#N/A,#N/A,FALSE,FALSE,TRUE,TRUE,TRUE}</definedName>
    <definedName name="wvu.capexsum." localSheetId="21" hidden="1">{TRUE,TRUE,-1.25,-15.5,604.5,343.5,FALSE,FALSE,TRUE,TRUE,0,1,2,1,4,1,3,4,TRUE,TRUE,3,TRUE,1,TRUE,85,"Swvu.capexsum.","ACwvu.capexsum.",#N/A,FALSE,FALSE,0.75,0.75,1,1,2,"","",TRUE,FALSE,FALSE,FALSE,1,100,#N/A,#N/A,"=R1C1:R24C12",FALSE,#N/A,#N/A,FALSE,FALSE,FALSE,1,#N/A,#N/A,FALSE,FALSE,TRUE,TRUE,TRUE}</definedName>
    <definedName name="wvu.capexsum." localSheetId="22" hidden="1">{TRUE,TRUE,-1.25,-15.5,604.5,343.5,FALSE,FALSE,TRUE,TRUE,0,1,2,1,4,1,3,4,TRUE,TRUE,3,TRUE,1,TRUE,85,"Swvu.capexsum.","ACwvu.capexsum.",#N/A,FALSE,FALSE,0.75,0.75,1,1,2,"","",TRUE,FALSE,FALSE,FALSE,1,100,#N/A,#N/A,"=R1C1:R24C12",FALSE,#N/A,#N/A,FALSE,FALSE,FALSE,1,#N/A,#N/A,FALSE,FALSE,TRUE,TRUE,TRUE}</definedName>
    <definedName name="wvu.capexsum." localSheetId="23" hidden="1">{TRUE,TRUE,-1.25,-15.5,604.5,343.5,FALSE,FALSE,TRUE,TRUE,0,1,2,1,4,1,3,4,TRUE,TRUE,3,TRUE,1,TRUE,85,"Swvu.capexsum.","ACwvu.capexsum.",#N/A,FALSE,FALSE,0.75,0.75,1,1,2,"","",TRUE,FALSE,FALSE,FALSE,1,100,#N/A,#N/A,"=R1C1:R24C12",FALSE,#N/A,#N/A,FALSE,FALSE,FALSE,1,#N/A,#N/A,FALSE,FALSE,TRUE,TRUE,TRUE}</definedName>
    <definedName name="wvu.capexsum." localSheetId="20" hidden="1">{TRUE,TRUE,-1.25,-15.5,604.5,343.5,FALSE,FALSE,TRUE,TRUE,0,1,2,1,4,1,3,4,TRUE,TRUE,3,TRUE,1,TRUE,85,"Swvu.capexsum.","ACwvu.capexsum.",#N/A,FALSE,FALSE,0.75,0.75,1,1,2,"","",TRUE,FALSE,FALSE,FALSE,1,100,#N/A,#N/A,"=R1C1:R24C12",FALSE,#N/A,#N/A,FALSE,FALSE,FALSE,1,#N/A,#N/A,FALSE,FALSE,TRUE,TRUE,TRUE}</definedName>
    <definedName name="wvu.capexsum." localSheetId="25" hidden="1">{TRUE,TRUE,-1.25,-15.5,604.5,343.5,FALSE,FALSE,TRUE,TRUE,0,1,2,1,4,1,3,4,TRUE,TRUE,3,TRUE,1,TRUE,85,"Swvu.capexsum.","ACwvu.capexsum.",#N/A,FALSE,FALSE,0.75,0.75,1,1,2,"","",TRUE,FALSE,FALSE,FALSE,1,100,#N/A,#N/A,"=R1C1:R24C12",FALSE,#N/A,#N/A,FALSE,FALSE,FALSE,1,#N/A,#N/A,FALSE,FALSE,TRUE,TRUE,TRUE}</definedName>
    <definedName name="wvu.capexsum." hidden="1">{TRUE,TRUE,-1.25,-15.5,604.5,343.5,FALSE,FALSE,TRUE,TRUE,0,1,2,1,4,1,3,4,TRUE,TRUE,3,TRUE,1,TRUE,85,"Swvu.capexsum.","ACwvu.capexsum.",#N/A,FALSE,FALSE,0.75,0.75,1,1,2,"","",TRUE,FALSE,FALSE,FALSE,1,100,#N/A,#N/A,"=R1C1:R24C12",FALSE,#N/A,#N/A,FALSE,FALSE,FALSE,1,#N/A,#N/A,FALSE,FALSE,TRUE,TRUE,TRUE}</definedName>
    <definedName name="wvu.DATABASE." localSheetId="24"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localSheetId="21"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localSheetId="22"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localSheetId="23"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localSheetId="20"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localSheetId="25"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earnings." localSheetId="24" hidden="1">{TRUE,TRUE,-1.25,-15.5,604.5,343.5,FALSE,FALSE,TRUE,TRUE,0,1,2,1,5,1,4,4,TRUE,TRUE,3,TRUE,1,TRUE,85,"Swvu.earnings.","ACwvu.earnings.",#N/A,FALSE,FALSE,0.75,0.75,1,1,2,"","",TRUE,FALSE,FALSE,FALSE,1,#N/A,1,1,"=R1C1:R39C12",FALSE,#N/A,#N/A,FALSE,FALSE,FALSE,1,#N/A,#N/A,FALSE,FALSE,TRUE,TRUE,TRUE}</definedName>
    <definedName name="wvu.earnings." localSheetId="21" hidden="1">{TRUE,TRUE,-1.25,-15.5,604.5,343.5,FALSE,FALSE,TRUE,TRUE,0,1,2,1,5,1,4,4,TRUE,TRUE,3,TRUE,1,TRUE,85,"Swvu.earnings.","ACwvu.earnings.",#N/A,FALSE,FALSE,0.75,0.75,1,1,2,"","",TRUE,FALSE,FALSE,FALSE,1,#N/A,1,1,"=R1C1:R39C12",FALSE,#N/A,#N/A,FALSE,FALSE,FALSE,1,#N/A,#N/A,FALSE,FALSE,TRUE,TRUE,TRUE}</definedName>
    <definedName name="wvu.earnings." localSheetId="22" hidden="1">{TRUE,TRUE,-1.25,-15.5,604.5,343.5,FALSE,FALSE,TRUE,TRUE,0,1,2,1,5,1,4,4,TRUE,TRUE,3,TRUE,1,TRUE,85,"Swvu.earnings.","ACwvu.earnings.",#N/A,FALSE,FALSE,0.75,0.75,1,1,2,"","",TRUE,FALSE,FALSE,FALSE,1,#N/A,1,1,"=R1C1:R39C12",FALSE,#N/A,#N/A,FALSE,FALSE,FALSE,1,#N/A,#N/A,FALSE,FALSE,TRUE,TRUE,TRUE}</definedName>
    <definedName name="wvu.earnings." localSheetId="23" hidden="1">{TRUE,TRUE,-1.25,-15.5,604.5,343.5,FALSE,FALSE,TRUE,TRUE,0,1,2,1,5,1,4,4,TRUE,TRUE,3,TRUE,1,TRUE,85,"Swvu.earnings.","ACwvu.earnings.",#N/A,FALSE,FALSE,0.75,0.75,1,1,2,"","",TRUE,FALSE,FALSE,FALSE,1,#N/A,1,1,"=R1C1:R39C12",FALSE,#N/A,#N/A,FALSE,FALSE,FALSE,1,#N/A,#N/A,FALSE,FALSE,TRUE,TRUE,TRUE}</definedName>
    <definedName name="wvu.earnings." localSheetId="20" hidden="1">{TRUE,TRUE,-1.25,-15.5,604.5,343.5,FALSE,FALSE,TRUE,TRUE,0,1,2,1,5,1,4,4,TRUE,TRUE,3,TRUE,1,TRUE,85,"Swvu.earnings.","ACwvu.earnings.",#N/A,FALSE,FALSE,0.75,0.75,1,1,2,"","",TRUE,FALSE,FALSE,FALSE,1,#N/A,1,1,"=R1C1:R39C12",FALSE,#N/A,#N/A,FALSE,FALSE,FALSE,1,#N/A,#N/A,FALSE,FALSE,TRUE,TRUE,TRUE}</definedName>
    <definedName name="wvu.earnings." localSheetId="25" hidden="1">{TRUE,TRUE,-1.25,-15.5,604.5,343.5,FALSE,FALSE,TRUE,TRUE,0,1,2,1,5,1,4,4,TRUE,TRUE,3,TRUE,1,TRUE,85,"Swvu.earnings.","ACwvu.earnings.",#N/A,FALSE,FALSE,0.75,0.75,1,1,2,"","",TRUE,FALSE,FALSE,FALSE,1,#N/A,1,1,"=R1C1:R39C12",FALSE,#N/A,#N/A,FALSE,FALSE,FALSE,1,#N/A,#N/A,FALSE,FALSE,TRUE,TRUE,TRUE}</definedName>
    <definedName name="wvu.earnings." hidden="1">{TRUE,TRUE,-1.25,-15.5,604.5,343.5,FALSE,FALSE,TRUE,TRUE,0,1,2,1,5,1,4,4,TRUE,TRUE,3,TRUE,1,TRUE,85,"Swvu.earnings.","ACwvu.earnings.",#N/A,FALSE,FALSE,0.75,0.75,1,1,2,"","",TRUE,FALSE,FALSE,FALSE,1,#N/A,1,1,"=R1C1:R39C12",FALSE,#N/A,#N/A,FALSE,FALSE,FALSE,1,#N/A,#N/A,FALSE,FALSE,TRUE,TRUE,TRUE}</definedName>
    <definedName name="wvu.foreign._.oil._.and._.gas._.results." localSheetId="24"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wvu.foreign._.oil._.and._.gas._.results." localSheetId="21"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wvu.foreign._.oil._.and._.gas._.results." localSheetId="22"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wvu.foreign._.oil._.and._.gas._.results." localSheetId="23"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wvu.foreign._.oil._.and._.gas._.results." localSheetId="20"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wvu.foreign._.oil._.and._.gas._.results." localSheetId="25"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wvu.foreign._.oil._.and._.gas._.results."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wvu.inputs._.raw._.data." localSheetId="24"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normal._.growth." localSheetId="24" hidden="1">{TRUE,TRUE,-1.25,-15.5,604.5,343.5,FALSE,FALSE,TRUE,TRUE,0,1,#N/A,1,#N/A,11.0357142857143,23.5294117647059,1,FALSE,FALSE,3,TRUE,1,FALSE,100,"Swvu.normal._.growth.","ACwvu.normal._.growth.",#N/A,FALSE,FALSE,0.75,0.75,1,1,1,"","",TRUE,FALSE,FALSE,FALSE,1,#N/A,1,1,"=R1C1:R20C3",FALSE,#N/A,#N/A,FALSE,FALSE,FALSE,1,#N/A,#N/A,FALSE,FALSE,TRUE,TRUE,TRUE}</definedName>
    <definedName name="wvu.normal._.growth." localSheetId="21" hidden="1">{TRUE,TRUE,-1.25,-15.5,604.5,343.5,FALSE,FALSE,TRUE,TRUE,0,1,#N/A,1,#N/A,11.0357142857143,23.5294117647059,1,FALSE,FALSE,3,TRUE,1,FALSE,100,"Swvu.normal._.growth.","ACwvu.normal._.growth.",#N/A,FALSE,FALSE,0.75,0.75,1,1,1,"","",TRUE,FALSE,FALSE,FALSE,1,#N/A,1,1,"=R1C1:R20C3",FALSE,#N/A,#N/A,FALSE,FALSE,FALSE,1,#N/A,#N/A,FALSE,FALSE,TRUE,TRUE,TRUE}</definedName>
    <definedName name="wvu.normal._.growth." localSheetId="22" hidden="1">{TRUE,TRUE,-1.25,-15.5,604.5,343.5,FALSE,FALSE,TRUE,TRUE,0,1,#N/A,1,#N/A,11.0357142857143,23.5294117647059,1,FALSE,FALSE,3,TRUE,1,FALSE,100,"Swvu.normal._.growth.","ACwvu.normal._.growth.",#N/A,FALSE,FALSE,0.75,0.75,1,1,1,"","",TRUE,FALSE,FALSE,FALSE,1,#N/A,1,1,"=R1C1:R20C3",FALSE,#N/A,#N/A,FALSE,FALSE,FALSE,1,#N/A,#N/A,FALSE,FALSE,TRUE,TRUE,TRUE}</definedName>
    <definedName name="wvu.normal._.growth." localSheetId="23" hidden="1">{TRUE,TRUE,-1.25,-15.5,604.5,343.5,FALSE,FALSE,TRUE,TRUE,0,1,#N/A,1,#N/A,11.0357142857143,23.5294117647059,1,FALSE,FALSE,3,TRUE,1,FALSE,100,"Swvu.normal._.growth.","ACwvu.normal._.growth.",#N/A,FALSE,FALSE,0.75,0.75,1,1,1,"","",TRUE,FALSE,FALSE,FALSE,1,#N/A,1,1,"=R1C1:R20C3",FALSE,#N/A,#N/A,FALSE,FALSE,FALSE,1,#N/A,#N/A,FALSE,FALSE,TRUE,TRUE,TRUE}</definedName>
    <definedName name="wvu.normal._.growth." localSheetId="20" hidden="1">{TRUE,TRUE,-1.25,-15.5,604.5,343.5,FALSE,FALSE,TRUE,TRUE,0,1,#N/A,1,#N/A,11.0357142857143,23.5294117647059,1,FALSE,FALSE,3,TRUE,1,FALSE,100,"Swvu.normal._.growth.","ACwvu.normal._.growth.",#N/A,FALSE,FALSE,0.75,0.75,1,1,1,"","",TRUE,FALSE,FALSE,FALSE,1,#N/A,1,1,"=R1C1:R20C3",FALSE,#N/A,#N/A,FALSE,FALSE,FALSE,1,#N/A,#N/A,FALSE,FALSE,TRUE,TRUE,TRUE}</definedName>
    <definedName name="wvu.normal._.growth." localSheetId="25" hidden="1">{TRUE,TRUE,-1.25,-15.5,604.5,343.5,FALSE,FALSE,TRUE,TRUE,0,1,#N/A,1,#N/A,11.0357142857143,23.5294117647059,1,FALSE,FALSE,3,TRUE,1,FALSE,100,"Swvu.normal._.growth.","ACwvu.normal._.growth.",#N/A,FALSE,FALSE,0.75,0.75,1,1,1,"","",TRUE,FALSE,FALSE,FALSE,1,#N/A,1,1,"=R1C1:R20C3",FALSE,#N/A,#N/A,FALSE,FALSE,FALSE,1,#N/A,#N/A,FALSE,FALSE,TRUE,TRUE,TRUE}</definedName>
    <definedName name="wvu.normal._.growth." hidden="1">{TRUE,TRUE,-1.25,-15.5,604.5,343.5,FALSE,FALSE,TRUE,TRUE,0,1,#N/A,1,#N/A,11.0357142857143,23.5294117647059,1,FALSE,FALSE,3,TRUE,1,FALSE,100,"Swvu.normal._.growth.","ACwvu.normal._.growth.",#N/A,FALSE,FALSE,0.75,0.75,1,1,1,"","",TRUE,FALSE,FALSE,FALSE,1,#N/A,1,1,"=R1C1:R20C3",FALSE,#N/A,#N/A,FALSE,FALSE,FALSE,1,#N/A,#N/A,FALSE,FALSE,TRUE,TRUE,TRUE}</definedName>
    <definedName name="wvu.oil._.and._.gas._.details." localSheetId="24" hidden="1">{TRUE,TRUE,-1.25,-15.5,604.5,343.5,FALSE,FALSE,TRUE,TRUE,0,1,#N/A,1,35,14.1666666666667,3,3,FALSE,TRUE,3,TRUE,1,TRUE,85,"Swvu.oil._.and._.gas._.details.","ACwvu.oil._.and._.gas._.details.",#N/A,FALSE,FALSE,0.75,0.75,1,1,1,"","",TRUE,FALSE,FALSE,FALSE,1,#N/A,1,1,"=R1C1:R59C11","=R1:R3",#N/A,#N/A,FALSE,FALSE,FALSE,1,#N/A,#N/A,FALSE,FALSE,TRUE,TRUE,TRUE}</definedName>
    <definedName name="wvu.oil._.and._.gas._.details." localSheetId="21" hidden="1">{TRUE,TRUE,-1.25,-15.5,604.5,343.5,FALSE,FALSE,TRUE,TRUE,0,1,#N/A,1,35,14.1666666666667,3,3,FALSE,TRUE,3,TRUE,1,TRUE,85,"Swvu.oil._.and._.gas._.details.","ACwvu.oil._.and._.gas._.details.",#N/A,FALSE,FALSE,0.75,0.75,1,1,1,"","",TRUE,FALSE,FALSE,FALSE,1,#N/A,1,1,"=R1C1:R59C11","=R1:R3",#N/A,#N/A,FALSE,FALSE,FALSE,1,#N/A,#N/A,FALSE,FALSE,TRUE,TRUE,TRUE}</definedName>
    <definedName name="wvu.oil._.and._.gas._.details." localSheetId="22" hidden="1">{TRUE,TRUE,-1.25,-15.5,604.5,343.5,FALSE,FALSE,TRUE,TRUE,0,1,#N/A,1,35,14.1666666666667,3,3,FALSE,TRUE,3,TRUE,1,TRUE,85,"Swvu.oil._.and._.gas._.details.","ACwvu.oil._.and._.gas._.details.",#N/A,FALSE,FALSE,0.75,0.75,1,1,1,"","",TRUE,FALSE,FALSE,FALSE,1,#N/A,1,1,"=R1C1:R59C11","=R1:R3",#N/A,#N/A,FALSE,FALSE,FALSE,1,#N/A,#N/A,FALSE,FALSE,TRUE,TRUE,TRUE}</definedName>
    <definedName name="wvu.oil._.and._.gas._.details." localSheetId="23" hidden="1">{TRUE,TRUE,-1.25,-15.5,604.5,343.5,FALSE,FALSE,TRUE,TRUE,0,1,#N/A,1,35,14.1666666666667,3,3,FALSE,TRUE,3,TRUE,1,TRUE,85,"Swvu.oil._.and._.gas._.details.","ACwvu.oil._.and._.gas._.details.",#N/A,FALSE,FALSE,0.75,0.75,1,1,1,"","",TRUE,FALSE,FALSE,FALSE,1,#N/A,1,1,"=R1C1:R59C11","=R1:R3",#N/A,#N/A,FALSE,FALSE,FALSE,1,#N/A,#N/A,FALSE,FALSE,TRUE,TRUE,TRUE}</definedName>
    <definedName name="wvu.oil._.and._.gas._.details." localSheetId="20" hidden="1">{TRUE,TRUE,-1.25,-15.5,604.5,343.5,FALSE,FALSE,TRUE,TRUE,0,1,#N/A,1,35,14.1666666666667,3,3,FALSE,TRUE,3,TRUE,1,TRUE,85,"Swvu.oil._.and._.gas._.details.","ACwvu.oil._.and._.gas._.details.",#N/A,FALSE,FALSE,0.75,0.75,1,1,1,"","",TRUE,FALSE,FALSE,FALSE,1,#N/A,1,1,"=R1C1:R59C11","=R1:R3",#N/A,#N/A,FALSE,FALSE,FALSE,1,#N/A,#N/A,FALSE,FALSE,TRUE,TRUE,TRUE}</definedName>
    <definedName name="wvu.oil._.and._.gas._.details." localSheetId="25" hidden="1">{TRUE,TRUE,-1.25,-15.5,604.5,343.5,FALSE,FALSE,TRUE,TRUE,0,1,#N/A,1,35,14.1666666666667,3,3,FALSE,TRUE,3,TRUE,1,TRUE,85,"Swvu.oil._.and._.gas._.details.","ACwvu.oil._.and._.gas._.details.",#N/A,FALSE,FALSE,0.75,0.75,1,1,1,"","",TRUE,FALSE,FALSE,FALSE,1,#N/A,1,1,"=R1C1:R59C11","=R1:R3",#N/A,#N/A,FALSE,FALSE,FALSE,1,#N/A,#N/A,FALSE,FALSE,TRUE,TRUE,TRUE}</definedName>
    <definedName name="wvu.oil._.and._.gas._.details." hidden="1">{TRUE,TRUE,-1.25,-15.5,604.5,343.5,FALSE,FALSE,TRUE,TRUE,0,1,#N/A,1,35,14.1666666666667,3,3,FALSE,TRUE,3,TRUE,1,TRUE,85,"Swvu.oil._.and._.gas._.details.","ACwvu.oil._.and._.gas._.details.",#N/A,FALSE,FALSE,0.75,0.75,1,1,1,"","",TRUE,FALSE,FALSE,FALSE,1,#N/A,1,1,"=R1C1:R59C11","=R1:R3",#N/A,#N/A,FALSE,FALSE,FALSE,1,#N/A,#N/A,FALSE,FALSE,TRUE,TRUE,TRUE}</definedName>
    <definedName name="wvu.OP." localSheetId="24"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localSheetId="21"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localSheetId="22"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localSheetId="23"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localSheetId="20"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localSheetId="25"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qtr._.earnings._.model." localSheetId="24" hidden="1">{TRUE,TRUE,-1.25,-15.5,604.5,343.5,FALSE,FALSE,TRUE,TRUE,0,1,5,1,5,1,4,4,TRUE,TRUE,3,TRUE,1,TRUE,80,"Swvu.qtr._.earnings._.model.","ACwvu.qtr._.earnings._.model.",#N/A,FALSE,FALSE,0.65,0.5,1.25,1,2,"","",TRUE,FALSE,FALSE,FALSE,1,#N/A,1,1,"=R1C1:R36C16",FALSE,#N/A,#N/A,FALSE,FALSE,FALSE,1,#N/A,#N/A,FALSE,FALSE,TRUE,TRUE,TRUE}</definedName>
    <definedName name="wvu.qtr._.earnings._.model." localSheetId="21" hidden="1">{TRUE,TRUE,-1.25,-15.5,604.5,343.5,FALSE,FALSE,TRUE,TRUE,0,1,5,1,5,1,4,4,TRUE,TRUE,3,TRUE,1,TRUE,80,"Swvu.qtr._.earnings._.model.","ACwvu.qtr._.earnings._.model.",#N/A,FALSE,FALSE,0.65,0.5,1.25,1,2,"","",TRUE,FALSE,FALSE,FALSE,1,#N/A,1,1,"=R1C1:R36C16",FALSE,#N/A,#N/A,FALSE,FALSE,FALSE,1,#N/A,#N/A,FALSE,FALSE,TRUE,TRUE,TRUE}</definedName>
    <definedName name="wvu.qtr._.earnings._.model." localSheetId="22" hidden="1">{TRUE,TRUE,-1.25,-15.5,604.5,343.5,FALSE,FALSE,TRUE,TRUE,0,1,5,1,5,1,4,4,TRUE,TRUE,3,TRUE,1,TRUE,80,"Swvu.qtr._.earnings._.model.","ACwvu.qtr._.earnings._.model.",#N/A,FALSE,FALSE,0.65,0.5,1.25,1,2,"","",TRUE,FALSE,FALSE,FALSE,1,#N/A,1,1,"=R1C1:R36C16",FALSE,#N/A,#N/A,FALSE,FALSE,FALSE,1,#N/A,#N/A,FALSE,FALSE,TRUE,TRUE,TRUE}</definedName>
    <definedName name="wvu.qtr._.earnings._.model." localSheetId="23" hidden="1">{TRUE,TRUE,-1.25,-15.5,604.5,343.5,FALSE,FALSE,TRUE,TRUE,0,1,5,1,5,1,4,4,TRUE,TRUE,3,TRUE,1,TRUE,80,"Swvu.qtr._.earnings._.model.","ACwvu.qtr._.earnings._.model.",#N/A,FALSE,FALSE,0.65,0.5,1.25,1,2,"","",TRUE,FALSE,FALSE,FALSE,1,#N/A,1,1,"=R1C1:R36C16",FALSE,#N/A,#N/A,FALSE,FALSE,FALSE,1,#N/A,#N/A,FALSE,FALSE,TRUE,TRUE,TRUE}</definedName>
    <definedName name="wvu.qtr._.earnings._.model." localSheetId="20" hidden="1">{TRUE,TRUE,-1.25,-15.5,604.5,343.5,FALSE,FALSE,TRUE,TRUE,0,1,5,1,5,1,4,4,TRUE,TRUE,3,TRUE,1,TRUE,80,"Swvu.qtr._.earnings._.model.","ACwvu.qtr._.earnings._.model.",#N/A,FALSE,FALSE,0.65,0.5,1.25,1,2,"","",TRUE,FALSE,FALSE,FALSE,1,#N/A,1,1,"=R1C1:R36C16",FALSE,#N/A,#N/A,FALSE,FALSE,FALSE,1,#N/A,#N/A,FALSE,FALSE,TRUE,TRUE,TRUE}</definedName>
    <definedName name="wvu.qtr._.earnings._.model." localSheetId="25" hidden="1">{TRUE,TRUE,-1.25,-15.5,604.5,343.5,FALSE,FALSE,TRUE,TRUE,0,1,5,1,5,1,4,4,TRUE,TRUE,3,TRUE,1,TRUE,80,"Swvu.qtr._.earnings._.model.","ACwvu.qtr._.earnings._.model.",#N/A,FALSE,FALSE,0.65,0.5,1.25,1,2,"","",TRUE,FALSE,FALSE,FALSE,1,#N/A,1,1,"=R1C1:R36C16",FALSE,#N/A,#N/A,FALSE,FALSE,FALSE,1,#N/A,#N/A,FALSE,FALSE,TRUE,TRUE,TRUE}</definedName>
    <definedName name="wvu.qtr._.earnings._.model." hidden="1">{TRUE,TRUE,-1.25,-15.5,604.5,343.5,FALSE,FALSE,TRUE,TRUE,0,1,5,1,5,1,4,4,TRUE,TRUE,3,TRUE,1,TRUE,80,"Swvu.qtr._.earnings._.model.","ACwvu.qtr._.earnings._.model.",#N/A,FALSE,FALSE,0.65,0.5,1.25,1,2,"","",TRUE,FALSE,FALSE,FALSE,1,#N/A,1,1,"=R1C1:R36C16",FALSE,#N/A,#N/A,FALSE,FALSE,FALSE,1,#N/A,#N/A,FALSE,FALSE,TRUE,TRUE,TRUE}</definedName>
    <definedName name="wvu.qtr._.for._.IR." localSheetId="24" hidden="1">{TRUE,TRUE,-1.25,-15.5,604.5,343.5,FALSE,FALSE,TRUE,TRUE,0,1,2,1,13,1,4,4,TRUE,TRUE,3,TRUE,1,TRUE,80,"Swvu.qtr._.for._.IR.","ACwvu.qtr._.for._.IR.",#N/A,FALSE,FALSE,0.65,0.5,1.25,1,2,"","",TRUE,FALSE,FALSE,FALSE,1,#N/A,1,1,"=R1C1:R33C11",FALSE,#N/A,#N/A,FALSE,FALSE,FALSE,1,#N/A,#N/A,FALSE,FALSE,TRUE,TRUE,TRUE}</definedName>
    <definedName name="wvu.qtr._.for._.IR." localSheetId="21" hidden="1">{TRUE,TRUE,-1.25,-15.5,604.5,343.5,FALSE,FALSE,TRUE,TRUE,0,1,2,1,13,1,4,4,TRUE,TRUE,3,TRUE,1,TRUE,80,"Swvu.qtr._.for._.IR.","ACwvu.qtr._.for._.IR.",#N/A,FALSE,FALSE,0.65,0.5,1.25,1,2,"","",TRUE,FALSE,FALSE,FALSE,1,#N/A,1,1,"=R1C1:R33C11",FALSE,#N/A,#N/A,FALSE,FALSE,FALSE,1,#N/A,#N/A,FALSE,FALSE,TRUE,TRUE,TRUE}</definedName>
    <definedName name="wvu.qtr._.for._.IR." localSheetId="22" hidden="1">{TRUE,TRUE,-1.25,-15.5,604.5,343.5,FALSE,FALSE,TRUE,TRUE,0,1,2,1,13,1,4,4,TRUE,TRUE,3,TRUE,1,TRUE,80,"Swvu.qtr._.for._.IR.","ACwvu.qtr._.for._.IR.",#N/A,FALSE,FALSE,0.65,0.5,1.25,1,2,"","",TRUE,FALSE,FALSE,FALSE,1,#N/A,1,1,"=R1C1:R33C11",FALSE,#N/A,#N/A,FALSE,FALSE,FALSE,1,#N/A,#N/A,FALSE,FALSE,TRUE,TRUE,TRUE}</definedName>
    <definedName name="wvu.qtr._.for._.IR." localSheetId="23" hidden="1">{TRUE,TRUE,-1.25,-15.5,604.5,343.5,FALSE,FALSE,TRUE,TRUE,0,1,2,1,13,1,4,4,TRUE,TRUE,3,TRUE,1,TRUE,80,"Swvu.qtr._.for._.IR.","ACwvu.qtr._.for._.IR.",#N/A,FALSE,FALSE,0.65,0.5,1.25,1,2,"","",TRUE,FALSE,FALSE,FALSE,1,#N/A,1,1,"=R1C1:R33C11",FALSE,#N/A,#N/A,FALSE,FALSE,FALSE,1,#N/A,#N/A,FALSE,FALSE,TRUE,TRUE,TRUE}</definedName>
    <definedName name="wvu.qtr._.for._.IR." localSheetId="20" hidden="1">{TRUE,TRUE,-1.25,-15.5,604.5,343.5,FALSE,FALSE,TRUE,TRUE,0,1,2,1,13,1,4,4,TRUE,TRUE,3,TRUE,1,TRUE,80,"Swvu.qtr._.for._.IR.","ACwvu.qtr._.for._.IR.",#N/A,FALSE,FALSE,0.65,0.5,1.25,1,2,"","",TRUE,FALSE,FALSE,FALSE,1,#N/A,1,1,"=R1C1:R33C11",FALSE,#N/A,#N/A,FALSE,FALSE,FALSE,1,#N/A,#N/A,FALSE,FALSE,TRUE,TRUE,TRUE}</definedName>
    <definedName name="wvu.qtr._.for._.IR." localSheetId="25" hidden="1">{TRUE,TRUE,-1.25,-15.5,604.5,343.5,FALSE,FALSE,TRUE,TRUE,0,1,2,1,13,1,4,4,TRUE,TRUE,3,TRUE,1,TRUE,80,"Swvu.qtr._.for._.IR.","ACwvu.qtr._.for._.IR.",#N/A,FALSE,FALSE,0.65,0.5,1.25,1,2,"","",TRUE,FALSE,FALSE,FALSE,1,#N/A,1,1,"=R1C1:R33C11",FALSE,#N/A,#N/A,FALSE,FALSE,FALSE,1,#N/A,#N/A,FALSE,FALSE,TRUE,TRUE,TRUE}</definedName>
    <definedName name="wvu.qtr._.for._.IR." hidden="1">{TRUE,TRUE,-1.25,-15.5,604.5,343.5,FALSE,FALSE,TRUE,TRUE,0,1,2,1,13,1,4,4,TRUE,TRUE,3,TRUE,1,TRUE,80,"Swvu.qtr._.for._.IR.","ACwvu.qtr._.for._.IR.",#N/A,FALSE,FALSE,0.65,0.5,1.25,1,2,"","",TRUE,FALSE,FALSE,FALSE,1,#N/A,1,1,"=R1C1:R33C11",FALSE,#N/A,#N/A,FALSE,FALSE,FALSE,1,#N/A,#N/A,FALSE,FALSE,TRUE,TRUE,TRUE}</definedName>
    <definedName name="wvu.summary1." localSheetId="2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2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2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able." localSheetId="24"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vu.Table." localSheetId="21"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vu.Table." localSheetId="22"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vu.Table." localSheetId="23"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vu.Table." localSheetId="20"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vu.Table." localSheetId="25"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vu.Table."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vu.WP1." localSheetId="24" hidden="1">{TRUE,TRUE,-1.25,-15.5,484.5,279.75,FALSE,FALSE,TRUE,TRUE,0,3,#N/A,1,#N/A,6.54545454545454,15.55,1,FALSE,FALSE,3,TRUE,1,FALSE,100,"Swvu.WP1.","ACwvu.WP1.",1,FALSE,FALSE,0.25,0.25,0.25,0.25,1,"","&amp;L&amp;D &amp;T NBW&amp;C&amp;P&amp;R&amp;F",FALSE,FALSE,FALSE,FALSE,1,100,#N/A,#N/A,FALSE,FALSE,#N/A,#N/A,FALSE,FALSE}</definedName>
    <definedName name="wvu.WP1." localSheetId="21" hidden="1">{TRUE,TRUE,-1.25,-15.5,484.5,279.75,FALSE,FALSE,TRUE,TRUE,0,3,#N/A,1,#N/A,6.54545454545454,15.55,1,FALSE,FALSE,3,TRUE,1,FALSE,100,"Swvu.WP1.","ACwvu.WP1.",1,FALSE,FALSE,0.25,0.25,0.25,0.25,1,"","&amp;L&amp;D &amp;T NBW&amp;C&amp;P&amp;R&amp;F",FALSE,FALSE,FALSE,FALSE,1,100,#N/A,#N/A,FALSE,FALSE,#N/A,#N/A,FALSE,FALSE}</definedName>
    <definedName name="wvu.WP1." localSheetId="22" hidden="1">{TRUE,TRUE,-1.25,-15.5,484.5,279.75,FALSE,FALSE,TRUE,TRUE,0,3,#N/A,1,#N/A,6.54545454545454,15.55,1,FALSE,FALSE,3,TRUE,1,FALSE,100,"Swvu.WP1.","ACwvu.WP1.",1,FALSE,FALSE,0.25,0.25,0.25,0.25,1,"","&amp;L&amp;D &amp;T NBW&amp;C&amp;P&amp;R&amp;F",FALSE,FALSE,FALSE,FALSE,1,100,#N/A,#N/A,FALSE,FALSE,#N/A,#N/A,FALSE,FALSE}</definedName>
    <definedName name="wvu.WP1." localSheetId="23" hidden="1">{TRUE,TRUE,-1.25,-15.5,484.5,279.75,FALSE,FALSE,TRUE,TRUE,0,3,#N/A,1,#N/A,6.54545454545454,15.55,1,FALSE,FALSE,3,TRUE,1,FALSE,100,"Swvu.WP1.","ACwvu.WP1.",1,FALSE,FALSE,0.25,0.25,0.25,0.25,1,"","&amp;L&amp;D &amp;T NBW&amp;C&amp;P&amp;R&amp;F",FALSE,FALSE,FALSE,FALSE,1,100,#N/A,#N/A,FALSE,FALSE,#N/A,#N/A,FALSE,FALSE}</definedName>
    <definedName name="wvu.WP1." localSheetId="20" hidden="1">{TRUE,TRUE,-1.25,-15.5,484.5,279.75,FALSE,FALSE,TRUE,TRUE,0,3,#N/A,1,#N/A,6.54545454545454,15.55,1,FALSE,FALSE,3,TRUE,1,FALSE,100,"Swvu.WP1.","ACwvu.WP1.",1,FALSE,FALSE,0.25,0.25,0.25,0.25,1,"","&amp;L&amp;D &amp;T NBW&amp;C&amp;P&amp;R&amp;F",FALSE,FALSE,FALSE,FALSE,1,100,#N/A,#N/A,FALSE,FALSE,#N/A,#N/A,FALSE,FALSE}</definedName>
    <definedName name="wvu.WP1." localSheetId="25" hidden="1">{TRUE,TRUE,-1.25,-15.5,484.5,279.75,FALSE,FALSE,TRUE,TRUE,0,3,#N/A,1,#N/A,6.54545454545454,15.55,1,FALSE,FALSE,3,TRUE,1,FALSE,100,"Swvu.WP1.","ACwvu.WP1.",1,FALSE,FALSE,0.25,0.25,0.25,0.25,1,"","&amp;L&amp;D &amp;T NBW&amp;C&amp;P&amp;R&amp;F",FALSE,FALSE,FALSE,FALSE,1,100,#N/A,#N/A,FALSE,FALSE,#N/A,#N/A,FALSE,FALSE}</definedName>
    <definedName name="wvu.WP1." hidden="1">{TRUE,TRUE,-1.25,-15.5,484.5,279.75,FALSE,FALSE,TRUE,TRUE,0,3,#N/A,1,#N/A,6.54545454545454,15.55,1,FALSE,FALSE,3,TRUE,1,FALSE,100,"Swvu.WP1.","ACwvu.WP1.",1,FALSE,FALSE,0.25,0.25,0.25,0.25,1,"","&amp;L&amp;D &amp;T NBW&amp;C&amp;P&amp;R&amp;F",FALSE,FALSE,FALSE,FALSE,1,100,#N/A,#N/A,FALSE,FALSE,#N/A,#N/A,FALSE,FALSE}</definedName>
    <definedName name="ww" localSheetId="24" hidden="1">{"Alles",#N/A,FALSE,"H A Ü"}</definedName>
    <definedName name="ww" localSheetId="21" hidden="1">{"Alles",#N/A,FALSE,"H A Ü"}</definedName>
    <definedName name="ww" localSheetId="22" hidden="1">{"Alles",#N/A,FALSE,"H A Ü"}</definedName>
    <definedName name="ww" localSheetId="23" hidden="1">{"Alles",#N/A,FALSE,"H A Ü"}</definedName>
    <definedName name="ww" localSheetId="20" hidden="1">{"Alles",#N/A,FALSE,"H A Ü"}</definedName>
    <definedName name="ww" localSheetId="25" hidden="1">{"Alles",#N/A,FALSE,"H A Ü"}</definedName>
    <definedName name="ww" hidden="1">{"Alles",#N/A,FALSE,"H A Ü"}</definedName>
    <definedName name="ww.Rele" localSheetId="24" hidden="1">{#N/A,#N/A,FALSE,"Title Page";#N/A,#N/A,FALSE,"Conclusions";#N/A,#N/A,FALSE,"Assum.";#N/A,#N/A,FALSE,"Sun  DCF-WC-Dep";#N/A,#N/A,FALSE,"MarketValue";#N/A,#N/A,FALSE,"BalSheet";#N/A,#N/A,FALSE,"WACC";#N/A,#N/A,FALSE,"PC+ Info.";#N/A,#N/A,FALSE,"PC+Info_2"}</definedName>
    <definedName name="ww.Rele" localSheetId="21" hidden="1">{#N/A,#N/A,FALSE,"Title Page";#N/A,#N/A,FALSE,"Conclusions";#N/A,#N/A,FALSE,"Assum.";#N/A,#N/A,FALSE,"Sun  DCF-WC-Dep";#N/A,#N/A,FALSE,"MarketValue";#N/A,#N/A,FALSE,"BalSheet";#N/A,#N/A,FALSE,"WACC";#N/A,#N/A,FALSE,"PC+ Info.";#N/A,#N/A,FALSE,"PC+Info_2"}</definedName>
    <definedName name="ww.Rele" localSheetId="22" hidden="1">{#N/A,#N/A,FALSE,"Title Page";#N/A,#N/A,FALSE,"Conclusions";#N/A,#N/A,FALSE,"Assum.";#N/A,#N/A,FALSE,"Sun  DCF-WC-Dep";#N/A,#N/A,FALSE,"MarketValue";#N/A,#N/A,FALSE,"BalSheet";#N/A,#N/A,FALSE,"WACC";#N/A,#N/A,FALSE,"PC+ Info.";#N/A,#N/A,FALSE,"PC+Info_2"}</definedName>
    <definedName name="ww.Rele" localSheetId="23" hidden="1">{#N/A,#N/A,FALSE,"Title Page";#N/A,#N/A,FALSE,"Conclusions";#N/A,#N/A,FALSE,"Assum.";#N/A,#N/A,FALSE,"Sun  DCF-WC-Dep";#N/A,#N/A,FALSE,"MarketValue";#N/A,#N/A,FALSE,"BalSheet";#N/A,#N/A,FALSE,"WACC";#N/A,#N/A,FALSE,"PC+ Info.";#N/A,#N/A,FALSE,"PC+Info_2"}</definedName>
    <definedName name="ww.Rele" localSheetId="20" hidden="1">{#N/A,#N/A,FALSE,"Title Page";#N/A,#N/A,FALSE,"Conclusions";#N/A,#N/A,FALSE,"Assum.";#N/A,#N/A,FALSE,"Sun  DCF-WC-Dep";#N/A,#N/A,FALSE,"MarketValue";#N/A,#N/A,FALSE,"BalSheet";#N/A,#N/A,FALSE,"WACC";#N/A,#N/A,FALSE,"PC+ Info.";#N/A,#N/A,FALSE,"PC+Info_2"}</definedName>
    <definedName name="ww.Rele" localSheetId="25" hidden="1">{#N/A,#N/A,FALSE,"Title Page";#N/A,#N/A,FALSE,"Conclusions";#N/A,#N/A,FALSE,"Assum.";#N/A,#N/A,FALSE,"Sun  DCF-WC-Dep";#N/A,#N/A,FALSE,"MarketValue";#N/A,#N/A,FALSE,"BalSheet";#N/A,#N/A,FALSE,"WACC";#N/A,#N/A,FALSE,"PC+ Info.";#N/A,#N/A,FALSE,"PC+Info_2"}</definedName>
    <definedName name="ww.Rele" hidden="1">{#N/A,#N/A,FALSE,"Title Page";#N/A,#N/A,FALSE,"Conclusions";#N/A,#N/A,FALSE,"Assum.";#N/A,#N/A,FALSE,"Sun  DCF-WC-Dep";#N/A,#N/A,FALSE,"MarketValue";#N/A,#N/A,FALSE,"BalSheet";#N/A,#N/A,FALSE,"WACC";#N/A,#N/A,FALSE,"PC+ Info.";#N/A,#N/A,FALSE,"PC+Info_2"}</definedName>
    <definedName name="www" localSheetId="24" hidden="1">{"Kontenverteilung",#N/A,FALSE,"H A Ü"}</definedName>
    <definedName name="www" localSheetId="21" hidden="1">{"Kontenverteilung",#N/A,FALSE,"H A Ü"}</definedName>
    <definedName name="www" localSheetId="22" hidden="1">{"Kontenverteilung",#N/A,FALSE,"H A Ü"}</definedName>
    <definedName name="www" localSheetId="23" hidden="1">{"Kontenverteilung",#N/A,FALSE,"H A Ü"}</definedName>
    <definedName name="www" localSheetId="20" hidden="1">{"Kontenverteilung",#N/A,FALSE,"H A Ü"}</definedName>
    <definedName name="www" localSheetId="25" hidden="1">{"Kontenverteilung",#N/A,FALSE,"H A Ü"}</definedName>
    <definedName name="www" hidden="1">{"Kontenverteilung",#N/A,FALSE,"H A Ü"}</definedName>
    <definedName name="x" localSheetId="24" hidden="1">{#N/A,#N/A,FALSE,"Earnings release"}</definedName>
    <definedName name="x" localSheetId="21" hidden="1">{#N/A,#N/A,FALSE,"Earnings release"}</definedName>
    <definedName name="x" localSheetId="22" hidden="1">{#N/A,#N/A,FALSE,"Earnings release"}</definedName>
    <definedName name="x" localSheetId="23" hidden="1">{#N/A,#N/A,FALSE,"Earnings release"}</definedName>
    <definedName name="x" localSheetId="20" hidden="1">{#N/A,#N/A,FALSE,"Earnings release"}</definedName>
    <definedName name="x" localSheetId="25" hidden="1">{#N/A,#N/A,FALSE,"Earnings release"}</definedName>
    <definedName name="x" hidden="1">{#N/A,#N/A,FALSE,"Earnings release"}</definedName>
    <definedName name="Xcel" localSheetId="23">#REF!</definedName>
    <definedName name="Xcel">#REF!</definedName>
    <definedName name="Xcel_COS" localSheetId="24">#REF!</definedName>
    <definedName name="Xcel_COS" localSheetId="21">#REF!</definedName>
    <definedName name="Xcel_COS" localSheetId="22">#REF!</definedName>
    <definedName name="Xcel_COS" localSheetId="23">#REF!</definedName>
    <definedName name="Xcel_COS" localSheetId="20">#REF!</definedName>
    <definedName name="Xcel_COS" localSheetId="25">#REF!</definedName>
    <definedName name="Xcel_COS">#REF!</definedName>
    <definedName name="XREF_COLUMN_1" localSheetId="24" hidden="1">#REF!</definedName>
    <definedName name="XREF_COLUMN_1" localSheetId="21" hidden="1">#REF!</definedName>
    <definedName name="XREF_COLUMN_1" localSheetId="22" hidden="1">#REF!</definedName>
    <definedName name="XREF_COLUMN_1" localSheetId="23" hidden="1">#REF!</definedName>
    <definedName name="XREF_COLUMN_1" localSheetId="20" hidden="1">#REF!</definedName>
    <definedName name="XREF_COLUMN_1" localSheetId="25" hidden="1">#REF!</definedName>
    <definedName name="XREF_COLUMN_1" hidden="1">#REF!</definedName>
    <definedName name="XREF_COLUMN_2" localSheetId="24" hidden="1">#REF!</definedName>
    <definedName name="XREF_COLUMN_2" localSheetId="21" hidden="1">#REF!</definedName>
    <definedName name="XREF_COLUMN_2" localSheetId="22" hidden="1">#REF!</definedName>
    <definedName name="XREF_COLUMN_2" localSheetId="23" hidden="1">#REF!</definedName>
    <definedName name="XREF_COLUMN_2" localSheetId="20" hidden="1">#REF!</definedName>
    <definedName name="XREF_COLUMN_2" localSheetId="25" hidden="1">#REF!</definedName>
    <definedName name="XREF_COLUMN_2" hidden="1">#REF!</definedName>
    <definedName name="XREF_COLUMN_3" localSheetId="24" hidden="1">#REF!</definedName>
    <definedName name="XREF_COLUMN_3" localSheetId="23" hidden="1">#REF!</definedName>
    <definedName name="XREF_COLUMN_3" localSheetId="25" hidden="1">#REF!</definedName>
    <definedName name="XREF_COLUMN_3" hidden="1">#REF!</definedName>
    <definedName name="XREF_COLUMN_4" localSheetId="24" hidden="1">#REF!</definedName>
    <definedName name="XREF_COLUMN_4" localSheetId="23" hidden="1">#REF!</definedName>
    <definedName name="XREF_COLUMN_4" localSheetId="25" hidden="1">#REF!</definedName>
    <definedName name="XREF_COLUMN_4" hidden="1">#REF!</definedName>
    <definedName name="XREF_COLUMN_5" localSheetId="24" hidden="1">#REF!</definedName>
    <definedName name="XREF_COLUMN_5" localSheetId="23" hidden="1">#REF!</definedName>
    <definedName name="XREF_COLUMN_5" localSheetId="25" hidden="1">#REF!</definedName>
    <definedName name="XREF_COLUMN_5" hidden="1">#REF!</definedName>
    <definedName name="XRefActiveRow" localSheetId="23" hidden="1">#REF!</definedName>
    <definedName name="XRefActiveRow" localSheetId="25" hidden="1">#REF!</definedName>
    <definedName name="XRefActiveRow" hidden="1">#REF!</definedName>
    <definedName name="XRefColumnsCount" hidden="1">5</definedName>
    <definedName name="XRefCopy1" localSheetId="24" hidden="1">#REF!</definedName>
    <definedName name="XRefCopy1" localSheetId="21" hidden="1">#REF!</definedName>
    <definedName name="XRefCopy1" localSheetId="22" hidden="1">#REF!</definedName>
    <definedName name="XRefCopy1" localSheetId="23" hidden="1">#REF!</definedName>
    <definedName name="XRefCopy1" localSheetId="20" hidden="1">#REF!</definedName>
    <definedName name="XRefCopy1" localSheetId="25" hidden="1">#REF!</definedName>
    <definedName name="XRefCopy1" hidden="1">#REF!</definedName>
    <definedName name="XRefCopy1Row" localSheetId="24" hidden="1">#REF!</definedName>
    <definedName name="XRefCopy1Row" localSheetId="21" hidden="1">#REF!</definedName>
    <definedName name="XRefCopy1Row" localSheetId="22" hidden="1">#REF!</definedName>
    <definedName name="XRefCopy1Row" localSheetId="23" hidden="1">#REF!</definedName>
    <definedName name="XRefCopy1Row" localSheetId="20" hidden="1">#REF!</definedName>
    <definedName name="XRefCopy1Row" localSheetId="25" hidden="1">#REF!</definedName>
    <definedName name="XRefCopy1Row" hidden="1">#REF!</definedName>
    <definedName name="XRefCopy2" localSheetId="24" hidden="1">#REF!</definedName>
    <definedName name="XRefCopy2" localSheetId="21" hidden="1">#REF!</definedName>
    <definedName name="XRefCopy2" localSheetId="22" hidden="1">#REF!</definedName>
    <definedName name="XRefCopy2" localSheetId="23" hidden="1">#REF!</definedName>
    <definedName name="XRefCopy2" localSheetId="20" hidden="1">#REF!</definedName>
    <definedName name="XRefCopy2" localSheetId="25" hidden="1">#REF!</definedName>
    <definedName name="XRefCopy2" hidden="1">#REF!</definedName>
    <definedName name="XRefCopy2Row" localSheetId="23" hidden="1">#REF!</definedName>
    <definedName name="XRefCopy2Row" localSheetId="25" hidden="1">#REF!</definedName>
    <definedName name="XRefCopy2Row" hidden="1">#REF!</definedName>
    <definedName name="XRefCopy3" localSheetId="24" hidden="1">#REF!</definedName>
    <definedName name="XRefCopy3" localSheetId="23" hidden="1">#REF!</definedName>
    <definedName name="XRefCopy3" localSheetId="25" hidden="1">#REF!</definedName>
    <definedName name="XRefCopy3" hidden="1">#REF!</definedName>
    <definedName name="XRefCopy3Row" localSheetId="23" hidden="1">#REF!</definedName>
    <definedName name="XRefCopy3Row" localSheetId="25" hidden="1">#REF!</definedName>
    <definedName name="XRefCopy3Row" hidden="1">#REF!</definedName>
    <definedName name="XRefCopy4" localSheetId="24" hidden="1">#REF!</definedName>
    <definedName name="XRefCopy4" localSheetId="23" hidden="1">#REF!</definedName>
    <definedName name="XRefCopy4" localSheetId="25" hidden="1">#REF!</definedName>
    <definedName name="XRefCopy4" hidden="1">#REF!</definedName>
    <definedName name="XRefCopy4Row" localSheetId="23" hidden="1">#REF!</definedName>
    <definedName name="XRefCopy4Row" localSheetId="25" hidden="1">#REF!</definedName>
    <definedName name="XRefCopy4Row" hidden="1">#REF!</definedName>
    <definedName name="XRefCopy5" localSheetId="24" hidden="1">#REF!</definedName>
    <definedName name="XRefCopy5" localSheetId="23" hidden="1">#REF!</definedName>
    <definedName name="XRefCopy5" localSheetId="25" hidden="1">#REF!</definedName>
    <definedName name="XRefCopy5" hidden="1">#REF!</definedName>
    <definedName name="XRefCopy5Row" localSheetId="23" hidden="1">#REF!</definedName>
    <definedName name="XRefCopy5Row" localSheetId="25" hidden="1">#REF!</definedName>
    <definedName name="XRefCopy5Row" hidden="1">#REF!</definedName>
    <definedName name="XRefCopy6" localSheetId="24" hidden="1">#REF!</definedName>
    <definedName name="XRefCopy6" localSheetId="23" hidden="1">#REF!</definedName>
    <definedName name="XRefCopy6" localSheetId="25" hidden="1">#REF!</definedName>
    <definedName name="XRefCopy6" hidden="1">#REF!</definedName>
    <definedName name="XRefCopy6Row" localSheetId="23" hidden="1">#REF!</definedName>
    <definedName name="XRefCopy6Row" localSheetId="25" hidden="1">#REF!</definedName>
    <definedName name="XRefCopy6Row" hidden="1">#REF!</definedName>
    <definedName name="XRefCopy7" localSheetId="23" hidden="1">#REF!</definedName>
    <definedName name="XRefCopy7" localSheetId="25" hidden="1">#REF!</definedName>
    <definedName name="XRefCopy7" hidden="1">#REF!</definedName>
    <definedName name="XRefCopy7Row" localSheetId="23" hidden="1">#REF!</definedName>
    <definedName name="XRefCopy7Row" localSheetId="25" hidden="1">#REF!</definedName>
    <definedName name="XRefCopy7Row" hidden="1">#REF!</definedName>
    <definedName name="XRefCopyRangeCount" hidden="1">6</definedName>
    <definedName name="XRefPaste1" localSheetId="24" hidden="1">#REF!</definedName>
    <definedName name="XRefPaste1" localSheetId="21" hidden="1">#REF!</definedName>
    <definedName name="XRefPaste1" localSheetId="22" hidden="1">#REF!</definedName>
    <definedName name="XRefPaste1" localSheetId="23" hidden="1">#REF!</definedName>
    <definedName name="XRefPaste1" localSheetId="20" hidden="1">#REF!</definedName>
    <definedName name="XRefPaste1" localSheetId="25" hidden="1">#REF!</definedName>
    <definedName name="XRefPaste1" hidden="1">#REF!</definedName>
    <definedName name="XRefPaste10" localSheetId="24" hidden="1">#REF!</definedName>
    <definedName name="XRefPaste10" localSheetId="21" hidden="1">#REF!</definedName>
    <definedName name="XRefPaste10" localSheetId="22" hidden="1">#REF!</definedName>
    <definedName name="XRefPaste10" localSheetId="23" hidden="1">#REF!</definedName>
    <definedName name="XRefPaste10" localSheetId="20" hidden="1">#REF!</definedName>
    <definedName name="XRefPaste10" localSheetId="25" hidden="1">#REF!</definedName>
    <definedName name="XRefPaste10" hidden="1">#REF!</definedName>
    <definedName name="XRefPaste10Row" localSheetId="24" hidden="1">#REF!</definedName>
    <definedName name="XRefPaste10Row" localSheetId="21" hidden="1">#REF!</definedName>
    <definedName name="XRefPaste10Row" localSheetId="22" hidden="1">#REF!</definedName>
    <definedName name="XRefPaste10Row" localSheetId="23" hidden="1">#REF!</definedName>
    <definedName name="XRefPaste10Row" localSheetId="20" hidden="1">#REF!</definedName>
    <definedName name="XRefPaste10Row" localSheetId="25" hidden="1">#REF!</definedName>
    <definedName name="XRefPaste10Row" hidden="1">#REF!</definedName>
    <definedName name="XRefPaste11" localSheetId="24" hidden="1">#REF!</definedName>
    <definedName name="XRefPaste11" localSheetId="23" hidden="1">#REF!</definedName>
    <definedName name="XRefPaste11" localSheetId="25" hidden="1">#REF!</definedName>
    <definedName name="XRefPaste11" hidden="1">#REF!</definedName>
    <definedName name="XRefPaste11Row" localSheetId="23" hidden="1">#REF!</definedName>
    <definedName name="XRefPaste11Row" localSheetId="25" hidden="1">#REF!</definedName>
    <definedName name="XRefPaste11Row" hidden="1">#REF!</definedName>
    <definedName name="XRefPaste12" localSheetId="24" hidden="1">#REF!</definedName>
    <definedName name="XRefPaste12" localSheetId="23" hidden="1">#REF!</definedName>
    <definedName name="XRefPaste12" localSheetId="25" hidden="1">#REF!</definedName>
    <definedName name="XRefPaste12" hidden="1">#REF!</definedName>
    <definedName name="XRefPaste12Row" localSheetId="23" hidden="1">#REF!</definedName>
    <definedName name="XRefPaste12Row" localSheetId="25" hidden="1">#REF!</definedName>
    <definedName name="XRefPaste12Row" hidden="1">#REF!</definedName>
    <definedName name="XRefPaste13" localSheetId="24" hidden="1">#REF!</definedName>
    <definedName name="XRefPaste13" localSheetId="23" hidden="1">#REF!</definedName>
    <definedName name="XRefPaste13" localSheetId="25" hidden="1">#REF!</definedName>
    <definedName name="XRefPaste13" hidden="1">#REF!</definedName>
    <definedName name="XRefPaste13Row" localSheetId="23" hidden="1">#REF!</definedName>
    <definedName name="XRefPaste13Row" localSheetId="25" hidden="1">#REF!</definedName>
    <definedName name="XRefPaste13Row" hidden="1">#REF!</definedName>
    <definedName name="XRefPaste14" localSheetId="24" hidden="1">#REF!</definedName>
    <definedName name="XRefPaste14" localSheetId="23" hidden="1">#REF!</definedName>
    <definedName name="XRefPaste14" localSheetId="25" hidden="1">#REF!</definedName>
    <definedName name="XRefPaste14" hidden="1">#REF!</definedName>
    <definedName name="XRefPaste14Row" localSheetId="23" hidden="1">#REF!</definedName>
    <definedName name="XRefPaste14Row" localSheetId="25" hidden="1">#REF!</definedName>
    <definedName name="XRefPaste14Row" hidden="1">#REF!</definedName>
    <definedName name="XRefPaste15" localSheetId="24" hidden="1">#REF!</definedName>
    <definedName name="XRefPaste15" localSheetId="23" hidden="1">#REF!</definedName>
    <definedName name="XRefPaste15" localSheetId="25" hidden="1">#REF!</definedName>
    <definedName name="XRefPaste15" hidden="1">#REF!</definedName>
    <definedName name="XRefPaste15Row" localSheetId="23" hidden="1">#REF!</definedName>
    <definedName name="XRefPaste15Row" localSheetId="25" hidden="1">#REF!</definedName>
    <definedName name="XRefPaste15Row" hidden="1">#REF!</definedName>
    <definedName name="XRefPaste1Row" localSheetId="23" hidden="1">#REF!</definedName>
    <definedName name="XRefPaste1Row" localSheetId="25" hidden="1">#REF!</definedName>
    <definedName name="XRefPaste1Row" hidden="1">#REF!</definedName>
    <definedName name="XRefPaste2" localSheetId="24" hidden="1">#REF!</definedName>
    <definedName name="XRefPaste2" localSheetId="23" hidden="1">#REF!</definedName>
    <definedName name="XRefPaste2" localSheetId="25" hidden="1">#REF!</definedName>
    <definedName name="XRefPaste2" hidden="1">#REF!</definedName>
    <definedName name="XRefPaste2Row" localSheetId="23" hidden="1">#REF!</definedName>
    <definedName name="XRefPaste2Row" localSheetId="25" hidden="1">#REF!</definedName>
    <definedName name="XRefPaste2Row" hidden="1">#REF!</definedName>
    <definedName name="XRefPaste3Row" localSheetId="23" hidden="1">#REF!</definedName>
    <definedName name="XRefPaste3Row" localSheetId="25" hidden="1">#REF!</definedName>
    <definedName name="XRefPaste3Row" hidden="1">#REF!</definedName>
    <definedName name="XRefPaste4" localSheetId="24" hidden="1">#REF!</definedName>
    <definedName name="XRefPaste4" localSheetId="23" hidden="1">#REF!</definedName>
    <definedName name="XRefPaste4" localSheetId="25" hidden="1">#REF!</definedName>
    <definedName name="XRefPaste4" hidden="1">#REF!</definedName>
    <definedName name="XRefPaste4Row" localSheetId="23" hidden="1">#REF!</definedName>
    <definedName name="XRefPaste4Row" localSheetId="25" hidden="1">#REF!</definedName>
    <definedName name="XRefPaste4Row" hidden="1">#REF!</definedName>
    <definedName name="XRefPaste5Row" localSheetId="23" hidden="1">#REF!</definedName>
    <definedName name="XRefPaste5Row" localSheetId="25" hidden="1">#REF!</definedName>
    <definedName name="XRefPaste5Row" hidden="1">#REF!</definedName>
    <definedName name="XRefPaste6" localSheetId="24" hidden="1">#REF!</definedName>
    <definedName name="XRefPaste6" localSheetId="23" hidden="1">#REF!</definedName>
    <definedName name="XRefPaste6" localSheetId="25" hidden="1">#REF!</definedName>
    <definedName name="XRefPaste6" hidden="1">#REF!</definedName>
    <definedName name="XRefPaste6Row" localSheetId="23" hidden="1">#REF!</definedName>
    <definedName name="XRefPaste6Row" localSheetId="25" hidden="1">#REF!</definedName>
    <definedName name="XRefPaste6Row" hidden="1">#REF!</definedName>
    <definedName name="XRefPaste7" localSheetId="24" hidden="1">#REF!</definedName>
    <definedName name="XRefPaste7" localSheetId="23" hidden="1">#REF!</definedName>
    <definedName name="XRefPaste7" localSheetId="25" hidden="1">#REF!</definedName>
    <definedName name="XRefPaste7" hidden="1">#REF!</definedName>
    <definedName name="XRefPaste7Row" localSheetId="23" hidden="1">#REF!</definedName>
    <definedName name="XRefPaste7Row" localSheetId="25" hidden="1">#REF!</definedName>
    <definedName name="XRefPaste7Row" hidden="1">#REF!</definedName>
    <definedName name="XRefPaste8" localSheetId="24" hidden="1">#REF!</definedName>
    <definedName name="XRefPaste8" localSheetId="23" hidden="1">#REF!</definedName>
    <definedName name="XRefPaste8" localSheetId="25" hidden="1">#REF!</definedName>
    <definedName name="XRefPaste8" hidden="1">#REF!</definedName>
    <definedName name="XRefPaste8Row" localSheetId="23" hidden="1">#REF!</definedName>
    <definedName name="XRefPaste8Row" localSheetId="25" hidden="1">#REF!</definedName>
    <definedName name="XRefPaste8Row" hidden="1">#REF!</definedName>
    <definedName name="XRefPaste9" localSheetId="24" hidden="1">#REF!</definedName>
    <definedName name="XRefPaste9" localSheetId="23" hidden="1">#REF!</definedName>
    <definedName name="XRefPaste9" localSheetId="25" hidden="1">#REF!</definedName>
    <definedName name="XRefPaste9" hidden="1">#REF!</definedName>
    <definedName name="XRefPaste9Row" localSheetId="23" hidden="1">#REF!</definedName>
    <definedName name="XRefPaste9Row" localSheetId="25" hidden="1">#REF!</definedName>
    <definedName name="XRefPaste9Row" hidden="1">#REF!</definedName>
    <definedName name="XRefPasteRangeCount" hidden="1">15</definedName>
    <definedName name="XTO_NTG_Allocation" localSheetId="23">#REF!</definedName>
    <definedName name="XTO_NTG_Allocation">#REF!</definedName>
    <definedName name="xx" localSheetId="24" hidden="1">{2;#N/A;"R13C16:R17C16";#N/A;"R13C14:R17C15";FALSE;FALSE;FALSE;95;#N/A;#N/A;"R13C19";#N/A;FALSE;FALSE;FALSE;FALSE;#N/A;"";#N/A;FALSE;"";"";#N/A;#N/A;#N/A}</definedName>
    <definedName name="xx" localSheetId="21" hidden="1">{2;#N/A;"R13C16:R17C16";#N/A;"R13C14:R17C15";FALSE;FALSE;FALSE;95;#N/A;#N/A;"R13C19";#N/A;FALSE;FALSE;FALSE;FALSE;#N/A;"";#N/A;FALSE;"";"";#N/A;#N/A;#N/A}</definedName>
    <definedName name="xx" localSheetId="22" hidden="1">{2;#N/A;"R13C16:R17C16";#N/A;"R13C14:R17C15";FALSE;FALSE;FALSE;95;#N/A;#N/A;"R13C19";#N/A;FALSE;FALSE;FALSE;FALSE;#N/A;"";#N/A;FALSE;"";"";#N/A;#N/A;#N/A}</definedName>
    <definedName name="xx" localSheetId="23" hidden="1">{2;#N/A;"R13C16:R17C16";#N/A;"R13C14:R17C15";FALSE;FALSE;FALSE;95;#N/A;#N/A;"R13C19";#N/A;FALSE;FALSE;FALSE;FALSE;#N/A;"";#N/A;FALSE;"";"";#N/A;#N/A;#N/A}</definedName>
    <definedName name="xx" localSheetId="20" hidden="1">{2;#N/A;"R13C16:R17C16";#N/A;"R13C14:R17C15";FALSE;FALSE;FALSE;95;#N/A;#N/A;"R13C19";#N/A;FALSE;FALSE;FALSE;FALSE;#N/A;"";#N/A;FALSE;"";"";#N/A;#N/A;#N/A}</definedName>
    <definedName name="xx" localSheetId="25" hidden="1">{2;#N/A;"R13C16:R17C16";#N/A;"R13C14:R17C15";FALSE;FALSE;FALSE;95;#N/A;#N/A;"R13C19";#N/A;FALSE;FALSE;FALSE;FALSE;#N/A;"";#N/A;FALSE;"";"";#N/A;#N/A;#N/A}</definedName>
    <definedName name="xx" hidden="1">{2;#N/A;"R13C16:R17C16";#N/A;"R13C14:R17C15";FALSE;FALSE;FALSE;95;#N/A;#N/A;"R13C19";#N/A;FALSE;FALSE;FALSE;FALSE;#N/A;"";#N/A;FALSE;"";"";#N/A;#N/A;#N/A}</definedName>
    <definedName name="xxx" localSheetId="15" hidden="1">{#N/A,#N/A,FALSE,"O&amp;M by processes";#N/A,#N/A,FALSE,"Elec Act vs Bud";#N/A,#N/A,FALSE,"G&amp;A";#N/A,#N/A,FALSE,"BGS";#N/A,#N/A,FALSE,"Res Cost"}</definedName>
    <definedName name="xxx" localSheetId="24" hidden="1">{#N/A,#N/A,FALSE,"O&amp;M by processes";#N/A,#N/A,FALSE,"Elec Act vs Bud";#N/A,#N/A,FALSE,"G&amp;A";#N/A,#N/A,FALSE,"BGS";#N/A,#N/A,FALSE,"Res Cost"}</definedName>
    <definedName name="xxx" localSheetId="21" hidden="1">{#N/A,#N/A,FALSE,"O&amp;M by processes";#N/A,#N/A,FALSE,"Elec Act vs Bud";#N/A,#N/A,FALSE,"G&amp;A";#N/A,#N/A,FALSE,"BGS";#N/A,#N/A,FALSE,"Res Cost"}</definedName>
    <definedName name="xxx" localSheetId="22" hidden="1">{#N/A,#N/A,FALSE,"O&amp;M by processes";#N/A,#N/A,FALSE,"Elec Act vs Bud";#N/A,#N/A,FALSE,"G&amp;A";#N/A,#N/A,FALSE,"BGS";#N/A,#N/A,FALSE,"Res Cost"}</definedName>
    <definedName name="xxx" localSheetId="23" hidden="1">{#N/A,#N/A,FALSE,"O&amp;M by processes";#N/A,#N/A,FALSE,"Elec Act vs Bud";#N/A,#N/A,FALSE,"G&amp;A";#N/A,#N/A,FALSE,"BGS";#N/A,#N/A,FALSE,"Res Cost"}</definedName>
    <definedName name="xxx" localSheetId="20" hidden="1">{#N/A,#N/A,FALSE,"O&amp;M by processes";#N/A,#N/A,FALSE,"Elec Act vs Bud";#N/A,#N/A,FALSE,"G&amp;A";#N/A,#N/A,FALSE,"BGS";#N/A,#N/A,FALSE,"Res Cost"}</definedName>
    <definedName name="xxx" localSheetId="25" hidden="1">{#N/A,#N/A,FALSE,"O&amp;M by processes";#N/A,#N/A,FALSE,"Elec Act vs Bud";#N/A,#N/A,FALSE,"G&amp;A";#N/A,#N/A,FALSE,"BGS";#N/A,#N/A,FALSE,"Res Cost"}</definedName>
    <definedName name="xxx" hidden="1">{#N/A,#N/A,FALSE,"O&amp;M by processes";#N/A,#N/A,FALSE,"Elec Act vs Bud";#N/A,#N/A,FALSE,"G&amp;A";#N/A,#N/A,FALSE,"BGS";#N/A,#N/A,FALSE,"Res Cost"}</definedName>
    <definedName name="xxx.detail" localSheetId="24" hidden="1">{"detail305",#N/A,FALSE,"BI-305"}</definedName>
    <definedName name="xxx.detail" localSheetId="21" hidden="1">{"detail305",#N/A,FALSE,"BI-305"}</definedName>
    <definedName name="xxx.detail" localSheetId="22" hidden="1">{"detail305",#N/A,FALSE,"BI-305"}</definedName>
    <definedName name="xxx.detail" localSheetId="23" hidden="1">{"detail305",#N/A,FALSE,"BI-305"}</definedName>
    <definedName name="xxx.detail" localSheetId="20" hidden="1">{"detail305",#N/A,FALSE,"BI-305"}</definedName>
    <definedName name="xxx.detail" localSheetId="25" hidden="1">{"detail305",#N/A,FALSE,"BI-305"}</definedName>
    <definedName name="xxx.detail" hidden="1">{"detail305",#N/A,FALSE,"BI-305"}</definedName>
    <definedName name="xxx.directory" localSheetId="24" hidden="1">{"summary",#N/A,FALSE,"PCR DIRECTORY"}</definedName>
    <definedName name="xxx.directory" localSheetId="21" hidden="1">{"summary",#N/A,FALSE,"PCR DIRECTORY"}</definedName>
    <definedName name="xxx.directory" localSheetId="22" hidden="1">{"summary",#N/A,FALSE,"PCR DIRECTORY"}</definedName>
    <definedName name="xxx.directory" localSheetId="23" hidden="1">{"summary",#N/A,FALSE,"PCR DIRECTORY"}</definedName>
    <definedName name="xxx.directory" localSheetId="20" hidden="1">{"summary",#N/A,FALSE,"PCR DIRECTORY"}</definedName>
    <definedName name="xxx.directory" localSheetId="25" hidden="1">{"summary",#N/A,FALSE,"PCR DIRECTORY"}</definedName>
    <definedName name="xxx.directory" hidden="1">{"summary",#N/A,FALSE,"PCR DIRECTORY"}</definedName>
    <definedName name="xxxx" localSheetId="15" hidden="1">{#N/A,#N/A,FALSE,"O&amp;M by processes";#N/A,#N/A,FALSE,"Elec Act vs Bud";#N/A,#N/A,FALSE,"G&amp;A";#N/A,#N/A,FALSE,"BGS";#N/A,#N/A,FALSE,"Res Cost"}</definedName>
    <definedName name="xxxx" localSheetId="24" hidden="1">{#N/A,#N/A,FALSE,"O&amp;M by processes";#N/A,#N/A,FALSE,"Elec Act vs Bud";#N/A,#N/A,FALSE,"G&amp;A";#N/A,#N/A,FALSE,"BGS";#N/A,#N/A,FALSE,"Res Cost"}</definedName>
    <definedName name="xxxx" localSheetId="21" hidden="1">{#N/A,#N/A,FALSE,"O&amp;M by processes";#N/A,#N/A,FALSE,"Elec Act vs Bud";#N/A,#N/A,FALSE,"G&amp;A";#N/A,#N/A,FALSE,"BGS";#N/A,#N/A,FALSE,"Res Cost"}</definedName>
    <definedName name="xxxx" localSheetId="22" hidden="1">{#N/A,#N/A,FALSE,"O&amp;M by processes";#N/A,#N/A,FALSE,"Elec Act vs Bud";#N/A,#N/A,FALSE,"G&amp;A";#N/A,#N/A,FALSE,"BGS";#N/A,#N/A,FALSE,"Res Cost"}</definedName>
    <definedName name="xxxx" localSheetId="23" hidden="1">{#N/A,#N/A,FALSE,"O&amp;M by processes";#N/A,#N/A,FALSE,"Elec Act vs Bud";#N/A,#N/A,FALSE,"G&amp;A";#N/A,#N/A,FALSE,"BGS";#N/A,#N/A,FALSE,"Res Cost"}</definedName>
    <definedName name="xxxx" localSheetId="20" hidden="1">{#N/A,#N/A,FALSE,"O&amp;M by processes";#N/A,#N/A,FALSE,"Elec Act vs Bud";#N/A,#N/A,FALSE,"G&amp;A";#N/A,#N/A,FALSE,"BGS";#N/A,#N/A,FALSE,"Res Cost"}</definedName>
    <definedName name="xxxx" localSheetId="25" hidden="1">{#N/A,#N/A,FALSE,"O&amp;M by processes";#N/A,#N/A,FALSE,"Elec Act vs Bud";#N/A,#N/A,FALSE,"G&amp;A";#N/A,#N/A,FALSE,"BGS";#N/A,#N/A,FALSE,"Res Cost"}</definedName>
    <definedName name="xxxx" hidden="1">{#N/A,#N/A,FALSE,"O&amp;M by processes";#N/A,#N/A,FALSE,"Elec Act vs Bud";#N/A,#N/A,FALSE,"G&amp;A";#N/A,#N/A,FALSE,"BGS";#N/A,#N/A,FALSE,"Res Cost"}</definedName>
    <definedName name="xxxxx" localSheetId="24" hidden="1">{#N/A,#N/A,TRUE,"TOTAL DISTRIBUTION";#N/A,#N/A,TRUE,"SOUTH";#N/A,#N/A,TRUE,"NORTHEAST";#N/A,#N/A,TRUE,"WEST"}</definedName>
    <definedName name="xxxxx" localSheetId="21" hidden="1">{#N/A,#N/A,TRUE,"TOTAL DISTRIBUTION";#N/A,#N/A,TRUE,"SOUTH";#N/A,#N/A,TRUE,"NORTHEAST";#N/A,#N/A,TRUE,"WEST"}</definedName>
    <definedName name="xxxxx" localSheetId="22" hidden="1">{#N/A,#N/A,TRUE,"TOTAL DISTRIBUTION";#N/A,#N/A,TRUE,"SOUTH";#N/A,#N/A,TRUE,"NORTHEAST";#N/A,#N/A,TRUE,"WEST"}</definedName>
    <definedName name="xxxxx" localSheetId="23" hidden="1">{#N/A,#N/A,TRUE,"TOTAL DISTRIBUTION";#N/A,#N/A,TRUE,"SOUTH";#N/A,#N/A,TRUE,"NORTHEAST";#N/A,#N/A,TRUE,"WEST"}</definedName>
    <definedName name="xxxxx" localSheetId="20" hidden="1">{#N/A,#N/A,TRUE,"TOTAL DISTRIBUTION";#N/A,#N/A,TRUE,"SOUTH";#N/A,#N/A,TRUE,"NORTHEAST";#N/A,#N/A,TRUE,"WEST"}</definedName>
    <definedName name="xxxxx" localSheetId="25" hidden="1">{#N/A,#N/A,TRUE,"TOTAL DISTRIBUTION";#N/A,#N/A,TRUE,"SOUTH";#N/A,#N/A,TRUE,"NORTHEAST";#N/A,#N/A,TRUE,"WEST"}</definedName>
    <definedName name="xxxxx" hidden="1">{#N/A,#N/A,TRUE,"TOTAL DISTRIBUTION";#N/A,#N/A,TRUE,"SOUTH";#N/A,#N/A,TRUE,"NORTHEAST";#N/A,#N/A,TRUE,"WEST"}</definedName>
    <definedName name="xxxxxx"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1"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1"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1"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2"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2"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2"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3"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3"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3"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4"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4"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4"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5" localSheetId="2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5" localSheetId="2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5" localSheetId="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y_1"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1"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1"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2"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2"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2"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2"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2"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2"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3"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3"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3"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3"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3"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3"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4"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4"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4"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4"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4"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4"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5" localSheetId="2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5"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5"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5" localSheetId="2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5"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5" localSheetId="2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EAR1" localSheetId="23">#REF!</definedName>
    <definedName name="YEAR1">#REF!</definedName>
    <definedName name="YearEndDay" localSheetId="23">#REF!</definedName>
    <definedName name="YearEndDay">#REF!</definedName>
    <definedName name="YearEndMonth" localSheetId="23">#REF!</definedName>
    <definedName name="YearEndMonth">#REF!</definedName>
    <definedName name="yeartodate" localSheetId="23">#REF!</definedName>
    <definedName name="yeartodate">#REF!</definedName>
    <definedName name="yes">1</definedName>
    <definedName name="YesNo" localSheetId="23">#REF!</definedName>
    <definedName name="YesNo">#REF!</definedName>
    <definedName name="yjut" localSheetId="23">#REF!,#REF!,#REF!,#REF!</definedName>
    <definedName name="yjut">#REF!,#REF!,#REF!,#REF!</definedName>
    <definedName name="YrFactor5" localSheetId="23">#REF!</definedName>
    <definedName name="YrFactor5">#REF!</definedName>
    <definedName name="YrFactor7" localSheetId="23">#REF!</definedName>
    <definedName name="YrFactor7">#REF!</definedName>
    <definedName name="yrtyretyreyt" localSheetId="24" hidden="1">{TRUE,TRUE,-1.25,-15.5,604.5,343.5,FALSE,FALSE,TRUE,TRUE,0,1,2,1,4,1,3,4,TRUE,TRUE,3,TRUE,1,TRUE,85,"Swvu.capexsum.","ACwvu.capexsum.",#N/A,FALSE,FALSE,0.75,0.75,1,1,2,"","",TRUE,FALSE,FALSE,FALSE,1,100,#N/A,#N/A,"=R1C1:R24C12",FALSE,#N/A,#N/A,FALSE,FALSE,FALSE,1,#N/A,#N/A,FALSE,FALSE,TRUE,TRUE,TRUE}</definedName>
    <definedName name="yrtyretyreyt" localSheetId="21" hidden="1">{TRUE,TRUE,-1.25,-15.5,604.5,343.5,FALSE,FALSE,TRUE,TRUE,0,1,2,1,4,1,3,4,TRUE,TRUE,3,TRUE,1,TRUE,85,"Swvu.capexsum.","ACwvu.capexsum.",#N/A,FALSE,FALSE,0.75,0.75,1,1,2,"","",TRUE,FALSE,FALSE,FALSE,1,100,#N/A,#N/A,"=R1C1:R24C12",FALSE,#N/A,#N/A,FALSE,FALSE,FALSE,1,#N/A,#N/A,FALSE,FALSE,TRUE,TRUE,TRUE}</definedName>
    <definedName name="yrtyretyreyt" localSheetId="22" hidden="1">{TRUE,TRUE,-1.25,-15.5,604.5,343.5,FALSE,FALSE,TRUE,TRUE,0,1,2,1,4,1,3,4,TRUE,TRUE,3,TRUE,1,TRUE,85,"Swvu.capexsum.","ACwvu.capexsum.",#N/A,FALSE,FALSE,0.75,0.75,1,1,2,"","",TRUE,FALSE,FALSE,FALSE,1,100,#N/A,#N/A,"=R1C1:R24C12",FALSE,#N/A,#N/A,FALSE,FALSE,FALSE,1,#N/A,#N/A,FALSE,FALSE,TRUE,TRUE,TRUE}</definedName>
    <definedName name="yrtyretyreyt" localSheetId="23" hidden="1">{TRUE,TRUE,-1.25,-15.5,604.5,343.5,FALSE,FALSE,TRUE,TRUE,0,1,2,1,4,1,3,4,TRUE,TRUE,3,TRUE,1,TRUE,85,"Swvu.capexsum.","ACwvu.capexsum.",#N/A,FALSE,FALSE,0.75,0.75,1,1,2,"","",TRUE,FALSE,FALSE,FALSE,1,100,#N/A,#N/A,"=R1C1:R24C12",FALSE,#N/A,#N/A,FALSE,FALSE,FALSE,1,#N/A,#N/A,FALSE,FALSE,TRUE,TRUE,TRUE}</definedName>
    <definedName name="yrtyretyreyt" localSheetId="20" hidden="1">{TRUE,TRUE,-1.25,-15.5,604.5,343.5,FALSE,FALSE,TRUE,TRUE,0,1,2,1,4,1,3,4,TRUE,TRUE,3,TRUE,1,TRUE,85,"Swvu.capexsum.","ACwvu.capexsum.",#N/A,FALSE,FALSE,0.75,0.75,1,1,2,"","",TRUE,FALSE,FALSE,FALSE,1,100,#N/A,#N/A,"=R1C1:R24C12",FALSE,#N/A,#N/A,FALSE,FALSE,FALSE,1,#N/A,#N/A,FALSE,FALSE,TRUE,TRUE,TRUE}</definedName>
    <definedName name="yrtyretyreyt" localSheetId="25" hidden="1">{TRUE,TRUE,-1.25,-15.5,604.5,343.5,FALSE,FALSE,TRUE,TRUE,0,1,2,1,4,1,3,4,TRUE,TRUE,3,TRUE,1,TRUE,85,"Swvu.capexsum.","ACwvu.capexsum.",#N/A,FALSE,FALSE,0.75,0.75,1,1,2,"","",TRUE,FALSE,FALSE,FALSE,1,100,#N/A,#N/A,"=R1C1:R24C12",FALSE,#N/A,#N/A,FALSE,FALSE,FALSE,1,#N/A,#N/A,FALSE,FALSE,TRUE,TRUE,TRUE}</definedName>
    <definedName name="yrtyretyreyt" hidden="1">{TRUE,TRUE,-1.25,-15.5,604.5,343.5,FALSE,FALSE,TRUE,TRUE,0,1,2,1,4,1,3,4,TRUE,TRUE,3,TRUE,1,TRUE,85,"Swvu.capexsum.","ACwvu.capexsum.",#N/A,FALSE,FALSE,0.75,0.75,1,1,2,"","",TRUE,FALSE,FALSE,FALSE,1,100,#N/A,#N/A,"=R1C1:R24C12",FALSE,#N/A,#N/A,FALSE,FALSE,FALSE,1,#N/A,#N/A,FALSE,FALSE,TRUE,TRUE,TRUE}</definedName>
    <definedName name="yuiuyi" localSheetId="24" hidden="1">{#N/A,#N/A,FALSE,"P&amp;L";#N/A,#N/A,FALSE,"DL Worksheet";#N/A,#N/A,FALSE,"Ind. Cell";#N/A,#N/A,FALSE,"Capital";#N/A,#N/A,FALSE,"Tooling";#N/A,#N/A,FALSE,"LRP"}</definedName>
    <definedName name="yuiuyi" localSheetId="21" hidden="1">{#N/A,#N/A,FALSE,"P&amp;L";#N/A,#N/A,FALSE,"DL Worksheet";#N/A,#N/A,FALSE,"Ind. Cell";#N/A,#N/A,FALSE,"Capital";#N/A,#N/A,FALSE,"Tooling";#N/A,#N/A,FALSE,"LRP"}</definedName>
    <definedName name="yuiuyi" localSheetId="22" hidden="1">{#N/A,#N/A,FALSE,"P&amp;L";#N/A,#N/A,FALSE,"DL Worksheet";#N/A,#N/A,FALSE,"Ind. Cell";#N/A,#N/A,FALSE,"Capital";#N/A,#N/A,FALSE,"Tooling";#N/A,#N/A,FALSE,"LRP"}</definedName>
    <definedName name="yuiuyi" localSheetId="23" hidden="1">{#N/A,#N/A,FALSE,"P&amp;L";#N/A,#N/A,FALSE,"DL Worksheet";#N/A,#N/A,FALSE,"Ind. Cell";#N/A,#N/A,FALSE,"Capital";#N/A,#N/A,FALSE,"Tooling";#N/A,#N/A,FALSE,"LRP"}</definedName>
    <definedName name="yuiuyi" localSheetId="20" hidden="1">{#N/A,#N/A,FALSE,"P&amp;L";#N/A,#N/A,FALSE,"DL Worksheet";#N/A,#N/A,FALSE,"Ind. Cell";#N/A,#N/A,FALSE,"Capital";#N/A,#N/A,FALSE,"Tooling";#N/A,#N/A,FALSE,"LRP"}</definedName>
    <definedName name="yuiuyi" localSheetId="25" hidden="1">{#N/A,#N/A,FALSE,"P&amp;L";#N/A,#N/A,FALSE,"DL Worksheet";#N/A,#N/A,FALSE,"Ind. Cell";#N/A,#N/A,FALSE,"Capital";#N/A,#N/A,FALSE,"Tooling";#N/A,#N/A,FALSE,"LRP"}</definedName>
    <definedName name="yuiuyi" hidden="1">{#N/A,#N/A,FALSE,"P&amp;L";#N/A,#N/A,FALSE,"DL Worksheet";#N/A,#N/A,FALSE,"Ind. Cell";#N/A,#N/A,FALSE,"Capital";#N/A,#N/A,FALSE,"Tooling";#N/A,#N/A,FALSE,"LRP"}</definedName>
    <definedName name="yyy" localSheetId="24" hidden="1">{#N/A,#N/A,FALSE,"QTR Total";#N/A,#N/A,FALSE,"QTR ASNS";#N/A,#N/A,FALSE,"QTR PNCNS";#N/A,#N/A,FALSE,"QTR DSNS";#N/A,#N/A,FALSE,"QTR TNS"}</definedName>
    <definedName name="yyy" localSheetId="21" hidden="1">{#N/A,#N/A,FALSE,"QTR Total";#N/A,#N/A,FALSE,"QTR ASNS";#N/A,#N/A,FALSE,"QTR PNCNS";#N/A,#N/A,FALSE,"QTR DSNS";#N/A,#N/A,FALSE,"QTR TNS"}</definedName>
    <definedName name="yyy" localSheetId="22" hidden="1">{#N/A,#N/A,FALSE,"QTR Total";#N/A,#N/A,FALSE,"QTR ASNS";#N/A,#N/A,FALSE,"QTR PNCNS";#N/A,#N/A,FALSE,"QTR DSNS";#N/A,#N/A,FALSE,"QTR TNS"}</definedName>
    <definedName name="yyy" localSheetId="23" hidden="1">{#N/A,#N/A,FALSE,"QTR Total";#N/A,#N/A,FALSE,"QTR ASNS";#N/A,#N/A,FALSE,"QTR PNCNS";#N/A,#N/A,FALSE,"QTR DSNS";#N/A,#N/A,FALSE,"QTR TNS"}</definedName>
    <definedName name="yyy" localSheetId="20" hidden="1">{#N/A,#N/A,FALSE,"QTR Total";#N/A,#N/A,FALSE,"QTR ASNS";#N/A,#N/A,FALSE,"QTR PNCNS";#N/A,#N/A,FALSE,"QTR DSNS";#N/A,#N/A,FALSE,"QTR TNS"}</definedName>
    <definedName name="yyy" localSheetId="25" hidden="1">{#N/A,#N/A,FALSE,"QTR Total";#N/A,#N/A,FALSE,"QTR ASNS";#N/A,#N/A,FALSE,"QTR PNCNS";#N/A,#N/A,FALSE,"QTR DSNS";#N/A,#N/A,FALSE,"QTR TNS"}</definedName>
    <definedName name="yyy" hidden="1">{#N/A,#N/A,FALSE,"QTR Total";#N/A,#N/A,FALSE,"QTR ASNS";#N/A,#N/A,FALSE,"QTR PNCNS";#N/A,#N/A,FALSE,"QTR DSNS";#N/A,#N/A,FALSE,"QTR TNS"}</definedName>
    <definedName name="Z_28948E05_8F34_4F1E_96FB_A80A6A844600_.wvu.Cols" localSheetId="5" hidden="1">'4a-ADIT Projection'!#REF!</definedName>
    <definedName name="Z_28948E05_8F34_4F1E_96FB_A80A6A844600_.wvu.Cols" localSheetId="6" hidden="1">'4b-ADIT Projection Proration'!#REF!</definedName>
    <definedName name="Z_28948E05_8F34_4F1E_96FB_A80A6A844600_.wvu.Cols" localSheetId="7" hidden="1">'4c- ADIT BOY'!#REF!</definedName>
    <definedName name="Z_28948E05_8F34_4F1E_96FB_A80A6A844600_.wvu.Cols" localSheetId="8" hidden="1">'4d- ADIT EOY'!#REF!</definedName>
    <definedName name="Z_28948E05_8F34_4F1E_96FB_A80A6A844600_.wvu.Cols" localSheetId="9" hidden="1">'4e-ADIT True-up'!#REF!</definedName>
    <definedName name="Z_28948E05_8F34_4F1E_96FB_A80A6A844600_.wvu.Cols" localSheetId="10" hidden="1">'4f-ADIT True-up Proration'!#REF!</definedName>
    <definedName name="Z_28948E05_8F34_4F1E_96FB_A80A6A844600_.wvu.Cols" localSheetId="24" hidden="1">#REF!</definedName>
    <definedName name="Z_28948E05_8F34_4F1E_96FB_A80A6A844600_.wvu.PrintArea" localSheetId="5" hidden="1">'4a-ADIT Projection'!$B$1:$G$51</definedName>
    <definedName name="Z_28948E05_8F34_4F1E_96FB_A80A6A844600_.wvu.PrintArea" localSheetId="6" hidden="1">'4b-ADIT Projection Proration'!$B$1:$H$74</definedName>
    <definedName name="Z_28948E05_8F34_4F1E_96FB_A80A6A844600_.wvu.PrintArea" localSheetId="7" hidden="1">'4c- ADIT BOY'!$B$1:$H$106</definedName>
    <definedName name="Z_28948E05_8F34_4F1E_96FB_A80A6A844600_.wvu.PrintArea" localSheetId="8" hidden="1">'4d- ADIT EOY'!$B$1:$H$106</definedName>
    <definedName name="Z_28948E05_8F34_4F1E_96FB_A80A6A844600_.wvu.PrintArea" localSheetId="9" hidden="1">'4e-ADIT True-up'!$B$1:$G$49</definedName>
    <definedName name="Z_28948E05_8F34_4F1E_96FB_A80A6A844600_.wvu.PrintArea" localSheetId="10" hidden="1">'4f-ADIT True-up Proration'!$B$1:$F$74</definedName>
    <definedName name="Z_28948E05_8F34_4F1E_96FB_A80A6A844600_.wvu.PrintArea" localSheetId="24" hidden="1">'ADIT Rate Mitigation Support'!$B$1:$G$55</definedName>
    <definedName name="Z_63011E91_4609_4523_98FE_FD252E915668_.wvu.Cols" localSheetId="5" hidden="1">'4a-ADIT Projection'!#REF!</definedName>
    <definedName name="Z_63011E91_4609_4523_98FE_FD252E915668_.wvu.Cols" localSheetId="6" hidden="1">'4b-ADIT Projection Proration'!#REF!</definedName>
    <definedName name="Z_63011E91_4609_4523_98FE_FD252E915668_.wvu.Cols" localSheetId="7" hidden="1">'4c- ADIT BOY'!#REF!</definedName>
    <definedName name="Z_63011E91_4609_4523_98FE_FD252E915668_.wvu.Cols" localSheetId="8" hidden="1">'4d- ADIT EOY'!#REF!</definedName>
    <definedName name="Z_63011E91_4609_4523_98FE_FD252E915668_.wvu.Cols" localSheetId="9" hidden="1">'4e-ADIT True-up'!#REF!</definedName>
    <definedName name="Z_63011E91_4609_4523_98FE_FD252E915668_.wvu.Cols" localSheetId="10" hidden="1">'4f-ADIT True-up Proration'!#REF!</definedName>
    <definedName name="Z_63011E91_4609_4523_98FE_FD252E915668_.wvu.Cols" localSheetId="24" hidden="1">#REF!</definedName>
    <definedName name="Z_63011E91_4609_4523_98FE_FD252E915668_.wvu.PrintArea" localSheetId="5" hidden="1">'4a-ADIT Projection'!$B$1:$G$51</definedName>
    <definedName name="Z_63011E91_4609_4523_98FE_FD252E915668_.wvu.PrintArea" localSheetId="6" hidden="1">'4b-ADIT Projection Proration'!$B$1:$H$74</definedName>
    <definedName name="Z_63011E91_4609_4523_98FE_FD252E915668_.wvu.PrintArea" localSheetId="7" hidden="1">'4c- ADIT BOY'!$B$1:$H$106</definedName>
    <definedName name="Z_63011E91_4609_4523_98FE_FD252E915668_.wvu.PrintArea" localSheetId="8" hidden="1">'4d- ADIT EOY'!$B$1:$H$106</definedName>
    <definedName name="Z_63011E91_4609_4523_98FE_FD252E915668_.wvu.PrintArea" localSheetId="9" hidden="1">'4e-ADIT True-up'!$B$1:$G$49</definedName>
    <definedName name="Z_63011E91_4609_4523_98FE_FD252E915668_.wvu.PrintArea" localSheetId="10" hidden="1">'4f-ADIT True-up Proration'!$B$1:$F$74</definedName>
    <definedName name="Z_63011E91_4609_4523_98FE_FD252E915668_.wvu.PrintArea" localSheetId="24" hidden="1">'ADIT Rate Mitigation Support'!$B$1:$G$55</definedName>
    <definedName name="Z_6928E596_79BD_4CEC_9F0D_07E62D69B2A5_.wvu.Cols" localSheetId="5" hidden="1">'4a-ADIT Projection'!#REF!</definedName>
    <definedName name="Z_6928E596_79BD_4CEC_9F0D_07E62D69B2A5_.wvu.Cols" localSheetId="6" hidden="1">'4b-ADIT Projection Proration'!#REF!</definedName>
    <definedName name="Z_6928E596_79BD_4CEC_9F0D_07E62D69B2A5_.wvu.Cols" localSheetId="7" hidden="1">'4c- ADIT BOY'!#REF!</definedName>
    <definedName name="Z_6928E596_79BD_4CEC_9F0D_07E62D69B2A5_.wvu.Cols" localSheetId="8" hidden="1">'4d- ADIT EOY'!#REF!</definedName>
    <definedName name="Z_6928E596_79BD_4CEC_9F0D_07E62D69B2A5_.wvu.Cols" localSheetId="9" hidden="1">'4e-ADIT True-up'!#REF!</definedName>
    <definedName name="Z_6928E596_79BD_4CEC_9F0D_07E62D69B2A5_.wvu.Cols" localSheetId="10" hidden="1">'4f-ADIT True-up Proration'!#REF!</definedName>
    <definedName name="Z_6928E596_79BD_4CEC_9F0D_07E62D69B2A5_.wvu.Cols" localSheetId="24" hidden="1">#REF!</definedName>
    <definedName name="Z_6928E596_79BD_4CEC_9F0D_07E62D69B2A5_.wvu.PrintArea" localSheetId="5" hidden="1">'4a-ADIT Projection'!$B$1:$G$51</definedName>
    <definedName name="Z_6928E596_79BD_4CEC_9F0D_07E62D69B2A5_.wvu.PrintArea" localSheetId="6" hidden="1">'4b-ADIT Projection Proration'!$B$1:$H$74</definedName>
    <definedName name="Z_6928E596_79BD_4CEC_9F0D_07E62D69B2A5_.wvu.PrintArea" localSheetId="7" hidden="1">'4c- ADIT BOY'!$B$1:$H$106</definedName>
    <definedName name="Z_6928E596_79BD_4CEC_9F0D_07E62D69B2A5_.wvu.PrintArea" localSheetId="8" hidden="1">'4d- ADIT EOY'!$B$1:$H$106</definedName>
    <definedName name="Z_6928E596_79BD_4CEC_9F0D_07E62D69B2A5_.wvu.PrintArea" localSheetId="9" hidden="1">'4e-ADIT True-up'!$B$1:$G$49</definedName>
    <definedName name="Z_6928E596_79BD_4CEC_9F0D_07E62D69B2A5_.wvu.PrintArea" localSheetId="10" hidden="1">'4f-ADIT True-up Proration'!$B$1:$F$74</definedName>
    <definedName name="Z_6928E596_79BD_4CEC_9F0D_07E62D69B2A5_.wvu.PrintArea" localSheetId="24" hidden="1">'ADIT Rate Mitigation Support'!$B$1:$G$55</definedName>
    <definedName name="Z_71B42B22_A376_44B5_B0C1_23FC1AA3DBA2_.wvu.Cols" localSheetId="5" hidden="1">'4a-ADIT Projection'!#REF!</definedName>
    <definedName name="Z_71B42B22_A376_44B5_B0C1_23FC1AA3DBA2_.wvu.Cols" localSheetId="6" hidden="1">'4b-ADIT Projection Proration'!#REF!</definedName>
    <definedName name="Z_71B42B22_A376_44B5_B0C1_23FC1AA3DBA2_.wvu.Cols" localSheetId="7" hidden="1">'4c- ADIT BOY'!#REF!</definedName>
    <definedName name="Z_71B42B22_A376_44B5_B0C1_23FC1AA3DBA2_.wvu.Cols" localSheetId="8" hidden="1">'4d- ADIT EOY'!#REF!</definedName>
    <definedName name="Z_71B42B22_A376_44B5_B0C1_23FC1AA3DBA2_.wvu.Cols" localSheetId="9" hidden="1">'4e-ADIT True-up'!#REF!</definedName>
    <definedName name="Z_71B42B22_A376_44B5_B0C1_23FC1AA3DBA2_.wvu.Cols" localSheetId="10" hidden="1">'4f-ADIT True-up Proration'!#REF!</definedName>
    <definedName name="Z_71B42B22_A376_44B5_B0C1_23FC1AA3DBA2_.wvu.Cols" localSheetId="24" hidden="1">#REF!</definedName>
    <definedName name="Z_71B42B22_A376_44B5_B0C1_23FC1AA3DBA2_.wvu.PrintArea" localSheetId="5" hidden="1">'4a-ADIT Projection'!$B$1:$G$51</definedName>
    <definedName name="Z_71B42B22_A376_44B5_B0C1_23FC1AA3DBA2_.wvu.PrintArea" localSheetId="6" hidden="1">'4b-ADIT Projection Proration'!$B$1:$H$74</definedName>
    <definedName name="Z_71B42B22_A376_44B5_B0C1_23FC1AA3DBA2_.wvu.PrintArea" localSheetId="7" hidden="1">'4c- ADIT BOY'!$B$1:$H$106</definedName>
    <definedName name="Z_71B42B22_A376_44B5_B0C1_23FC1AA3DBA2_.wvu.PrintArea" localSheetId="8" hidden="1">'4d- ADIT EOY'!$B$1:$H$106</definedName>
    <definedName name="Z_71B42B22_A376_44B5_B0C1_23FC1AA3DBA2_.wvu.PrintArea" localSheetId="9" hidden="1">'4e-ADIT True-up'!$B$1:$G$49</definedName>
    <definedName name="Z_71B42B22_A376_44B5_B0C1_23FC1AA3DBA2_.wvu.PrintArea" localSheetId="10" hidden="1">'4f-ADIT True-up Proration'!$B$1:$F$74</definedName>
    <definedName name="Z_71B42B22_A376_44B5_B0C1_23FC1AA3DBA2_.wvu.PrintArea" localSheetId="24" hidden="1">'ADIT Rate Mitigation Support'!$B$1:$G$55</definedName>
    <definedName name="Z_8FBB4DC9_2D51_4AB9_80D8_F8474B404C29_.wvu.Cols" localSheetId="5" hidden="1">'4a-ADIT Projection'!#REF!</definedName>
    <definedName name="Z_8FBB4DC9_2D51_4AB9_80D8_F8474B404C29_.wvu.Cols" localSheetId="6" hidden="1">'4b-ADIT Projection Proration'!#REF!</definedName>
    <definedName name="Z_8FBB4DC9_2D51_4AB9_80D8_F8474B404C29_.wvu.Cols" localSheetId="7" hidden="1">'4c- ADIT BOY'!#REF!</definedName>
    <definedName name="Z_8FBB4DC9_2D51_4AB9_80D8_F8474B404C29_.wvu.Cols" localSheetId="8" hidden="1">'4d- ADIT EOY'!#REF!</definedName>
    <definedName name="Z_8FBB4DC9_2D51_4AB9_80D8_F8474B404C29_.wvu.Cols" localSheetId="9" hidden="1">'4e-ADIT True-up'!#REF!</definedName>
    <definedName name="Z_8FBB4DC9_2D51_4AB9_80D8_F8474B404C29_.wvu.Cols" localSheetId="10" hidden="1">'4f-ADIT True-up Proration'!#REF!</definedName>
    <definedName name="Z_8FBB4DC9_2D51_4AB9_80D8_F8474B404C29_.wvu.Cols" localSheetId="24" hidden="1">#REF!</definedName>
    <definedName name="Z_8FBB4DC9_2D51_4AB9_80D8_F8474B404C29_.wvu.PrintArea" localSheetId="5" hidden="1">'4a-ADIT Projection'!$B$1:$G$51</definedName>
    <definedName name="Z_8FBB4DC9_2D51_4AB9_80D8_F8474B404C29_.wvu.PrintArea" localSheetId="6" hidden="1">'4b-ADIT Projection Proration'!$B$1:$H$74</definedName>
    <definedName name="Z_8FBB4DC9_2D51_4AB9_80D8_F8474B404C29_.wvu.PrintArea" localSheetId="7" hidden="1">'4c- ADIT BOY'!$B$1:$H$106</definedName>
    <definedName name="Z_8FBB4DC9_2D51_4AB9_80D8_F8474B404C29_.wvu.PrintArea" localSheetId="8" hidden="1">'4d- ADIT EOY'!$B$1:$H$106</definedName>
    <definedName name="Z_8FBB4DC9_2D51_4AB9_80D8_F8474B404C29_.wvu.PrintArea" localSheetId="9" hidden="1">'4e-ADIT True-up'!$B$1:$G$49</definedName>
    <definedName name="Z_8FBB4DC9_2D51_4AB9_80D8_F8474B404C29_.wvu.PrintArea" localSheetId="10" hidden="1">'4f-ADIT True-up Proration'!$B$1:$F$74</definedName>
    <definedName name="Z_8FBB4DC9_2D51_4AB9_80D8_F8474B404C29_.wvu.PrintArea" localSheetId="24" hidden="1">'ADIT Rate Mitigation Support'!$B$1:$G$55</definedName>
    <definedName name="Z_B647CB7F_C846_4278_B6B1_1EF7F3C004F5_.wvu.Cols" localSheetId="5" hidden="1">'4a-ADIT Projection'!#REF!</definedName>
    <definedName name="Z_B647CB7F_C846_4278_B6B1_1EF7F3C004F5_.wvu.Cols" localSheetId="6" hidden="1">'4b-ADIT Projection Proration'!#REF!</definedName>
    <definedName name="Z_B647CB7F_C846_4278_B6B1_1EF7F3C004F5_.wvu.Cols" localSheetId="7" hidden="1">'4c- ADIT BOY'!#REF!</definedName>
    <definedName name="Z_B647CB7F_C846_4278_B6B1_1EF7F3C004F5_.wvu.Cols" localSheetId="8" hidden="1">'4d- ADIT EOY'!#REF!</definedName>
    <definedName name="Z_B647CB7F_C846_4278_B6B1_1EF7F3C004F5_.wvu.Cols" localSheetId="9" hidden="1">'4e-ADIT True-up'!#REF!</definedName>
    <definedName name="Z_B647CB7F_C846_4278_B6B1_1EF7F3C004F5_.wvu.Cols" localSheetId="10" hidden="1">'4f-ADIT True-up Proration'!#REF!</definedName>
    <definedName name="Z_B647CB7F_C846_4278_B6B1_1EF7F3C004F5_.wvu.Cols" localSheetId="24" hidden="1">#REF!</definedName>
    <definedName name="Z_B647CB7F_C846_4278_B6B1_1EF7F3C004F5_.wvu.PrintArea" localSheetId="5" hidden="1">'4a-ADIT Projection'!$B$1:$G$51</definedName>
    <definedName name="Z_B647CB7F_C846_4278_B6B1_1EF7F3C004F5_.wvu.PrintArea" localSheetId="6" hidden="1">'4b-ADIT Projection Proration'!$B$1:$H$74</definedName>
    <definedName name="Z_B647CB7F_C846_4278_B6B1_1EF7F3C004F5_.wvu.PrintArea" localSheetId="7" hidden="1">'4c- ADIT BOY'!$B$1:$H$106</definedName>
    <definedName name="Z_B647CB7F_C846_4278_B6B1_1EF7F3C004F5_.wvu.PrintArea" localSheetId="8" hidden="1">'4d- ADIT EOY'!$B$1:$H$106</definedName>
    <definedName name="Z_B647CB7F_C846_4278_B6B1_1EF7F3C004F5_.wvu.PrintArea" localSheetId="9" hidden="1">'4e-ADIT True-up'!$B$1:$G$49</definedName>
    <definedName name="Z_B647CB7F_C846_4278_B6B1_1EF7F3C004F5_.wvu.PrintArea" localSheetId="10" hidden="1">'4f-ADIT True-up Proration'!$B$1:$F$74</definedName>
    <definedName name="Z_B647CB7F_C846_4278_B6B1_1EF7F3C004F5_.wvu.PrintArea" localSheetId="24" hidden="1">'ADIT Rate Mitigation Support'!$B$1:$G$55</definedName>
    <definedName name="Z_DC91DEF3_837B_4BB9_A81E_3B78C5914E6C_.wvu.Cols" localSheetId="5" hidden="1">'4a-ADIT Projection'!#REF!</definedName>
    <definedName name="Z_DC91DEF3_837B_4BB9_A81E_3B78C5914E6C_.wvu.Cols" localSheetId="6" hidden="1">'4b-ADIT Projection Proration'!#REF!</definedName>
    <definedName name="Z_DC91DEF3_837B_4BB9_A81E_3B78C5914E6C_.wvu.Cols" localSheetId="7" hidden="1">'4c- ADIT BOY'!#REF!</definedName>
    <definedName name="Z_DC91DEF3_837B_4BB9_A81E_3B78C5914E6C_.wvu.Cols" localSheetId="8" hidden="1">'4d- ADIT EOY'!#REF!</definedName>
    <definedName name="Z_DC91DEF3_837B_4BB9_A81E_3B78C5914E6C_.wvu.Cols" localSheetId="9" hidden="1">'4e-ADIT True-up'!#REF!</definedName>
    <definedName name="Z_DC91DEF3_837B_4BB9_A81E_3B78C5914E6C_.wvu.Cols" localSheetId="10" hidden="1">'4f-ADIT True-up Proration'!#REF!</definedName>
    <definedName name="Z_DC91DEF3_837B_4BB9_A81E_3B78C5914E6C_.wvu.Cols" localSheetId="24" hidden="1">#REF!</definedName>
    <definedName name="Z_DC91DEF3_837B_4BB9_A81E_3B78C5914E6C_.wvu.PrintArea" localSheetId="5" hidden="1">'4a-ADIT Projection'!$B$1:$G$51</definedName>
    <definedName name="Z_DC91DEF3_837B_4BB9_A81E_3B78C5914E6C_.wvu.PrintArea" localSheetId="6" hidden="1">'4b-ADIT Projection Proration'!$B$1:$H$74</definedName>
    <definedName name="Z_DC91DEF3_837B_4BB9_A81E_3B78C5914E6C_.wvu.PrintArea" localSheetId="7" hidden="1">'4c- ADIT BOY'!$B$1:$H$106</definedName>
    <definedName name="Z_DC91DEF3_837B_4BB9_A81E_3B78C5914E6C_.wvu.PrintArea" localSheetId="8" hidden="1">'4d- ADIT EOY'!$B$1:$H$106</definedName>
    <definedName name="Z_DC91DEF3_837B_4BB9_A81E_3B78C5914E6C_.wvu.PrintArea" localSheetId="9" hidden="1">'4e-ADIT True-up'!$B$1:$G$49</definedName>
    <definedName name="Z_DC91DEF3_837B_4BB9_A81E_3B78C5914E6C_.wvu.PrintArea" localSheetId="10" hidden="1">'4f-ADIT True-up Proration'!$B$1:$F$74</definedName>
    <definedName name="Z_DC91DEF3_837B_4BB9_A81E_3B78C5914E6C_.wvu.PrintArea" localSheetId="24" hidden="1">'ADIT Rate Mitigation Support'!$B$1:$G$55</definedName>
    <definedName name="Z_F04A2B9A_C6FE_4FEB_AD1E_2CF9AC309BE4_.wvu.PrintArea" localSheetId="17" hidden="1">'11-Wholesale Distribution'!$A$1:$Q$100</definedName>
    <definedName name="Z_F04A2B9A_C6FE_4FEB_AD1E_2CF9AC309BE4_.wvu.PrintArea" localSheetId="1" hidden="1">'1-Project Rev Req'!$A$1:$Q$105</definedName>
    <definedName name="Z_F04A2B9A_C6FE_4FEB_AD1E_2CF9AC309BE4_.wvu.PrintArea" localSheetId="3" hidden="1">'3-Project True-up'!$A$1:$L$24</definedName>
    <definedName name="Z_F04A2B9A_C6FE_4FEB_AD1E_2CF9AC309BE4_.wvu.PrintArea" localSheetId="4" hidden="1">'4- Rate Base'!$A$1:$L$49</definedName>
    <definedName name="Z_F04A2B9A_C6FE_4FEB_AD1E_2CF9AC309BE4_.wvu.PrintArea" localSheetId="14" hidden="1">'8-Construction Loan'!$A$2:$J$85</definedName>
    <definedName name="Z_F04A2B9A_C6FE_4FEB_AD1E_2CF9AC309BE4_.wvu.PrintArea" localSheetId="0" hidden="1">'Attachment H'!$A$1:$K$274</definedName>
    <definedName name="Z_FAAD9AAC_1337_43AB_BF1F_CCF9DFCF5B78_.wvu.Cols" localSheetId="5" hidden="1">'4a-ADIT Projection'!#REF!</definedName>
    <definedName name="Z_FAAD9AAC_1337_43AB_BF1F_CCF9DFCF5B78_.wvu.Cols" localSheetId="6" hidden="1">'4b-ADIT Projection Proration'!#REF!</definedName>
    <definedName name="Z_FAAD9AAC_1337_43AB_BF1F_CCF9DFCF5B78_.wvu.Cols" localSheetId="7" hidden="1">'4c- ADIT BOY'!#REF!</definedName>
    <definedName name="Z_FAAD9AAC_1337_43AB_BF1F_CCF9DFCF5B78_.wvu.Cols" localSheetId="8" hidden="1">'4d- ADIT EOY'!#REF!</definedName>
    <definedName name="Z_FAAD9AAC_1337_43AB_BF1F_CCF9DFCF5B78_.wvu.Cols" localSheetId="9" hidden="1">'4e-ADIT True-up'!#REF!</definedName>
    <definedName name="Z_FAAD9AAC_1337_43AB_BF1F_CCF9DFCF5B78_.wvu.Cols" localSheetId="10" hidden="1">'4f-ADIT True-up Proration'!#REF!</definedName>
    <definedName name="Z_FAAD9AAC_1337_43AB_BF1F_CCF9DFCF5B78_.wvu.Cols" localSheetId="24" hidden="1">#REF!</definedName>
    <definedName name="Z_FAAD9AAC_1337_43AB_BF1F_CCF9DFCF5B78_.wvu.PrintArea" localSheetId="5" hidden="1">'4a-ADIT Projection'!$B$1:$G$51</definedName>
    <definedName name="Z_FAAD9AAC_1337_43AB_BF1F_CCF9DFCF5B78_.wvu.PrintArea" localSheetId="6" hidden="1">'4b-ADIT Projection Proration'!$B$1:$H$74</definedName>
    <definedName name="Z_FAAD9AAC_1337_43AB_BF1F_CCF9DFCF5B78_.wvu.PrintArea" localSheetId="7" hidden="1">'4c- ADIT BOY'!$B$1:$H$106</definedName>
    <definedName name="Z_FAAD9AAC_1337_43AB_BF1F_CCF9DFCF5B78_.wvu.PrintArea" localSheetId="8" hidden="1">'4d- ADIT EOY'!$B$1:$H$106</definedName>
    <definedName name="Z_FAAD9AAC_1337_43AB_BF1F_CCF9DFCF5B78_.wvu.PrintArea" localSheetId="9" hidden="1">'4e-ADIT True-up'!$B$1:$G$49</definedName>
    <definedName name="Z_FAAD9AAC_1337_43AB_BF1F_CCF9DFCF5B78_.wvu.PrintArea" localSheetId="10" hidden="1">'4f-ADIT True-up Proration'!$B$1:$F$74</definedName>
    <definedName name="Z_FAAD9AAC_1337_43AB_BF1F_CCF9DFCF5B78_.wvu.PrintArea" localSheetId="24" hidden="1">'ADIT Rate Mitigation Support'!$B$1:$G$55</definedName>
    <definedName name="Z_FBCC48E4_C877_408C_9E23_E60DD74454B1_.wvu.PrintArea" localSheetId="16" hidden="1">'10-Dep Rates'!$A$1:$C$40</definedName>
    <definedName name="Z_FBCC48E4_C877_408C_9E23_E60DD74454B1_.wvu.PrintArea" localSheetId="18" hidden="1">'11a-Wholesale Distribution '!$A$1:$O$210</definedName>
    <definedName name="Z_FBCC48E4_C877_408C_9E23_E60DD74454B1_.wvu.PrintArea" localSheetId="17" hidden="1">'11-Wholesale Distribution'!$A$1:$M$99</definedName>
    <definedName name="Z_FBCC48E4_C877_408C_9E23_E60DD74454B1_.wvu.PrintArea" localSheetId="19" hidden="1">'12 Wholesale Dist True-Up'!$A$1:$K$61</definedName>
    <definedName name="Z_FBCC48E4_C877_408C_9E23_E60DD74454B1_.wvu.PrintArea" localSheetId="1" hidden="1">'1-Project Rev Req'!$A$1:$S$108</definedName>
    <definedName name="Z_FBCC48E4_C877_408C_9E23_E60DD74454B1_.wvu.PrintArea" localSheetId="2" hidden="1">'2-Incentive ROE'!$A$1:$K$49</definedName>
    <definedName name="Z_FBCC48E4_C877_408C_9E23_E60DD74454B1_.wvu.PrintArea" localSheetId="4" hidden="1">'4- Rate Base'!$A$1:$J$72</definedName>
    <definedName name="Z_FBCC48E4_C877_408C_9E23_E60DD74454B1_.wvu.PrintArea" localSheetId="5" hidden="1">'4a-ADIT Projection'!$A$1:$J$36</definedName>
    <definedName name="Z_FBCC48E4_C877_408C_9E23_E60DD74454B1_.wvu.PrintArea" localSheetId="6" hidden="1">'4b-ADIT Projection Proration'!$A$1:$L$61</definedName>
    <definedName name="Z_FBCC48E4_C877_408C_9E23_E60DD74454B1_.wvu.PrintArea" localSheetId="7" hidden="1">'4c- ADIT BOY'!$A$1:$H$84</definedName>
    <definedName name="Z_FBCC48E4_C877_408C_9E23_E60DD74454B1_.wvu.PrintArea" localSheetId="8" hidden="1">'4d- ADIT EOY'!$A$1:$H$84</definedName>
    <definedName name="Z_FBCC48E4_C877_408C_9E23_E60DD74454B1_.wvu.PrintArea" localSheetId="9" hidden="1">'4e-ADIT True-up'!$A$1:$J$35</definedName>
    <definedName name="Z_FBCC48E4_C877_408C_9E23_E60DD74454B1_.wvu.PrintArea" localSheetId="10" hidden="1">'4f-ADIT True-up Proration'!$A$1:$AF$61</definedName>
    <definedName name="Z_FBCC48E4_C877_408C_9E23_E60DD74454B1_.wvu.PrintArea" localSheetId="11" hidden="1">'5-P3 Support'!$A$1:$M$92</definedName>
    <definedName name="Z_FBCC48E4_C877_408C_9E23_E60DD74454B1_.wvu.PrintArea" localSheetId="12" hidden="1">'6-True-Up Interest'!$A$1:$Q$55</definedName>
    <definedName name="Z_FBCC48E4_C877_408C_9E23_E60DD74454B1_.wvu.PrintArea" localSheetId="13" hidden="1">'7 - PBOP'!$A$1:$I$21</definedName>
    <definedName name="Z_FBCC48E4_C877_408C_9E23_E60DD74454B1_.wvu.PrintArea" localSheetId="14" hidden="1">'8-Construction Loan'!$A$1:$J$104</definedName>
    <definedName name="Z_FBCC48E4_C877_408C_9E23_E60DD74454B1_.wvu.PrintArea" localSheetId="0" hidden="1">'Attachment H'!$A$1:$K$280</definedName>
    <definedName name="Z_FBCC48E4_C877_408C_9E23_E60DD74454B1_.wvu.PrintTitles" localSheetId="5" hidden="1">'4a-ADIT Projection'!$5:$6</definedName>
    <definedName name="Z_FBCC48E4_C877_408C_9E23_E60DD74454B1_.wvu.PrintTitles" localSheetId="6" hidden="1">'4b-ADIT Projection Proration'!$6:$7</definedName>
    <definedName name="Z_FBCC48E4_C877_408C_9E23_E60DD74454B1_.wvu.PrintTitles" localSheetId="9" hidden="1">'4e-ADIT True-up'!$5:$6</definedName>
    <definedName name="Z_FBCC48E4_C877_408C_9E23_E60DD74454B1_.wvu.PrintTitles" localSheetId="10" hidden="1">'4f-ADIT True-up Proration'!$6:$7</definedName>
    <definedName name="zero">0</definedName>
    <definedName name="Zip" localSheetId="24" hidden="1">#REF!</definedName>
    <definedName name="Zip" localSheetId="21" hidden="1">#REF!</definedName>
    <definedName name="Zip" localSheetId="22" hidden="1">#REF!</definedName>
    <definedName name="Zip" localSheetId="23" hidden="1">#REF!</definedName>
    <definedName name="Zip" localSheetId="20" hidden="1">#REF!</definedName>
    <definedName name="Zip" localSheetId="25" hidden="1">#REF!</definedName>
    <definedName name="Zip" hidden="1">#REF!</definedName>
    <definedName name="zz" localSheetId="24" hidden="1">{#N/A,#N/A,FALSE,"TOTFINAL";#N/A,#N/A,FALSE,"FINPLAN";#N/A,#N/A,FALSE,"TOTMOTADJ";#N/A,#N/A,FALSE,"tieEQ";#N/A,#N/A,FALSE,"G";#N/A,#N/A,FALSE,"ELIMS";#N/A,#N/A,FALSE,"NEXTEL ADJ";#N/A,#N/A,FALSE,"MIMS";#N/A,#N/A,FALSE,"LMPS";#N/A,#N/A,FALSE,"CNSS";#N/A,#N/A,FALSE,"CSS";#N/A,#N/A,FALSE,"MCG";#N/A,#N/A,FALSE,"AECS";#N/A,#N/A,FALSE,"SPS";#N/A,#N/A,FALSE,"CORP"}</definedName>
    <definedName name="zz" localSheetId="21" hidden="1">{#N/A,#N/A,FALSE,"TOTFINAL";#N/A,#N/A,FALSE,"FINPLAN";#N/A,#N/A,FALSE,"TOTMOTADJ";#N/A,#N/A,FALSE,"tieEQ";#N/A,#N/A,FALSE,"G";#N/A,#N/A,FALSE,"ELIMS";#N/A,#N/A,FALSE,"NEXTEL ADJ";#N/A,#N/A,FALSE,"MIMS";#N/A,#N/A,FALSE,"LMPS";#N/A,#N/A,FALSE,"CNSS";#N/A,#N/A,FALSE,"CSS";#N/A,#N/A,FALSE,"MCG";#N/A,#N/A,FALSE,"AECS";#N/A,#N/A,FALSE,"SPS";#N/A,#N/A,FALSE,"CORP"}</definedName>
    <definedName name="zz" localSheetId="22" hidden="1">{#N/A,#N/A,FALSE,"TOTFINAL";#N/A,#N/A,FALSE,"FINPLAN";#N/A,#N/A,FALSE,"TOTMOTADJ";#N/A,#N/A,FALSE,"tieEQ";#N/A,#N/A,FALSE,"G";#N/A,#N/A,FALSE,"ELIMS";#N/A,#N/A,FALSE,"NEXTEL ADJ";#N/A,#N/A,FALSE,"MIMS";#N/A,#N/A,FALSE,"LMPS";#N/A,#N/A,FALSE,"CNSS";#N/A,#N/A,FALSE,"CSS";#N/A,#N/A,FALSE,"MCG";#N/A,#N/A,FALSE,"AECS";#N/A,#N/A,FALSE,"SPS";#N/A,#N/A,FALSE,"CORP"}</definedName>
    <definedName name="zz" localSheetId="23" hidden="1">{#N/A,#N/A,FALSE,"TOTFINAL";#N/A,#N/A,FALSE,"FINPLAN";#N/A,#N/A,FALSE,"TOTMOTADJ";#N/A,#N/A,FALSE,"tieEQ";#N/A,#N/A,FALSE,"G";#N/A,#N/A,FALSE,"ELIMS";#N/A,#N/A,FALSE,"NEXTEL ADJ";#N/A,#N/A,FALSE,"MIMS";#N/A,#N/A,FALSE,"LMPS";#N/A,#N/A,FALSE,"CNSS";#N/A,#N/A,FALSE,"CSS";#N/A,#N/A,FALSE,"MCG";#N/A,#N/A,FALSE,"AECS";#N/A,#N/A,FALSE,"SPS";#N/A,#N/A,FALSE,"CORP"}</definedName>
    <definedName name="zz" localSheetId="20" hidden="1">{#N/A,#N/A,FALSE,"TOTFINAL";#N/A,#N/A,FALSE,"FINPLAN";#N/A,#N/A,FALSE,"TOTMOTADJ";#N/A,#N/A,FALSE,"tieEQ";#N/A,#N/A,FALSE,"G";#N/A,#N/A,FALSE,"ELIMS";#N/A,#N/A,FALSE,"NEXTEL ADJ";#N/A,#N/A,FALSE,"MIMS";#N/A,#N/A,FALSE,"LMPS";#N/A,#N/A,FALSE,"CNSS";#N/A,#N/A,FALSE,"CSS";#N/A,#N/A,FALSE,"MCG";#N/A,#N/A,FALSE,"AECS";#N/A,#N/A,FALSE,"SPS";#N/A,#N/A,FALSE,"CORP"}</definedName>
    <definedName name="zz" localSheetId="25" hidden="1">{#N/A,#N/A,FALSE,"TOTFINAL";#N/A,#N/A,FALSE,"FINPLAN";#N/A,#N/A,FALSE,"TOTMOTADJ";#N/A,#N/A,FALSE,"tieEQ";#N/A,#N/A,FALSE,"G";#N/A,#N/A,FALSE,"ELIMS";#N/A,#N/A,FALSE,"NEXTEL ADJ";#N/A,#N/A,FALSE,"MIMS";#N/A,#N/A,FALSE,"LMPS";#N/A,#N/A,FALSE,"CNSS";#N/A,#N/A,FALSE,"CSS";#N/A,#N/A,FALSE,"MCG";#N/A,#N/A,FALSE,"AECS";#N/A,#N/A,FALSE,"SPS";#N/A,#N/A,FALSE,"CORP"}</definedName>
    <definedName name="zz" hidden="1">{#N/A,#N/A,FALSE,"TOTFINAL";#N/A,#N/A,FALSE,"FINPLAN";#N/A,#N/A,FALSE,"TOTMOTADJ";#N/A,#N/A,FALSE,"tieEQ";#N/A,#N/A,FALSE,"G";#N/A,#N/A,FALSE,"ELIMS";#N/A,#N/A,FALSE,"NEXTEL ADJ";#N/A,#N/A,FALSE,"MIMS";#N/A,#N/A,FALSE,"LMPS";#N/A,#N/A,FALSE,"CNSS";#N/A,#N/A,FALSE,"CSS";#N/A,#N/A,FALSE,"MCG";#N/A,#N/A,FALSE,"AECS";#N/A,#N/A,FALSE,"SPS";#N/A,#N/A,FALSE,"CORP"}</definedName>
    <definedName name="zzz.com" localSheetId="24" hidden="1">{#N/A,#N/A,FALSE,"Title Page";#N/A,#N/A,FALSE,"Conclusions";#N/A,#N/A,FALSE,"Assum.";#N/A,#N/A,FALSE,"Sun  DCF-WC-Dep";#N/A,#N/A,FALSE,"MarketValue";#N/A,#N/A,FALSE,"BalSheet";#N/A,#N/A,FALSE,"WACC";#N/A,#N/A,FALSE,"PC+ Info.";#N/A,#N/A,FALSE,"PC+Info_2"}</definedName>
    <definedName name="zzz.com" localSheetId="21" hidden="1">{#N/A,#N/A,FALSE,"Title Page";#N/A,#N/A,FALSE,"Conclusions";#N/A,#N/A,FALSE,"Assum.";#N/A,#N/A,FALSE,"Sun  DCF-WC-Dep";#N/A,#N/A,FALSE,"MarketValue";#N/A,#N/A,FALSE,"BalSheet";#N/A,#N/A,FALSE,"WACC";#N/A,#N/A,FALSE,"PC+ Info.";#N/A,#N/A,FALSE,"PC+Info_2"}</definedName>
    <definedName name="zzz.com" localSheetId="22" hidden="1">{#N/A,#N/A,FALSE,"Title Page";#N/A,#N/A,FALSE,"Conclusions";#N/A,#N/A,FALSE,"Assum.";#N/A,#N/A,FALSE,"Sun  DCF-WC-Dep";#N/A,#N/A,FALSE,"MarketValue";#N/A,#N/A,FALSE,"BalSheet";#N/A,#N/A,FALSE,"WACC";#N/A,#N/A,FALSE,"PC+ Info.";#N/A,#N/A,FALSE,"PC+Info_2"}</definedName>
    <definedName name="zzz.com" localSheetId="23" hidden="1">{#N/A,#N/A,FALSE,"Title Page";#N/A,#N/A,FALSE,"Conclusions";#N/A,#N/A,FALSE,"Assum.";#N/A,#N/A,FALSE,"Sun  DCF-WC-Dep";#N/A,#N/A,FALSE,"MarketValue";#N/A,#N/A,FALSE,"BalSheet";#N/A,#N/A,FALSE,"WACC";#N/A,#N/A,FALSE,"PC+ Info.";#N/A,#N/A,FALSE,"PC+Info_2"}</definedName>
    <definedName name="zzz.com" localSheetId="20" hidden="1">{#N/A,#N/A,FALSE,"Title Page";#N/A,#N/A,FALSE,"Conclusions";#N/A,#N/A,FALSE,"Assum.";#N/A,#N/A,FALSE,"Sun  DCF-WC-Dep";#N/A,#N/A,FALSE,"MarketValue";#N/A,#N/A,FALSE,"BalSheet";#N/A,#N/A,FALSE,"WACC";#N/A,#N/A,FALSE,"PC+ Info.";#N/A,#N/A,FALSE,"PC+Info_2"}</definedName>
    <definedName name="zzz.com" localSheetId="25" hidden="1">{#N/A,#N/A,FALSE,"Title Page";#N/A,#N/A,FALSE,"Conclusions";#N/A,#N/A,FALSE,"Assum.";#N/A,#N/A,FALSE,"Sun  DCF-WC-Dep";#N/A,#N/A,FALSE,"MarketValue";#N/A,#N/A,FALSE,"BalSheet";#N/A,#N/A,FALSE,"WACC";#N/A,#N/A,FALSE,"PC+ Info.";#N/A,#N/A,FALSE,"PC+Info_2"}</definedName>
    <definedName name="zzz.com" hidden="1">{#N/A,#N/A,FALSE,"Title Page";#N/A,#N/A,FALSE,"Conclusions";#N/A,#N/A,FALSE,"Assum.";#N/A,#N/A,FALSE,"Sun  DCF-WC-Dep";#N/A,#N/A,FALSE,"MarketValue";#N/A,#N/A,FALSE,"BalSheet";#N/A,#N/A,FALSE,"WACC";#N/A,#N/A,FALSE,"PC+ Info.";#N/A,#N/A,FALSE,"PC+Info_2"}</definedName>
    <definedName name="zzzz" localSheetId="24" hidden="1">{#N/A,#N/A,FALSE,"TOTFINAL";#N/A,#N/A,FALSE,"FINPLAN";#N/A,#N/A,FALSE,"TOTMOTADJ";#N/A,#N/A,FALSE,"tieEQ";#N/A,#N/A,FALSE,"G";#N/A,#N/A,FALSE,"ELIMS";#N/A,#N/A,FALSE,"NEXTEL ADJ";#N/A,#N/A,FALSE,"MIMS";#N/A,#N/A,FALSE,"LMPS";#N/A,#N/A,FALSE,"CNSS";#N/A,#N/A,FALSE,"CSS";#N/A,#N/A,FALSE,"MCG";#N/A,#N/A,FALSE,"AECS";#N/A,#N/A,FALSE,"SPS";#N/A,#N/A,FALSE,"CORP"}</definedName>
    <definedName name="zzzz" localSheetId="21" hidden="1">{#N/A,#N/A,FALSE,"TOTFINAL";#N/A,#N/A,FALSE,"FINPLAN";#N/A,#N/A,FALSE,"TOTMOTADJ";#N/A,#N/A,FALSE,"tieEQ";#N/A,#N/A,FALSE,"G";#N/A,#N/A,FALSE,"ELIMS";#N/A,#N/A,FALSE,"NEXTEL ADJ";#N/A,#N/A,FALSE,"MIMS";#N/A,#N/A,FALSE,"LMPS";#N/A,#N/A,FALSE,"CNSS";#N/A,#N/A,FALSE,"CSS";#N/A,#N/A,FALSE,"MCG";#N/A,#N/A,FALSE,"AECS";#N/A,#N/A,FALSE,"SPS";#N/A,#N/A,FALSE,"CORP"}</definedName>
    <definedName name="zzzz" localSheetId="22" hidden="1">{#N/A,#N/A,FALSE,"TOTFINAL";#N/A,#N/A,FALSE,"FINPLAN";#N/A,#N/A,FALSE,"TOTMOTADJ";#N/A,#N/A,FALSE,"tieEQ";#N/A,#N/A,FALSE,"G";#N/A,#N/A,FALSE,"ELIMS";#N/A,#N/A,FALSE,"NEXTEL ADJ";#N/A,#N/A,FALSE,"MIMS";#N/A,#N/A,FALSE,"LMPS";#N/A,#N/A,FALSE,"CNSS";#N/A,#N/A,FALSE,"CSS";#N/A,#N/A,FALSE,"MCG";#N/A,#N/A,FALSE,"AECS";#N/A,#N/A,FALSE,"SPS";#N/A,#N/A,FALSE,"CORP"}</definedName>
    <definedName name="zzzz" localSheetId="23" hidden="1">{#N/A,#N/A,FALSE,"TOTFINAL";#N/A,#N/A,FALSE,"FINPLAN";#N/A,#N/A,FALSE,"TOTMOTADJ";#N/A,#N/A,FALSE,"tieEQ";#N/A,#N/A,FALSE,"G";#N/A,#N/A,FALSE,"ELIMS";#N/A,#N/A,FALSE,"NEXTEL ADJ";#N/A,#N/A,FALSE,"MIMS";#N/A,#N/A,FALSE,"LMPS";#N/A,#N/A,FALSE,"CNSS";#N/A,#N/A,FALSE,"CSS";#N/A,#N/A,FALSE,"MCG";#N/A,#N/A,FALSE,"AECS";#N/A,#N/A,FALSE,"SPS";#N/A,#N/A,FALSE,"CORP"}</definedName>
    <definedName name="zzzz" localSheetId="20" hidden="1">{#N/A,#N/A,FALSE,"TOTFINAL";#N/A,#N/A,FALSE,"FINPLAN";#N/A,#N/A,FALSE,"TOTMOTADJ";#N/A,#N/A,FALSE,"tieEQ";#N/A,#N/A,FALSE,"G";#N/A,#N/A,FALSE,"ELIMS";#N/A,#N/A,FALSE,"NEXTEL ADJ";#N/A,#N/A,FALSE,"MIMS";#N/A,#N/A,FALSE,"LMPS";#N/A,#N/A,FALSE,"CNSS";#N/A,#N/A,FALSE,"CSS";#N/A,#N/A,FALSE,"MCG";#N/A,#N/A,FALSE,"AECS";#N/A,#N/A,FALSE,"SPS";#N/A,#N/A,FALSE,"CORP"}</definedName>
    <definedName name="zzzz" localSheetId="25" hidden="1">{#N/A,#N/A,FALSE,"TOTFINAL";#N/A,#N/A,FALSE,"FINPLAN";#N/A,#N/A,FALSE,"TOTMOTADJ";#N/A,#N/A,FALSE,"tieEQ";#N/A,#N/A,FALSE,"G";#N/A,#N/A,FALSE,"ELIMS";#N/A,#N/A,FALSE,"NEXTEL ADJ";#N/A,#N/A,FALSE,"MIMS";#N/A,#N/A,FALSE,"LMPS";#N/A,#N/A,FALSE,"CNSS";#N/A,#N/A,FALSE,"CSS";#N/A,#N/A,FALSE,"MCG";#N/A,#N/A,FALSE,"AECS";#N/A,#N/A,FALSE,"SPS";#N/A,#N/A,FALSE,"CORP"}</definedName>
    <definedName name="zzzz" hidden="1">{#N/A,#N/A,FALSE,"TOTFINAL";#N/A,#N/A,FALSE,"FINPLAN";#N/A,#N/A,FALSE,"TOTMOTADJ";#N/A,#N/A,FALSE,"tieEQ";#N/A,#N/A,FALSE,"G";#N/A,#N/A,FALSE,"ELIMS";#N/A,#N/A,FALSE,"NEXTEL ADJ";#N/A,#N/A,FALSE,"MIMS";#N/A,#N/A,FALSE,"LMPS";#N/A,#N/A,FALSE,"CNSS";#N/A,#N/A,FALSE,"CSS";#N/A,#N/A,FALSE,"MCG";#N/A,#N/A,FALSE,"AECS";#N/A,#N/A,FALSE,"SPS";#N/A,#N/A,FALSE,"CORP"}</definedName>
  </definedNames>
  <calcPr calcId="191029" concurrentManualCount="20"/>
  <customWorkbookViews>
    <customWorkbookView name="Shea, Steven - Personal View" guid="{FBCC48E4-C877-408C-9E23-E60DD74454B1}" mergeInterval="0" personalView="1" maximized="1" xWindow="-3070" yWindow="-1824" windowWidth="4318" windowHeight="1758" tabRatio="890" activeSheetId="12" showComments="commIndAndComment"/>
    <customWorkbookView name="Chrystina Steffy - Personal View" guid="{F04A2B9A-C6FE-4FEB-AD1E-2CF9AC309BE4}" mergeInterval="0" personalView="1" maximized="1" windowWidth="1276" windowHeight="799" tabRatio="918" activeSheetId="5"/>
    <customWorkbookView name="Allegheny Energy - Personal View" guid="{931DA938-C92D-4DFC-BCC1-9349A5DC9BD4}" mergeInterval="0" personalView="1" maximized="1" windowWidth="1239" windowHeight="637" tabRatio="918" activeSheetId="19"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6" i="26" l="1"/>
  <c r="N10" i="11"/>
  <c r="N9" i="11"/>
  <c r="J22" i="11"/>
  <c r="I22" i="11"/>
  <c r="L10" i="11"/>
  <c r="K10" i="11"/>
  <c r="J10" i="11"/>
  <c r="H10" i="11"/>
  <c r="T33" i="23"/>
  <c r="F55" i="26"/>
  <c r="BL33" i="27"/>
  <c r="G55" i="26"/>
  <c r="F23" i="26"/>
  <c r="E23" i="26"/>
  <c r="V18" i="23"/>
  <c r="V32" i="23"/>
  <c r="BK23" i="27"/>
  <c r="BJ23" i="27"/>
  <c r="BI23" i="27"/>
  <c r="BH23" i="27"/>
  <c r="BG23" i="27"/>
  <c r="BF23" i="27"/>
  <c r="BE23" i="27"/>
  <c r="BD23" i="27"/>
  <c r="BC23" i="27"/>
  <c r="BB23" i="27"/>
  <c r="BA23" i="27"/>
  <c r="AZ23" i="27"/>
  <c r="BK15" i="27"/>
  <c r="BJ15" i="27"/>
  <c r="BI15" i="27"/>
  <c r="BH15" i="27"/>
  <c r="BG15" i="27"/>
  <c r="BF15" i="27"/>
  <c r="BE15" i="27"/>
  <c r="BD15" i="27"/>
  <c r="BC15" i="27"/>
  <c r="BB15" i="27"/>
  <c r="BA15" i="27"/>
  <c r="AZ15" i="27"/>
  <c r="AX15" i="27"/>
  <c r="AY15" i="27"/>
  <c r="BK14" i="27"/>
  <c r="BJ14" i="27"/>
  <c r="BI14" i="27"/>
  <c r="BH14" i="27"/>
  <c r="BG14" i="27"/>
  <c r="BF14" i="27"/>
  <c r="BE14" i="27"/>
  <c r="BD14" i="27"/>
  <c r="BC14" i="27"/>
  <c r="BB14" i="27"/>
  <c r="BA14" i="27"/>
  <c r="AZ14" i="27"/>
  <c r="E50" i="9"/>
  <c r="I10" i="11"/>
  <c r="E50" i="8"/>
  <c r="C50" i="8"/>
  <c r="Z31" i="23"/>
  <c r="Z30" i="23"/>
  <c r="Y31" i="23"/>
  <c r="Y30" i="23"/>
  <c r="W31" i="23"/>
  <c r="W30" i="23"/>
  <c r="V30" i="23"/>
  <c r="V31" i="23"/>
  <c r="Z18" i="23"/>
  <c r="Y18" i="23"/>
  <c r="W18" i="23"/>
  <c r="Z17" i="23"/>
  <c r="Y17" i="23"/>
  <c r="W17" i="23"/>
  <c r="V17" i="23"/>
  <c r="J62" i="28"/>
  <c r="K62" i="28"/>
  <c r="J61" i="28"/>
  <c r="BK25" i="27"/>
  <c r="BJ25" i="27"/>
  <c r="BI25" i="27"/>
  <c r="BH25" i="27"/>
  <c r="BG25" i="27"/>
  <c r="BF25" i="27"/>
  <c r="BE25" i="27"/>
  <c r="BD25" i="27"/>
  <c r="BC25" i="27"/>
  <c r="BB25" i="27"/>
  <c r="BA25" i="27"/>
  <c r="AZ25" i="27"/>
  <c r="BH18" i="27"/>
  <c r="BG18" i="27"/>
  <c r="BE18" i="27"/>
  <c r="BD18" i="27"/>
  <c r="BC18" i="27"/>
  <c r="BJ17" i="27"/>
  <c r="BJ20" i="27"/>
  <c r="BI17" i="27"/>
  <c r="BI20" i="27"/>
  <c r="BG17" i="27"/>
  <c r="BG20" i="27"/>
  <c r="BF17" i="27"/>
  <c r="BF20" i="27"/>
  <c r="BE17" i="27"/>
  <c r="BE20" i="27"/>
  <c r="BL15" i="27"/>
  <c r="BM15" i="27"/>
  <c r="BK18" i="27"/>
  <c r="BJ18" i="27"/>
  <c r="BI18" i="27"/>
  <c r="BF18" i="27"/>
  <c r="BB18" i="27"/>
  <c r="BA18" i="27"/>
  <c r="AZ18" i="27"/>
  <c r="BL18" i="27"/>
  <c r="BK13" i="27"/>
  <c r="BK17" i="27"/>
  <c r="BK20" i="27"/>
  <c r="BJ13" i="27"/>
  <c r="BI13" i="27"/>
  <c r="BH13" i="27"/>
  <c r="BH17" i="27"/>
  <c r="BH20" i="27"/>
  <c r="BG13" i="27"/>
  <c r="BF13" i="27"/>
  <c r="BE13" i="27"/>
  <c r="BD13" i="27"/>
  <c r="BD17" i="27"/>
  <c r="BC13" i="27"/>
  <c r="BC17" i="27"/>
  <c r="BB13" i="27"/>
  <c r="BB17" i="27"/>
  <c r="BB20" i="27"/>
  <c r="BA13" i="27"/>
  <c r="BA17" i="27"/>
  <c r="BA20" i="27"/>
  <c r="AZ13" i="27"/>
  <c r="AZ17" i="27"/>
  <c r="AZ11" i="27"/>
  <c r="BA11" i="27"/>
  <c r="BB11" i="27"/>
  <c r="BC11" i="27"/>
  <c r="BD11" i="27"/>
  <c r="BE11" i="27"/>
  <c r="BF11" i="27"/>
  <c r="BG11" i="27"/>
  <c r="BH11" i="27"/>
  <c r="BI11" i="27"/>
  <c r="BJ11" i="27"/>
  <c r="BK11" i="27"/>
  <c r="K61" i="28"/>
  <c r="J44" i="28"/>
  <c r="J48" i="28"/>
  <c r="J37" i="28"/>
  <c r="J35" i="28"/>
  <c r="G44" i="28"/>
  <c r="G37" i="28"/>
  <c r="H37" i="28"/>
  <c r="G35" i="28"/>
  <c r="G12" i="28"/>
  <c r="E37" i="28"/>
  <c r="E35" i="28"/>
  <c r="K65" i="28"/>
  <c r="H65" i="28"/>
  <c r="K64" i="28"/>
  <c r="H64" i="28"/>
  <c r="H63" i="28"/>
  <c r="H62" i="28"/>
  <c r="H61" i="28"/>
  <c r="G60" i="28"/>
  <c r="G51" i="28"/>
  <c r="E60" i="28"/>
  <c r="E51" i="28"/>
  <c r="E55" i="28"/>
  <c r="E53" i="28"/>
  <c r="J50" i="28"/>
  <c r="K50" i="28"/>
  <c r="G50" i="28"/>
  <c r="H50" i="28"/>
  <c r="E50" i="28"/>
  <c r="K49" i="28"/>
  <c r="H49" i="28"/>
  <c r="G48" i="28"/>
  <c r="G54" i="28"/>
  <c r="E48" i="28"/>
  <c r="E54" i="28"/>
  <c r="H44" i="28"/>
  <c r="K26" i="28"/>
  <c r="H26" i="28"/>
  <c r="K25" i="28"/>
  <c r="H25" i="28"/>
  <c r="K24" i="28"/>
  <c r="H24" i="28"/>
  <c r="K23" i="28"/>
  <c r="H23" i="28"/>
  <c r="K22" i="28"/>
  <c r="H22" i="28"/>
  <c r="K13" i="28"/>
  <c r="H13" i="28"/>
  <c r="G21" i="24"/>
  <c r="G22" i="24"/>
  <c r="G20" i="24"/>
  <c r="T44" i="23"/>
  <c r="C44" i="23"/>
  <c r="Z43" i="23"/>
  <c r="Y43" i="23"/>
  <c r="W43" i="23"/>
  <c r="V43" i="23"/>
  <c r="C33" i="23"/>
  <c r="Z29" i="23"/>
  <c r="Y29" i="23"/>
  <c r="W29" i="23"/>
  <c r="V29" i="23"/>
  <c r="Z28" i="23"/>
  <c r="Y28" i="23"/>
  <c r="W28" i="23"/>
  <c r="V28" i="23"/>
  <c r="Z27" i="23"/>
  <c r="Y27" i="23"/>
  <c r="W27" i="23"/>
  <c r="V27" i="23"/>
  <c r="Z26" i="23"/>
  <c r="Y26" i="23"/>
  <c r="W26" i="23"/>
  <c r="V26" i="23"/>
  <c r="Z25" i="23"/>
  <c r="Y25" i="23"/>
  <c r="W25" i="23"/>
  <c r="V25" i="23"/>
  <c r="Z24" i="23"/>
  <c r="Y24" i="23"/>
  <c r="W24" i="23"/>
  <c r="V24" i="23"/>
  <c r="Z23" i="23"/>
  <c r="Y23" i="23"/>
  <c r="W23" i="23"/>
  <c r="V23" i="23"/>
  <c r="Z22" i="23"/>
  <c r="Y22" i="23"/>
  <c r="W22" i="23"/>
  <c r="V22" i="23"/>
  <c r="Z21" i="23"/>
  <c r="Y21" i="23"/>
  <c r="W21" i="23"/>
  <c r="V21" i="23"/>
  <c r="Z20" i="23"/>
  <c r="Y20" i="23"/>
  <c r="W20" i="23"/>
  <c r="V20" i="23"/>
  <c r="Z19" i="23"/>
  <c r="Y19" i="23"/>
  <c r="W19" i="23"/>
  <c r="V19" i="23"/>
  <c r="Z16" i="23"/>
  <c r="Z32" i="23"/>
  <c r="Y16" i="23"/>
  <c r="Y32" i="23"/>
  <c r="W16" i="23"/>
  <c r="W32" i="23"/>
  <c r="V16" i="23"/>
  <c r="T14" i="23"/>
  <c r="C14" i="23"/>
  <c r="Z12" i="23"/>
  <c r="Y12" i="23"/>
  <c r="W12" i="23"/>
  <c r="V12" i="23"/>
  <c r="Z11" i="23"/>
  <c r="Y11" i="23"/>
  <c r="W11" i="23"/>
  <c r="V11" i="23"/>
  <c r="Z10" i="23"/>
  <c r="Z13" i="23"/>
  <c r="Y10" i="23"/>
  <c r="W10" i="23"/>
  <c r="V10" i="23"/>
  <c r="Z9" i="23"/>
  <c r="Y9" i="23"/>
  <c r="Y13" i="23"/>
  <c r="W9" i="23"/>
  <c r="W13" i="23"/>
  <c r="V9" i="23"/>
  <c r="V13" i="23"/>
  <c r="BD20" i="27"/>
  <c r="BC20" i="27"/>
  <c r="BE24" i="27"/>
  <c r="BE26" i="27"/>
  <c r="BB24" i="27"/>
  <c r="BB26" i="27"/>
  <c r="BK24" i="27"/>
  <c r="BK26" i="27"/>
  <c r="BA24" i="27"/>
  <c r="BA26" i="27"/>
  <c r="BJ24" i="27"/>
  <c r="BJ26" i="27"/>
  <c r="BF24" i="27"/>
  <c r="BF26" i="27"/>
  <c r="AZ20" i="27"/>
  <c r="BL17" i="27"/>
  <c r="BM17" i="27"/>
  <c r="BC24" i="27"/>
  <c r="BC26" i="27"/>
  <c r="BD24" i="27"/>
  <c r="BD26" i="27"/>
  <c r="BL20" i="27"/>
  <c r="BM18" i="27"/>
  <c r="BM20" i="27"/>
  <c r="BG24" i="27"/>
  <c r="BG26" i="27"/>
  <c r="BH24" i="27"/>
  <c r="BH26" i="27"/>
  <c r="BI24" i="27"/>
  <c r="BI26" i="27"/>
  <c r="BL13" i="27"/>
  <c r="BM13" i="27"/>
  <c r="BL14" i="27"/>
  <c r="BM14" i="27"/>
  <c r="G53" i="28"/>
  <c r="H53" i="28"/>
  <c r="K37" i="28"/>
  <c r="K35" i="28"/>
  <c r="H35" i="28"/>
  <c r="H51" i="28"/>
  <c r="G55" i="28"/>
  <c r="H55" i="28"/>
  <c r="K48" i="28"/>
  <c r="J53" i="28"/>
  <c r="J54" i="28"/>
  <c r="K54" i="28"/>
  <c r="H54" i="28"/>
  <c r="H60" i="28"/>
  <c r="K44" i="28"/>
  <c r="H48" i="28"/>
  <c r="AA32" i="23"/>
  <c r="H193" i="19"/>
  <c r="H192" i="19"/>
  <c r="H191" i="19"/>
  <c r="H190" i="19"/>
  <c r="H189" i="19"/>
  <c r="H188" i="19"/>
  <c r="H187" i="19"/>
  <c r="H186" i="19"/>
  <c r="H185" i="19"/>
  <c r="H184" i="19"/>
  <c r="H183" i="19"/>
  <c r="H182" i="19"/>
  <c r="H181" i="19"/>
  <c r="AZ24" i="27"/>
  <c r="BL24" i="27"/>
  <c r="BM24" i="27"/>
  <c r="BL23" i="27"/>
  <c r="K53" i="28"/>
  <c r="A12" i="28"/>
  <c r="A13" i="28"/>
  <c r="A14" i="28"/>
  <c r="A15" i="28"/>
  <c r="A18" i="28"/>
  <c r="A20" i="28"/>
  <c r="A21" i="28"/>
  <c r="A22" i="28"/>
  <c r="A23" i="28"/>
  <c r="A24" i="28"/>
  <c r="A25" i="28"/>
  <c r="A26" i="28"/>
  <c r="A27" i="28"/>
  <c r="A29" i="28"/>
  <c r="A31" i="28"/>
  <c r="A34" i="28"/>
  <c r="A35" i="28"/>
  <c r="A36" i="28"/>
  <c r="A37" i="28"/>
  <c r="A38" i="28"/>
  <c r="A40" i="28"/>
  <c r="A43" i="28"/>
  <c r="A44" i="28"/>
  <c r="A45" i="28"/>
  <c r="A46" i="28"/>
  <c r="A47" i="28"/>
  <c r="A48" i="28"/>
  <c r="A49" i="28"/>
  <c r="A50" i="28"/>
  <c r="A51" i="28"/>
  <c r="A52" i="28"/>
  <c r="A53" i="28"/>
  <c r="A54" i="28"/>
  <c r="A55" i="28"/>
  <c r="A56" i="28"/>
  <c r="A59" i="28"/>
  <c r="A60" i="28"/>
  <c r="A61" i="28"/>
  <c r="A62" i="28"/>
  <c r="A63" i="28"/>
  <c r="A64" i="28"/>
  <c r="A65" i="28"/>
  <c r="D21" i="11"/>
  <c r="D20" i="11"/>
  <c r="D19" i="11"/>
  <c r="D18" i="11"/>
  <c r="D34" i="11"/>
  <c r="D50" i="11"/>
  <c r="D17" i="11"/>
  <c r="D33" i="11"/>
  <c r="D49" i="11"/>
  <c r="D16" i="11"/>
  <c r="D15" i="11"/>
  <c r="D14" i="11"/>
  <c r="D30" i="11"/>
  <c r="D46" i="11"/>
  <c r="D13" i="11"/>
  <c r="D29" i="11"/>
  <c r="D45" i="11"/>
  <c r="D12" i="11"/>
  <c r="D28" i="11"/>
  <c r="D44" i="11"/>
  <c r="D11" i="11"/>
  <c r="D53" i="7"/>
  <c r="D52" i="7"/>
  <c r="D51" i="7"/>
  <c r="D50" i="7"/>
  <c r="D49" i="7"/>
  <c r="D48" i="7"/>
  <c r="D47" i="7"/>
  <c r="D46" i="7"/>
  <c r="D37" i="7"/>
  <c r="D36" i="7"/>
  <c r="D35" i="7"/>
  <c r="D34" i="7"/>
  <c r="D33" i="7"/>
  <c r="D32" i="7"/>
  <c r="D31" i="7"/>
  <c r="D30" i="7"/>
  <c r="D29" i="7"/>
  <c r="D45" i="7"/>
  <c r="D28" i="7"/>
  <c r="D44" i="7"/>
  <c r="D27" i="7"/>
  <c r="D43" i="7"/>
  <c r="D26" i="7"/>
  <c r="D42" i="7"/>
  <c r="D25" i="7"/>
  <c r="D41" i="7"/>
  <c r="AK111" i="27"/>
  <c r="AK110" i="27"/>
  <c r="BN103" i="27"/>
  <c r="X91" i="27"/>
  <c r="W91" i="27"/>
  <c r="V91" i="27"/>
  <c r="U91" i="27"/>
  <c r="T91" i="27"/>
  <c r="S91" i="27"/>
  <c r="R91" i="27"/>
  <c r="Q91" i="27"/>
  <c r="P91" i="27"/>
  <c r="O91" i="27"/>
  <c r="N91" i="27"/>
  <c r="M91" i="27"/>
  <c r="L91" i="27"/>
  <c r="L94" i="27"/>
  <c r="M89" i="27"/>
  <c r="L89" i="27"/>
  <c r="L99" i="27"/>
  <c r="X88" i="27"/>
  <c r="X89" i="27"/>
  <c r="X99" i="27"/>
  <c r="W88" i="27"/>
  <c r="W89" i="27"/>
  <c r="V88" i="27"/>
  <c r="V89" i="27"/>
  <c r="V99" i="27"/>
  <c r="U88" i="27"/>
  <c r="U89" i="27"/>
  <c r="T88" i="27"/>
  <c r="T89" i="27"/>
  <c r="S88" i="27"/>
  <c r="S89" i="27"/>
  <c r="R88" i="27"/>
  <c r="R89" i="27"/>
  <c r="Q88" i="27"/>
  <c r="Q89" i="27"/>
  <c r="P88" i="27"/>
  <c r="P89" i="27"/>
  <c r="O88" i="27"/>
  <c r="O89" i="27"/>
  <c r="N88" i="27"/>
  <c r="AL87" i="27"/>
  <c r="M85" i="27"/>
  <c r="N84" i="27"/>
  <c r="O84" i="27"/>
  <c r="BN66" i="27"/>
  <c r="AM55" i="27"/>
  <c r="Z55" i="27"/>
  <c r="U55" i="27"/>
  <c r="T55" i="27"/>
  <c r="S55" i="27"/>
  <c r="R55" i="27"/>
  <c r="Q55" i="27"/>
  <c r="P55" i="27"/>
  <c r="O55" i="27"/>
  <c r="N55" i="27"/>
  <c r="M55" i="27"/>
  <c r="K55" i="27"/>
  <c r="J55" i="27"/>
  <c r="I55" i="27"/>
  <c r="H55" i="27"/>
  <c r="G55" i="27"/>
  <c r="F55" i="27"/>
  <c r="E55" i="27"/>
  <c r="D55" i="27"/>
  <c r="C55" i="27"/>
  <c r="B55" i="27"/>
  <c r="AX54" i="27"/>
  <c r="AW54" i="27"/>
  <c r="AV54" i="27"/>
  <c r="AU54" i="27"/>
  <c r="AT54" i="27"/>
  <c r="AS54" i="27"/>
  <c r="AR54" i="27"/>
  <c r="AQ54" i="27"/>
  <c r="AP54" i="27"/>
  <c r="AO54" i="27"/>
  <c r="AN54" i="27"/>
  <c r="AM54" i="27"/>
  <c r="AK54" i="27"/>
  <c r="AJ54" i="27"/>
  <c r="AI54" i="27"/>
  <c r="AH54" i="27"/>
  <c r="AG54" i="27"/>
  <c r="AF54" i="27"/>
  <c r="AE54" i="27"/>
  <c r="AD54" i="27"/>
  <c r="AC54" i="27"/>
  <c r="AB54" i="27"/>
  <c r="AA54" i="27"/>
  <c r="Z54" i="27"/>
  <c r="X54" i="27"/>
  <c r="W54" i="27"/>
  <c r="V54" i="27"/>
  <c r="U54" i="27"/>
  <c r="T54" i="27"/>
  <c r="S54" i="27"/>
  <c r="R54" i="27"/>
  <c r="Q54" i="27"/>
  <c r="P54" i="27"/>
  <c r="O54" i="27"/>
  <c r="N54" i="27"/>
  <c r="M54" i="27"/>
  <c r="K54" i="27"/>
  <c r="J54" i="27"/>
  <c r="I54" i="27"/>
  <c r="H54" i="27"/>
  <c r="G54" i="27"/>
  <c r="F54" i="27"/>
  <c r="E54" i="27"/>
  <c r="D54" i="27"/>
  <c r="C54" i="27"/>
  <c r="B54" i="27"/>
  <c r="AM52" i="27"/>
  <c r="AM62" i="27"/>
  <c r="Z52" i="27"/>
  <c r="Z62" i="27"/>
  <c r="U52" i="27"/>
  <c r="U62" i="27"/>
  <c r="T52" i="27"/>
  <c r="T62" i="27"/>
  <c r="S52" i="27"/>
  <c r="S62" i="27"/>
  <c r="R52" i="27"/>
  <c r="R62" i="27"/>
  <c r="Q52" i="27"/>
  <c r="Q62" i="27"/>
  <c r="P52" i="27"/>
  <c r="P62" i="27"/>
  <c r="O52" i="27"/>
  <c r="O62" i="27"/>
  <c r="N52" i="27"/>
  <c r="N62" i="27"/>
  <c r="M52" i="27"/>
  <c r="M62" i="27"/>
  <c r="K52" i="27"/>
  <c r="K62" i="27"/>
  <c r="J52" i="27"/>
  <c r="J62" i="27"/>
  <c r="I52" i="27"/>
  <c r="I62" i="27"/>
  <c r="H52" i="27"/>
  <c r="H62" i="27"/>
  <c r="G52" i="27"/>
  <c r="G62" i="27"/>
  <c r="F52" i="27"/>
  <c r="F62" i="27"/>
  <c r="E52" i="27"/>
  <c r="E62" i="27"/>
  <c r="D52" i="27"/>
  <c r="D62" i="27"/>
  <c r="C52" i="27"/>
  <c r="C62" i="27"/>
  <c r="B52" i="27"/>
  <c r="B62" i="27"/>
  <c r="AN51" i="27"/>
  <c r="AO51" i="27"/>
  <c r="AP51" i="27"/>
  <c r="AA51" i="27"/>
  <c r="AA55" i="27"/>
  <c r="V51" i="27"/>
  <c r="V52" i="27"/>
  <c r="V62" i="27"/>
  <c r="V55" i="27"/>
  <c r="L51" i="27"/>
  <c r="L50" i="27"/>
  <c r="Y50" i="27"/>
  <c r="AL50" i="27"/>
  <c r="AY50" i="27"/>
  <c r="BM50" i="27"/>
  <c r="M48" i="27"/>
  <c r="N48" i="27"/>
  <c r="O48" i="27"/>
  <c r="P48" i="27"/>
  <c r="Q48" i="27"/>
  <c r="R48" i="27"/>
  <c r="S48" i="27"/>
  <c r="T48" i="27"/>
  <c r="U48" i="27"/>
  <c r="V48" i="27"/>
  <c r="W48" i="27"/>
  <c r="X48" i="27"/>
  <c r="Z48" i="27"/>
  <c r="AA48" i="27"/>
  <c r="AB48" i="27"/>
  <c r="AC48" i="27"/>
  <c r="AD48" i="27"/>
  <c r="AE48" i="27"/>
  <c r="AF48" i="27"/>
  <c r="AG48" i="27"/>
  <c r="AH48" i="27"/>
  <c r="AI48" i="27"/>
  <c r="AJ48" i="27"/>
  <c r="AK48" i="27"/>
  <c r="AM48" i="27"/>
  <c r="AN48" i="27"/>
  <c r="AO48" i="27"/>
  <c r="AP48" i="27"/>
  <c r="AQ48" i="27"/>
  <c r="AR48" i="27"/>
  <c r="AS48" i="27"/>
  <c r="AT48" i="27"/>
  <c r="AU48" i="27"/>
  <c r="AV48" i="27"/>
  <c r="AW48" i="27"/>
  <c r="AX48" i="27"/>
  <c r="C48" i="27"/>
  <c r="D48" i="27"/>
  <c r="E48" i="27"/>
  <c r="F48" i="27"/>
  <c r="G48" i="27"/>
  <c r="H48" i="27"/>
  <c r="I48" i="27"/>
  <c r="J48" i="27"/>
  <c r="K48" i="27"/>
  <c r="N47" i="27"/>
  <c r="O47" i="27"/>
  <c r="P47" i="27"/>
  <c r="Q47" i="27"/>
  <c r="R47" i="27"/>
  <c r="S47" i="27"/>
  <c r="T47" i="27"/>
  <c r="U47" i="27"/>
  <c r="V47" i="27"/>
  <c r="W47" i="27"/>
  <c r="X47" i="27"/>
  <c r="BN29" i="27"/>
  <c r="AX18" i="27"/>
  <c r="AW18" i="27"/>
  <c r="AV18" i="27"/>
  <c r="AU18" i="27"/>
  <c r="AT18" i="27"/>
  <c r="AS18" i="27"/>
  <c r="AR18" i="27"/>
  <c r="AQ18" i="27"/>
  <c r="AP18" i="27"/>
  <c r="AO18" i="27"/>
  <c r="AN18" i="27"/>
  <c r="AM18" i="27"/>
  <c r="Z18" i="27"/>
  <c r="M18" i="27"/>
  <c r="C15" i="27"/>
  <c r="B15" i="27"/>
  <c r="AK14" i="27"/>
  <c r="AK18" i="27"/>
  <c r="AJ14" i="27"/>
  <c r="AJ18" i="27"/>
  <c r="AI14" i="27"/>
  <c r="AI18" i="27"/>
  <c r="AH14" i="27"/>
  <c r="AH18" i="27"/>
  <c r="AG14" i="27"/>
  <c r="AG18" i="27"/>
  <c r="AF14" i="27"/>
  <c r="AF18" i="27"/>
  <c r="AE14" i="27"/>
  <c r="AE18" i="27"/>
  <c r="AD14" i="27"/>
  <c r="AD18" i="27"/>
  <c r="AC14" i="27"/>
  <c r="AC18" i="27"/>
  <c r="AB14" i="27"/>
  <c r="AB18" i="27"/>
  <c r="AA14" i="27"/>
  <c r="AA18" i="27"/>
  <c r="N14" i="27"/>
  <c r="N18" i="27"/>
  <c r="K14" i="27"/>
  <c r="J14" i="27"/>
  <c r="I14" i="27"/>
  <c r="H14" i="27"/>
  <c r="G14" i="27"/>
  <c r="F14" i="27"/>
  <c r="E14" i="27"/>
  <c r="D14" i="27"/>
  <c r="M13" i="27"/>
  <c r="N13" i="27"/>
  <c r="K13" i="27"/>
  <c r="J13" i="27"/>
  <c r="I13" i="27"/>
  <c r="H13" i="27"/>
  <c r="G13" i="27"/>
  <c r="F13" i="27"/>
  <c r="E13" i="27"/>
  <c r="D13" i="27"/>
  <c r="C11" i="27"/>
  <c r="D11" i="27"/>
  <c r="E11" i="27"/>
  <c r="F11" i="27"/>
  <c r="G11" i="27"/>
  <c r="H11" i="27"/>
  <c r="I11" i="27"/>
  <c r="J11" i="27"/>
  <c r="K11" i="27"/>
  <c r="M11" i="27"/>
  <c r="N11" i="27"/>
  <c r="O11" i="27"/>
  <c r="P11" i="27"/>
  <c r="Q11" i="27"/>
  <c r="R11" i="27"/>
  <c r="S11" i="27"/>
  <c r="T11" i="27"/>
  <c r="U11" i="27"/>
  <c r="V11" i="27"/>
  <c r="W11" i="27"/>
  <c r="X11" i="27"/>
  <c r="Z11" i="27"/>
  <c r="AA11" i="27"/>
  <c r="AB11" i="27"/>
  <c r="AC11" i="27"/>
  <c r="AD11" i="27"/>
  <c r="AE11" i="27"/>
  <c r="AF11" i="27"/>
  <c r="AG11" i="27"/>
  <c r="AH11" i="27"/>
  <c r="AI11" i="27"/>
  <c r="AJ11" i="27"/>
  <c r="AK11" i="27"/>
  <c r="AM11" i="27"/>
  <c r="AN11" i="27"/>
  <c r="AO11" i="27"/>
  <c r="AP11" i="27"/>
  <c r="AQ11" i="27"/>
  <c r="AR11" i="27"/>
  <c r="AS11" i="27"/>
  <c r="AT11" i="27"/>
  <c r="AU11" i="27"/>
  <c r="AV11" i="27"/>
  <c r="AW11" i="27"/>
  <c r="AX11" i="27"/>
  <c r="N10" i="27"/>
  <c r="O10" i="27"/>
  <c r="P10" i="27"/>
  <c r="Q10" i="27"/>
  <c r="R10" i="27"/>
  <c r="S10" i="27"/>
  <c r="T10" i="27"/>
  <c r="U10" i="27"/>
  <c r="V10" i="27"/>
  <c r="W10" i="27"/>
  <c r="X10" i="27"/>
  <c r="Y100" i="26"/>
  <c r="W100" i="26"/>
  <c r="K100" i="26"/>
  <c r="I100" i="26"/>
  <c r="G100" i="26"/>
  <c r="F100" i="26"/>
  <c r="S99" i="26"/>
  <c r="Z99" i="26"/>
  <c r="L99" i="26"/>
  <c r="J99" i="26"/>
  <c r="H99" i="26"/>
  <c r="E99" i="26"/>
  <c r="S98" i="26"/>
  <c r="E98" i="26"/>
  <c r="Z97" i="26"/>
  <c r="X97" i="26"/>
  <c r="S97" i="26"/>
  <c r="J97" i="26"/>
  <c r="E97" i="26"/>
  <c r="Z96" i="26"/>
  <c r="X96" i="26"/>
  <c r="S96" i="26"/>
  <c r="L96" i="26"/>
  <c r="E96" i="26"/>
  <c r="S95" i="26"/>
  <c r="Z95" i="26"/>
  <c r="H95" i="26"/>
  <c r="E95" i="26"/>
  <c r="J95" i="26"/>
  <c r="S94" i="26"/>
  <c r="L94" i="26"/>
  <c r="E94" i="26"/>
  <c r="J94" i="26"/>
  <c r="X93" i="26"/>
  <c r="S93" i="26"/>
  <c r="Z93" i="26"/>
  <c r="L93" i="26"/>
  <c r="J93" i="26"/>
  <c r="H93" i="26"/>
  <c r="E93" i="26"/>
  <c r="Z92" i="26"/>
  <c r="X92" i="26"/>
  <c r="T92" i="26"/>
  <c r="S92" i="26"/>
  <c r="E92" i="26"/>
  <c r="Z91" i="26"/>
  <c r="X91" i="26"/>
  <c r="U91" i="26"/>
  <c r="V91" i="26"/>
  <c r="S91" i="26"/>
  <c r="J91" i="26"/>
  <c r="E91" i="26"/>
  <c r="Z90" i="26"/>
  <c r="X90" i="26"/>
  <c r="T90" i="26"/>
  <c r="T91" i="26"/>
  <c r="S90" i="26"/>
  <c r="E90" i="26"/>
  <c r="Z89" i="26"/>
  <c r="X89" i="26"/>
  <c r="T89" i="26"/>
  <c r="U89" i="26"/>
  <c r="V89" i="26"/>
  <c r="S89" i="26"/>
  <c r="J89" i="26"/>
  <c r="E89" i="26"/>
  <c r="U88" i="26"/>
  <c r="S88" i="26"/>
  <c r="R88" i="26"/>
  <c r="H88" i="26"/>
  <c r="E88" i="26"/>
  <c r="J88" i="26"/>
  <c r="U87" i="26"/>
  <c r="S87" i="26"/>
  <c r="R87" i="26"/>
  <c r="J87" i="26"/>
  <c r="E87" i="26"/>
  <c r="D87" i="26"/>
  <c r="Y84" i="26"/>
  <c r="W84" i="26"/>
  <c r="K84" i="26"/>
  <c r="I84" i="26"/>
  <c r="G84" i="26"/>
  <c r="F84" i="26"/>
  <c r="Z83" i="26"/>
  <c r="X83" i="26"/>
  <c r="S83" i="26"/>
  <c r="E83" i="26"/>
  <c r="Z82" i="26"/>
  <c r="X82" i="26"/>
  <c r="S82" i="26"/>
  <c r="E82" i="26"/>
  <c r="Z81" i="26"/>
  <c r="S81" i="26"/>
  <c r="X81" i="26"/>
  <c r="J81" i="26"/>
  <c r="H81" i="26"/>
  <c r="E81" i="26"/>
  <c r="L81" i="26"/>
  <c r="Z80" i="26"/>
  <c r="S80" i="26"/>
  <c r="E80" i="26"/>
  <c r="S79" i="26"/>
  <c r="L79" i="26"/>
  <c r="J79" i="26"/>
  <c r="H79" i="26"/>
  <c r="E79" i="26"/>
  <c r="Z78" i="26"/>
  <c r="X78" i="26"/>
  <c r="S78" i="26"/>
  <c r="E78" i="26"/>
  <c r="Z77" i="26"/>
  <c r="X77" i="26"/>
  <c r="S77" i="26"/>
  <c r="H77" i="26"/>
  <c r="E77" i="26"/>
  <c r="Z76" i="26"/>
  <c r="X76" i="26"/>
  <c r="S76" i="26"/>
  <c r="J76" i="26"/>
  <c r="E76" i="26"/>
  <c r="L76" i="26"/>
  <c r="X75" i="26"/>
  <c r="S75" i="26"/>
  <c r="Z75" i="26"/>
  <c r="J75" i="26"/>
  <c r="E75" i="26"/>
  <c r="L75" i="26"/>
  <c r="S74" i="26"/>
  <c r="E74" i="26"/>
  <c r="X73" i="26"/>
  <c r="T73" i="26"/>
  <c r="T74" i="26"/>
  <c r="T75" i="26"/>
  <c r="S73" i="26"/>
  <c r="Z73" i="26"/>
  <c r="L73" i="26"/>
  <c r="J73" i="26"/>
  <c r="H73" i="26"/>
  <c r="E73" i="26"/>
  <c r="Z72" i="26"/>
  <c r="X72" i="26"/>
  <c r="U72" i="26"/>
  <c r="V72" i="26"/>
  <c r="S72" i="26"/>
  <c r="R72" i="26"/>
  <c r="L72" i="26"/>
  <c r="J72" i="26"/>
  <c r="E72" i="26"/>
  <c r="H72" i="26"/>
  <c r="D72" i="26"/>
  <c r="D88" i="26"/>
  <c r="V71" i="26"/>
  <c r="U71" i="26"/>
  <c r="T29" i="26"/>
  <c r="S29" i="26"/>
  <c r="S71" i="26"/>
  <c r="R71" i="26"/>
  <c r="E71" i="26"/>
  <c r="D71" i="26"/>
  <c r="Y68" i="26"/>
  <c r="W68" i="26"/>
  <c r="K68" i="26"/>
  <c r="I68" i="26"/>
  <c r="Z67" i="26"/>
  <c r="S67" i="26"/>
  <c r="X67" i="26"/>
  <c r="L67" i="26"/>
  <c r="J67" i="26"/>
  <c r="E67" i="26"/>
  <c r="X66" i="26"/>
  <c r="S66" i="26"/>
  <c r="Z66" i="26"/>
  <c r="E66" i="26"/>
  <c r="Z65" i="26"/>
  <c r="S65" i="26"/>
  <c r="E65" i="26"/>
  <c r="X64" i="26"/>
  <c r="S64" i="26"/>
  <c r="Z64" i="26"/>
  <c r="L64" i="26"/>
  <c r="E64" i="26"/>
  <c r="J64" i="26"/>
  <c r="X63" i="26"/>
  <c r="S63" i="26"/>
  <c r="Z63" i="26"/>
  <c r="J63" i="26"/>
  <c r="E63" i="26"/>
  <c r="L63" i="26"/>
  <c r="S62" i="26"/>
  <c r="E62" i="26"/>
  <c r="S61" i="26"/>
  <c r="Z61" i="26"/>
  <c r="J61" i="26"/>
  <c r="E61" i="26"/>
  <c r="S60" i="26"/>
  <c r="Z60" i="26"/>
  <c r="J60" i="26"/>
  <c r="E60" i="26"/>
  <c r="L60" i="26"/>
  <c r="Z59" i="26"/>
  <c r="X59" i="26"/>
  <c r="U59" i="26"/>
  <c r="T59" i="26"/>
  <c r="T60" i="26"/>
  <c r="S59" i="26"/>
  <c r="V59" i="26"/>
  <c r="E59" i="26"/>
  <c r="L59" i="26"/>
  <c r="Z58" i="26"/>
  <c r="X58" i="26"/>
  <c r="S58" i="26"/>
  <c r="V58" i="26"/>
  <c r="E58" i="26"/>
  <c r="X57" i="26"/>
  <c r="V57" i="26"/>
  <c r="U57" i="26"/>
  <c r="T57" i="26"/>
  <c r="T58" i="26"/>
  <c r="U58" i="26"/>
  <c r="S57" i="26"/>
  <c r="Z57" i="26"/>
  <c r="R57" i="26"/>
  <c r="O57" i="26"/>
  <c r="O58" i="26"/>
  <c r="O59" i="26"/>
  <c r="O60" i="26"/>
  <c r="O61" i="26"/>
  <c r="O62" i="26"/>
  <c r="O63" i="26"/>
  <c r="O64" i="26"/>
  <c r="O65" i="26"/>
  <c r="O66" i="26"/>
  <c r="O67" i="26"/>
  <c r="O68" i="26"/>
  <c r="O71" i="26"/>
  <c r="O72" i="26"/>
  <c r="O73" i="26"/>
  <c r="O74" i="26"/>
  <c r="O75" i="26"/>
  <c r="O76" i="26"/>
  <c r="O77" i="26"/>
  <c r="O78" i="26"/>
  <c r="O79" i="26"/>
  <c r="O80" i="26"/>
  <c r="O81" i="26"/>
  <c r="O82" i="26"/>
  <c r="O83" i="26"/>
  <c r="O84" i="26"/>
  <c r="O87" i="26"/>
  <c r="O88" i="26"/>
  <c r="O89" i="26"/>
  <c r="O90" i="26"/>
  <c r="O91" i="26"/>
  <c r="O92" i="26"/>
  <c r="O93" i="26"/>
  <c r="O94" i="26"/>
  <c r="O95" i="26"/>
  <c r="O96" i="26"/>
  <c r="O97" i="26"/>
  <c r="O98" i="26"/>
  <c r="O99" i="26"/>
  <c r="O100" i="26"/>
  <c r="E57" i="26"/>
  <c r="D57" i="26"/>
  <c r="D73" i="26"/>
  <c r="D89" i="26"/>
  <c r="U56" i="26"/>
  <c r="S56" i="26"/>
  <c r="O56" i="26"/>
  <c r="L56" i="26"/>
  <c r="E56" i="26"/>
  <c r="A56" i="26"/>
  <c r="A57" i="26"/>
  <c r="A58" i="26"/>
  <c r="A59" i="26"/>
  <c r="A60" i="26"/>
  <c r="A61" i="26"/>
  <c r="A62" i="26"/>
  <c r="A63" i="26"/>
  <c r="A64" i="26"/>
  <c r="A65" i="26"/>
  <c r="A66" i="26"/>
  <c r="A67" i="26"/>
  <c r="A68" i="26"/>
  <c r="A71" i="26"/>
  <c r="A72" i="26"/>
  <c r="A73" i="26"/>
  <c r="A74" i="26"/>
  <c r="A75" i="26"/>
  <c r="A76" i="26"/>
  <c r="A77" i="26"/>
  <c r="A78" i="26"/>
  <c r="A79" i="26"/>
  <c r="A80" i="26"/>
  <c r="A81" i="26"/>
  <c r="A82" i="26"/>
  <c r="A83" i="26"/>
  <c r="A84" i="26"/>
  <c r="A87" i="26"/>
  <c r="A88" i="26"/>
  <c r="A89" i="26"/>
  <c r="A90" i="26"/>
  <c r="A91" i="26"/>
  <c r="A92" i="26"/>
  <c r="A93" i="26"/>
  <c r="A94" i="26"/>
  <c r="A95" i="26"/>
  <c r="A96" i="26"/>
  <c r="A97" i="26"/>
  <c r="A98" i="26"/>
  <c r="A99" i="26"/>
  <c r="A100" i="26"/>
  <c r="Z55" i="26"/>
  <c r="X55" i="26"/>
  <c r="U55" i="26"/>
  <c r="S55" i="26"/>
  <c r="V55" i="26"/>
  <c r="L55" i="26"/>
  <c r="E55" i="26"/>
  <c r="O48" i="26"/>
  <c r="A48" i="26"/>
  <c r="O46" i="26"/>
  <c r="A46" i="26"/>
  <c r="V38" i="26"/>
  <c r="U12" i="26"/>
  <c r="U38" i="26"/>
  <c r="T12" i="26"/>
  <c r="H38" i="26"/>
  <c r="G38" i="26"/>
  <c r="F12" i="26"/>
  <c r="S36" i="26"/>
  <c r="R36" i="26"/>
  <c r="E36" i="26"/>
  <c r="T35" i="26"/>
  <c r="S35" i="26"/>
  <c r="R35" i="26"/>
  <c r="F35" i="26"/>
  <c r="E35" i="26"/>
  <c r="V32" i="26"/>
  <c r="U11" i="26"/>
  <c r="U32" i="26"/>
  <c r="T11" i="26"/>
  <c r="H32" i="26"/>
  <c r="G11" i="26"/>
  <c r="G32" i="26"/>
  <c r="F11" i="26"/>
  <c r="R31" i="26"/>
  <c r="R37" i="26"/>
  <c r="S30" i="26"/>
  <c r="R30" i="26"/>
  <c r="E30" i="26"/>
  <c r="D30" i="26"/>
  <c r="D36" i="26"/>
  <c r="R29" i="26"/>
  <c r="F29" i="26"/>
  <c r="E29" i="26"/>
  <c r="D29" i="26"/>
  <c r="D35" i="26"/>
  <c r="V26" i="26"/>
  <c r="U26" i="26"/>
  <c r="H26" i="26"/>
  <c r="G10" i="26"/>
  <c r="G26" i="26"/>
  <c r="F10" i="26"/>
  <c r="R25" i="26"/>
  <c r="D25" i="26"/>
  <c r="D31" i="26"/>
  <c r="D37" i="26"/>
  <c r="S24" i="26"/>
  <c r="E24" i="26"/>
  <c r="T23" i="26"/>
  <c r="S23" i="26"/>
  <c r="O12" i="26"/>
  <c r="O13" i="26"/>
  <c r="O14" i="26"/>
  <c r="O15" i="26"/>
  <c r="O16" i="26"/>
  <c r="O17" i="26"/>
  <c r="O23" i="26"/>
  <c r="O24" i="26"/>
  <c r="O25" i="26"/>
  <c r="O26" i="26"/>
  <c r="O29" i="26"/>
  <c r="O30" i="26"/>
  <c r="O31" i="26"/>
  <c r="O32" i="26"/>
  <c r="O35" i="26"/>
  <c r="O36" i="26"/>
  <c r="O37" i="26"/>
  <c r="O38" i="26"/>
  <c r="G12" i="26"/>
  <c r="O11" i="26"/>
  <c r="A11" i="26"/>
  <c r="A12" i="26"/>
  <c r="A13" i="26"/>
  <c r="A14" i="26"/>
  <c r="A15" i="26"/>
  <c r="A16" i="26"/>
  <c r="A17" i="26"/>
  <c r="A23" i="26"/>
  <c r="A24" i="26"/>
  <c r="A25" i="26"/>
  <c r="A26" i="26"/>
  <c r="A29" i="26"/>
  <c r="A30" i="26"/>
  <c r="A31" i="26"/>
  <c r="A32" i="26"/>
  <c r="A35" i="26"/>
  <c r="A36" i="26"/>
  <c r="A37" i="26"/>
  <c r="A38" i="26"/>
  <c r="U10" i="26"/>
  <c r="T10" i="26"/>
  <c r="O4" i="26"/>
  <c r="O2" i="26"/>
  <c r="F21" i="24"/>
  <c r="H21" i="24"/>
  <c r="I21" i="24"/>
  <c r="F20" i="24"/>
  <c r="Z62" i="26"/>
  <c r="X62" i="26"/>
  <c r="J90" i="26"/>
  <c r="L90" i="26"/>
  <c r="H90" i="26"/>
  <c r="X65" i="26"/>
  <c r="X71" i="26"/>
  <c r="Z71" i="26"/>
  <c r="Z84" i="26"/>
  <c r="L87" i="26"/>
  <c r="H87" i="26"/>
  <c r="X98" i="26"/>
  <c r="J57" i="26"/>
  <c r="L57" i="26"/>
  <c r="L68" i="26"/>
  <c r="L62" i="26"/>
  <c r="J62" i="26"/>
  <c r="Z98" i="26"/>
  <c r="J66" i="26"/>
  <c r="L66" i="26"/>
  <c r="T13" i="26"/>
  <c r="T17" i="26"/>
  <c r="F13" i="26"/>
  <c r="F17" i="26"/>
  <c r="J78" i="26"/>
  <c r="H78" i="26"/>
  <c r="Z79" i="26"/>
  <c r="X79" i="26"/>
  <c r="L78" i="26"/>
  <c r="T93" i="26"/>
  <c r="U92" i="26"/>
  <c r="X94" i="26"/>
  <c r="Z94" i="26"/>
  <c r="D58" i="26"/>
  <c r="V56" i="26"/>
  <c r="Z56" i="26"/>
  <c r="Z68" i="26"/>
  <c r="T61" i="26"/>
  <c r="U60" i="26"/>
  <c r="X56" i="26"/>
  <c r="X68" i="26"/>
  <c r="L58" i="26"/>
  <c r="J58" i="26"/>
  <c r="L83" i="26"/>
  <c r="J83" i="26"/>
  <c r="H83" i="26"/>
  <c r="X80" i="26"/>
  <c r="L97" i="26"/>
  <c r="H97" i="26"/>
  <c r="X99" i="26"/>
  <c r="J71" i="26"/>
  <c r="H71" i="26"/>
  <c r="L71" i="26"/>
  <c r="U75" i="26"/>
  <c r="V75" i="26"/>
  <c r="T76" i="26"/>
  <c r="U73" i="26"/>
  <c r="H75" i="26"/>
  <c r="L82" i="26"/>
  <c r="J82" i="26"/>
  <c r="H82" i="26"/>
  <c r="L88" i="26"/>
  <c r="H94" i="26"/>
  <c r="X95" i="26"/>
  <c r="X88" i="26"/>
  <c r="V88" i="26"/>
  <c r="Z88" i="26"/>
  <c r="J96" i="26"/>
  <c r="H96" i="26"/>
  <c r="U13" i="26"/>
  <c r="U17" i="26"/>
  <c r="L77" i="26"/>
  <c r="J77" i="26"/>
  <c r="L89" i="26"/>
  <c r="H89" i="26"/>
  <c r="U90" i="26"/>
  <c r="V90" i="26"/>
  <c r="X61" i="26"/>
  <c r="X74" i="26"/>
  <c r="L65" i="26"/>
  <c r="L74" i="26"/>
  <c r="J74" i="26"/>
  <c r="H74" i="26"/>
  <c r="J55" i="26"/>
  <c r="V60" i="26"/>
  <c r="J65" i="26"/>
  <c r="U74" i="26"/>
  <c r="V74" i="26"/>
  <c r="L80" i="26"/>
  <c r="H80" i="26"/>
  <c r="J92" i="26"/>
  <c r="H92" i="26"/>
  <c r="L92" i="26"/>
  <c r="X60" i="26"/>
  <c r="Z74" i="26"/>
  <c r="H76" i="26"/>
  <c r="J80" i="26"/>
  <c r="V87" i="26"/>
  <c r="L95" i="26"/>
  <c r="G13" i="26"/>
  <c r="G17" i="26"/>
  <c r="J56" i="26"/>
  <c r="J98" i="26"/>
  <c r="H98" i="26"/>
  <c r="L98" i="26"/>
  <c r="Z87" i="26"/>
  <c r="Z100" i="26"/>
  <c r="X87" i="26"/>
  <c r="L91" i="26"/>
  <c r="H91" i="26"/>
  <c r="R73" i="26"/>
  <c r="R89" i="26"/>
  <c r="R58" i="26"/>
  <c r="J59" i="26"/>
  <c r="L61" i="26"/>
  <c r="R74" i="26"/>
  <c r="R90" i="26"/>
  <c r="R59" i="26"/>
  <c r="L84" i="26"/>
  <c r="D59" i="26"/>
  <c r="D74" i="26"/>
  <c r="D90" i="26"/>
  <c r="V92" i="26"/>
  <c r="H84" i="26"/>
  <c r="F31" i="26"/>
  <c r="V73" i="26"/>
  <c r="J84" i="26"/>
  <c r="J100" i="26"/>
  <c r="H100" i="26"/>
  <c r="F37" i="26"/>
  <c r="L100" i="26"/>
  <c r="X84" i="26"/>
  <c r="T94" i="26"/>
  <c r="U93" i="26"/>
  <c r="V93" i="26"/>
  <c r="U76" i="26"/>
  <c r="V76" i="26"/>
  <c r="T77" i="26"/>
  <c r="J68" i="26"/>
  <c r="X100" i="26"/>
  <c r="U61" i="26"/>
  <c r="V61" i="26"/>
  <c r="T62" i="26"/>
  <c r="D60" i="26"/>
  <c r="D76" i="26"/>
  <c r="D92" i="26"/>
  <c r="D75" i="26"/>
  <c r="D91" i="26"/>
  <c r="U62" i="26"/>
  <c r="V62" i="26"/>
  <c r="T63" i="26"/>
  <c r="U77" i="26"/>
  <c r="T78" i="26"/>
  <c r="E37" i="26"/>
  <c r="E38" i="26"/>
  <c r="F38" i="26"/>
  <c r="E12" i="26"/>
  <c r="F32" i="26"/>
  <c r="E11" i="26"/>
  <c r="E31" i="26"/>
  <c r="E32" i="26"/>
  <c r="T95" i="26"/>
  <c r="U94" i="26"/>
  <c r="V94" i="26"/>
  <c r="R75" i="26"/>
  <c r="R91" i="26"/>
  <c r="R60" i="26"/>
  <c r="T79" i="26"/>
  <c r="U78" i="26"/>
  <c r="V78" i="26"/>
  <c r="V77" i="26"/>
  <c r="R76" i="26"/>
  <c r="R92" i="26"/>
  <c r="R61" i="26"/>
  <c r="U95" i="26"/>
  <c r="V95" i="26"/>
  <c r="T96" i="26"/>
  <c r="T64" i="26"/>
  <c r="U63" i="26"/>
  <c r="V63" i="26"/>
  <c r="U64" i="26"/>
  <c r="T65" i="26"/>
  <c r="U79" i="26"/>
  <c r="V79" i="26"/>
  <c r="T80" i="26"/>
  <c r="U96" i="26"/>
  <c r="V96" i="26"/>
  <c r="T97" i="26"/>
  <c r="R77" i="26"/>
  <c r="R93" i="26"/>
  <c r="R62" i="26"/>
  <c r="R78" i="26"/>
  <c r="R94" i="26"/>
  <c r="R63" i="26"/>
  <c r="T81" i="26"/>
  <c r="U80" i="26"/>
  <c r="V64" i="26"/>
  <c r="T66" i="26"/>
  <c r="U65" i="26"/>
  <c r="V65" i="26"/>
  <c r="U97" i="26"/>
  <c r="V97" i="26"/>
  <c r="T98" i="26"/>
  <c r="V80" i="26"/>
  <c r="U81" i="26"/>
  <c r="V81" i="26"/>
  <c r="T82" i="26"/>
  <c r="R79" i="26"/>
  <c r="R95" i="26"/>
  <c r="R64" i="26"/>
  <c r="T67" i="26"/>
  <c r="U67" i="26"/>
  <c r="U66" i="26"/>
  <c r="V66" i="26"/>
  <c r="T68" i="26"/>
  <c r="U98" i="26"/>
  <c r="V98" i="26"/>
  <c r="T99" i="26"/>
  <c r="R80" i="26"/>
  <c r="R96" i="26"/>
  <c r="R65" i="26"/>
  <c r="V67" i="26"/>
  <c r="V68" i="26"/>
  <c r="T25" i="26"/>
  <c r="U68" i="26"/>
  <c r="T83" i="26"/>
  <c r="U82" i="26"/>
  <c r="U99" i="26"/>
  <c r="T100" i="26"/>
  <c r="V82" i="26"/>
  <c r="U84" i="26"/>
  <c r="R81" i="26"/>
  <c r="R97" i="26"/>
  <c r="R66" i="26"/>
  <c r="V99" i="26"/>
  <c r="V100" i="26"/>
  <c r="T37" i="26"/>
  <c r="U100" i="26"/>
  <c r="S25" i="26"/>
  <c r="S26" i="26"/>
  <c r="T26" i="26"/>
  <c r="S10" i="26"/>
  <c r="U83" i="26"/>
  <c r="V83" i="26"/>
  <c r="T84" i="26"/>
  <c r="T38" i="26"/>
  <c r="S12" i="26"/>
  <c r="S37" i="26"/>
  <c r="S38" i="26"/>
  <c r="R82" i="26"/>
  <c r="R98" i="26"/>
  <c r="R67" i="26"/>
  <c r="R83" i="26"/>
  <c r="R99" i="26"/>
  <c r="V84" i="26"/>
  <c r="T31" i="26"/>
  <c r="S31" i="26"/>
  <c r="S32" i="26"/>
  <c r="T32" i="26"/>
  <c r="S11" i="26"/>
  <c r="S13" i="26"/>
  <c r="S17" i="26"/>
  <c r="V17" i="26"/>
  <c r="A3" i="11"/>
  <c r="A3" i="10"/>
  <c r="B2" i="9"/>
  <c r="B2" i="8"/>
  <c r="A3" i="7"/>
  <c r="A3" i="6"/>
  <c r="D31" i="6"/>
  <c r="D30" i="6"/>
  <c r="D29" i="6"/>
  <c r="D28" i="6"/>
  <c r="D21" i="6"/>
  <c r="D20" i="6"/>
  <c r="D19" i="6"/>
  <c r="D18" i="6"/>
  <c r="E8" i="6"/>
  <c r="C24" i="12"/>
  <c r="D119" i="1"/>
  <c r="D26" i="11"/>
  <c r="D42" i="11"/>
  <c r="D27" i="11"/>
  <c r="D43" i="11"/>
  <c r="D31" i="11"/>
  <c r="D47" i="11"/>
  <c r="D32" i="11"/>
  <c r="D48" i="11"/>
  <c r="D35" i="11"/>
  <c r="D51" i="11"/>
  <c r="D36" i="11"/>
  <c r="D52" i="11"/>
  <c r="D37" i="11"/>
  <c r="D53" i="11"/>
  <c r="D25" i="11"/>
  <c r="D41" i="11"/>
  <c r="D19" i="10"/>
  <c r="D29" i="10"/>
  <c r="D20" i="10"/>
  <c r="D30" i="10"/>
  <c r="D18" i="10"/>
  <c r="D28" i="10"/>
  <c r="I27" i="11"/>
  <c r="I28" i="11"/>
  <c r="I29" i="11"/>
  <c r="I30" i="11"/>
  <c r="I31" i="11"/>
  <c r="I32" i="11"/>
  <c r="I33" i="11"/>
  <c r="I34" i="11"/>
  <c r="I35" i="11"/>
  <c r="I36" i="11"/>
  <c r="I37" i="11"/>
  <c r="I11" i="11"/>
  <c r="I12" i="11"/>
  <c r="I43" i="11"/>
  <c r="I44" i="11"/>
  <c r="I45" i="11"/>
  <c r="I46" i="11"/>
  <c r="I47" i="11"/>
  <c r="I48" i="11"/>
  <c r="I49" i="11"/>
  <c r="I50" i="11"/>
  <c r="I51" i="11"/>
  <c r="I52" i="11"/>
  <c r="I53" i="11"/>
  <c r="N41" i="11"/>
  <c r="C28" i="9"/>
  <c r="I84" i="12"/>
  <c r="G210" i="1"/>
  <c r="H161" i="19"/>
  <c r="H37" i="7"/>
  <c r="H36" i="7"/>
  <c r="H35" i="7"/>
  <c r="H34" i="7"/>
  <c r="H33" i="7"/>
  <c r="H32" i="7"/>
  <c r="H31" i="7"/>
  <c r="H30" i="7"/>
  <c r="H29" i="7"/>
  <c r="H28" i="7"/>
  <c r="H27" i="7"/>
  <c r="G38" i="7"/>
  <c r="H25" i="7"/>
  <c r="H26" i="7"/>
  <c r="H38" i="7"/>
  <c r="F86" i="12"/>
  <c r="J76" i="12"/>
  <c r="J79" i="12"/>
  <c r="G102" i="1"/>
  <c r="H3" i="16"/>
  <c r="D155" i="1"/>
  <c r="E20" i="3"/>
  <c r="H19" i="6"/>
  <c r="G19" i="6"/>
  <c r="D159" i="1"/>
  <c r="D165" i="1"/>
  <c r="E117" i="19"/>
  <c r="E123" i="19"/>
  <c r="E122" i="19"/>
  <c r="B27" i="3"/>
  <c r="H29" i="6"/>
  <c r="G29" i="6"/>
  <c r="H29" i="10"/>
  <c r="G29" i="10"/>
  <c r="H19" i="10"/>
  <c r="G19" i="10"/>
  <c r="H9" i="10"/>
  <c r="G9" i="10"/>
  <c r="H9" i="6"/>
  <c r="G9" i="6"/>
  <c r="C74" i="8"/>
  <c r="C73" i="8"/>
  <c r="C51" i="8"/>
  <c r="C54" i="8"/>
  <c r="C48" i="8"/>
  <c r="D51" i="8"/>
  <c r="E51" i="8"/>
  <c r="E54" i="8"/>
  <c r="F51" i="8"/>
  <c r="G51" i="8"/>
  <c r="C26" i="8"/>
  <c r="C50" i="9"/>
  <c r="C51" i="9"/>
  <c r="C54" i="9"/>
  <c r="E9" i="10"/>
  <c r="E11" i="10"/>
  <c r="C74" i="9"/>
  <c r="C72" i="9"/>
  <c r="C48" i="9"/>
  <c r="C26" i="9"/>
  <c r="G85" i="12"/>
  <c r="F85" i="12"/>
  <c r="F84" i="12"/>
  <c r="E7" i="20"/>
  <c r="A2" i="10"/>
  <c r="J2" i="10"/>
  <c r="I2" i="10"/>
  <c r="H2" i="10"/>
  <c r="G2" i="10"/>
  <c r="F2" i="10"/>
  <c r="E2" i="10"/>
  <c r="D2" i="10"/>
  <c r="C2" i="10"/>
  <c r="B2" i="10"/>
  <c r="B3" i="9"/>
  <c r="H3" i="9"/>
  <c r="G3" i="9"/>
  <c r="F3" i="9"/>
  <c r="E3" i="9"/>
  <c r="D3" i="9"/>
  <c r="C3" i="9"/>
  <c r="B3" i="8"/>
  <c r="H3" i="8"/>
  <c r="G3" i="8"/>
  <c r="F3" i="8"/>
  <c r="E3" i="8"/>
  <c r="D3" i="8"/>
  <c r="C3" i="8"/>
  <c r="A2" i="6"/>
  <c r="Z41" i="11"/>
  <c r="Z25" i="11"/>
  <c r="X53" i="11"/>
  <c r="AB53" i="11"/>
  <c r="AC53" i="11"/>
  <c r="X52" i="11"/>
  <c r="X51" i="11"/>
  <c r="AB51" i="11"/>
  <c r="AC51" i="11"/>
  <c r="X50" i="11"/>
  <c r="X49" i="11"/>
  <c r="AB49" i="11"/>
  <c r="AC49" i="11"/>
  <c r="X48" i="11"/>
  <c r="AB48" i="11"/>
  <c r="AC48" i="11"/>
  <c r="X47" i="11"/>
  <c r="AB47" i="11"/>
  <c r="AC47" i="11"/>
  <c r="X46" i="11"/>
  <c r="X45" i="11"/>
  <c r="AB45" i="11"/>
  <c r="AC45" i="11"/>
  <c r="X44" i="11"/>
  <c r="X43" i="11"/>
  <c r="AB43" i="11"/>
  <c r="AC43" i="11"/>
  <c r="X37" i="11"/>
  <c r="X36" i="11"/>
  <c r="AB36" i="11"/>
  <c r="AC36" i="11"/>
  <c r="X35" i="11"/>
  <c r="AB35" i="11"/>
  <c r="AC35" i="11"/>
  <c r="X34" i="11"/>
  <c r="AB34" i="11"/>
  <c r="AC34" i="11"/>
  <c r="X33" i="11"/>
  <c r="X32" i="11"/>
  <c r="X31" i="11"/>
  <c r="X30" i="11"/>
  <c r="AB30" i="11"/>
  <c r="AC30" i="11"/>
  <c r="X29" i="11"/>
  <c r="X28" i="11"/>
  <c r="AB28" i="11"/>
  <c r="AC28" i="11"/>
  <c r="X27" i="11"/>
  <c r="AB27" i="11"/>
  <c r="AC27" i="11"/>
  <c r="X21" i="11"/>
  <c r="AB21" i="11"/>
  <c r="AC21" i="11"/>
  <c r="X20" i="11"/>
  <c r="X19" i="11"/>
  <c r="AB19" i="11"/>
  <c r="AC19" i="11"/>
  <c r="X18" i="11"/>
  <c r="AB18" i="11"/>
  <c r="AC18" i="11"/>
  <c r="X17" i="11"/>
  <c r="AB17" i="11"/>
  <c r="AC17" i="11"/>
  <c r="X16" i="11"/>
  <c r="X15" i="11"/>
  <c r="AB15" i="11"/>
  <c r="AC15" i="11"/>
  <c r="X14" i="11"/>
  <c r="AB14" i="11"/>
  <c r="AC14" i="11"/>
  <c r="X13" i="11"/>
  <c r="AB13" i="11"/>
  <c r="AC13" i="11"/>
  <c r="X12" i="11"/>
  <c r="X11" i="11"/>
  <c r="AB11" i="11"/>
  <c r="AC11" i="11"/>
  <c r="X42" i="11"/>
  <c r="AB42" i="11"/>
  <c r="AC42" i="11"/>
  <c r="X26" i="11"/>
  <c r="AB26" i="11"/>
  <c r="X10" i="11"/>
  <c r="AA54" i="11"/>
  <c r="AB52" i="11"/>
  <c r="AC52" i="11"/>
  <c r="AB50" i="11"/>
  <c r="AC50" i="11"/>
  <c r="AB46" i="11"/>
  <c r="AC46" i="11"/>
  <c r="AB44" i="11"/>
  <c r="AC44" i="11"/>
  <c r="AA38" i="11"/>
  <c r="AB33" i="11"/>
  <c r="AC33" i="11"/>
  <c r="AB32" i="11"/>
  <c r="AC32" i="11"/>
  <c r="AB31" i="11"/>
  <c r="AC31" i="11"/>
  <c r="AB29" i="11"/>
  <c r="AC29" i="11"/>
  <c r="AA22" i="11"/>
  <c r="AB20" i="11"/>
  <c r="AC20" i="11"/>
  <c r="AB16" i="11"/>
  <c r="AC16" i="11"/>
  <c r="AB12" i="11"/>
  <c r="AC12" i="11"/>
  <c r="Q41" i="11"/>
  <c r="Q25" i="11"/>
  <c r="O53" i="11"/>
  <c r="S53" i="11"/>
  <c r="T53" i="11"/>
  <c r="O52" i="11"/>
  <c r="O51" i="11"/>
  <c r="O50" i="11"/>
  <c r="S50" i="11"/>
  <c r="T50" i="11"/>
  <c r="O49" i="11"/>
  <c r="S49" i="11"/>
  <c r="T49" i="11"/>
  <c r="O48" i="11"/>
  <c r="O47" i="11"/>
  <c r="O46" i="11"/>
  <c r="S46" i="11"/>
  <c r="T46" i="11"/>
  <c r="O45" i="11"/>
  <c r="O44" i="11"/>
  <c r="S44" i="11"/>
  <c r="T44" i="11"/>
  <c r="O43" i="11"/>
  <c r="O37" i="11"/>
  <c r="O36" i="11"/>
  <c r="O35" i="11"/>
  <c r="S35" i="11"/>
  <c r="T35" i="11"/>
  <c r="O34" i="11"/>
  <c r="S34" i="11"/>
  <c r="T34" i="11"/>
  <c r="O33" i="11"/>
  <c r="O32" i="11"/>
  <c r="O31" i="11"/>
  <c r="S31" i="11"/>
  <c r="T31" i="11"/>
  <c r="O30" i="11"/>
  <c r="S30" i="11"/>
  <c r="T30" i="11"/>
  <c r="O29" i="11"/>
  <c r="O28" i="11"/>
  <c r="S28" i="11"/>
  <c r="T28" i="11"/>
  <c r="O27" i="11"/>
  <c r="S27" i="11"/>
  <c r="T27" i="11"/>
  <c r="O21" i="11"/>
  <c r="S21" i="11"/>
  <c r="T21" i="11"/>
  <c r="O20" i="11"/>
  <c r="O19" i="11"/>
  <c r="O18" i="11"/>
  <c r="S18" i="11"/>
  <c r="T18" i="11"/>
  <c r="O17" i="11"/>
  <c r="O16" i="11"/>
  <c r="S16" i="11"/>
  <c r="T16" i="11"/>
  <c r="O15" i="11"/>
  <c r="S15" i="11"/>
  <c r="T15" i="11"/>
  <c r="O14" i="11"/>
  <c r="O13" i="11"/>
  <c r="O12" i="11"/>
  <c r="S12" i="11"/>
  <c r="T12" i="11"/>
  <c r="O11" i="11"/>
  <c r="S11" i="11"/>
  <c r="T11" i="11"/>
  <c r="O42" i="11"/>
  <c r="S42" i="11"/>
  <c r="T42" i="11"/>
  <c r="O26" i="11"/>
  <c r="S26" i="11"/>
  <c r="T26" i="11"/>
  <c r="O10" i="11"/>
  <c r="H41" i="11"/>
  <c r="H25" i="11"/>
  <c r="F53" i="11"/>
  <c r="J53" i="11"/>
  <c r="K53" i="11"/>
  <c r="F52" i="11"/>
  <c r="F51" i="11"/>
  <c r="F50" i="11"/>
  <c r="J50" i="11"/>
  <c r="K50" i="11"/>
  <c r="F49" i="11"/>
  <c r="J49" i="11"/>
  <c r="K49" i="11"/>
  <c r="F48" i="11"/>
  <c r="F47" i="11"/>
  <c r="F46" i="11"/>
  <c r="F45" i="11"/>
  <c r="F44" i="11"/>
  <c r="F43" i="11"/>
  <c r="F42" i="11"/>
  <c r="F37" i="11"/>
  <c r="F36" i="11"/>
  <c r="F35" i="11"/>
  <c r="J35" i="11"/>
  <c r="K35" i="11"/>
  <c r="F34" i="11"/>
  <c r="J34" i="11"/>
  <c r="K34" i="11"/>
  <c r="F33" i="11"/>
  <c r="F32" i="11"/>
  <c r="F31" i="11"/>
  <c r="F30" i="11"/>
  <c r="J30" i="11"/>
  <c r="K30" i="11"/>
  <c r="F29" i="11"/>
  <c r="F28" i="11"/>
  <c r="F27" i="11"/>
  <c r="J27" i="11"/>
  <c r="K27" i="11"/>
  <c r="F26" i="11"/>
  <c r="R54" i="11"/>
  <c r="S51" i="11"/>
  <c r="T51" i="11"/>
  <c r="S47" i="11"/>
  <c r="T47" i="11"/>
  <c r="S45" i="11"/>
  <c r="T45" i="11"/>
  <c r="S43" i="11"/>
  <c r="T43" i="11"/>
  <c r="R38" i="11"/>
  <c r="S36" i="11"/>
  <c r="T36" i="11"/>
  <c r="S33" i="11"/>
  <c r="T33" i="11"/>
  <c r="S32" i="11"/>
  <c r="T32" i="11"/>
  <c r="S29" i="11"/>
  <c r="T29" i="11"/>
  <c r="R22" i="11"/>
  <c r="S20" i="11"/>
  <c r="T20" i="11"/>
  <c r="S19" i="11"/>
  <c r="T19" i="11"/>
  <c r="S13" i="11"/>
  <c r="T13" i="11"/>
  <c r="J48" i="11"/>
  <c r="K48" i="11"/>
  <c r="J45" i="11"/>
  <c r="K45" i="11"/>
  <c r="J44" i="11"/>
  <c r="K44" i="11"/>
  <c r="J33" i="11"/>
  <c r="K33" i="11"/>
  <c r="J32" i="11"/>
  <c r="K32" i="11"/>
  <c r="J31" i="11"/>
  <c r="K31" i="11"/>
  <c r="J28" i="11"/>
  <c r="K28" i="11"/>
  <c r="J29" i="11"/>
  <c r="K29" i="11"/>
  <c r="S17" i="11"/>
  <c r="T17" i="11"/>
  <c r="J26" i="11"/>
  <c r="K26" i="11"/>
  <c r="J36" i="11"/>
  <c r="K36" i="11"/>
  <c r="J52" i="11"/>
  <c r="K52" i="11"/>
  <c r="S48" i="11"/>
  <c r="J42" i="11"/>
  <c r="K42" i="11"/>
  <c r="S52" i="11"/>
  <c r="T52" i="11"/>
  <c r="AB37" i="11"/>
  <c r="J37" i="11"/>
  <c r="K37" i="11"/>
  <c r="AB10" i="11"/>
  <c r="AC10" i="11"/>
  <c r="S10" i="11"/>
  <c r="T10" i="11"/>
  <c r="S14" i="11"/>
  <c r="T14" i="11"/>
  <c r="O22" i="11"/>
  <c r="O38" i="11"/>
  <c r="S37" i="11"/>
  <c r="T37" i="11"/>
  <c r="T38" i="11"/>
  <c r="AC54" i="11"/>
  <c r="AB54" i="11"/>
  <c r="X22" i="11"/>
  <c r="AC26" i="11"/>
  <c r="X38" i="11"/>
  <c r="X54" i="11"/>
  <c r="O54" i="11"/>
  <c r="J46" i="11"/>
  <c r="K46" i="11"/>
  <c r="F54" i="11"/>
  <c r="E30" i="10"/>
  <c r="J43" i="11"/>
  <c r="K43" i="11"/>
  <c r="J47" i="11"/>
  <c r="K47" i="11"/>
  <c r="J51" i="11"/>
  <c r="K51" i="11"/>
  <c r="S38" i="11"/>
  <c r="AB22" i="11"/>
  <c r="AC37" i="11"/>
  <c r="AC38" i="11"/>
  <c r="AB38" i="11"/>
  <c r="T48" i="11"/>
  <c r="T54" i="11"/>
  <c r="S54" i="11"/>
  <c r="T22" i="11"/>
  <c r="S22" i="11"/>
  <c r="K38" i="11"/>
  <c r="K54" i="11"/>
  <c r="AC22" i="11"/>
  <c r="E53" i="11"/>
  <c r="E52" i="11"/>
  <c r="E51" i="11"/>
  <c r="E50" i="11"/>
  <c r="E49" i="11"/>
  <c r="E48" i="11"/>
  <c r="E47" i="11"/>
  <c r="E46" i="11"/>
  <c r="E45" i="11"/>
  <c r="E44" i="11"/>
  <c r="E43" i="11"/>
  <c r="E42" i="11"/>
  <c r="E41" i="11"/>
  <c r="E37" i="11"/>
  <c r="E36" i="11"/>
  <c r="E35" i="11"/>
  <c r="E34" i="11"/>
  <c r="E33" i="11"/>
  <c r="E32" i="11"/>
  <c r="E31" i="11"/>
  <c r="E30" i="11"/>
  <c r="E29" i="11"/>
  <c r="E28" i="11"/>
  <c r="E27" i="11"/>
  <c r="E26" i="11"/>
  <c r="E25" i="11"/>
  <c r="E21" i="11"/>
  <c r="E20" i="11"/>
  <c r="E19" i="11"/>
  <c r="E18" i="11"/>
  <c r="E17" i="11"/>
  <c r="E16" i="11"/>
  <c r="E15" i="11"/>
  <c r="E14" i="11"/>
  <c r="E13" i="11"/>
  <c r="E12" i="11"/>
  <c r="E11" i="11"/>
  <c r="E10" i="11"/>
  <c r="E9" i="11"/>
  <c r="I38" i="11"/>
  <c r="I54" i="11"/>
  <c r="Y12" i="11"/>
  <c r="AD12" i="11"/>
  <c r="P12" i="11"/>
  <c r="V12" i="11"/>
  <c r="U12" i="11"/>
  <c r="AE12" i="11"/>
  <c r="P16" i="11"/>
  <c r="Y16" i="11"/>
  <c r="AD16" i="11"/>
  <c r="V16" i="11"/>
  <c r="AE16" i="11"/>
  <c r="U16" i="11"/>
  <c r="P20" i="11"/>
  <c r="Y20" i="11"/>
  <c r="AE20" i="11"/>
  <c r="AD20" i="11"/>
  <c r="U20" i="11"/>
  <c r="V20" i="11"/>
  <c r="P27" i="11"/>
  <c r="U27" i="11"/>
  <c r="V27" i="11"/>
  <c r="M27" i="11"/>
  <c r="AD27" i="11"/>
  <c r="Y27" i="11"/>
  <c r="G27" i="11"/>
  <c r="L27" i="11"/>
  <c r="AE27" i="11"/>
  <c r="P31" i="11"/>
  <c r="U31" i="11"/>
  <c r="G31" i="11"/>
  <c r="AD31" i="11"/>
  <c r="M31" i="11"/>
  <c r="V31" i="11"/>
  <c r="L31" i="11"/>
  <c r="AE31" i="11"/>
  <c r="Y31" i="11"/>
  <c r="P35" i="11"/>
  <c r="L35" i="11"/>
  <c r="Y35" i="11"/>
  <c r="M35" i="11"/>
  <c r="V35" i="11"/>
  <c r="AE35" i="11"/>
  <c r="G35" i="11"/>
  <c r="AD35" i="11"/>
  <c r="U35" i="11"/>
  <c r="Y42" i="11"/>
  <c r="P42" i="11"/>
  <c r="AD42" i="11"/>
  <c r="U42" i="11"/>
  <c r="V42" i="11"/>
  <c r="G42" i="11"/>
  <c r="AE42" i="11"/>
  <c r="L42" i="11"/>
  <c r="M42" i="11"/>
  <c r="G46" i="11"/>
  <c r="Y46" i="11"/>
  <c r="U46" i="11"/>
  <c r="V46" i="11"/>
  <c r="AD46" i="11"/>
  <c r="P46" i="11"/>
  <c r="AE46" i="11"/>
  <c r="L46" i="11"/>
  <c r="M46" i="11"/>
  <c r="U50" i="11"/>
  <c r="AD50" i="11"/>
  <c r="L50" i="11"/>
  <c r="P50" i="11"/>
  <c r="V50" i="11"/>
  <c r="M50" i="11"/>
  <c r="Y50" i="11"/>
  <c r="G50" i="11"/>
  <c r="AE50" i="11"/>
  <c r="Y13" i="11"/>
  <c r="P13" i="11"/>
  <c r="U13" i="11"/>
  <c r="AE13" i="11"/>
  <c r="AD13" i="11"/>
  <c r="V13" i="11"/>
  <c r="Y17" i="11"/>
  <c r="AD17" i="11"/>
  <c r="U17" i="11"/>
  <c r="P17" i="11"/>
  <c r="AE17" i="11"/>
  <c r="V17" i="11"/>
  <c r="Y21" i="11"/>
  <c r="V21" i="11"/>
  <c r="U21" i="11"/>
  <c r="AD21" i="11"/>
  <c r="P21" i="11"/>
  <c r="AE21" i="11"/>
  <c r="Y28" i="11"/>
  <c r="V28" i="11"/>
  <c r="U28" i="11"/>
  <c r="AE28" i="11"/>
  <c r="P28" i="11"/>
  <c r="AD28" i="11"/>
  <c r="L28" i="11"/>
  <c r="G28" i="11"/>
  <c r="M28" i="11"/>
  <c r="Y32" i="11"/>
  <c r="V32" i="11"/>
  <c r="G32" i="11"/>
  <c r="M32" i="11"/>
  <c r="U32" i="11"/>
  <c r="AE32" i="11"/>
  <c r="L32" i="11"/>
  <c r="P32" i="11"/>
  <c r="AD32" i="11"/>
  <c r="Y36" i="11"/>
  <c r="V36" i="11"/>
  <c r="G36" i="11"/>
  <c r="AE36" i="11"/>
  <c r="U36" i="11"/>
  <c r="P36" i="11"/>
  <c r="AD36" i="11"/>
  <c r="L36" i="11"/>
  <c r="M36" i="11"/>
  <c r="Y43" i="11"/>
  <c r="P43" i="11"/>
  <c r="AD43" i="11"/>
  <c r="U43" i="11"/>
  <c r="AE43" i="11"/>
  <c r="V43" i="11"/>
  <c r="G43" i="11"/>
  <c r="M43" i="11"/>
  <c r="L43" i="11"/>
  <c r="Y47" i="11"/>
  <c r="G47" i="11"/>
  <c r="U47" i="11"/>
  <c r="AD47" i="11"/>
  <c r="P47" i="11"/>
  <c r="V47" i="11"/>
  <c r="AE47" i="11"/>
  <c r="M47" i="11"/>
  <c r="L47" i="11"/>
  <c r="Y51" i="11"/>
  <c r="G51" i="11"/>
  <c r="AD51" i="11"/>
  <c r="U51" i="11"/>
  <c r="AE51" i="11"/>
  <c r="V51" i="11"/>
  <c r="P51" i="11"/>
  <c r="M51" i="11"/>
  <c r="L51" i="11"/>
  <c r="U10" i="11"/>
  <c r="P10" i="11"/>
  <c r="Y10" i="11"/>
  <c r="AD10" i="11"/>
  <c r="AE10" i="11"/>
  <c r="V10" i="11"/>
  <c r="P14" i="11"/>
  <c r="AD14" i="11"/>
  <c r="Y14" i="11"/>
  <c r="AE14" i="11"/>
  <c r="U14" i="11"/>
  <c r="V14" i="11"/>
  <c r="U18" i="11"/>
  <c r="AD18" i="11"/>
  <c r="V18" i="11"/>
  <c r="AE18" i="11"/>
  <c r="P18" i="11"/>
  <c r="Y18" i="11"/>
  <c r="Y29" i="11"/>
  <c r="P29" i="11"/>
  <c r="AD29" i="11"/>
  <c r="G29" i="11"/>
  <c r="U29" i="11"/>
  <c r="V29" i="11"/>
  <c r="AE29" i="11"/>
  <c r="L29" i="11"/>
  <c r="M29" i="11"/>
  <c r="Y33" i="11"/>
  <c r="V33" i="11"/>
  <c r="P33" i="11"/>
  <c r="U33" i="11"/>
  <c r="AE33" i="11"/>
  <c r="M33" i="11"/>
  <c r="G33" i="11"/>
  <c r="L33" i="11"/>
  <c r="AD33" i="11"/>
  <c r="Y37" i="11"/>
  <c r="M37" i="11"/>
  <c r="P37" i="11"/>
  <c r="G37" i="11"/>
  <c r="U37" i="11"/>
  <c r="L37" i="11"/>
  <c r="V37" i="11"/>
  <c r="AE37" i="11"/>
  <c r="AD37" i="11"/>
  <c r="Y44" i="11"/>
  <c r="P44" i="11"/>
  <c r="U44" i="11"/>
  <c r="AD44" i="11"/>
  <c r="V44" i="11"/>
  <c r="L44" i="11"/>
  <c r="AE44" i="11"/>
  <c r="G44" i="11"/>
  <c r="M44" i="11"/>
  <c r="Y48" i="11"/>
  <c r="L48" i="11"/>
  <c r="M48" i="11"/>
  <c r="AE48" i="11"/>
  <c r="G48" i="11"/>
  <c r="AD48" i="11"/>
  <c r="P48" i="11"/>
  <c r="V48" i="11"/>
  <c r="U48" i="11"/>
  <c r="Y52" i="11"/>
  <c r="G52" i="11"/>
  <c r="AE52" i="11"/>
  <c r="M52" i="11"/>
  <c r="AD52" i="11"/>
  <c r="P52" i="11"/>
  <c r="L52" i="11"/>
  <c r="U52" i="11"/>
  <c r="V52" i="11"/>
  <c r="V54" i="11"/>
  <c r="Y11" i="11"/>
  <c r="AD11" i="11"/>
  <c r="U11" i="11"/>
  <c r="V11" i="11"/>
  <c r="P11" i="11"/>
  <c r="AE11" i="11"/>
  <c r="Y15" i="11"/>
  <c r="U15" i="11"/>
  <c r="P15" i="11"/>
  <c r="AD15" i="11"/>
  <c r="V15" i="11"/>
  <c r="AE15" i="11"/>
  <c r="Y19" i="11"/>
  <c r="U19" i="11"/>
  <c r="P19" i="11"/>
  <c r="AE19" i="11"/>
  <c r="AD19" i="11"/>
  <c r="V19" i="11"/>
  <c r="Y26" i="11"/>
  <c r="G26" i="11"/>
  <c r="U26" i="11"/>
  <c r="V26" i="11"/>
  <c r="P26" i="11"/>
  <c r="M26" i="11"/>
  <c r="L26" i="11"/>
  <c r="AE26" i="11"/>
  <c r="AD26" i="11"/>
  <c r="AD30" i="11"/>
  <c r="Y30" i="11"/>
  <c r="G30" i="11"/>
  <c r="V30" i="11"/>
  <c r="U30" i="11"/>
  <c r="AE30" i="11"/>
  <c r="P30" i="11"/>
  <c r="M30" i="11"/>
  <c r="L30" i="11"/>
  <c r="V34" i="11"/>
  <c r="AD34" i="11"/>
  <c r="M34" i="11"/>
  <c r="Y34" i="11"/>
  <c r="U34" i="11"/>
  <c r="AE34" i="11"/>
  <c r="L34" i="11"/>
  <c r="G34" i="11"/>
  <c r="P34" i="11"/>
  <c r="Y45" i="11"/>
  <c r="U45" i="11"/>
  <c r="P45" i="11"/>
  <c r="AE45" i="11"/>
  <c r="L45" i="11"/>
  <c r="G45" i="11"/>
  <c r="AD45" i="11"/>
  <c r="M45" i="11"/>
  <c r="V45" i="11"/>
  <c r="Y49" i="11"/>
  <c r="L49" i="11"/>
  <c r="AE49" i="11"/>
  <c r="U49" i="11"/>
  <c r="G49" i="11"/>
  <c r="P49" i="11"/>
  <c r="M49" i="11"/>
  <c r="V49" i="11"/>
  <c r="AD49" i="11"/>
  <c r="G53" i="11"/>
  <c r="P53" i="11"/>
  <c r="V53" i="11"/>
  <c r="L53" i="11"/>
  <c r="Y53" i="11"/>
  <c r="M53" i="11"/>
  <c r="AE53" i="11"/>
  <c r="AD53" i="11"/>
  <c r="U53" i="11"/>
  <c r="J38" i="11"/>
  <c r="J54" i="11"/>
  <c r="A10" i="11"/>
  <c r="A11" i="11"/>
  <c r="A12" i="11"/>
  <c r="A13" i="11"/>
  <c r="A14" i="11"/>
  <c r="A15" i="11"/>
  <c r="A16" i="11"/>
  <c r="A17" i="11"/>
  <c r="A18" i="11"/>
  <c r="A19" i="11"/>
  <c r="A20" i="11"/>
  <c r="A21" i="11"/>
  <c r="A22" i="11"/>
  <c r="A25" i="11"/>
  <c r="A26" i="11"/>
  <c r="A27" i="11"/>
  <c r="A28" i="11"/>
  <c r="A29" i="11"/>
  <c r="A30" i="11"/>
  <c r="A31" i="11"/>
  <c r="A32" i="11"/>
  <c r="A33" i="11"/>
  <c r="A34" i="11"/>
  <c r="A35" i="11"/>
  <c r="A36" i="11"/>
  <c r="A37" i="11"/>
  <c r="A38" i="11"/>
  <c r="A41" i="11"/>
  <c r="A42" i="11"/>
  <c r="A43" i="11"/>
  <c r="A44" i="11"/>
  <c r="A45" i="11"/>
  <c r="A46" i="11"/>
  <c r="A47" i="11"/>
  <c r="A48" i="11"/>
  <c r="A49" i="11"/>
  <c r="A50" i="11"/>
  <c r="A51" i="11"/>
  <c r="A52" i="11"/>
  <c r="A53" i="11"/>
  <c r="A54" i="11"/>
  <c r="A2" i="11"/>
  <c r="M38" i="11"/>
  <c r="AD22" i="11"/>
  <c r="AE54" i="11"/>
  <c r="AD54" i="11"/>
  <c r="AD38" i="11"/>
  <c r="Z26" i="11"/>
  <c r="Z27" i="11"/>
  <c r="Z28" i="11"/>
  <c r="Z29" i="11"/>
  <c r="Y38" i="11"/>
  <c r="AF26" i="11"/>
  <c r="AF27" i="11"/>
  <c r="AF28" i="11"/>
  <c r="AF29" i="11"/>
  <c r="AF30" i="11"/>
  <c r="AF31" i="11"/>
  <c r="AF32" i="11"/>
  <c r="AF33" i="11"/>
  <c r="AF34" i="11"/>
  <c r="AF35" i="11"/>
  <c r="AF36" i="11"/>
  <c r="AF37" i="11"/>
  <c r="H20" i="10"/>
  <c r="Q43" i="11"/>
  <c r="Q44" i="11"/>
  <c r="Q45" i="11"/>
  <c r="Q46" i="11"/>
  <c r="Q47" i="11"/>
  <c r="Q48" i="11"/>
  <c r="Q49" i="11"/>
  <c r="Q50" i="11"/>
  <c r="Q51" i="11"/>
  <c r="Q52" i="11"/>
  <c r="Q53" i="11"/>
  <c r="G54" i="11"/>
  <c r="H42" i="11"/>
  <c r="H43" i="11"/>
  <c r="H44" i="11"/>
  <c r="H45" i="11"/>
  <c r="H46" i="11"/>
  <c r="H47" i="11"/>
  <c r="H48" i="11"/>
  <c r="H49" i="11"/>
  <c r="H50" i="11"/>
  <c r="H51" i="11"/>
  <c r="H52" i="11"/>
  <c r="H53" i="11"/>
  <c r="AE38" i="11"/>
  <c r="V38" i="11"/>
  <c r="Y22" i="11"/>
  <c r="V22" i="11"/>
  <c r="M54" i="11"/>
  <c r="Y54" i="11"/>
  <c r="Z42" i="11"/>
  <c r="Z43" i="11"/>
  <c r="Z44" i="11"/>
  <c r="Z45" i="11"/>
  <c r="Z46" i="11"/>
  <c r="Z47" i="11"/>
  <c r="Z48" i="11"/>
  <c r="Z49" i="11"/>
  <c r="Z50" i="11"/>
  <c r="Z51" i="11"/>
  <c r="Z52" i="11"/>
  <c r="Z53" i="11"/>
  <c r="AF42" i="11"/>
  <c r="AF43" i="11"/>
  <c r="AF44" i="11"/>
  <c r="AF45" i="11"/>
  <c r="AF46" i="11"/>
  <c r="AF47" i="11"/>
  <c r="AF48" i="11"/>
  <c r="AF49" i="11"/>
  <c r="AF50" i="11"/>
  <c r="AF51" i="11"/>
  <c r="AF52" i="11"/>
  <c r="AF53" i="11"/>
  <c r="H30" i="10"/>
  <c r="H31" i="10"/>
  <c r="H26" i="11"/>
  <c r="H27" i="11"/>
  <c r="H28" i="11"/>
  <c r="H29" i="11"/>
  <c r="H30" i="11"/>
  <c r="H31" i="11"/>
  <c r="H32" i="11"/>
  <c r="H33" i="11"/>
  <c r="H34" i="11"/>
  <c r="H35" i="11"/>
  <c r="H36" i="11"/>
  <c r="H37" i="11"/>
  <c r="G38" i="11"/>
  <c r="W26" i="11"/>
  <c r="W27" i="11"/>
  <c r="W28" i="11"/>
  <c r="W29" i="11"/>
  <c r="W30" i="11"/>
  <c r="W31" i="11"/>
  <c r="W32" i="11"/>
  <c r="W33" i="11"/>
  <c r="W34" i="11"/>
  <c r="W35" i="11"/>
  <c r="W36" i="11"/>
  <c r="W37" i="11"/>
  <c r="G20" i="10"/>
  <c r="Q26" i="11"/>
  <c r="Q27" i="11"/>
  <c r="Q28" i="11"/>
  <c r="Q29" i="11"/>
  <c r="Q30" i="11"/>
  <c r="Q31" i="11"/>
  <c r="Q32" i="11"/>
  <c r="Q33" i="11"/>
  <c r="Q34" i="11"/>
  <c r="Q35" i="11"/>
  <c r="Q36" i="11"/>
  <c r="Q37" i="11"/>
  <c r="P38" i="11"/>
  <c r="AF10" i="11"/>
  <c r="AF11" i="11"/>
  <c r="AF12" i="11"/>
  <c r="AF13" i="11"/>
  <c r="AF14" i="11"/>
  <c r="AF15" i="11"/>
  <c r="AF16" i="11"/>
  <c r="AF17" i="11"/>
  <c r="AF18" i="11"/>
  <c r="AF19" i="11"/>
  <c r="AF20" i="11"/>
  <c r="AF21" i="11"/>
  <c r="H10" i="10"/>
  <c r="Q42" i="11"/>
  <c r="W42" i="11"/>
  <c r="W43" i="11"/>
  <c r="W44" i="11"/>
  <c r="W45" i="11"/>
  <c r="W46" i="11"/>
  <c r="W47" i="11"/>
  <c r="W48" i="11"/>
  <c r="W49" i="11"/>
  <c r="W50" i="11"/>
  <c r="W51" i="11"/>
  <c r="W52" i="11"/>
  <c r="W53" i="11"/>
  <c r="G30" i="10"/>
  <c r="G31" i="10"/>
  <c r="P54" i="11"/>
  <c r="Z30" i="11"/>
  <c r="Z31" i="11"/>
  <c r="Z32" i="11"/>
  <c r="Z33" i="11"/>
  <c r="Z34" i="11"/>
  <c r="Z35" i="11"/>
  <c r="Z36" i="11"/>
  <c r="Z37" i="11"/>
  <c r="L38" i="11"/>
  <c r="U38" i="11"/>
  <c r="AE22" i="11"/>
  <c r="N42" i="11"/>
  <c r="N43" i="11"/>
  <c r="N44" i="11"/>
  <c r="N45" i="11"/>
  <c r="N46" i="11"/>
  <c r="N47" i="11"/>
  <c r="N48" i="11"/>
  <c r="N49" i="11"/>
  <c r="N50" i="11"/>
  <c r="N51" i="11"/>
  <c r="N52" i="11"/>
  <c r="N53" i="11"/>
  <c r="F30" i="10"/>
  <c r="L54" i="11"/>
  <c r="U54" i="11"/>
  <c r="A9" i="6"/>
  <c r="A10" i="6"/>
  <c r="H11" i="14"/>
  <c r="G11" i="14"/>
  <c r="F11" i="14"/>
  <c r="E11" i="14"/>
  <c r="D11" i="14"/>
  <c r="L206" i="19"/>
  <c r="L202" i="19"/>
  <c r="L201" i="19"/>
  <c r="E155" i="19"/>
  <c r="E154" i="19"/>
  <c r="I58" i="5"/>
  <c r="I54" i="5"/>
  <c r="I53" i="5"/>
  <c r="F22" i="4"/>
  <c r="F37" i="4"/>
  <c r="F36" i="4"/>
  <c r="F35" i="4"/>
  <c r="F34" i="4"/>
  <c r="F33" i="4"/>
  <c r="F32" i="4"/>
  <c r="F31" i="4"/>
  <c r="F30" i="4"/>
  <c r="F29" i="4"/>
  <c r="F28" i="4"/>
  <c r="F27" i="4"/>
  <c r="F26" i="4"/>
  <c r="F25" i="4"/>
  <c r="F24" i="4"/>
  <c r="F23" i="4"/>
  <c r="F21" i="4"/>
  <c r="F20" i="4"/>
  <c r="F19" i="4"/>
  <c r="F18" i="4"/>
  <c r="I71" i="1"/>
  <c r="I63" i="1"/>
  <c r="W10" i="11"/>
  <c r="E44" i="5"/>
  <c r="W11" i="11"/>
  <c r="E21" i="7"/>
  <c r="E20" i="7"/>
  <c r="E19" i="7"/>
  <c r="E18" i="7"/>
  <c r="E17" i="7"/>
  <c r="E16" i="7"/>
  <c r="E15" i="7"/>
  <c r="E14" i="7"/>
  <c r="E13" i="7"/>
  <c r="E12" i="7"/>
  <c r="E11" i="7"/>
  <c r="E10" i="7"/>
  <c r="E9" i="7"/>
  <c r="W12" i="11"/>
  <c r="A9" i="10"/>
  <c r="A10" i="10"/>
  <c r="A11" i="10"/>
  <c r="G75" i="9"/>
  <c r="F75" i="9"/>
  <c r="E75" i="9"/>
  <c r="E78" i="9"/>
  <c r="D75" i="9"/>
  <c r="D78" i="9"/>
  <c r="C75" i="9"/>
  <c r="G51" i="9"/>
  <c r="G54" i="9"/>
  <c r="H11" i="10"/>
  <c r="F51" i="9"/>
  <c r="F54" i="9"/>
  <c r="E51" i="9"/>
  <c r="E54" i="9"/>
  <c r="E9" i="9"/>
  <c r="E12" i="9"/>
  <c r="F9" i="10"/>
  <c r="D51" i="9"/>
  <c r="D54" i="9"/>
  <c r="G29" i="9"/>
  <c r="G32" i="9"/>
  <c r="G11" i="9"/>
  <c r="F29" i="9"/>
  <c r="F32" i="9"/>
  <c r="E29" i="9"/>
  <c r="E32" i="9"/>
  <c r="D29" i="9"/>
  <c r="D32" i="9"/>
  <c r="C29" i="9"/>
  <c r="C32" i="9"/>
  <c r="E29" i="10"/>
  <c r="E31" i="10"/>
  <c r="E35" i="10"/>
  <c r="A10" i="9"/>
  <c r="A11" i="9"/>
  <c r="A12" i="9"/>
  <c r="A19" i="9"/>
  <c r="A20" i="9"/>
  <c r="A21" i="9"/>
  <c r="A22" i="9"/>
  <c r="A23" i="9"/>
  <c r="A24" i="9"/>
  <c r="A25" i="9"/>
  <c r="A26" i="9"/>
  <c r="A27" i="9"/>
  <c r="A28" i="9"/>
  <c r="A29" i="9"/>
  <c r="A30" i="9"/>
  <c r="A31" i="9"/>
  <c r="A32" i="9"/>
  <c r="A43" i="9"/>
  <c r="A44" i="9"/>
  <c r="A45" i="9"/>
  <c r="A46" i="9"/>
  <c r="A47" i="9"/>
  <c r="A48" i="9"/>
  <c r="A49" i="9"/>
  <c r="A50" i="9"/>
  <c r="A51" i="9"/>
  <c r="A52" i="9"/>
  <c r="A53" i="9"/>
  <c r="A54" i="9"/>
  <c r="A65" i="9"/>
  <c r="A66" i="9"/>
  <c r="A67" i="9"/>
  <c r="A68" i="9"/>
  <c r="A69" i="9"/>
  <c r="A70" i="9"/>
  <c r="A71" i="9"/>
  <c r="A72" i="9"/>
  <c r="A73" i="9"/>
  <c r="A74" i="9"/>
  <c r="A75" i="9"/>
  <c r="A76" i="9"/>
  <c r="A77" i="9"/>
  <c r="A78" i="9"/>
  <c r="G75" i="8"/>
  <c r="G78" i="8"/>
  <c r="F75" i="8"/>
  <c r="F78" i="8"/>
  <c r="G18" i="6"/>
  <c r="E75" i="8"/>
  <c r="E78" i="8"/>
  <c r="D75" i="8"/>
  <c r="D78" i="8"/>
  <c r="C75" i="8"/>
  <c r="C78" i="8"/>
  <c r="G54" i="8"/>
  <c r="Z9" i="11"/>
  <c r="Z10" i="11"/>
  <c r="Z11" i="11"/>
  <c r="Z12" i="11"/>
  <c r="Z13" i="11"/>
  <c r="Z14" i="11"/>
  <c r="Z15" i="11"/>
  <c r="Z16" i="11"/>
  <c r="Z17" i="11"/>
  <c r="Z18" i="11"/>
  <c r="Z19" i="11"/>
  <c r="Z20" i="11"/>
  <c r="Z21" i="11"/>
  <c r="F54" i="8"/>
  <c r="Q9" i="11"/>
  <c r="Q10" i="11"/>
  <c r="Q11" i="11"/>
  <c r="Q12" i="11"/>
  <c r="D54" i="8"/>
  <c r="G29" i="8"/>
  <c r="G32" i="8"/>
  <c r="F29" i="8"/>
  <c r="F32" i="8"/>
  <c r="E29" i="8"/>
  <c r="E32" i="8"/>
  <c r="H41" i="7"/>
  <c r="D29" i="8"/>
  <c r="D32" i="8"/>
  <c r="C29" i="8"/>
  <c r="C32" i="8"/>
  <c r="F54" i="7"/>
  <c r="A10" i="8"/>
  <c r="A11" i="8"/>
  <c r="A12" i="8"/>
  <c r="A19" i="8"/>
  <c r="A20" i="8"/>
  <c r="A21" i="8"/>
  <c r="A22" i="8"/>
  <c r="A23" i="8"/>
  <c r="A24" i="8"/>
  <c r="A25" i="8"/>
  <c r="A26" i="8"/>
  <c r="A27" i="8"/>
  <c r="A28" i="8"/>
  <c r="A29" i="8"/>
  <c r="A30" i="8"/>
  <c r="A31" i="8"/>
  <c r="A32" i="8"/>
  <c r="A43" i="8"/>
  <c r="A44" i="8"/>
  <c r="A45" i="8"/>
  <c r="A46" i="8"/>
  <c r="A47" i="8"/>
  <c r="A48" i="8"/>
  <c r="A49" i="8"/>
  <c r="A50" i="8"/>
  <c r="A51" i="8"/>
  <c r="A52" i="8"/>
  <c r="A53" i="8"/>
  <c r="A54" i="8"/>
  <c r="A65" i="8"/>
  <c r="A66" i="8"/>
  <c r="A67" i="8"/>
  <c r="A68" i="8"/>
  <c r="A69" i="8"/>
  <c r="A70" i="8"/>
  <c r="A71" i="8"/>
  <c r="A72" i="8"/>
  <c r="A73" i="8"/>
  <c r="A74" i="8"/>
  <c r="A75" i="8"/>
  <c r="A76" i="8"/>
  <c r="A77" i="8"/>
  <c r="A78" i="8"/>
  <c r="E53" i="7"/>
  <c r="H53" i="7"/>
  <c r="L52" i="7"/>
  <c r="E52" i="7"/>
  <c r="H52" i="7"/>
  <c r="E51" i="7"/>
  <c r="H51" i="7"/>
  <c r="E50" i="7"/>
  <c r="H50" i="7"/>
  <c r="E49" i="7"/>
  <c r="L49" i="7"/>
  <c r="E48" i="7"/>
  <c r="L48" i="7"/>
  <c r="E47" i="7"/>
  <c r="L47" i="7"/>
  <c r="E46" i="7"/>
  <c r="H46" i="7"/>
  <c r="E45" i="7"/>
  <c r="L45" i="7"/>
  <c r="E44" i="7"/>
  <c r="L44" i="7"/>
  <c r="E43" i="7"/>
  <c r="L43" i="7"/>
  <c r="E42" i="7"/>
  <c r="H42" i="7"/>
  <c r="K41" i="7"/>
  <c r="K54" i="7"/>
  <c r="I41" i="7"/>
  <c r="I54" i="7"/>
  <c r="E41" i="7"/>
  <c r="J37" i="7"/>
  <c r="E37" i="7"/>
  <c r="L36" i="7"/>
  <c r="E36" i="7"/>
  <c r="E35" i="7"/>
  <c r="E34" i="7"/>
  <c r="L34" i="7"/>
  <c r="E33" i="7"/>
  <c r="L33" i="7"/>
  <c r="E32" i="7"/>
  <c r="L32" i="7"/>
  <c r="E31" i="7"/>
  <c r="E30" i="7"/>
  <c r="L30" i="7"/>
  <c r="E29" i="7"/>
  <c r="L29" i="7"/>
  <c r="E28" i="7"/>
  <c r="L28" i="7"/>
  <c r="E27" i="7"/>
  <c r="E26" i="7"/>
  <c r="K25" i="7"/>
  <c r="I25" i="7"/>
  <c r="I38" i="7"/>
  <c r="E25" i="7"/>
  <c r="J21" i="7"/>
  <c r="L21" i="7"/>
  <c r="L20" i="7"/>
  <c r="J20" i="7"/>
  <c r="J19" i="7"/>
  <c r="L19" i="7"/>
  <c r="L18" i="7"/>
  <c r="F18" i="11"/>
  <c r="J17" i="7"/>
  <c r="L17" i="7"/>
  <c r="L16" i="7"/>
  <c r="F16" i="11"/>
  <c r="J15" i="7"/>
  <c r="L15" i="7"/>
  <c r="L14" i="7"/>
  <c r="F14" i="11"/>
  <c r="G14" i="11"/>
  <c r="J13" i="7"/>
  <c r="L13" i="7"/>
  <c r="L12" i="7"/>
  <c r="F12" i="11"/>
  <c r="L11" i="7"/>
  <c r="J11" i="7"/>
  <c r="L10" i="7"/>
  <c r="J10" i="7"/>
  <c r="A10" i="7"/>
  <c r="A11" i="7"/>
  <c r="A12" i="7"/>
  <c r="A13" i="7"/>
  <c r="A14" i="7"/>
  <c r="A15" i="7"/>
  <c r="A16" i="7"/>
  <c r="A17" i="7"/>
  <c r="A18" i="7"/>
  <c r="A19" i="7"/>
  <c r="A20" i="7"/>
  <c r="A21" i="7"/>
  <c r="A22" i="7"/>
  <c r="A25" i="7"/>
  <c r="A26" i="7"/>
  <c r="A27" i="7"/>
  <c r="A28" i="7"/>
  <c r="A29" i="7"/>
  <c r="A30" i="7"/>
  <c r="A31" i="7"/>
  <c r="A32" i="7"/>
  <c r="A33" i="7"/>
  <c r="A34" i="7"/>
  <c r="A35" i="7"/>
  <c r="A36" i="7"/>
  <c r="A37" i="7"/>
  <c r="A38" i="7"/>
  <c r="A41" i="7"/>
  <c r="A42" i="7"/>
  <c r="A43" i="7"/>
  <c r="A44" i="7"/>
  <c r="A45" i="7"/>
  <c r="A46" i="7"/>
  <c r="A47" i="7"/>
  <c r="A48" i="7"/>
  <c r="A49" i="7"/>
  <c r="A50" i="7"/>
  <c r="A51" i="7"/>
  <c r="A52" i="7"/>
  <c r="A53" i="7"/>
  <c r="A54" i="7"/>
  <c r="A11" i="6"/>
  <c r="A12" i="6"/>
  <c r="A13" i="6"/>
  <c r="A14" i="6"/>
  <c r="A15" i="6"/>
  <c r="A18" i="6"/>
  <c r="A19" i="6"/>
  <c r="A20" i="6"/>
  <c r="A2" i="7"/>
  <c r="F38" i="7"/>
  <c r="N25" i="11"/>
  <c r="N26" i="11"/>
  <c r="N27" i="11"/>
  <c r="N28" i="11"/>
  <c r="N29" i="11"/>
  <c r="N30" i="11"/>
  <c r="N31" i="11"/>
  <c r="N32" i="11"/>
  <c r="N33" i="11"/>
  <c r="N34" i="11"/>
  <c r="N35" i="11"/>
  <c r="N36" i="11"/>
  <c r="N37" i="11"/>
  <c r="F20" i="10"/>
  <c r="E29" i="6"/>
  <c r="G54" i="7"/>
  <c r="L37" i="7"/>
  <c r="J51" i="7"/>
  <c r="L51" i="7"/>
  <c r="J25" i="7"/>
  <c r="J36" i="7"/>
  <c r="L25" i="7"/>
  <c r="F78" i="9"/>
  <c r="G21" i="10"/>
  <c r="L27" i="7"/>
  <c r="J35" i="7"/>
  <c r="H43" i="7"/>
  <c r="H45" i="7"/>
  <c r="H47" i="7"/>
  <c r="H48" i="7"/>
  <c r="H49" i="7"/>
  <c r="J50" i="7"/>
  <c r="G9" i="9"/>
  <c r="C78" i="9"/>
  <c r="E19" i="10"/>
  <c r="G78" i="9"/>
  <c r="G10" i="9"/>
  <c r="G12" i="9"/>
  <c r="H21" i="10"/>
  <c r="J26" i="7"/>
  <c r="J47" i="7"/>
  <c r="J48" i="7"/>
  <c r="J49" i="7"/>
  <c r="L50" i="7"/>
  <c r="J53" i="7"/>
  <c r="A12" i="10"/>
  <c r="A13" i="10"/>
  <c r="A14" i="10"/>
  <c r="A15" i="10"/>
  <c r="A18" i="10"/>
  <c r="A19" i="10"/>
  <c r="A20" i="10"/>
  <c r="A21" i="10"/>
  <c r="L26" i="7"/>
  <c r="H44" i="7"/>
  <c r="J46" i="7"/>
  <c r="J52" i="7"/>
  <c r="L53" i="7"/>
  <c r="H19" i="7"/>
  <c r="F19" i="11"/>
  <c r="G19" i="11"/>
  <c r="H20" i="7"/>
  <c r="F20" i="11"/>
  <c r="H21" i="7"/>
  <c r="F21" i="11"/>
  <c r="G21" i="11"/>
  <c r="G12" i="11"/>
  <c r="G16" i="11"/>
  <c r="H15" i="7"/>
  <c r="F15" i="11"/>
  <c r="G15" i="11"/>
  <c r="H13" i="7"/>
  <c r="F13" i="11"/>
  <c r="G13" i="11"/>
  <c r="H17" i="7"/>
  <c r="F17" i="11"/>
  <c r="G17" i="11"/>
  <c r="H11" i="7"/>
  <c r="F11" i="11"/>
  <c r="G11" i="11"/>
  <c r="H10" i="7"/>
  <c r="F10" i="11"/>
  <c r="G10" i="11"/>
  <c r="L41" i="7"/>
  <c r="Q13" i="11"/>
  <c r="W13" i="11"/>
  <c r="E28" i="6"/>
  <c r="H8" i="10"/>
  <c r="H8" i="6"/>
  <c r="G9" i="8"/>
  <c r="K9" i="7"/>
  <c r="J31" i="7"/>
  <c r="J32" i="7"/>
  <c r="J33" i="7"/>
  <c r="J34" i="7"/>
  <c r="L35" i="7"/>
  <c r="J41" i="7"/>
  <c r="J42" i="7"/>
  <c r="J43" i="7"/>
  <c r="J44" i="7"/>
  <c r="J45" i="7"/>
  <c r="L46" i="7"/>
  <c r="J27" i="7"/>
  <c r="J28" i="7"/>
  <c r="J29" i="7"/>
  <c r="J30" i="7"/>
  <c r="L31" i="7"/>
  <c r="L42" i="7"/>
  <c r="A21" i="6"/>
  <c r="A22" i="6"/>
  <c r="A23" i="6"/>
  <c r="A24" i="6"/>
  <c r="A25" i="6"/>
  <c r="A28" i="6"/>
  <c r="A29" i="6"/>
  <c r="A30" i="6"/>
  <c r="A31" i="6"/>
  <c r="A32" i="6"/>
  <c r="A33" i="6"/>
  <c r="A34" i="6"/>
  <c r="A35" i="6"/>
  <c r="F10" i="9"/>
  <c r="E18" i="6"/>
  <c r="E18" i="10"/>
  <c r="H9" i="7"/>
  <c r="F22" i="7"/>
  <c r="F9" i="9"/>
  <c r="F11" i="9"/>
  <c r="G10" i="8"/>
  <c r="H18" i="10"/>
  <c r="H18" i="6"/>
  <c r="I9" i="7"/>
  <c r="J9" i="7"/>
  <c r="G8" i="6"/>
  <c r="H28" i="10"/>
  <c r="H28" i="6"/>
  <c r="G11" i="8"/>
  <c r="E28" i="10"/>
  <c r="F11" i="8"/>
  <c r="G28" i="10"/>
  <c r="G28" i="6"/>
  <c r="F9" i="8"/>
  <c r="G8" i="10"/>
  <c r="J12" i="7"/>
  <c r="H12" i="7"/>
  <c r="J14" i="7"/>
  <c r="H14" i="7"/>
  <c r="J16" i="7"/>
  <c r="H16" i="7"/>
  <c r="J18" i="7"/>
  <c r="H18" i="7"/>
  <c r="G18" i="10"/>
  <c r="F10" i="8"/>
  <c r="K38" i="7"/>
  <c r="E19" i="6"/>
  <c r="F12" i="9"/>
  <c r="A22" i="10"/>
  <c r="A23" i="10"/>
  <c r="A24" i="10"/>
  <c r="A25" i="10"/>
  <c r="A28" i="10"/>
  <c r="A29" i="10"/>
  <c r="A30" i="10"/>
  <c r="A31" i="10"/>
  <c r="A32" i="10"/>
  <c r="A33" i="10"/>
  <c r="A34" i="10"/>
  <c r="A35" i="10"/>
  <c r="I22" i="7"/>
  <c r="W14" i="11"/>
  <c r="Q14" i="11"/>
  <c r="Q15" i="11"/>
  <c r="L54" i="7"/>
  <c r="H30" i="6"/>
  <c r="H31" i="6"/>
  <c r="F38" i="11"/>
  <c r="E20" i="10"/>
  <c r="E21" i="10"/>
  <c r="H54" i="7"/>
  <c r="L38" i="7"/>
  <c r="H20" i="6"/>
  <c r="H21" i="6"/>
  <c r="J38" i="7"/>
  <c r="G20" i="6"/>
  <c r="G21" i="6"/>
  <c r="G12" i="8"/>
  <c r="G22" i="7"/>
  <c r="J54" i="7"/>
  <c r="G30" i="6"/>
  <c r="G31" i="6"/>
  <c r="K22" i="7"/>
  <c r="L9" i="7"/>
  <c r="F12" i="8"/>
  <c r="J22" i="7"/>
  <c r="G10" i="6"/>
  <c r="G11" i="6"/>
  <c r="F21" i="6"/>
  <c r="F25" i="6"/>
  <c r="E20" i="6"/>
  <c r="E11" i="6"/>
  <c r="E15" i="6"/>
  <c r="E10" i="6"/>
  <c r="F31" i="6"/>
  <c r="F35" i="6"/>
  <c r="E30" i="6"/>
  <c r="E25" i="10"/>
  <c r="Q16" i="11"/>
  <c r="W15" i="11"/>
  <c r="L22" i="7"/>
  <c r="H10" i="6"/>
  <c r="H11" i="6"/>
  <c r="E21" i="6"/>
  <c r="E25" i="6"/>
  <c r="F15" i="6"/>
  <c r="E31" i="6"/>
  <c r="E35" i="6"/>
  <c r="Q17" i="11"/>
  <c r="W16" i="11"/>
  <c r="Q18" i="11"/>
  <c r="W17" i="11"/>
  <c r="E56" i="20"/>
  <c r="I18" i="20"/>
  <c r="B54" i="20"/>
  <c r="D39" i="20"/>
  <c r="E34" i="20"/>
  <c r="F34" i="20"/>
  <c r="H34" i="20"/>
  <c r="E28" i="20"/>
  <c r="F28" i="20"/>
  <c r="H28" i="20"/>
  <c r="Q19" i="11"/>
  <c r="W18" i="11"/>
  <c r="E23" i="20"/>
  <c r="F23" i="20"/>
  <c r="H23" i="20"/>
  <c r="E20" i="20"/>
  <c r="F20" i="20"/>
  <c r="H20" i="20"/>
  <c r="Q20" i="11"/>
  <c r="W19" i="11"/>
  <c r="E207" i="19"/>
  <c r="E177" i="19"/>
  <c r="A181" i="19"/>
  <c r="A182" i="19"/>
  <c r="A183" i="19"/>
  <c r="A184" i="19"/>
  <c r="A185" i="19"/>
  <c r="A186" i="19"/>
  <c r="A187" i="19"/>
  <c r="A188" i="19"/>
  <c r="A189" i="19"/>
  <c r="A190" i="19"/>
  <c r="A191" i="19"/>
  <c r="A192" i="19"/>
  <c r="A193" i="19"/>
  <c r="A194" i="19"/>
  <c r="A200" i="19"/>
  <c r="G194" i="19"/>
  <c r="E194" i="19"/>
  <c r="P22" i="11"/>
  <c r="U22" i="11"/>
  <c r="W20" i="11"/>
  <c r="L207" i="19"/>
  <c r="E59" i="19"/>
  <c r="D194" i="19"/>
  <c r="D65" i="1" s="1"/>
  <c r="W21" i="11"/>
  <c r="G10" i="10"/>
  <c r="G11" i="10"/>
  <c r="Q21" i="11"/>
  <c r="F51" i="15"/>
  <c r="G52" i="15"/>
  <c r="J52" i="15"/>
  <c r="I43" i="15"/>
  <c r="H43" i="15"/>
  <c r="G43" i="15"/>
  <c r="F43" i="15"/>
  <c r="E43" i="15"/>
  <c r="D43" i="15"/>
  <c r="C43" i="15"/>
  <c r="D40" i="15"/>
  <c r="E40" i="15"/>
  <c r="F40" i="15"/>
  <c r="G40" i="15"/>
  <c r="H40" i="15"/>
  <c r="I40" i="15"/>
  <c r="F36" i="15"/>
  <c r="F31" i="15"/>
  <c r="H55" i="15"/>
  <c r="F70" i="15"/>
  <c r="I71" i="15"/>
  <c r="J51" i="15"/>
  <c r="F68" i="15"/>
  <c r="I69" i="15"/>
  <c r="F63" i="15"/>
  <c r="F71" i="15"/>
  <c r="G71" i="15"/>
  <c r="F56" i="15"/>
  <c r="F60" i="15"/>
  <c r="F64" i="15"/>
  <c r="F57" i="15"/>
  <c r="F61" i="15"/>
  <c r="F65" i="15"/>
  <c r="F69" i="15"/>
  <c r="F59" i="15"/>
  <c r="F67" i="15"/>
  <c r="F52" i="15"/>
  <c r="G53" i="15"/>
  <c r="J53" i="15"/>
  <c r="F53" i="15"/>
  <c r="G54" i="15"/>
  <c r="J54" i="15"/>
  <c r="F54" i="15"/>
  <c r="F55" i="15"/>
  <c r="F58" i="15"/>
  <c r="F62" i="15"/>
  <c r="F66" i="15"/>
  <c r="J71" i="15"/>
  <c r="G69" i="15"/>
  <c r="J69" i="15"/>
  <c r="I68" i="15"/>
  <c r="G68" i="15"/>
  <c r="G57" i="15"/>
  <c r="I57" i="15"/>
  <c r="I67" i="15"/>
  <c r="G67" i="15"/>
  <c r="I58" i="15"/>
  <c r="G58" i="15"/>
  <c r="G63" i="15"/>
  <c r="I63" i="15"/>
  <c r="I70" i="15"/>
  <c r="G70" i="15"/>
  <c r="G65" i="15"/>
  <c r="I65" i="15"/>
  <c r="I64" i="15"/>
  <c r="G64" i="15"/>
  <c r="I56" i="15"/>
  <c r="G56" i="15"/>
  <c r="I62" i="15"/>
  <c r="G62" i="15"/>
  <c r="I55" i="15"/>
  <c r="G55" i="15"/>
  <c r="I60" i="15"/>
  <c r="G60" i="15"/>
  <c r="G59" i="15"/>
  <c r="I59" i="15"/>
  <c r="I66" i="15"/>
  <c r="G66" i="15"/>
  <c r="G61" i="15"/>
  <c r="I61" i="15"/>
  <c r="J55" i="15"/>
  <c r="J56" i="15"/>
  <c r="J67" i="15"/>
  <c r="J68" i="15"/>
  <c r="J66" i="15"/>
  <c r="J60" i="15"/>
  <c r="J62" i="15"/>
  <c r="J64" i="15"/>
  <c r="J70" i="15"/>
  <c r="J58" i="15"/>
  <c r="J61" i="15"/>
  <c r="J65" i="15"/>
  <c r="J57" i="15"/>
  <c r="J59" i="15"/>
  <c r="J63" i="15"/>
  <c r="F14" i="15"/>
  <c r="C43" i="5"/>
  <c r="E149" i="19"/>
  <c r="E148" i="19"/>
  <c r="E147" i="19"/>
  <c r="E146" i="19"/>
  <c r="H163" i="19"/>
  <c r="H162" i="19"/>
  <c r="G162" i="19"/>
  <c r="E163" i="19"/>
  <c r="E162" i="19"/>
  <c r="E161" i="19"/>
  <c r="E164" i="19"/>
  <c r="A146" i="19"/>
  <c r="A147" i="19"/>
  <c r="A148" i="19"/>
  <c r="A149" i="19"/>
  <c r="E98" i="19"/>
  <c r="A87" i="19"/>
  <c r="A88" i="19"/>
  <c r="A89" i="19"/>
  <c r="A90" i="19"/>
  <c r="E92" i="19"/>
  <c r="E42" i="19"/>
  <c r="E38" i="19"/>
  <c r="J38" i="19"/>
  <c r="J46" i="19"/>
  <c r="E34" i="19"/>
  <c r="E30" i="19"/>
  <c r="J30" i="19"/>
  <c r="D91" i="19"/>
  <c r="D90" i="19"/>
  <c r="D30" i="19"/>
  <c r="E150" i="19"/>
  <c r="H149" i="19"/>
  <c r="H148" i="19"/>
  <c r="H146" i="19"/>
  <c r="G61" i="19"/>
  <c r="A31" i="19"/>
  <c r="A32" i="19"/>
  <c r="A91" i="19"/>
  <c r="A92" i="19"/>
  <c r="A93" i="19"/>
  <c r="A95" i="19"/>
  <c r="A96" i="19"/>
  <c r="A97" i="19"/>
  <c r="A98" i="19"/>
  <c r="A99" i="19"/>
  <c r="E50" i="19"/>
  <c r="E46" i="19"/>
  <c r="A33" i="19"/>
  <c r="A34" i="19"/>
  <c r="A150" i="19"/>
  <c r="A153" i="19"/>
  <c r="A154" i="19"/>
  <c r="A155" i="19"/>
  <c r="A156" i="19"/>
  <c r="A157" i="19"/>
  <c r="A159" i="19"/>
  <c r="A160" i="19"/>
  <c r="A161" i="19"/>
  <c r="A162" i="19"/>
  <c r="A163" i="19"/>
  <c r="A101" i="19"/>
  <c r="A102" i="19"/>
  <c r="A103" i="19"/>
  <c r="A104" i="19"/>
  <c r="A105" i="19"/>
  <c r="A106" i="19"/>
  <c r="A107" i="19"/>
  <c r="A108" i="19"/>
  <c r="A109" i="19"/>
  <c r="A110" i="19"/>
  <c r="A35" i="19"/>
  <c r="A37" i="19"/>
  <c r="A38" i="19"/>
  <c r="I86" i="12"/>
  <c r="G57" i="18"/>
  <c r="G56" i="18"/>
  <c r="G7" i="18"/>
  <c r="G58" i="18"/>
  <c r="G5" i="19"/>
  <c r="G4" i="19"/>
  <c r="G6" i="19"/>
  <c r="A112" i="19"/>
  <c r="A113" i="19"/>
  <c r="C117" i="19"/>
  <c r="H147" i="19"/>
  <c r="H150" i="19"/>
  <c r="J150" i="19"/>
  <c r="J154" i="19"/>
  <c r="D46" i="19"/>
  <c r="A39" i="19"/>
  <c r="A40" i="19"/>
  <c r="E15" i="13"/>
  <c r="H15" i="13"/>
  <c r="J41" i="20"/>
  <c r="I3" i="13"/>
  <c r="F87" i="12"/>
  <c r="K85" i="12"/>
  <c r="G67" i="12"/>
  <c r="D16" i="1"/>
  <c r="F67" i="12"/>
  <c r="I226" i="1"/>
  <c r="E67" i="12"/>
  <c r="I225" i="1"/>
  <c r="D67" i="12"/>
  <c r="I222" i="1"/>
  <c r="C67" i="12"/>
  <c r="I219" i="1"/>
  <c r="A55" i="12"/>
  <c r="A56" i="12"/>
  <c r="A57" i="12"/>
  <c r="A58" i="12"/>
  <c r="A59" i="12"/>
  <c r="A60" i="12"/>
  <c r="A61" i="12"/>
  <c r="A62" i="12"/>
  <c r="A63" i="12"/>
  <c r="A64" i="12"/>
  <c r="A65" i="12"/>
  <c r="A66" i="12"/>
  <c r="A67" i="12"/>
  <c r="A68" i="12"/>
  <c r="A69" i="12"/>
  <c r="A72" i="12"/>
  <c r="A74" i="12"/>
  <c r="A76" i="12"/>
  <c r="A77" i="12"/>
  <c r="A78" i="12"/>
  <c r="A79" i="12"/>
  <c r="A84" i="12"/>
  <c r="A85" i="12"/>
  <c r="A86" i="12"/>
  <c r="A87" i="12"/>
  <c r="F53" i="12"/>
  <c r="F30" i="12"/>
  <c r="G30" i="12"/>
  <c r="H30" i="12"/>
  <c r="I30" i="12"/>
  <c r="J30" i="12"/>
  <c r="H9" i="12"/>
  <c r="I9" i="12"/>
  <c r="E59" i="4"/>
  <c r="B57" i="4"/>
  <c r="G39" i="4"/>
  <c r="D39" i="4"/>
  <c r="E37" i="4"/>
  <c r="H37" i="4"/>
  <c r="H36" i="4"/>
  <c r="H35" i="4"/>
  <c r="H34" i="4"/>
  <c r="H33" i="4"/>
  <c r="H32" i="4"/>
  <c r="H31" i="4"/>
  <c r="H30" i="4"/>
  <c r="H29" i="4"/>
  <c r="H28" i="4"/>
  <c r="H27" i="4"/>
  <c r="H26" i="4"/>
  <c r="H25" i="4"/>
  <c r="H24" i="4"/>
  <c r="E24" i="4"/>
  <c r="H23" i="4"/>
  <c r="H22" i="4"/>
  <c r="E22" i="4"/>
  <c r="H21" i="4"/>
  <c r="H20" i="4"/>
  <c r="H19" i="4"/>
  <c r="H18" i="4"/>
  <c r="E32" i="4"/>
  <c r="E30" i="4"/>
  <c r="E20" i="4"/>
  <c r="E28" i="4"/>
  <c r="E36" i="4"/>
  <c r="E18" i="4"/>
  <c r="E26" i="4"/>
  <c r="E34" i="4"/>
  <c r="A114" i="19"/>
  <c r="A115" i="19"/>
  <c r="A116" i="19"/>
  <c r="A117" i="19"/>
  <c r="A118" i="19"/>
  <c r="A119" i="19"/>
  <c r="A120" i="19"/>
  <c r="A121" i="19"/>
  <c r="A122" i="19"/>
  <c r="A123" i="19"/>
  <c r="A124" i="19"/>
  <c r="A125" i="19"/>
  <c r="H33" i="19"/>
  <c r="A41" i="19"/>
  <c r="A42" i="19"/>
  <c r="D48" i="19"/>
  <c r="H39" i="4"/>
  <c r="E19" i="4"/>
  <c r="E21" i="4"/>
  <c r="E23" i="4"/>
  <c r="E25" i="4"/>
  <c r="E27" i="4"/>
  <c r="E29" i="4"/>
  <c r="E31" i="4"/>
  <c r="E33" i="4"/>
  <c r="E35" i="4"/>
  <c r="F39" i="4"/>
  <c r="A127" i="19"/>
  <c r="A128" i="19"/>
  <c r="A130" i="19"/>
  <c r="H41" i="19"/>
  <c r="A43" i="19"/>
  <c r="A45" i="19"/>
  <c r="A46" i="19"/>
  <c r="A47" i="19"/>
  <c r="A48" i="19"/>
  <c r="A49" i="19"/>
  <c r="A50" i="19"/>
  <c r="A51" i="19"/>
  <c r="A53" i="19"/>
  <c r="A54" i="19"/>
  <c r="A55" i="19"/>
  <c r="A56" i="19"/>
  <c r="A57" i="19"/>
  <c r="A58" i="19"/>
  <c r="A60" i="19"/>
  <c r="A61" i="19"/>
  <c r="A62" i="19"/>
  <c r="A63" i="19"/>
  <c r="A65" i="19"/>
  <c r="A67" i="19"/>
  <c r="A68" i="19"/>
  <c r="A69" i="19"/>
  <c r="A70" i="19"/>
  <c r="A71" i="19"/>
  <c r="A73" i="19"/>
  <c r="D50" i="19"/>
  <c r="E39" i="4"/>
  <c r="H87" i="19"/>
  <c r="H96" i="19"/>
  <c r="J65" i="19"/>
  <c r="C16" i="5"/>
  <c r="C17" i="5"/>
  <c r="C18" i="5"/>
  <c r="C19" i="5"/>
  <c r="C20" i="5"/>
  <c r="C21" i="5"/>
  <c r="C22" i="5"/>
  <c r="H97" i="19"/>
  <c r="H88" i="19"/>
  <c r="I79" i="1"/>
  <c r="H89" i="19"/>
  <c r="H103" i="19"/>
  <c r="I16" i="14"/>
  <c r="H13" i="14"/>
  <c r="G13" i="14"/>
  <c r="F13" i="14"/>
  <c r="E13" i="14"/>
  <c r="D13" i="14"/>
  <c r="I13" i="14"/>
  <c r="H104" i="19"/>
  <c r="H90" i="19"/>
  <c r="A4" i="15"/>
  <c r="A41" i="15"/>
  <c r="A42" i="15"/>
  <c r="A43"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15" i="15"/>
  <c r="A16" i="15"/>
  <c r="A17" i="15"/>
  <c r="A18" i="15"/>
  <c r="A19" i="15"/>
  <c r="A20" i="15"/>
  <c r="A23" i="15"/>
  <c r="A24" i="15"/>
  <c r="A25" i="15"/>
  <c r="A26" i="15"/>
  <c r="A27" i="15"/>
  <c r="A28" i="15"/>
  <c r="A29" i="15"/>
  <c r="A31" i="15"/>
  <c r="A33" i="15"/>
  <c r="A34" i="15"/>
  <c r="A35" i="15"/>
  <c r="D59" i="5"/>
  <c r="I59" i="5"/>
  <c r="D92" i="1"/>
  <c r="J59" i="19"/>
  <c r="H91" i="19"/>
  <c r="G92" i="1"/>
  <c r="I92" i="1"/>
  <c r="G7" i="2"/>
  <c r="G57" i="2"/>
  <c r="G56" i="2"/>
  <c r="G55" i="2"/>
  <c r="J24" i="12"/>
  <c r="D129" i="1"/>
  <c r="I129" i="1"/>
  <c r="E19" i="3"/>
  <c r="E23" i="3"/>
  <c r="E28" i="3"/>
  <c r="J12" i="3"/>
  <c r="E15" i="3"/>
  <c r="J14" i="3"/>
  <c r="J13" i="3"/>
  <c r="A9" i="3"/>
  <c r="A12" i="3"/>
  <c r="A13" i="3"/>
  <c r="A14" i="3"/>
  <c r="A15" i="3"/>
  <c r="A16" i="3"/>
  <c r="A18" i="3"/>
  <c r="A19" i="3"/>
  <c r="D87" i="1"/>
  <c r="E54" i="19"/>
  <c r="C3" i="1"/>
  <c r="C3" i="14"/>
  <c r="D125" i="1"/>
  <c r="E90" i="19"/>
  <c r="J90" i="19"/>
  <c r="E113" i="19"/>
  <c r="S85" i="2"/>
  <c r="P86" i="2"/>
  <c r="B3" i="17"/>
  <c r="G3" i="12"/>
  <c r="G48" i="12"/>
  <c r="G3" i="5"/>
  <c r="F5" i="3"/>
  <c r="E7" i="4"/>
  <c r="D14" i="1"/>
  <c r="I220" i="1"/>
  <c r="I44" i="5"/>
  <c r="D91" i="1"/>
  <c r="E58" i="19"/>
  <c r="D45" i="12"/>
  <c r="D140" i="1"/>
  <c r="I140" i="1"/>
  <c r="E24" i="12"/>
  <c r="D121" i="1"/>
  <c r="D24" i="12"/>
  <c r="D120" i="1"/>
  <c r="K45" i="12"/>
  <c r="D160" i="1"/>
  <c r="L24" i="12"/>
  <c r="D132" i="1"/>
  <c r="J45" i="12"/>
  <c r="D151" i="1"/>
  <c r="E109" i="19"/>
  <c r="H45" i="12"/>
  <c r="D149" i="1"/>
  <c r="E107" i="19"/>
  <c r="F45" i="12"/>
  <c r="D146" i="1"/>
  <c r="E104" i="19"/>
  <c r="J104" i="19"/>
  <c r="G24" i="12"/>
  <c r="D123" i="1"/>
  <c r="E88" i="19"/>
  <c r="J88" i="19"/>
  <c r="J24" i="5"/>
  <c r="D74" i="1" s="1"/>
  <c r="F129" i="1"/>
  <c r="G209" i="1"/>
  <c r="I24" i="5"/>
  <c r="D72" i="1"/>
  <c r="I72" i="1" s="1"/>
  <c r="I80" i="1" s="1"/>
  <c r="E39" i="19"/>
  <c r="E47" i="19" s="1"/>
  <c r="D44" i="5"/>
  <c r="D95" i="1"/>
  <c r="C44" i="5"/>
  <c r="D94" i="1"/>
  <c r="H24" i="5"/>
  <c r="E70" i="19"/>
  <c r="D103" i="1"/>
  <c r="G24" i="5"/>
  <c r="D102" i="1" s="1"/>
  <c r="F24" i="5"/>
  <c r="D98" i="1"/>
  <c r="E24" i="5"/>
  <c r="D93" i="1"/>
  <c r="D24" i="5"/>
  <c r="D66" i="1"/>
  <c r="I66" i="1" s="1"/>
  <c r="C24" i="5"/>
  <c r="D64" i="1"/>
  <c r="D56" i="1"/>
  <c r="D113" i="1"/>
  <c r="D179" i="1"/>
  <c r="D245" i="1"/>
  <c r="C154" i="1"/>
  <c r="F120" i="1"/>
  <c r="F121" i="1"/>
  <c r="K24" i="12"/>
  <c r="D131" i="1"/>
  <c r="L45" i="12"/>
  <c r="D161" i="1"/>
  <c r="I45" i="12"/>
  <c r="D150" i="1"/>
  <c r="E108" i="19"/>
  <c r="G45" i="12"/>
  <c r="D148" i="1"/>
  <c r="C45" i="12"/>
  <c r="D138" i="1"/>
  <c r="I138" i="1"/>
  <c r="M24" i="12"/>
  <c r="H24" i="12"/>
  <c r="D124" i="1"/>
  <c r="E89" i="19"/>
  <c r="J89" i="19"/>
  <c r="E45" i="12"/>
  <c r="D145" i="1"/>
  <c r="E103" i="19"/>
  <c r="I24" i="12"/>
  <c r="D126" i="1"/>
  <c r="F24" i="12"/>
  <c r="D122" i="1"/>
  <c r="D199" i="1"/>
  <c r="A187" i="1"/>
  <c r="A188" i="1"/>
  <c r="A189" i="1"/>
  <c r="A191" i="1"/>
  <c r="A193" i="1"/>
  <c r="A195" i="1"/>
  <c r="A120" i="1"/>
  <c r="A121" i="1"/>
  <c r="A122" i="1"/>
  <c r="A14" i="1"/>
  <c r="A15" i="1"/>
  <c r="A16" i="1"/>
  <c r="A17" i="1"/>
  <c r="A18" i="1"/>
  <c r="A19" i="1"/>
  <c r="A21" i="1"/>
  <c r="A23" i="1"/>
  <c r="A25" i="1"/>
  <c r="A64" i="1"/>
  <c r="F94" i="1"/>
  <c r="F93" i="1"/>
  <c r="D213" i="1"/>
  <c r="E210" i="1"/>
  <c r="I211" i="1"/>
  <c r="J162" i="19"/>
  <c r="G198" i="1"/>
  <c r="G197" i="1"/>
  <c r="G195" i="1"/>
  <c r="D83" i="1"/>
  <c r="D79" i="1"/>
  <c r="G73" i="1"/>
  <c r="K111" i="1"/>
  <c r="K177" i="1"/>
  <c r="K243" i="1"/>
  <c r="K54" i="1"/>
  <c r="A123" i="1"/>
  <c r="D87" i="19"/>
  <c r="A65" i="1"/>
  <c r="A66" i="1"/>
  <c r="D31" i="19"/>
  <c r="A196" i="1"/>
  <c r="D146" i="19"/>
  <c r="E25" i="3"/>
  <c r="E119" i="19"/>
  <c r="E24" i="3"/>
  <c r="E118" i="19"/>
  <c r="I93" i="1"/>
  <c r="E60" i="19"/>
  <c r="J60" i="19"/>
  <c r="J103" i="19"/>
  <c r="I95" i="1"/>
  <c r="E62" i="19"/>
  <c r="J62" i="19"/>
  <c r="I94" i="1"/>
  <c r="E61" i="19"/>
  <c r="I186" i="1"/>
  <c r="I189" i="1"/>
  <c r="I191" i="1"/>
  <c r="G64" i="1"/>
  <c r="E31" i="19"/>
  <c r="D127" i="1"/>
  <c r="E91" i="19"/>
  <c r="J91" i="19"/>
  <c r="I227" i="1"/>
  <c r="D15" i="1"/>
  <c r="D19" i="1"/>
  <c r="D80" i="1"/>
  <c r="D202" i="1" s="1"/>
  <c r="J15" i="3"/>
  <c r="I131" i="1"/>
  <c r="D133" i="1"/>
  <c r="A20" i="3"/>
  <c r="B23" i="3"/>
  <c r="D33" i="19"/>
  <c r="A67" i="1"/>
  <c r="A197" i="1"/>
  <c r="D147" i="19"/>
  <c r="A124" i="1"/>
  <c r="D88" i="19"/>
  <c r="J61" i="19"/>
  <c r="J31" i="19"/>
  <c r="E196" i="1"/>
  <c r="G196" i="1"/>
  <c r="G199" i="1"/>
  <c r="I199" i="1"/>
  <c r="G14" i="1"/>
  <c r="G15" i="1"/>
  <c r="G119" i="1"/>
  <c r="A21" i="3"/>
  <c r="A22" i="3"/>
  <c r="A23" i="3"/>
  <c r="G72" i="1"/>
  <c r="I64" i="1"/>
  <c r="I19" i="18"/>
  <c r="I203" i="1"/>
  <c r="H34" i="10"/>
  <c r="H35" i="10"/>
  <c r="H24" i="6"/>
  <c r="H25" i="6"/>
  <c r="H24" i="10"/>
  <c r="H25" i="10"/>
  <c r="H34" i="6"/>
  <c r="H14" i="6"/>
  <c r="H15" i="6"/>
  <c r="H14" i="10"/>
  <c r="H15" i="10"/>
  <c r="A198" i="1"/>
  <c r="D148" i="19"/>
  <c r="A68" i="1"/>
  <c r="A70" i="1"/>
  <c r="A71" i="1"/>
  <c r="D34" i="19"/>
  <c r="G132" i="1"/>
  <c r="I132" i="1"/>
  <c r="I133" i="1"/>
  <c r="A126" i="1"/>
  <c r="A128" i="1"/>
  <c r="D89" i="19"/>
  <c r="G66" i="1"/>
  <c r="G74" i="1"/>
  <c r="G120" i="1"/>
  <c r="G121" i="1"/>
  <c r="I121" i="1"/>
  <c r="G126" i="1"/>
  <c r="I126" i="1"/>
  <c r="I14" i="1"/>
  <c r="I120" i="1"/>
  <c r="I18" i="2"/>
  <c r="G98" i="1"/>
  <c r="A24" i="3"/>
  <c r="A25" i="3"/>
  <c r="A26" i="3"/>
  <c r="A27" i="3"/>
  <c r="G17" i="1"/>
  <c r="G16" i="1"/>
  <c r="I16" i="1"/>
  <c r="I15" i="1"/>
  <c r="B29" i="3"/>
  <c r="H35" i="6"/>
  <c r="D92" i="19"/>
  <c r="A129" i="1"/>
  <c r="A130" i="1"/>
  <c r="A131" i="1"/>
  <c r="A132" i="1"/>
  <c r="A133" i="1"/>
  <c r="A134" i="1"/>
  <c r="A136" i="1"/>
  <c r="A137" i="1"/>
  <c r="A138" i="1"/>
  <c r="D38" i="19"/>
  <c r="C79" i="1"/>
  <c r="A72" i="1"/>
  <c r="A199" i="1"/>
  <c r="A201" i="1"/>
  <c r="A202" i="1"/>
  <c r="D149" i="19"/>
  <c r="B28" i="3"/>
  <c r="I17" i="1"/>
  <c r="G18" i="1"/>
  <c r="I18" i="1"/>
  <c r="G122" i="1"/>
  <c r="B30" i="3"/>
  <c r="I98" i="1"/>
  <c r="G137" i="1"/>
  <c r="A28" i="3"/>
  <c r="A29" i="3"/>
  <c r="A30" i="3"/>
  <c r="A31" i="3"/>
  <c r="A33" i="3"/>
  <c r="A35" i="3"/>
  <c r="A36" i="3"/>
  <c r="A37" i="3"/>
  <c r="A38" i="3"/>
  <c r="A39" i="3"/>
  <c r="A40" i="3"/>
  <c r="A139" i="1"/>
  <c r="D97" i="19"/>
  <c r="A203" i="1"/>
  <c r="D153" i="19"/>
  <c r="A73" i="1"/>
  <c r="D39" i="19"/>
  <c r="I19" i="1"/>
  <c r="G138" i="1"/>
  <c r="G123" i="1"/>
  <c r="B31" i="3"/>
  <c r="A204" i="1"/>
  <c r="D154" i="19"/>
  <c r="A74" i="1"/>
  <c r="C81" i="1"/>
  <c r="A140" i="1"/>
  <c r="A141" i="1"/>
  <c r="A143" i="1"/>
  <c r="A144" i="1"/>
  <c r="A145" i="1"/>
  <c r="D98" i="19"/>
  <c r="I33" i="2"/>
  <c r="I34" i="2"/>
  <c r="L34" i="2"/>
  <c r="I34" i="18"/>
  <c r="I35" i="18"/>
  <c r="L35" i="18"/>
  <c r="I123" i="1"/>
  <c r="G124" i="1"/>
  <c r="G145" i="1"/>
  <c r="A146" i="1"/>
  <c r="D103" i="19"/>
  <c r="A205" i="1"/>
  <c r="A207" i="1"/>
  <c r="A208" i="1"/>
  <c r="A209" i="1"/>
  <c r="A210" i="1"/>
  <c r="D155" i="19"/>
  <c r="A75" i="1"/>
  <c r="D41" i="19"/>
  <c r="G89" i="1"/>
  <c r="G125" i="1"/>
  <c r="I124" i="1"/>
  <c r="G146" i="1"/>
  <c r="I146" i="1"/>
  <c r="I145" i="1"/>
  <c r="B81" i="15"/>
  <c r="D161" i="19"/>
  <c r="A211" i="1"/>
  <c r="A76" i="1"/>
  <c r="A78" i="1"/>
  <c r="A79" i="1"/>
  <c r="A80" i="1"/>
  <c r="A81" i="1"/>
  <c r="A82" i="1"/>
  <c r="A83" i="1"/>
  <c r="A84" i="1"/>
  <c r="A86" i="1"/>
  <c r="A87" i="1"/>
  <c r="D42" i="19"/>
  <c r="C83" i="1"/>
  <c r="A147" i="1"/>
  <c r="A148" i="1"/>
  <c r="D104" i="19"/>
  <c r="I125" i="1"/>
  <c r="G127" i="1"/>
  <c r="I127" i="1"/>
  <c r="G90" i="1"/>
  <c r="A149" i="1"/>
  <c r="D106" i="19"/>
  <c r="A88" i="1"/>
  <c r="D54" i="19"/>
  <c r="A212" i="1"/>
  <c r="D162" i="19"/>
  <c r="A89" i="1"/>
  <c r="D55" i="19"/>
  <c r="A213" i="1"/>
  <c r="A215" i="1"/>
  <c r="A217" i="1"/>
  <c r="A218" i="1"/>
  <c r="A219" i="1"/>
  <c r="A220" i="1"/>
  <c r="A222" i="1"/>
  <c r="D163" i="19"/>
  <c r="A150" i="1"/>
  <c r="D107" i="19"/>
  <c r="I24" i="18"/>
  <c r="L24" i="18" s="1"/>
  <c r="C14" i="1"/>
  <c r="A224" i="1"/>
  <c r="A225" i="1"/>
  <c r="A226" i="1"/>
  <c r="A227" i="1"/>
  <c r="C15" i="1"/>
  <c r="A151" i="1"/>
  <c r="D108" i="19"/>
  <c r="A90" i="1"/>
  <c r="D56" i="19"/>
  <c r="I23" i="2"/>
  <c r="L23" i="2"/>
  <c r="A152" i="1"/>
  <c r="A154" i="1"/>
  <c r="A155" i="1"/>
  <c r="D109" i="19"/>
  <c r="A91" i="1"/>
  <c r="D57" i="19"/>
  <c r="A93" i="1"/>
  <c r="D58" i="19"/>
  <c r="D113" i="19"/>
  <c r="A156" i="1"/>
  <c r="B159" i="1"/>
  <c r="A157" i="1"/>
  <c r="D114" i="19"/>
  <c r="A94" i="1"/>
  <c r="D60" i="19"/>
  <c r="A95" i="1"/>
  <c r="D61" i="19"/>
  <c r="A158" i="1"/>
  <c r="A159" i="1"/>
  <c r="A160" i="1"/>
  <c r="D115" i="19"/>
  <c r="A161" i="1"/>
  <c r="D118" i="19"/>
  <c r="A96" i="1"/>
  <c r="A98" i="1"/>
  <c r="A100" i="1"/>
  <c r="A101" i="1"/>
  <c r="A102" i="1"/>
  <c r="A103" i="1"/>
  <c r="D62" i="19"/>
  <c r="A104" i="1"/>
  <c r="A106" i="1"/>
  <c r="D70" i="19"/>
  <c r="A162" i="1"/>
  <c r="D119" i="19"/>
  <c r="A163" i="1"/>
  <c r="A164" i="1"/>
  <c r="A165" i="1"/>
  <c r="A166" i="1"/>
  <c r="A167" i="1"/>
  <c r="A169" i="1"/>
  <c r="A170" i="1"/>
  <c r="A172" i="1"/>
  <c r="D120" i="19"/>
  <c r="D23" i="1"/>
  <c r="I23" i="1"/>
  <c r="J41" i="4"/>
  <c r="J31" i="4"/>
  <c r="K31" i="4"/>
  <c r="P31" i="13"/>
  <c r="Q31" i="13"/>
  <c r="D164" i="1"/>
  <c r="H22" i="7"/>
  <c r="F18" i="10"/>
  <c r="E10" i="8"/>
  <c r="F22" i="11"/>
  <c r="E10" i="10"/>
  <c r="F29" i="10"/>
  <c r="F31" i="10"/>
  <c r="F35" i="10"/>
  <c r="E11" i="9"/>
  <c r="F19" i="10"/>
  <c r="F21" i="10"/>
  <c r="F25" i="10"/>
  <c r="E10" i="9"/>
  <c r="F28" i="10"/>
  <c r="E11" i="8"/>
  <c r="J24" i="4"/>
  <c r="K24" i="4"/>
  <c r="J33" i="4"/>
  <c r="K33" i="4"/>
  <c r="J28" i="4"/>
  <c r="K28" i="4"/>
  <c r="J19" i="4"/>
  <c r="K19" i="4"/>
  <c r="J34" i="4"/>
  <c r="K34" i="4"/>
  <c r="J26" i="4"/>
  <c r="K26" i="4"/>
  <c r="E33" i="19"/>
  <c r="E24" i="20"/>
  <c r="F24" i="20"/>
  <c r="H24" i="20"/>
  <c r="E22" i="20"/>
  <c r="F22" i="20"/>
  <c r="H22" i="20"/>
  <c r="E35" i="20"/>
  <c r="F35" i="20"/>
  <c r="H35" i="20"/>
  <c r="E29" i="20"/>
  <c r="F29" i="20"/>
  <c r="H29" i="20"/>
  <c r="E32" i="19"/>
  <c r="J32" i="19"/>
  <c r="AZ26" i="27"/>
  <c r="J12" i="11"/>
  <c r="K12" i="11"/>
  <c r="I13" i="11"/>
  <c r="E8" i="10"/>
  <c r="E9" i="8"/>
  <c r="E12" i="8"/>
  <c r="F8" i="10"/>
  <c r="D61" i="26"/>
  <c r="BM23" i="27"/>
  <c r="P57" i="27"/>
  <c r="P60" i="27"/>
  <c r="P61" i="27"/>
  <c r="P63" i="27"/>
  <c r="N57" i="27"/>
  <c r="N60" i="27"/>
  <c r="N61" i="27"/>
  <c r="I15" i="27"/>
  <c r="D57" i="27"/>
  <c r="D60" i="27"/>
  <c r="D61" i="27"/>
  <c r="D63" i="27"/>
  <c r="Q57" i="27"/>
  <c r="Q60" i="27"/>
  <c r="Q61" i="27"/>
  <c r="Q63" i="27"/>
  <c r="C57" i="27"/>
  <c r="C60" i="27"/>
  <c r="C61" i="27"/>
  <c r="K15" i="27"/>
  <c r="T57" i="27"/>
  <c r="T60" i="27"/>
  <c r="T61" i="27"/>
  <c r="T63" i="27"/>
  <c r="M15" i="27"/>
  <c r="M25" i="27"/>
  <c r="M57" i="27"/>
  <c r="M60" i="27"/>
  <c r="M61" i="27"/>
  <c r="M63" i="27"/>
  <c r="AA57" i="27"/>
  <c r="AA60" i="27"/>
  <c r="AA61" i="27"/>
  <c r="G57" i="27"/>
  <c r="G60" i="27"/>
  <c r="G61" i="27"/>
  <c r="S57" i="27"/>
  <c r="S60" i="27"/>
  <c r="S61" i="27"/>
  <c r="S63" i="27"/>
  <c r="L55" i="27"/>
  <c r="I57" i="27"/>
  <c r="I60" i="27"/>
  <c r="I61" i="27"/>
  <c r="U57" i="27"/>
  <c r="U60" i="27"/>
  <c r="U61" i="27"/>
  <c r="J57" i="27"/>
  <c r="J60" i="27"/>
  <c r="J61" i="27"/>
  <c r="AB51" i="27"/>
  <c r="AB55" i="27"/>
  <c r="AB57" i="27"/>
  <c r="AB60" i="27"/>
  <c r="AB61" i="27"/>
  <c r="AN52" i="27"/>
  <c r="AN62" i="27"/>
  <c r="AM57" i="27"/>
  <c r="AM60" i="27"/>
  <c r="AM61" i="27"/>
  <c r="AM63" i="27"/>
  <c r="B57" i="27"/>
  <c r="B60" i="27"/>
  <c r="B61" i="27"/>
  <c r="B63" i="27"/>
  <c r="B65" i="27"/>
  <c r="B68" i="27"/>
  <c r="N15" i="27"/>
  <c r="N25" i="27"/>
  <c r="O13" i="27"/>
  <c r="N17" i="27"/>
  <c r="N20" i="27"/>
  <c r="N23" i="27"/>
  <c r="O57" i="27"/>
  <c r="O60" i="27"/>
  <c r="O61" i="27"/>
  <c r="AN55" i="27"/>
  <c r="AN57" i="27"/>
  <c r="AN60" i="27"/>
  <c r="L52" i="27"/>
  <c r="L62" i="27"/>
  <c r="W51" i="27"/>
  <c r="X51" i="27"/>
  <c r="Y51" i="27"/>
  <c r="M17" i="27"/>
  <c r="M20" i="27"/>
  <c r="M23" i="27"/>
  <c r="M24" i="27"/>
  <c r="H57" i="27"/>
  <c r="H60" i="27"/>
  <c r="H61" i="27"/>
  <c r="H63" i="27"/>
  <c r="V57" i="27"/>
  <c r="V60" i="27"/>
  <c r="D15" i="27"/>
  <c r="F15" i="27"/>
  <c r="F57" i="27"/>
  <c r="F60" i="27"/>
  <c r="F61" i="27"/>
  <c r="E15" i="27"/>
  <c r="L14" i="27"/>
  <c r="K57" i="27"/>
  <c r="K60" i="27"/>
  <c r="L54" i="27"/>
  <c r="J15" i="27"/>
  <c r="L13" i="27"/>
  <c r="AQ51" i="27"/>
  <c r="AP52" i="27"/>
  <c r="AP62" i="27"/>
  <c r="AP55" i="27"/>
  <c r="AP57" i="27"/>
  <c r="AP60" i="27"/>
  <c r="E57" i="27"/>
  <c r="E60" i="27"/>
  <c r="AO55" i="27"/>
  <c r="AO57" i="27"/>
  <c r="AO60" i="27"/>
  <c r="AO52" i="27"/>
  <c r="AO62" i="27"/>
  <c r="R57" i="27"/>
  <c r="R60" i="27"/>
  <c r="G15" i="27"/>
  <c r="H15" i="27"/>
  <c r="Z57" i="27"/>
  <c r="Z60" i="27"/>
  <c r="AA52" i="27"/>
  <c r="AA62" i="27"/>
  <c r="O14" i="27"/>
  <c r="F22" i="24"/>
  <c r="H20" i="24"/>
  <c r="I20" i="24"/>
  <c r="H9" i="11"/>
  <c r="E15" i="10"/>
  <c r="L12" i="11"/>
  <c r="M12" i="11"/>
  <c r="M10" i="11"/>
  <c r="J11" i="11"/>
  <c r="G18" i="11"/>
  <c r="G22" i="11"/>
  <c r="G20" i="11"/>
  <c r="E29" i="3"/>
  <c r="E18" i="20"/>
  <c r="E36" i="20"/>
  <c r="F36" i="20"/>
  <c r="H36" i="20"/>
  <c r="E31" i="20"/>
  <c r="F31" i="20"/>
  <c r="H31" i="20"/>
  <c r="E33" i="20"/>
  <c r="F33" i="20"/>
  <c r="H33" i="20"/>
  <c r="J33" i="20"/>
  <c r="K33" i="20"/>
  <c r="E37" i="20"/>
  <c r="F37" i="20"/>
  <c r="H37" i="20"/>
  <c r="J37" i="20"/>
  <c r="K37" i="20"/>
  <c r="E32" i="20"/>
  <c r="F32" i="20"/>
  <c r="H32" i="20"/>
  <c r="E27" i="20"/>
  <c r="F27" i="20"/>
  <c r="H27" i="20"/>
  <c r="E30" i="20"/>
  <c r="F30" i="20"/>
  <c r="H30" i="20"/>
  <c r="E25" i="20"/>
  <c r="F25" i="20"/>
  <c r="H25" i="20"/>
  <c r="J25" i="20"/>
  <c r="K25" i="20"/>
  <c r="E19" i="20"/>
  <c r="F19" i="20"/>
  <c r="H19" i="20"/>
  <c r="J19" i="20"/>
  <c r="K19" i="20"/>
  <c r="E21" i="20"/>
  <c r="F21" i="20"/>
  <c r="H21" i="20"/>
  <c r="J21" i="20"/>
  <c r="K21" i="20"/>
  <c r="E26" i="20"/>
  <c r="F26" i="20"/>
  <c r="H26" i="20"/>
  <c r="J26" i="20"/>
  <c r="K26" i="20"/>
  <c r="J24" i="20"/>
  <c r="K24" i="20"/>
  <c r="J20" i="20"/>
  <c r="K20" i="20"/>
  <c r="J34" i="20"/>
  <c r="K34" i="20"/>
  <c r="J29" i="20"/>
  <c r="K29" i="20"/>
  <c r="J28" i="20"/>
  <c r="K28" i="20"/>
  <c r="J35" i="20"/>
  <c r="K35" i="20"/>
  <c r="J31" i="20"/>
  <c r="K31" i="20"/>
  <c r="J36" i="20"/>
  <c r="K36" i="20"/>
  <c r="J23" i="20"/>
  <c r="K23" i="20"/>
  <c r="J32" i="20"/>
  <c r="K32" i="20"/>
  <c r="J30" i="20"/>
  <c r="K30" i="20"/>
  <c r="J22" i="20"/>
  <c r="K22" i="20"/>
  <c r="J27" i="20"/>
  <c r="K27" i="20"/>
  <c r="J29" i="4"/>
  <c r="K29" i="4"/>
  <c r="J21" i="4"/>
  <c r="K21" i="4"/>
  <c r="J22" i="4"/>
  <c r="K22" i="4"/>
  <c r="J27" i="4"/>
  <c r="K27" i="4"/>
  <c r="J36" i="4"/>
  <c r="K36" i="4"/>
  <c r="J20" i="4"/>
  <c r="K20" i="4"/>
  <c r="J18" i="4"/>
  <c r="J30" i="4"/>
  <c r="K30" i="4"/>
  <c r="P32" i="13"/>
  <c r="J37" i="4"/>
  <c r="K37" i="4"/>
  <c r="J35" i="4"/>
  <c r="K35" i="4"/>
  <c r="J23" i="4"/>
  <c r="K23" i="4"/>
  <c r="J25" i="4"/>
  <c r="K25" i="4"/>
  <c r="J32" i="4"/>
  <c r="K32" i="4"/>
  <c r="G161" i="19"/>
  <c r="I210" i="1"/>
  <c r="J161" i="19" s="1"/>
  <c r="J164" i="19" s="1"/>
  <c r="G84" i="12"/>
  <c r="K84" i="12"/>
  <c r="E212" i="1"/>
  <c r="E106" i="19"/>
  <c r="E110" i="19"/>
  <c r="D152" i="1"/>
  <c r="E97" i="19"/>
  <c r="J97" i="19"/>
  <c r="I122" i="1"/>
  <c r="E87" i="19"/>
  <c r="J87" i="19"/>
  <c r="I119" i="1"/>
  <c r="D134" i="1"/>
  <c r="D101" i="1"/>
  <c r="E86" i="19"/>
  <c r="H11" i="11"/>
  <c r="H12" i="11"/>
  <c r="H13" i="11"/>
  <c r="H14" i="11"/>
  <c r="H15" i="11"/>
  <c r="H16" i="11"/>
  <c r="H17" i="11"/>
  <c r="H18" i="11"/>
  <c r="H19" i="11"/>
  <c r="H20" i="11"/>
  <c r="H21" i="11"/>
  <c r="D62" i="26"/>
  <c r="D77" i="26"/>
  <c r="D93" i="26"/>
  <c r="C63" i="27"/>
  <c r="C65" i="27"/>
  <c r="C68" i="27"/>
  <c r="C71" i="27"/>
  <c r="AB52" i="27"/>
  <c r="AB62" i="27"/>
  <c r="AB63" i="27"/>
  <c r="AB71" i="27"/>
  <c r="N63" i="27"/>
  <c r="N70" i="27"/>
  <c r="M26" i="27"/>
  <c r="I63" i="27"/>
  <c r="I65" i="27"/>
  <c r="I68" i="27"/>
  <c r="AC51" i="27"/>
  <c r="AC55" i="27"/>
  <c r="AC57" i="27"/>
  <c r="AC60" i="27"/>
  <c r="W55" i="27"/>
  <c r="W57" i="27"/>
  <c r="W60" i="27"/>
  <c r="W61" i="27"/>
  <c r="AN61" i="27"/>
  <c r="AN63" i="27"/>
  <c r="W52" i="27"/>
  <c r="W62" i="27"/>
  <c r="U63" i="27"/>
  <c r="U71" i="27"/>
  <c r="J63" i="27"/>
  <c r="G63" i="27"/>
  <c r="G70" i="27"/>
  <c r="F63" i="27"/>
  <c r="O63" i="27"/>
  <c r="O71" i="27"/>
  <c r="V61" i="27"/>
  <c r="V63" i="27"/>
  <c r="AA63" i="27"/>
  <c r="AA70" i="27"/>
  <c r="P13" i="27"/>
  <c r="O17" i="27"/>
  <c r="Q70" i="27"/>
  <c r="Q71" i="27"/>
  <c r="AO61" i="27"/>
  <c r="AO63" i="27"/>
  <c r="AM70" i="27"/>
  <c r="AM71" i="27"/>
  <c r="M71" i="27"/>
  <c r="M70" i="27"/>
  <c r="P71" i="27"/>
  <c r="P70" i="27"/>
  <c r="B71" i="27"/>
  <c r="B70" i="27"/>
  <c r="D71" i="27"/>
  <c r="D65" i="27"/>
  <c r="D68" i="27"/>
  <c r="D70" i="27"/>
  <c r="Z61" i="27"/>
  <c r="Z63" i="27"/>
  <c r="E61" i="27"/>
  <c r="E63" i="27"/>
  <c r="X55" i="27"/>
  <c r="X57" i="27"/>
  <c r="X60" i="27"/>
  <c r="X52" i="27"/>
  <c r="X62" i="27"/>
  <c r="Y52" i="27"/>
  <c r="H70" i="27"/>
  <c r="H71" i="27"/>
  <c r="H65" i="27"/>
  <c r="H68" i="27"/>
  <c r="AP61" i="27"/>
  <c r="AP63" i="27"/>
  <c r="L57" i="27"/>
  <c r="L60" i="27"/>
  <c r="Y54" i="27"/>
  <c r="N24" i="27"/>
  <c r="N26" i="27"/>
  <c r="P14" i="27"/>
  <c r="O18" i="27"/>
  <c r="O15" i="27"/>
  <c r="O25" i="27"/>
  <c r="R61" i="27"/>
  <c r="R63" i="27"/>
  <c r="AQ55" i="27"/>
  <c r="AQ57" i="27"/>
  <c r="AQ60" i="27"/>
  <c r="AR51" i="27"/>
  <c r="AQ52" i="27"/>
  <c r="AQ62" i="27"/>
  <c r="K61" i="27"/>
  <c r="K63" i="27"/>
  <c r="S71" i="27"/>
  <c r="S70" i="27"/>
  <c r="T70" i="27"/>
  <c r="T71" i="27"/>
  <c r="L17" i="27"/>
  <c r="L15" i="27"/>
  <c r="L25" i="27"/>
  <c r="L18" i="27"/>
  <c r="H22" i="24"/>
  <c r="I22" i="24"/>
  <c r="J13" i="11"/>
  <c r="K13" i="11"/>
  <c r="I14" i="11"/>
  <c r="K11" i="11"/>
  <c r="F18" i="20"/>
  <c r="F39" i="20"/>
  <c r="E39" i="20"/>
  <c r="Q32" i="13"/>
  <c r="P33" i="13"/>
  <c r="J39" i="4"/>
  <c r="J42" i="4"/>
  <c r="K18" i="4"/>
  <c r="K39" i="4"/>
  <c r="G86" i="12"/>
  <c r="K86" i="12"/>
  <c r="I212" i="1"/>
  <c r="J163" i="19" s="1"/>
  <c r="G163" i="19"/>
  <c r="K87" i="12"/>
  <c r="J86" i="19"/>
  <c r="E93" i="19"/>
  <c r="E68" i="19"/>
  <c r="D63" i="26"/>
  <c r="D78" i="26"/>
  <c r="D94" i="26"/>
  <c r="C70" i="27"/>
  <c r="N71" i="27"/>
  <c r="O70" i="27"/>
  <c r="I70" i="27"/>
  <c r="AC52" i="27"/>
  <c r="AC62" i="27"/>
  <c r="AD51" i="27"/>
  <c r="AD55" i="27"/>
  <c r="AD57" i="27"/>
  <c r="AD60" i="27"/>
  <c r="I71" i="27"/>
  <c r="W63" i="27"/>
  <c r="W70" i="27"/>
  <c r="U70" i="27"/>
  <c r="AB70" i="27"/>
  <c r="G71" i="27"/>
  <c r="G65" i="27"/>
  <c r="G68" i="27"/>
  <c r="AN71" i="27"/>
  <c r="AN70" i="27"/>
  <c r="F70" i="27"/>
  <c r="F65" i="27"/>
  <c r="F68" i="27"/>
  <c r="J71" i="27"/>
  <c r="J70" i="27"/>
  <c r="J65" i="27"/>
  <c r="J68" i="27"/>
  <c r="Y55" i="27"/>
  <c r="Y57" i="27"/>
  <c r="F71" i="27"/>
  <c r="Y62" i="27"/>
  <c r="Q13" i="27"/>
  <c r="P17" i="27"/>
  <c r="V71" i="27"/>
  <c r="V70" i="27"/>
  <c r="O20" i="27"/>
  <c r="O23" i="27"/>
  <c r="O24" i="27"/>
  <c r="O26" i="27"/>
  <c r="AA71" i="27"/>
  <c r="AP71" i="27"/>
  <c r="AP70" i="27"/>
  <c r="R70" i="27"/>
  <c r="R71" i="27"/>
  <c r="Z70" i="27"/>
  <c r="Z71" i="27"/>
  <c r="AR55" i="27"/>
  <c r="AR57" i="27"/>
  <c r="AR60" i="27"/>
  <c r="AR52" i="27"/>
  <c r="AR62" i="27"/>
  <c r="AS51" i="27"/>
  <c r="X61" i="27"/>
  <c r="X63" i="27"/>
  <c r="AQ61" i="27"/>
  <c r="AQ63" i="27"/>
  <c r="AL54" i="27"/>
  <c r="AY54" i="27"/>
  <c r="L20" i="27"/>
  <c r="L23" i="27"/>
  <c r="L61" i="27"/>
  <c r="Y60" i="27"/>
  <c r="AD52" i="27"/>
  <c r="AD62" i="27"/>
  <c r="P18" i="27"/>
  <c r="Q14" i="27"/>
  <c r="P15" i="27"/>
  <c r="P25" i="27"/>
  <c r="AO71" i="27"/>
  <c r="AO70" i="27"/>
  <c r="E70" i="27"/>
  <c r="E71" i="27"/>
  <c r="E65" i="27"/>
  <c r="E68" i="27"/>
  <c r="AC61" i="27"/>
  <c r="AC63" i="27"/>
  <c r="W71" i="27"/>
  <c r="K65" i="27"/>
  <c r="K68" i="27"/>
  <c r="K71" i="27"/>
  <c r="K70" i="27"/>
  <c r="J14" i="11"/>
  <c r="I15" i="11"/>
  <c r="L13" i="11"/>
  <c r="M13" i="11"/>
  <c r="M11" i="11"/>
  <c r="L11" i="11"/>
  <c r="P34" i="13"/>
  <c r="Q33" i="13"/>
  <c r="D79" i="26"/>
  <c r="D95" i="26"/>
  <c r="D64" i="26"/>
  <c r="AE51" i="27"/>
  <c r="BM54" i="27"/>
  <c r="P20" i="27"/>
  <c r="P23" i="27"/>
  <c r="P24" i="27"/>
  <c r="Q17" i="27"/>
  <c r="R13" i="27"/>
  <c r="AQ71" i="27"/>
  <c r="AQ70" i="27"/>
  <c r="AR61" i="27"/>
  <c r="AR63" i="27"/>
  <c r="R14" i="27"/>
  <c r="Q18" i="27"/>
  <c r="Q20" i="27"/>
  <c r="Q23" i="27"/>
  <c r="Q15" i="27"/>
  <c r="Q25" i="27"/>
  <c r="Y61" i="27"/>
  <c r="Y63" i="27"/>
  <c r="AS52" i="27"/>
  <c r="AS62" i="27"/>
  <c r="AT51" i="27"/>
  <c r="AS55" i="27"/>
  <c r="AS57" i="27"/>
  <c r="AS60" i="27"/>
  <c r="AC70" i="27"/>
  <c r="AC71" i="27"/>
  <c r="L63" i="27"/>
  <c r="AE55" i="27"/>
  <c r="AE57" i="27"/>
  <c r="AE60" i="27"/>
  <c r="AE52" i="27"/>
  <c r="AE62" i="27"/>
  <c r="AF51" i="27"/>
  <c r="L24" i="27"/>
  <c r="L26" i="27"/>
  <c r="AD61" i="27"/>
  <c r="AD63" i="27"/>
  <c r="X70" i="27"/>
  <c r="X71" i="27"/>
  <c r="N11" i="11"/>
  <c r="N12" i="11"/>
  <c r="N13" i="11"/>
  <c r="I16" i="11"/>
  <c r="J15" i="11"/>
  <c r="K15" i="11"/>
  <c r="K14" i="11"/>
  <c r="P35" i="13"/>
  <c r="Q34" i="13"/>
  <c r="D65" i="26"/>
  <c r="D80" i="26"/>
  <c r="D96" i="26"/>
  <c r="P26" i="27"/>
  <c r="R17" i="27"/>
  <c r="S13" i="27"/>
  <c r="AF52" i="27"/>
  <c r="AF62" i="27"/>
  <c r="AG51" i="27"/>
  <c r="AF55" i="27"/>
  <c r="AF57" i="27"/>
  <c r="AF60" i="27"/>
  <c r="S14" i="27"/>
  <c r="R18" i="27"/>
  <c r="R15" i="27"/>
  <c r="R25" i="27"/>
  <c r="Q24" i="27"/>
  <c r="Q26" i="27"/>
  <c r="AE61" i="27"/>
  <c r="AE63" i="27"/>
  <c r="AD70" i="27"/>
  <c r="AD71" i="27"/>
  <c r="L28" i="27"/>
  <c r="M28" i="27"/>
  <c r="Y65" i="27"/>
  <c r="Y71" i="27"/>
  <c r="Y70" i="27"/>
  <c r="L70" i="27"/>
  <c r="L71" i="27"/>
  <c r="L65" i="27"/>
  <c r="M65" i="27"/>
  <c r="AR70" i="27"/>
  <c r="AR71" i="27"/>
  <c r="AS61" i="27"/>
  <c r="AS63" i="27"/>
  <c r="AU51" i="27"/>
  <c r="AT52" i="27"/>
  <c r="AT62" i="27"/>
  <c r="AT55" i="27"/>
  <c r="AT57" i="27"/>
  <c r="AT60" i="27"/>
  <c r="L14" i="11"/>
  <c r="M14" i="11"/>
  <c r="N14" i="11"/>
  <c r="M15" i="11"/>
  <c r="L15" i="11"/>
  <c r="J16" i="11"/>
  <c r="I17" i="11"/>
  <c r="P36" i="13"/>
  <c r="Q35" i="13"/>
  <c r="N15" i="11"/>
  <c r="D81" i="26"/>
  <c r="D97" i="26"/>
  <c r="D66" i="26"/>
  <c r="R20" i="27"/>
  <c r="R23" i="27"/>
  <c r="R24" i="27"/>
  <c r="S17" i="27"/>
  <c r="T13" i="27"/>
  <c r="AU55" i="27"/>
  <c r="AU57" i="27"/>
  <c r="AU60" i="27"/>
  <c r="AU52" i="27"/>
  <c r="AU62" i="27"/>
  <c r="AV51" i="27"/>
  <c r="AT61" i="27"/>
  <c r="AT63" i="27"/>
  <c r="AE71" i="27"/>
  <c r="AE70" i="27"/>
  <c r="AF61" i="27"/>
  <c r="AF63" i="27"/>
  <c r="AS70" i="27"/>
  <c r="AS71" i="27"/>
  <c r="S18" i="27"/>
  <c r="T14" i="27"/>
  <c r="S15" i="27"/>
  <c r="S25" i="27"/>
  <c r="M31" i="27"/>
  <c r="N28" i="27"/>
  <c r="AG52" i="27"/>
  <c r="AG62" i="27"/>
  <c r="AH51" i="27"/>
  <c r="AG55" i="27"/>
  <c r="AG57" i="27"/>
  <c r="AG60" i="27"/>
  <c r="L31" i="27"/>
  <c r="L68" i="27"/>
  <c r="Y68" i="27"/>
  <c r="Z65" i="27"/>
  <c r="M68" i="27"/>
  <c r="N65" i="27"/>
  <c r="J17" i="11"/>
  <c r="K17" i="11"/>
  <c r="I18" i="11"/>
  <c r="K16" i="11"/>
  <c r="P37" i="13"/>
  <c r="Q36" i="13"/>
  <c r="D67" i="26"/>
  <c r="D83" i="26"/>
  <c r="D99" i="26"/>
  <c r="D82" i="26"/>
  <c r="D98" i="26"/>
  <c r="S20" i="27"/>
  <c r="S23" i="27"/>
  <c r="S24" i="27"/>
  <c r="T17" i="27"/>
  <c r="U13" i="27"/>
  <c r="AT70" i="27"/>
  <c r="AT71" i="27"/>
  <c r="T18" i="27"/>
  <c r="U14" i="27"/>
  <c r="T15" i="27"/>
  <c r="T25" i="27"/>
  <c r="M33" i="27"/>
  <c r="M34" i="27"/>
  <c r="N68" i="27"/>
  <c r="O65" i="27"/>
  <c r="L33" i="27"/>
  <c r="L34" i="27"/>
  <c r="R26" i="27"/>
  <c r="Z68" i="27"/>
  <c r="AA65" i="27"/>
  <c r="AU61" i="27"/>
  <c r="AU63" i="27"/>
  <c r="AG61" i="27"/>
  <c r="AG63" i="27"/>
  <c r="AV52" i="27"/>
  <c r="AV62" i="27"/>
  <c r="AW51" i="27"/>
  <c r="AV55" i="27"/>
  <c r="AV57" i="27"/>
  <c r="AV60" i="27"/>
  <c r="AI51" i="27"/>
  <c r="AH52" i="27"/>
  <c r="AH62" i="27"/>
  <c r="AH55" i="27"/>
  <c r="AF70" i="27"/>
  <c r="AF71" i="27"/>
  <c r="N31" i="27"/>
  <c r="O28" i="27"/>
  <c r="M17" i="11"/>
  <c r="L17" i="11"/>
  <c r="L16" i="11"/>
  <c r="M16" i="11"/>
  <c r="I19" i="11"/>
  <c r="J18" i="11"/>
  <c r="K18" i="11"/>
  <c r="P38" i="13"/>
  <c r="Q37" i="13"/>
  <c r="S26" i="27"/>
  <c r="T20" i="27"/>
  <c r="T23" i="27"/>
  <c r="T24" i="27"/>
  <c r="V13" i="27"/>
  <c r="U17" i="27"/>
  <c r="AH57" i="27"/>
  <c r="AH60" i="27"/>
  <c r="AW55" i="27"/>
  <c r="AW57" i="27"/>
  <c r="AW60" i="27"/>
  <c r="AW52" i="27"/>
  <c r="AW62" i="27"/>
  <c r="AX51" i="27"/>
  <c r="AA68" i="27"/>
  <c r="AB65" i="27"/>
  <c r="O68" i="27"/>
  <c r="P65" i="27"/>
  <c r="AI52" i="27"/>
  <c r="AI62" i="27"/>
  <c r="AI55" i="27"/>
  <c r="AI57" i="27"/>
  <c r="AI60" i="27"/>
  <c r="AJ51" i="27"/>
  <c r="AU71" i="27"/>
  <c r="AU70" i="27"/>
  <c r="AV61" i="27"/>
  <c r="AV63" i="27"/>
  <c r="O31" i="27"/>
  <c r="P28" i="27"/>
  <c r="AG71" i="27"/>
  <c r="AG70" i="27"/>
  <c r="V14" i="27"/>
  <c r="U18" i="27"/>
  <c r="U15" i="27"/>
  <c r="U25" i="27"/>
  <c r="N33" i="27"/>
  <c r="N34" i="27"/>
  <c r="M18" i="11"/>
  <c r="L18" i="11"/>
  <c r="I20" i="11"/>
  <c r="J19" i="11"/>
  <c r="K19" i="11"/>
  <c r="N16" i="11"/>
  <c r="N17" i="11"/>
  <c r="N18" i="11"/>
  <c r="P39" i="13"/>
  <c r="Q38" i="13"/>
  <c r="U20" i="27"/>
  <c r="U23" i="27"/>
  <c r="T26" i="27"/>
  <c r="V17" i="27"/>
  <c r="W13" i="27"/>
  <c r="AW61" i="27"/>
  <c r="AW63" i="27"/>
  <c r="AH61" i="27"/>
  <c r="AH63" i="27"/>
  <c r="V18" i="27"/>
  <c r="W14" i="27"/>
  <c r="V15" i="27"/>
  <c r="V25" i="27"/>
  <c r="AC65" i="27"/>
  <c r="AB68" i="27"/>
  <c r="AJ52" i="27"/>
  <c r="AJ62" i="27"/>
  <c r="AJ55" i="27"/>
  <c r="AJ57" i="27"/>
  <c r="AJ60" i="27"/>
  <c r="AK51" i="27"/>
  <c r="U24" i="27"/>
  <c r="U26" i="27"/>
  <c r="P31" i="27"/>
  <c r="Q28" i="27"/>
  <c r="O33" i="27"/>
  <c r="O34" i="27"/>
  <c r="AV70" i="27"/>
  <c r="AV71" i="27"/>
  <c r="AX55" i="27"/>
  <c r="AX57" i="27"/>
  <c r="AX60" i="27"/>
  <c r="AX52" i="27"/>
  <c r="AX62" i="27"/>
  <c r="AI61" i="27"/>
  <c r="AI63" i="27"/>
  <c r="P68" i="27"/>
  <c r="Q65" i="27"/>
  <c r="M19" i="11"/>
  <c r="N19" i="11"/>
  <c r="L19" i="11"/>
  <c r="I21" i="11"/>
  <c r="J20" i="11"/>
  <c r="P40" i="13"/>
  <c r="Q39" i="13"/>
  <c r="V20" i="27"/>
  <c r="V23" i="27"/>
  <c r="V24" i="27"/>
  <c r="X13" i="27"/>
  <c r="Y13" i="27"/>
  <c r="W17" i="27"/>
  <c r="P34" i="27"/>
  <c r="P33" i="27"/>
  <c r="AX61" i="27"/>
  <c r="AX63" i="27"/>
  <c r="AW71" i="27"/>
  <c r="AW70" i="27"/>
  <c r="AK52" i="27"/>
  <c r="AK62" i="27"/>
  <c r="AL62" i="27"/>
  <c r="AY62" i="27"/>
  <c r="BM62" i="27"/>
  <c r="AK55" i="27"/>
  <c r="AL51" i="27"/>
  <c r="X14" i="27"/>
  <c r="W18" i="27"/>
  <c r="W15" i="27"/>
  <c r="W25" i="27"/>
  <c r="AI71" i="27"/>
  <c r="AI70" i="27"/>
  <c r="AH71" i="27"/>
  <c r="AH70" i="27"/>
  <c r="AJ61" i="27"/>
  <c r="AJ63" i="27"/>
  <c r="R65" i="27"/>
  <c r="Q68" i="27"/>
  <c r="Q31" i="27"/>
  <c r="R28" i="27"/>
  <c r="AC68" i="27"/>
  <c r="AD65" i="27"/>
  <c r="K20" i="11"/>
  <c r="J21" i="11"/>
  <c r="K21" i="11"/>
  <c r="Q40" i="13"/>
  <c r="P41" i="13"/>
  <c r="W20" i="27"/>
  <c r="W23" i="27"/>
  <c r="W24" i="27"/>
  <c r="W26" i="27"/>
  <c r="V26" i="27"/>
  <c r="Z13" i="27"/>
  <c r="X17" i="27"/>
  <c r="Y17" i="27"/>
  <c r="AK57" i="27"/>
  <c r="AK60" i="27"/>
  <c r="AL55" i="27"/>
  <c r="AE65" i="27"/>
  <c r="AD68" i="27"/>
  <c r="R31" i="27"/>
  <c r="S28" i="27"/>
  <c r="AX70" i="27"/>
  <c r="AX71" i="27"/>
  <c r="Q33" i="27"/>
  <c r="Q34" i="27"/>
  <c r="AJ70" i="27"/>
  <c r="AJ71" i="27"/>
  <c r="X18" i="27"/>
  <c r="Y14" i="27"/>
  <c r="X15" i="27"/>
  <c r="X25" i="27"/>
  <c r="Y25" i="27"/>
  <c r="R68" i="27"/>
  <c r="S65" i="27"/>
  <c r="AY51" i="27"/>
  <c r="AL52" i="27"/>
  <c r="M20" i="11"/>
  <c r="L20" i="11"/>
  <c r="K22" i="11"/>
  <c r="N20" i="11"/>
  <c r="L21" i="11"/>
  <c r="L22" i="11"/>
  <c r="M21" i="11"/>
  <c r="M22" i="11"/>
  <c r="P42" i="13"/>
  <c r="Q41" i="13"/>
  <c r="AA13" i="27"/>
  <c r="Z15" i="27"/>
  <c r="Z25" i="27"/>
  <c r="Z17" i="27"/>
  <c r="Z20" i="27"/>
  <c r="Z23" i="27"/>
  <c r="AL56" i="27"/>
  <c r="AY55" i="27"/>
  <c r="AY56" i="27"/>
  <c r="BM55" i="27"/>
  <c r="BM56" i="27"/>
  <c r="AK61" i="27"/>
  <c r="AL61" i="27"/>
  <c r="AY61" i="27"/>
  <c r="BM61" i="27"/>
  <c r="AL60" i="27"/>
  <c r="T65" i="27"/>
  <c r="S68" i="27"/>
  <c r="AL14" i="27"/>
  <c r="AY14" i="27"/>
  <c r="Y15" i="27"/>
  <c r="T28" i="27"/>
  <c r="S31" i="27"/>
  <c r="Y18" i="27"/>
  <c r="X20" i="27"/>
  <c r="X23" i="27"/>
  <c r="R33" i="27"/>
  <c r="R34" i="27"/>
  <c r="BM51" i="27"/>
  <c r="BM52" i="27"/>
  <c r="AY52" i="27"/>
  <c r="AE68" i="27"/>
  <c r="AF65" i="27"/>
  <c r="N21" i="11"/>
  <c r="F10" i="10"/>
  <c r="P43" i="13"/>
  <c r="Q42" i="13"/>
  <c r="F11" i="10"/>
  <c r="F15" i="10"/>
  <c r="AK63" i="27"/>
  <c r="Z24" i="27"/>
  <c r="Z26" i="27"/>
  <c r="AB13" i="27"/>
  <c r="AA17" i="27"/>
  <c r="AA20" i="27"/>
  <c r="AA23" i="27"/>
  <c r="AA15" i="27"/>
  <c r="AA25" i="27"/>
  <c r="T68" i="27"/>
  <c r="U65" i="27"/>
  <c r="AL63" i="27"/>
  <c r="AY60" i="27"/>
  <c r="AF68" i="27"/>
  <c r="AG65" i="27"/>
  <c r="X24" i="27"/>
  <c r="Y24" i="27"/>
  <c r="Y23" i="27"/>
  <c r="U28" i="27"/>
  <c r="T31" i="27"/>
  <c r="AK71" i="27"/>
  <c r="AK70" i="27"/>
  <c r="AL18" i="27"/>
  <c r="Y20" i="27"/>
  <c r="S33" i="27"/>
  <c r="S34" i="27"/>
  <c r="Q43" i="13"/>
  <c r="P44" i="13"/>
  <c r="AA24" i="27"/>
  <c r="AA26" i="27"/>
  <c r="AB15" i="27"/>
  <c r="AB25" i="27"/>
  <c r="AC13" i="27"/>
  <c r="AB17" i="27"/>
  <c r="AB20" i="27"/>
  <c r="AB23" i="27"/>
  <c r="AB24" i="27"/>
  <c r="AB26" i="27"/>
  <c r="X26" i="27"/>
  <c r="Y26" i="27"/>
  <c r="Y28" i="27"/>
  <c r="V92" i="27"/>
  <c r="V94" i="27"/>
  <c r="X92" i="27"/>
  <c r="X94" i="27"/>
  <c r="AY18" i="27"/>
  <c r="U92" i="27"/>
  <c r="U94" i="27"/>
  <c r="U97" i="27"/>
  <c r="T92" i="27"/>
  <c r="T94" i="27"/>
  <c r="M92" i="27"/>
  <c r="O92" i="27"/>
  <c r="O94" i="27"/>
  <c r="O97" i="27"/>
  <c r="Q92" i="27"/>
  <c r="Q94" i="27"/>
  <c r="R92" i="27"/>
  <c r="R94" i="27"/>
  <c r="R97" i="27"/>
  <c r="N92" i="27"/>
  <c r="N94" i="27"/>
  <c r="W92" i="27"/>
  <c r="W94" i="27"/>
  <c r="W97" i="27"/>
  <c r="S92" i="27"/>
  <c r="S94" i="27"/>
  <c r="P92" i="27"/>
  <c r="P94" i="27"/>
  <c r="V65" i="27"/>
  <c r="U68" i="27"/>
  <c r="T34" i="27"/>
  <c r="T33" i="27"/>
  <c r="U31" i="27"/>
  <c r="V28" i="27"/>
  <c r="AG68" i="27"/>
  <c r="AH65" i="27"/>
  <c r="AY63" i="27"/>
  <c r="BM60" i="27"/>
  <c r="BM63" i="27"/>
  <c r="AL71" i="27"/>
  <c r="AL70" i="27"/>
  <c r="AL65" i="27"/>
  <c r="Q44" i="13"/>
  <c r="P45" i="13"/>
  <c r="AC17" i="27"/>
  <c r="AC20" i="27"/>
  <c r="AC23" i="27"/>
  <c r="AC24" i="27"/>
  <c r="AC15" i="27"/>
  <c r="AC25" i="27"/>
  <c r="AD13" i="27"/>
  <c r="AH68" i="27"/>
  <c r="AI65" i="27"/>
  <c r="V68" i="27"/>
  <c r="W65" i="27"/>
  <c r="V31" i="27"/>
  <c r="W28" i="27"/>
  <c r="U34" i="27"/>
  <c r="U33" i="27"/>
  <c r="W98" i="27"/>
  <c r="R98" i="27"/>
  <c r="O98" i="27"/>
  <c r="Z28" i="27"/>
  <c r="Y31" i="27"/>
  <c r="AM65" i="27"/>
  <c r="AL68" i="27"/>
  <c r="AY70" i="27"/>
  <c r="AY65" i="27"/>
  <c r="AY68" i="27"/>
  <c r="AY71" i="27"/>
  <c r="AL92" i="27"/>
  <c r="M94" i="27"/>
  <c r="Q45" i="13"/>
  <c r="P46" i="13"/>
  <c r="AD15" i="27"/>
  <c r="AD25" i="27"/>
  <c r="AE13" i="27"/>
  <c r="AD17" i="27"/>
  <c r="AD20" i="27"/>
  <c r="AD23" i="27"/>
  <c r="AC26" i="27"/>
  <c r="AA28" i="27"/>
  <c r="Z31" i="27"/>
  <c r="Y33" i="27"/>
  <c r="Y34" i="27"/>
  <c r="W68" i="27"/>
  <c r="X65" i="27"/>
  <c r="AM68" i="27"/>
  <c r="AN65" i="27"/>
  <c r="AJ65" i="27"/>
  <c r="AI68" i="27"/>
  <c r="X28" i="27"/>
  <c r="W31" i="27"/>
  <c r="V34" i="27"/>
  <c r="V33" i="27"/>
  <c r="BM92" i="27"/>
  <c r="P47" i="13"/>
  <c r="Q46" i="13"/>
  <c r="AD24" i="27"/>
  <c r="AD26" i="27"/>
  <c r="AE15" i="27"/>
  <c r="AE25" i="27"/>
  <c r="AE17" i="27"/>
  <c r="AE20" i="27"/>
  <c r="AE23" i="27"/>
  <c r="AF13" i="27"/>
  <c r="Z33" i="27"/>
  <c r="Z34" i="27"/>
  <c r="AA31" i="27"/>
  <c r="AB28" i="27"/>
  <c r="W34" i="27"/>
  <c r="W33" i="27"/>
  <c r="AJ68" i="27"/>
  <c r="AK65" i="27"/>
  <c r="X68" i="27"/>
  <c r="X73" i="27"/>
  <c r="BN65" i="27"/>
  <c r="X74" i="27"/>
  <c r="X76" i="27"/>
  <c r="X78" i="27"/>
  <c r="X31" i="27"/>
  <c r="X37" i="27"/>
  <c r="X39" i="27"/>
  <c r="X41" i="27"/>
  <c r="AO65" i="27"/>
  <c r="AN68" i="27"/>
  <c r="P48" i="13"/>
  <c r="Q47" i="13"/>
  <c r="AE24" i="27"/>
  <c r="AE26" i="27"/>
  <c r="AF17" i="27"/>
  <c r="AF20" i="27"/>
  <c r="AF23" i="27"/>
  <c r="AF15" i="27"/>
  <c r="AF25" i="27"/>
  <c r="AG13" i="27"/>
  <c r="AO68" i="27"/>
  <c r="AP65" i="27"/>
  <c r="AK68" i="27"/>
  <c r="AK73" i="27"/>
  <c r="AK74" i="27"/>
  <c r="AK76" i="27"/>
  <c r="AK78" i="27"/>
  <c r="AA33" i="27"/>
  <c r="AA34" i="27"/>
  <c r="AB31" i="27"/>
  <c r="AC28" i="27"/>
  <c r="X33" i="27"/>
  <c r="X34" i="27"/>
  <c r="X36" i="27"/>
  <c r="P49" i="13"/>
  <c r="Q49" i="13"/>
  <c r="Q48" i="13"/>
  <c r="AH13" i="27"/>
  <c r="AG17" i="27"/>
  <c r="AG20" i="27"/>
  <c r="AG23" i="27"/>
  <c r="AG15" i="27"/>
  <c r="AG25" i="27"/>
  <c r="AF24" i="27"/>
  <c r="AF26" i="27"/>
  <c r="AB33" i="27"/>
  <c r="AB34" i="27"/>
  <c r="AQ65" i="27"/>
  <c r="AP68" i="27"/>
  <c r="AC31" i="27"/>
  <c r="AD28" i="27"/>
  <c r="AG24" i="27"/>
  <c r="AG26" i="27"/>
  <c r="AH17" i="27"/>
  <c r="AH20" i="27"/>
  <c r="AH23" i="27"/>
  <c r="AH24" i="27"/>
  <c r="AH15" i="27"/>
  <c r="AH25" i="27"/>
  <c r="AI13" i="27"/>
  <c r="AE28" i="27"/>
  <c r="AD31" i="27"/>
  <c r="AC34" i="27"/>
  <c r="AC33" i="27"/>
  <c r="AR65" i="27"/>
  <c r="AQ68" i="27"/>
  <c r="AJ13" i="27"/>
  <c r="AI15" i="27"/>
  <c r="AI25" i="27"/>
  <c r="AI17" i="27"/>
  <c r="AI20" i="27"/>
  <c r="AI23" i="27"/>
  <c r="AH26" i="27"/>
  <c r="AD34" i="27"/>
  <c r="AD33" i="27"/>
  <c r="AE31" i="27"/>
  <c r="AF28" i="27"/>
  <c r="AS65" i="27"/>
  <c r="AR68" i="27"/>
  <c r="AI24" i="27"/>
  <c r="AI26" i="27"/>
  <c r="AJ17" i="27"/>
  <c r="AJ20" i="27"/>
  <c r="AJ23" i="27"/>
  <c r="AJ24" i="27"/>
  <c r="AK13" i="27"/>
  <c r="AJ15" i="27"/>
  <c r="AJ25" i="27"/>
  <c r="AF31" i="27"/>
  <c r="AG28" i="27"/>
  <c r="AE34" i="27"/>
  <c r="AE33" i="27"/>
  <c r="AT65" i="27"/>
  <c r="AS68" i="27"/>
  <c r="AJ26" i="27"/>
  <c r="AM13" i="27"/>
  <c r="AK17" i="27"/>
  <c r="AK15" i="27"/>
  <c r="AK25" i="27"/>
  <c r="AL25" i="27"/>
  <c r="AL13" i="27"/>
  <c r="AL15" i="27"/>
  <c r="AT68" i="27"/>
  <c r="AU65" i="27"/>
  <c r="AH28" i="27"/>
  <c r="AG31" i="27"/>
  <c r="AF33" i="27"/>
  <c r="AF34" i="27"/>
  <c r="AK20" i="27"/>
  <c r="AK23" i="27"/>
  <c r="AL17" i="27"/>
  <c r="AL20" i="27"/>
  <c r="AM17" i="27"/>
  <c r="AM20" i="27"/>
  <c r="AM23" i="27"/>
  <c r="AN13" i="27"/>
  <c r="AM15" i="27"/>
  <c r="AM25" i="27"/>
  <c r="AV65" i="27"/>
  <c r="AU68" i="27"/>
  <c r="AG34" i="27"/>
  <c r="AG33" i="27"/>
  <c r="AI28" i="27"/>
  <c r="AH31" i="27"/>
  <c r="AN15" i="27"/>
  <c r="AN25" i="27"/>
  <c r="AN17" i="27"/>
  <c r="AN20" i="27"/>
  <c r="AN23" i="27"/>
  <c r="AN24" i="27"/>
  <c r="AO13" i="27"/>
  <c r="AM24" i="27"/>
  <c r="AM26" i="27"/>
  <c r="AK24" i="27"/>
  <c r="AL23" i="27"/>
  <c r="AJ28" i="27"/>
  <c r="AI31" i="27"/>
  <c r="AH33" i="27"/>
  <c r="AH34" i="27"/>
  <c r="AW65" i="27"/>
  <c r="AV68" i="27"/>
  <c r="AN26" i="27"/>
  <c r="AL24" i="27"/>
  <c r="AL26" i="27"/>
  <c r="AL28" i="27"/>
  <c r="AK26" i="27"/>
  <c r="AP13" i="27"/>
  <c r="AO15" i="27"/>
  <c r="AO25" i="27"/>
  <c r="AO17" i="27"/>
  <c r="AO20" i="27"/>
  <c r="AO23" i="27"/>
  <c r="AO24" i="27"/>
  <c r="AW68" i="27"/>
  <c r="AX65" i="27"/>
  <c r="AI34" i="27"/>
  <c r="AI33" i="27"/>
  <c r="AK28" i="27"/>
  <c r="AJ31" i="27"/>
  <c r="AL31" i="27"/>
  <c r="AM28" i="27"/>
  <c r="AQ13" i="27"/>
  <c r="AP17" i="27"/>
  <c r="AP20" i="27"/>
  <c r="AP23" i="27"/>
  <c r="AP24" i="27"/>
  <c r="AP15" i="27"/>
  <c r="AP25" i="27"/>
  <c r="AX68" i="27"/>
  <c r="AX73" i="27"/>
  <c r="AX74" i="27"/>
  <c r="AX76" i="27"/>
  <c r="AX78" i="27"/>
  <c r="AJ34" i="27"/>
  <c r="AJ33" i="27"/>
  <c r="AK31" i="27"/>
  <c r="AK37" i="27"/>
  <c r="AK39" i="27"/>
  <c r="AK41" i="27"/>
  <c r="AO26" i="27"/>
  <c r="AQ15" i="27"/>
  <c r="AQ25" i="27"/>
  <c r="AR13" i="27"/>
  <c r="AQ17" i="27"/>
  <c r="AQ20" i="27"/>
  <c r="AQ23" i="27"/>
  <c r="AQ24" i="27"/>
  <c r="AM31" i="27"/>
  <c r="AN28" i="27"/>
  <c r="AP26" i="27"/>
  <c r="AL34" i="27"/>
  <c r="AL33" i="27"/>
  <c r="AK33" i="27"/>
  <c r="AK34" i="27"/>
  <c r="AK36" i="27"/>
  <c r="AQ26" i="27"/>
  <c r="AN31" i="27"/>
  <c r="AO28" i="27"/>
  <c r="AR17" i="27"/>
  <c r="AR20" i="27"/>
  <c r="AR23" i="27"/>
  <c r="AR24" i="27"/>
  <c r="AS13" i="27"/>
  <c r="AR15" i="27"/>
  <c r="AR25" i="27"/>
  <c r="AM34" i="27"/>
  <c r="AM33" i="27"/>
  <c r="AR26" i="27"/>
  <c r="AT13" i="27"/>
  <c r="AS17" i="27"/>
  <c r="AS20" i="27"/>
  <c r="AS23" i="27"/>
  <c r="AS15" i="27"/>
  <c r="AS25" i="27"/>
  <c r="AP28" i="27"/>
  <c r="AO31" i="27"/>
  <c r="AN33" i="27"/>
  <c r="AN34" i="27"/>
  <c r="AS24" i="27"/>
  <c r="AS26" i="27"/>
  <c r="AQ28" i="27"/>
  <c r="AP31" i="27"/>
  <c r="AO34" i="27"/>
  <c r="AO33" i="27"/>
  <c r="AT15" i="27"/>
  <c r="AT25" i="27"/>
  <c r="AU13" i="27"/>
  <c r="AT17" i="27"/>
  <c r="AT20" i="27"/>
  <c r="AT23" i="27"/>
  <c r="AT24" i="27"/>
  <c r="AT26" i="27"/>
  <c r="AV13" i="27"/>
  <c r="AU15" i="27"/>
  <c r="AU25" i="27"/>
  <c r="AU17" i="27"/>
  <c r="AU20" i="27"/>
  <c r="AU23" i="27"/>
  <c r="AU24" i="27"/>
  <c r="AP34" i="27"/>
  <c r="AP33" i="27"/>
  <c r="AR28" i="27"/>
  <c r="AQ31" i="27"/>
  <c r="AQ34" i="27"/>
  <c r="AQ33" i="27"/>
  <c r="AR31" i="27"/>
  <c r="AS28" i="27"/>
  <c r="AV17" i="27"/>
  <c r="AV20" i="27"/>
  <c r="AV23" i="27"/>
  <c r="AW13" i="27"/>
  <c r="AV15" i="27"/>
  <c r="AV25" i="27"/>
  <c r="AU26" i="27"/>
  <c r="AV24" i="27"/>
  <c r="AV26" i="27"/>
  <c r="AS31" i="27"/>
  <c r="AT28" i="27"/>
  <c r="AR34" i="27"/>
  <c r="AR33" i="27"/>
  <c r="AW17" i="27"/>
  <c r="AW20" i="27"/>
  <c r="AW23" i="27"/>
  <c r="AW24" i="27"/>
  <c r="AW15" i="27"/>
  <c r="AW25" i="27"/>
  <c r="AX13" i="27"/>
  <c r="AW26" i="27"/>
  <c r="AX25" i="27"/>
  <c r="AY25" i="27"/>
  <c r="BL25" i="27"/>
  <c r="AX17" i="27"/>
  <c r="AX20" i="27"/>
  <c r="AX23" i="27"/>
  <c r="AY23" i="27"/>
  <c r="AY13" i="27"/>
  <c r="AY17" i="27"/>
  <c r="AT31" i="27"/>
  <c r="AU28" i="27"/>
  <c r="AS33" i="27"/>
  <c r="AS34" i="27"/>
  <c r="AX24" i="27"/>
  <c r="AY24" i="27"/>
  <c r="BM25" i="27"/>
  <c r="BL26" i="27"/>
  <c r="BL28" i="27"/>
  <c r="BL31" i="27"/>
  <c r="AY20" i="27"/>
  <c r="AV28" i="27"/>
  <c r="AU31" i="27"/>
  <c r="AX26" i="27"/>
  <c r="AT34" i="27"/>
  <c r="AT33" i="27"/>
  <c r="AY26" i="27"/>
  <c r="AY28" i="27"/>
  <c r="AY31" i="27"/>
  <c r="AZ28" i="27"/>
  <c r="BM28" i="27"/>
  <c r="BM31" i="27"/>
  <c r="BM26" i="27"/>
  <c r="AU33" i="27"/>
  <c r="AU34" i="27"/>
  <c r="AW28" i="27"/>
  <c r="AV31" i="27"/>
  <c r="AY33" i="27"/>
  <c r="AY34" i="27"/>
  <c r="BA28" i="27"/>
  <c r="AZ31" i="27"/>
  <c r="H55" i="26"/>
  <c r="AW31" i="27"/>
  <c r="AX28" i="27"/>
  <c r="AV33" i="27"/>
  <c r="AV34" i="27"/>
  <c r="BM33" i="27"/>
  <c r="BM34" i="27"/>
  <c r="F57" i="26"/>
  <c r="G56" i="26"/>
  <c r="BB28" i="27"/>
  <c r="BA31" i="27"/>
  <c r="AX31" i="27"/>
  <c r="BN28" i="27"/>
  <c r="AX37" i="27"/>
  <c r="AX39" i="27"/>
  <c r="AX41" i="27"/>
  <c r="AW33" i="27"/>
  <c r="AW34" i="27"/>
  <c r="G57" i="26"/>
  <c r="H57" i="26"/>
  <c r="F58" i="26"/>
  <c r="H56" i="26"/>
  <c r="BC28" i="27"/>
  <c r="BB31" i="27"/>
  <c r="AX34" i="27"/>
  <c r="AX33" i="27"/>
  <c r="AX36" i="27"/>
  <c r="F59" i="26"/>
  <c r="G58" i="26"/>
  <c r="BD28" i="27"/>
  <c r="BC31" i="27"/>
  <c r="H58" i="26"/>
  <c r="F60" i="26"/>
  <c r="G59" i="26"/>
  <c r="H59" i="26"/>
  <c r="BE28" i="27"/>
  <c r="BD31" i="27"/>
  <c r="G60" i="26"/>
  <c r="H60" i="26"/>
  <c r="F61" i="26"/>
  <c r="BF28" i="27"/>
  <c r="BE31" i="27"/>
  <c r="F62" i="26"/>
  <c r="G61" i="26"/>
  <c r="BG28" i="27"/>
  <c r="BF31" i="27"/>
  <c r="H61" i="26"/>
  <c r="F63" i="26"/>
  <c r="G62" i="26"/>
  <c r="H62" i="26"/>
  <c r="BH28" i="27"/>
  <c r="BG31" i="27"/>
  <c r="F64" i="26"/>
  <c r="G63" i="26"/>
  <c r="H63" i="26"/>
  <c r="BI28" i="27"/>
  <c r="BH31" i="27"/>
  <c r="G64" i="26"/>
  <c r="H64" i="26"/>
  <c r="F65" i="26"/>
  <c r="BJ28" i="27"/>
  <c r="BI31" i="27"/>
  <c r="F66" i="26"/>
  <c r="G65" i="26"/>
  <c r="H65" i="26"/>
  <c r="BK28" i="27"/>
  <c r="BK31" i="27"/>
  <c r="BJ31" i="27"/>
  <c r="G66" i="26"/>
  <c r="H66" i="26"/>
  <c r="F67" i="26"/>
  <c r="F68" i="26"/>
  <c r="G67" i="26"/>
  <c r="H67" i="26"/>
  <c r="H68" i="26"/>
  <c r="F25" i="26"/>
  <c r="G68" i="26"/>
  <c r="E25" i="26"/>
  <c r="E26" i="26"/>
  <c r="F26" i="26"/>
  <c r="E10" i="26"/>
  <c r="E13" i="26"/>
  <c r="E17" i="26"/>
  <c r="H17" i="26"/>
  <c r="E21" i="28"/>
  <c r="E27" i="28"/>
  <c r="D73" i="1" l="1"/>
  <c r="E40" i="19"/>
  <c r="J40" i="19" s="1"/>
  <c r="M99" i="27"/>
  <c r="N89" i="27"/>
  <c r="BM87" i="27"/>
  <c r="V97" i="27"/>
  <c r="X97" i="27"/>
  <c r="T97" i="27"/>
  <c r="T98" i="27" s="1"/>
  <c r="P97" i="27"/>
  <c r="P98" i="27" s="1"/>
  <c r="U98" i="27"/>
  <c r="N85" i="27"/>
  <c r="O85" i="27"/>
  <c r="W99" i="27"/>
  <c r="W100" i="27" s="1"/>
  <c r="Q97" i="27"/>
  <c r="Q98" i="27" s="1"/>
  <c r="S97" i="27"/>
  <c r="S98" i="27" s="1"/>
  <c r="M97" i="27"/>
  <c r="AK113" i="27"/>
  <c r="AK115" i="27" s="1"/>
  <c r="U99" i="27"/>
  <c r="U100" i="27" s="1"/>
  <c r="T99" i="27"/>
  <c r="T100" i="27" s="1"/>
  <c r="S99" i="27"/>
  <c r="S100" i="27" s="1"/>
  <c r="R99" i="27"/>
  <c r="R100" i="27" s="1"/>
  <c r="Q99" i="27"/>
  <c r="Q100" i="27" s="1"/>
  <c r="P99" i="27"/>
  <c r="P100" i="27" s="1"/>
  <c r="O99" i="27"/>
  <c r="O100" i="27" s="1"/>
  <c r="N99" i="27"/>
  <c r="P85" i="27"/>
  <c r="Q85" i="27" s="1"/>
  <c r="R85" i="27" s="1"/>
  <c r="S85" i="27" s="1"/>
  <c r="T85" i="27" s="1"/>
  <c r="U85" i="27" s="1"/>
  <c r="P84" i="27"/>
  <c r="Q84" i="27" s="1"/>
  <c r="R84" i="27" s="1"/>
  <c r="S84" i="27"/>
  <c r="T84" i="27" s="1"/>
  <c r="P108" i="27"/>
  <c r="R107" i="27"/>
  <c r="S108" i="27"/>
  <c r="L97" i="27"/>
  <c r="P107" i="27"/>
  <c r="R108" i="27"/>
  <c r="S107" i="27"/>
  <c r="AL88" i="27"/>
  <c r="AL91" i="27"/>
  <c r="BM99" i="27"/>
  <c r="N97" i="27"/>
  <c r="D137" i="1"/>
  <c r="E96" i="19"/>
  <c r="H194" i="19"/>
  <c r="E69" i="19" s="1"/>
  <c r="D205" i="1"/>
  <c r="G203" i="1" s="1"/>
  <c r="K203" i="1" s="1"/>
  <c r="G67" i="1" s="1"/>
  <c r="E153" i="19"/>
  <c r="E156" i="19" s="1"/>
  <c r="H154" i="19" s="1"/>
  <c r="L154" i="19" s="1"/>
  <c r="H34" i="19" s="1"/>
  <c r="I20" i="18"/>
  <c r="I19" i="2"/>
  <c r="J39" i="19"/>
  <c r="J47" i="19" s="1"/>
  <c r="D82" i="1"/>
  <c r="E41" i="19"/>
  <c r="I74" i="1"/>
  <c r="E49" i="19"/>
  <c r="D76" i="1"/>
  <c r="I82" i="1"/>
  <c r="D104" i="1"/>
  <c r="I102" i="1"/>
  <c r="E71" i="19"/>
  <c r="J69" i="19"/>
  <c r="E35" i="19"/>
  <c r="J33" i="19"/>
  <c r="D81" i="1"/>
  <c r="D84" i="1" s="1"/>
  <c r="I65" i="1"/>
  <c r="D68" i="1"/>
  <c r="J169" i="19"/>
  <c r="I73" i="1"/>
  <c r="J48" i="19"/>
  <c r="E48" i="19"/>
  <c r="G14" i="28"/>
  <c r="J12" i="28"/>
  <c r="J14" i="28"/>
  <c r="K14" i="28" s="1"/>
  <c r="E12" i="28"/>
  <c r="E14" i="28"/>
  <c r="I213" i="1"/>
  <c r="V98" i="27" l="1"/>
  <c r="X98" i="27"/>
  <c r="W107" i="27"/>
  <c r="W108" i="27"/>
  <c r="M98" i="27"/>
  <c r="U107" i="27"/>
  <c r="U108" i="27"/>
  <c r="T108" i="27"/>
  <c r="T107" i="27"/>
  <c r="Q107" i="27"/>
  <c r="Q108" i="27"/>
  <c r="O107" i="27"/>
  <c r="O108" i="27"/>
  <c r="L98" i="27"/>
  <c r="BM97" i="27"/>
  <c r="L100" i="27"/>
  <c r="AL89" i="27"/>
  <c r="BM88" i="27"/>
  <c r="BM89" i="27" s="1"/>
  <c r="AL93" i="27"/>
  <c r="BM91" i="27"/>
  <c r="BM93" i="27" s="1"/>
  <c r="N98" i="27"/>
  <c r="U84" i="27"/>
  <c r="V84" i="27" s="1"/>
  <c r="W84" i="27" s="1"/>
  <c r="X84" i="27" s="1"/>
  <c r="V85" i="27"/>
  <c r="W85" i="27" s="1"/>
  <c r="X85" i="27" s="1"/>
  <c r="Z85" i="27" s="1"/>
  <c r="AA85" i="27" s="1"/>
  <c r="AB85" i="27" s="1"/>
  <c r="AC85" i="27" s="1"/>
  <c r="AD85" i="27" s="1"/>
  <c r="AE85" i="27" s="1"/>
  <c r="AF85" i="27" s="1"/>
  <c r="AG85" i="27" s="1"/>
  <c r="AH85" i="27" s="1"/>
  <c r="AI85" i="27" s="1"/>
  <c r="AJ85" i="27" s="1"/>
  <c r="AK85" i="27" s="1"/>
  <c r="D141" i="1"/>
  <c r="I137" i="1"/>
  <c r="J96" i="19"/>
  <c r="E99" i="19"/>
  <c r="I45" i="18"/>
  <c r="I41" i="18"/>
  <c r="L41" i="18" s="1"/>
  <c r="I40" i="2"/>
  <c r="L40" i="2" s="1"/>
  <c r="I44" i="2"/>
  <c r="J34" i="19"/>
  <c r="H42" i="19"/>
  <c r="G75" i="1"/>
  <c r="I67" i="1"/>
  <c r="E51" i="19"/>
  <c r="J41" i="19"/>
  <c r="E43" i="19"/>
  <c r="E29" i="28"/>
  <c r="G29" i="28"/>
  <c r="H29" i="28" s="1"/>
  <c r="J29" i="28"/>
  <c r="I68" i="1"/>
  <c r="G68" i="1" s="1"/>
  <c r="I81" i="1"/>
  <c r="J172" i="19"/>
  <c r="E18" i="28"/>
  <c r="J18" i="28"/>
  <c r="G18" i="28"/>
  <c r="H12" i="28"/>
  <c r="H15" i="28" s="1"/>
  <c r="E15" i="28"/>
  <c r="H14" i="28"/>
  <c r="J15" i="28"/>
  <c r="K12" i="28"/>
  <c r="K15" i="28" s="1"/>
  <c r="D156" i="1"/>
  <c r="G15" i="28"/>
  <c r="M100" i="27" l="1"/>
  <c r="V100" i="27"/>
  <c r="X100" i="27"/>
  <c r="M107" i="27"/>
  <c r="M108" i="27"/>
  <c r="M102" i="27"/>
  <c r="L102" i="27"/>
  <c r="N100" i="27"/>
  <c r="BM98" i="27"/>
  <c r="BM102" i="27" s="1"/>
  <c r="E36" i="28"/>
  <c r="G36" i="28"/>
  <c r="H36" i="28" s="1"/>
  <c r="J36" i="28"/>
  <c r="K36" i="28" s="1"/>
  <c r="I46" i="2"/>
  <c r="L44" i="2"/>
  <c r="L46" i="2" s="1"/>
  <c r="J42" i="19"/>
  <c r="H92" i="19"/>
  <c r="J50" i="19"/>
  <c r="J35" i="19"/>
  <c r="J43" i="19"/>
  <c r="G128" i="1"/>
  <c r="I75" i="1"/>
  <c r="I76" i="1" s="1"/>
  <c r="L45" i="18"/>
  <c r="L47" i="18" s="1"/>
  <c r="I47" i="18"/>
  <c r="J49" i="19"/>
  <c r="J51" i="19" s="1"/>
  <c r="H10" i="19" s="1"/>
  <c r="K29" i="28"/>
  <c r="E31" i="28"/>
  <c r="E34" i="28" s="1"/>
  <c r="G103" i="1"/>
  <c r="I103" i="1" s="1"/>
  <c r="G148" i="1"/>
  <c r="H18" i="28"/>
  <c r="K18" i="28"/>
  <c r="G45" i="28"/>
  <c r="H45" i="28" s="1"/>
  <c r="E45" i="28"/>
  <c r="J45" i="28"/>
  <c r="E114" i="19"/>
  <c r="H51" i="19" l="1"/>
  <c r="V108" i="27"/>
  <c r="V107" i="27"/>
  <c r="X107" i="27"/>
  <c r="X108" i="27"/>
  <c r="N102" i="27"/>
  <c r="M105" i="27"/>
  <c r="L105" i="27"/>
  <c r="N107" i="27"/>
  <c r="N108" i="27"/>
  <c r="H84" i="18"/>
  <c r="I84" i="18" s="1"/>
  <c r="H82" i="18"/>
  <c r="I82" i="18" s="1"/>
  <c r="H72" i="18"/>
  <c r="I72" i="18" s="1"/>
  <c r="H73" i="18"/>
  <c r="I73" i="18" s="1"/>
  <c r="H76" i="18"/>
  <c r="I76" i="18" s="1"/>
  <c r="H81" i="18"/>
  <c r="I81" i="18" s="1"/>
  <c r="H78" i="18"/>
  <c r="I78" i="18" s="1"/>
  <c r="H80" i="18"/>
  <c r="I80" i="18" s="1"/>
  <c r="H85" i="18"/>
  <c r="I85" i="18" s="1"/>
  <c r="H74" i="18"/>
  <c r="I74" i="18" s="1"/>
  <c r="H75" i="18"/>
  <c r="I75" i="18" s="1"/>
  <c r="H69" i="18"/>
  <c r="I69" i="18" s="1"/>
  <c r="H77" i="18"/>
  <c r="I77" i="18" s="1"/>
  <c r="H79" i="18"/>
  <c r="I79" i="18" s="1"/>
  <c r="H70" i="18"/>
  <c r="I70" i="18" s="1"/>
  <c r="H71" i="18"/>
  <c r="I71" i="18" s="1"/>
  <c r="H67" i="18"/>
  <c r="I67" i="18" s="1"/>
  <c r="H68" i="18"/>
  <c r="I68" i="18" s="1"/>
  <c r="H83" i="18"/>
  <c r="I83" i="18" s="1"/>
  <c r="H35" i="19"/>
  <c r="D10" i="19"/>
  <c r="I84" i="2"/>
  <c r="J84" i="2" s="1"/>
  <c r="I82" i="2"/>
  <c r="J82" i="2" s="1"/>
  <c r="I70" i="2"/>
  <c r="J70" i="2" s="1"/>
  <c r="I75" i="2"/>
  <c r="J75" i="2" s="1"/>
  <c r="I83" i="2"/>
  <c r="J83" i="2" s="1"/>
  <c r="I73" i="2"/>
  <c r="J73" i="2" s="1"/>
  <c r="I81" i="2"/>
  <c r="J81" i="2" s="1"/>
  <c r="I77" i="2"/>
  <c r="J77" i="2" s="1"/>
  <c r="I68" i="2"/>
  <c r="J68" i="2" s="1"/>
  <c r="I78" i="2"/>
  <c r="J78" i="2" s="1"/>
  <c r="I71" i="2"/>
  <c r="J71" i="2" s="1"/>
  <c r="I79" i="2"/>
  <c r="J79" i="2" s="1"/>
  <c r="I67" i="2"/>
  <c r="J67" i="2" s="1"/>
  <c r="I80" i="2"/>
  <c r="J80" i="2" s="1"/>
  <c r="I69" i="2"/>
  <c r="J69" i="2" s="1"/>
  <c r="I72" i="2"/>
  <c r="J72" i="2" s="1"/>
  <c r="I74" i="2"/>
  <c r="J74" i="2" s="1"/>
  <c r="I66" i="2"/>
  <c r="J66" i="2" s="1"/>
  <c r="I76" i="2"/>
  <c r="J76" i="2" s="1"/>
  <c r="G139" i="1"/>
  <c r="I139" i="1" s="1"/>
  <c r="I128" i="1"/>
  <c r="I134" i="1" s="1"/>
  <c r="H98" i="19"/>
  <c r="J98" i="19" s="1"/>
  <c r="J99" i="19" s="1"/>
  <c r="L10" i="19" s="1"/>
  <c r="J92" i="19"/>
  <c r="J93" i="19" s="1"/>
  <c r="J68" i="19" s="1"/>
  <c r="I83" i="1"/>
  <c r="I84" i="1" s="1"/>
  <c r="G84" i="1" s="1"/>
  <c r="I148" i="1"/>
  <c r="G151" i="1"/>
  <c r="I151" i="1" s="1"/>
  <c r="G150" i="1"/>
  <c r="I150" i="1" s="1"/>
  <c r="K45" i="28"/>
  <c r="E52" i="28"/>
  <c r="E56" i="28" s="1"/>
  <c r="E38" i="28" s="1"/>
  <c r="E40" i="28" s="1"/>
  <c r="H58" i="19" l="1"/>
  <c r="J58" i="19" s="1"/>
  <c r="H122" i="19"/>
  <c r="O102" i="27"/>
  <c r="N105" i="27"/>
  <c r="L108" i="27"/>
  <c r="AL108" i="27" s="1"/>
  <c r="L107" i="27"/>
  <c r="AL107" i="27" s="1"/>
  <c r="H106" i="19"/>
  <c r="H70" i="19"/>
  <c r="J70" i="19" s="1"/>
  <c r="J71" i="19" s="1"/>
  <c r="G13" i="10"/>
  <c r="G15" i="10" s="1"/>
  <c r="I15" i="10" s="1"/>
  <c r="F44" i="5" s="1"/>
  <c r="G33" i="6"/>
  <c r="G35" i="6" s="1"/>
  <c r="I35" i="6" s="1"/>
  <c r="H28" i="3"/>
  <c r="G13" i="6"/>
  <c r="G15" i="6" s="1"/>
  <c r="I15" i="6" s="1"/>
  <c r="G164" i="1"/>
  <c r="G23" i="6"/>
  <c r="G25" i="6" s="1"/>
  <c r="I25" i="6" s="1"/>
  <c r="G91" i="1"/>
  <c r="I91" i="1" s="1"/>
  <c r="G33" i="10"/>
  <c r="G35" i="10" s="1"/>
  <c r="I35" i="10" s="1"/>
  <c r="H44" i="5" s="1"/>
  <c r="D90" i="1" s="1"/>
  <c r="G23" i="10"/>
  <c r="G25" i="10" s="1"/>
  <c r="I25" i="10" s="1"/>
  <c r="G44" i="5" s="1"/>
  <c r="D89" i="1" s="1"/>
  <c r="I23" i="18"/>
  <c r="I22" i="2"/>
  <c r="I101" i="1"/>
  <c r="I104" i="1" s="1"/>
  <c r="I26" i="2"/>
  <c r="I27" i="2" s="1"/>
  <c r="L27" i="2" s="1"/>
  <c r="I27" i="18"/>
  <c r="I28" i="18" s="1"/>
  <c r="L28" i="18" s="1"/>
  <c r="I141" i="1"/>
  <c r="I152" i="1"/>
  <c r="H123" i="19"/>
  <c r="J122" i="19"/>
  <c r="O105" i="27" l="1"/>
  <c r="P102" i="27"/>
  <c r="H109" i="19"/>
  <c r="J109" i="19" s="1"/>
  <c r="H108" i="19"/>
  <c r="J108" i="19" s="1"/>
  <c r="J106" i="19"/>
  <c r="J110" i="19" s="1"/>
  <c r="G169" i="19" s="1"/>
  <c r="K169" i="19" s="1"/>
  <c r="E10" i="19" s="1"/>
  <c r="E57" i="19"/>
  <c r="J57" i="19" s="1"/>
  <c r="I90" i="1"/>
  <c r="I164" i="1"/>
  <c r="G165" i="1"/>
  <c r="I89" i="1"/>
  <c r="E56" i="19"/>
  <c r="J56" i="19" s="1"/>
  <c r="J28" i="3"/>
  <c r="H29" i="3"/>
  <c r="J21" i="28"/>
  <c r="G21" i="28"/>
  <c r="D88" i="1"/>
  <c r="J123" i="19"/>
  <c r="H124" i="19"/>
  <c r="I31" i="18"/>
  <c r="I32" i="18" s="1"/>
  <c r="L32" i="18" s="1"/>
  <c r="L37" i="18" s="1"/>
  <c r="I30" i="2"/>
  <c r="I31" i="2" s="1"/>
  <c r="L31" i="2" s="1"/>
  <c r="L36" i="2" s="1"/>
  <c r="Q102" i="27" l="1"/>
  <c r="P105" i="27"/>
  <c r="I88" i="1"/>
  <c r="I96" i="1" s="1"/>
  <c r="I106" i="1" s="1"/>
  <c r="E55" i="19"/>
  <c r="D96" i="1"/>
  <c r="D106" i="1" s="1"/>
  <c r="D170" i="1" s="1"/>
  <c r="D163" i="1" s="1"/>
  <c r="H21" i="28"/>
  <c r="G27" i="28"/>
  <c r="J27" i="28"/>
  <c r="K21" i="28"/>
  <c r="E11" i="19"/>
  <c r="G10" i="19"/>
  <c r="J29" i="3"/>
  <c r="H30" i="3"/>
  <c r="G166" i="1"/>
  <c r="I165" i="1"/>
  <c r="E74" i="18"/>
  <c r="F74" i="18" s="1"/>
  <c r="K74" i="18" s="1"/>
  <c r="M74" i="18" s="1"/>
  <c r="E83" i="18"/>
  <c r="F83" i="18" s="1"/>
  <c r="K83" i="18" s="1"/>
  <c r="M83" i="18" s="1"/>
  <c r="E81" i="18"/>
  <c r="F81" i="18" s="1"/>
  <c r="K81" i="18" s="1"/>
  <c r="M81" i="18" s="1"/>
  <c r="E72" i="18"/>
  <c r="F72" i="18" s="1"/>
  <c r="K72" i="18" s="1"/>
  <c r="M72" i="18" s="1"/>
  <c r="E82" i="18"/>
  <c r="F82" i="18" s="1"/>
  <c r="K82" i="18" s="1"/>
  <c r="M82" i="18" s="1"/>
  <c r="E67" i="18"/>
  <c r="F67" i="18" s="1"/>
  <c r="K67" i="18" s="1"/>
  <c r="M67" i="18" s="1"/>
  <c r="E68" i="18"/>
  <c r="F68" i="18" s="1"/>
  <c r="K68" i="18" s="1"/>
  <c r="M68" i="18" s="1"/>
  <c r="E85" i="18"/>
  <c r="F85" i="18" s="1"/>
  <c r="K85" i="18" s="1"/>
  <c r="M85" i="18" s="1"/>
  <c r="E71" i="18"/>
  <c r="F71" i="18" s="1"/>
  <c r="K71" i="18" s="1"/>
  <c r="M71" i="18" s="1"/>
  <c r="E75" i="18"/>
  <c r="F75" i="18" s="1"/>
  <c r="K75" i="18" s="1"/>
  <c r="M75" i="18" s="1"/>
  <c r="E77" i="18"/>
  <c r="F77" i="18" s="1"/>
  <c r="K77" i="18" s="1"/>
  <c r="M77" i="18" s="1"/>
  <c r="E84" i="18"/>
  <c r="F84" i="18" s="1"/>
  <c r="K84" i="18" s="1"/>
  <c r="M84" i="18" s="1"/>
  <c r="E79" i="18"/>
  <c r="F79" i="18" s="1"/>
  <c r="K79" i="18" s="1"/>
  <c r="M79" i="18" s="1"/>
  <c r="E76" i="18"/>
  <c r="F76" i="18" s="1"/>
  <c r="K76" i="18" s="1"/>
  <c r="M76" i="18" s="1"/>
  <c r="E69" i="18"/>
  <c r="F69" i="18" s="1"/>
  <c r="K69" i="18" s="1"/>
  <c r="M69" i="18" s="1"/>
  <c r="E73" i="18"/>
  <c r="F73" i="18" s="1"/>
  <c r="K73" i="18" s="1"/>
  <c r="M73" i="18" s="1"/>
  <c r="E78" i="18"/>
  <c r="F78" i="18" s="1"/>
  <c r="K78" i="18" s="1"/>
  <c r="M78" i="18" s="1"/>
  <c r="E70" i="18"/>
  <c r="F70" i="18" s="1"/>
  <c r="K70" i="18" s="1"/>
  <c r="M70" i="18" s="1"/>
  <c r="E80" i="18"/>
  <c r="F80" i="18" s="1"/>
  <c r="K80" i="18" s="1"/>
  <c r="M80" i="18" s="1"/>
  <c r="F83" i="2"/>
  <c r="G83" i="2" s="1"/>
  <c r="L83" i="2" s="1"/>
  <c r="S83" i="2" s="1"/>
  <c r="F67" i="2"/>
  <c r="G67" i="2" s="1"/>
  <c r="L67" i="2" s="1"/>
  <c r="F84" i="2"/>
  <c r="G84" i="2" s="1"/>
  <c r="L84" i="2" s="1"/>
  <c r="S84" i="2" s="1"/>
  <c r="F73" i="2"/>
  <c r="G73" i="2" s="1"/>
  <c r="L73" i="2" s="1"/>
  <c r="S73" i="2" s="1"/>
  <c r="F81" i="2"/>
  <c r="G81" i="2" s="1"/>
  <c r="L81" i="2" s="1"/>
  <c r="S81" i="2" s="1"/>
  <c r="F77" i="2"/>
  <c r="G77" i="2" s="1"/>
  <c r="L77" i="2" s="1"/>
  <c r="S77" i="2" s="1"/>
  <c r="F80" i="2"/>
  <c r="G80" i="2" s="1"/>
  <c r="L80" i="2" s="1"/>
  <c r="S80" i="2" s="1"/>
  <c r="F69" i="2"/>
  <c r="G69" i="2" s="1"/>
  <c r="L69" i="2" s="1"/>
  <c r="F74" i="2"/>
  <c r="G74" i="2" s="1"/>
  <c r="L74" i="2" s="1"/>
  <c r="S74" i="2" s="1"/>
  <c r="F70" i="2"/>
  <c r="G70" i="2" s="1"/>
  <c r="L70" i="2" s="1"/>
  <c r="F72" i="2"/>
  <c r="G72" i="2" s="1"/>
  <c r="L72" i="2" s="1"/>
  <c r="S72" i="2" s="1"/>
  <c r="F79" i="2"/>
  <c r="G79" i="2" s="1"/>
  <c r="L79" i="2" s="1"/>
  <c r="S79" i="2" s="1"/>
  <c r="F66" i="2"/>
  <c r="G66" i="2" s="1"/>
  <c r="L66" i="2" s="1"/>
  <c r="F68" i="2"/>
  <c r="G68" i="2" s="1"/>
  <c r="L68" i="2" s="1"/>
  <c r="F78" i="2"/>
  <c r="G78" i="2" s="1"/>
  <c r="L78" i="2" s="1"/>
  <c r="S78" i="2" s="1"/>
  <c r="F82" i="2"/>
  <c r="G82" i="2" s="1"/>
  <c r="L82" i="2" s="1"/>
  <c r="S82" i="2" s="1"/>
  <c r="F71" i="2"/>
  <c r="G71" i="2" s="1"/>
  <c r="L71" i="2" s="1"/>
  <c r="S71" i="2" s="1"/>
  <c r="F75" i="2"/>
  <c r="G75" i="2" s="1"/>
  <c r="L75" i="2" s="1"/>
  <c r="S75" i="2" s="1"/>
  <c r="F76" i="2"/>
  <c r="G76" i="2" s="1"/>
  <c r="L76" i="2" s="1"/>
  <c r="S76" i="2" s="1"/>
  <c r="Q105" i="27" l="1"/>
  <c r="R102" i="27"/>
  <c r="G11" i="19"/>
  <c r="E12" i="19"/>
  <c r="H27" i="28"/>
  <c r="G31" i="28"/>
  <c r="J55" i="19"/>
  <c r="J63" i="19" s="1"/>
  <c r="J73" i="19" s="1"/>
  <c r="J128" i="19" s="1"/>
  <c r="J121" i="19" s="1"/>
  <c r="E63" i="19"/>
  <c r="E73" i="19" s="1"/>
  <c r="E128" i="19" s="1"/>
  <c r="E121" i="19" s="1"/>
  <c r="K27" i="28"/>
  <c r="J31" i="28"/>
  <c r="I163" i="1"/>
  <c r="E27" i="3"/>
  <c r="J27" i="3" s="1"/>
  <c r="K7" i="3"/>
  <c r="I170" i="1"/>
  <c r="M87" i="18"/>
  <c r="R105" i="27" l="1"/>
  <c r="S102" i="27"/>
  <c r="K39" i="3"/>
  <c r="K16" i="3"/>
  <c r="J34" i="28"/>
  <c r="K31" i="28"/>
  <c r="G12" i="19"/>
  <c r="E13" i="19"/>
  <c r="I44" i="18"/>
  <c r="K35" i="3"/>
  <c r="I43" i="2"/>
  <c r="H31" i="28"/>
  <c r="G34" i="28"/>
  <c r="T102" i="27" l="1"/>
  <c r="S105" i="27"/>
  <c r="G52" i="28"/>
  <c r="H34" i="28"/>
  <c r="G13" i="19"/>
  <c r="E14" i="19"/>
  <c r="G14" i="19" s="1"/>
  <c r="J52" i="28"/>
  <c r="K52" i="28" s="1"/>
  <c r="K34" i="28"/>
  <c r="U102" i="27" l="1"/>
  <c r="T105" i="27"/>
  <c r="G56" i="28"/>
  <c r="H52" i="28"/>
  <c r="V102" i="27" l="1"/>
  <c r="U105" i="27"/>
  <c r="G38" i="28"/>
  <c r="H56" i="28"/>
  <c r="V105" i="27" l="1"/>
  <c r="W102" i="27"/>
  <c r="H38" i="28"/>
  <c r="G40" i="28"/>
  <c r="H40" i="28" s="1"/>
  <c r="J38" i="28" s="1"/>
  <c r="X102" i="27" l="1"/>
  <c r="W105" i="27"/>
  <c r="K38" i="28"/>
  <c r="J56" i="28"/>
  <c r="J40" i="28"/>
  <c r="K40" i="28" s="1"/>
  <c r="X111" i="27" l="1"/>
  <c r="X113" i="27" s="1"/>
  <c r="X115" i="27" s="1"/>
  <c r="BN102" i="27"/>
  <c r="X105" i="27"/>
  <c r="X110" i="27" s="1"/>
  <c r="J55" i="28"/>
  <c r="K56" i="28"/>
  <c r="J51" i="28" l="1"/>
  <c r="K55" i="28"/>
  <c r="J60" i="28" l="1"/>
  <c r="M33" i="12"/>
  <c r="K51" i="28"/>
  <c r="J63" i="28" l="1"/>
  <c r="K63" i="28" s="1"/>
  <c r="K60" i="28"/>
  <c r="M34" i="12"/>
  <c r="M38" i="12"/>
  <c r="M40" i="12"/>
  <c r="M36" i="12"/>
  <c r="M44" i="12"/>
  <c r="M35" i="12"/>
  <c r="M43" i="12"/>
  <c r="M39" i="12"/>
  <c r="M37" i="12"/>
  <c r="M41" i="12"/>
  <c r="M42" i="12"/>
  <c r="M45" i="12" l="1"/>
  <c r="D162" i="1" s="1"/>
  <c r="E120" i="19" l="1"/>
  <c r="E124" i="19" s="1"/>
  <c r="D166" i="1"/>
  <c r="E26" i="3"/>
  <c r="E30" i="3" s="1"/>
  <c r="E125" i="19" l="1"/>
  <c r="E130" i="19" s="1"/>
  <c r="J124" i="19"/>
  <c r="J125" i="19" s="1"/>
  <c r="J30" i="3"/>
  <c r="J31" i="3" s="1"/>
  <c r="K31" i="3" s="1"/>
  <c r="K33" i="3" s="1"/>
  <c r="E31" i="3"/>
  <c r="I166" i="1"/>
  <c r="I167" i="1" s="1"/>
  <c r="D167" i="1"/>
  <c r="D172" i="1" s="1"/>
  <c r="K36" i="3" l="1"/>
  <c r="K37" i="3" s="1"/>
  <c r="I172" i="1"/>
  <c r="I11" i="1" s="1"/>
  <c r="I21" i="1" s="1"/>
  <c r="I25" i="1" s="1"/>
  <c r="I39" i="2"/>
  <c r="I40" i="18"/>
  <c r="K38" i="3"/>
  <c r="K40" i="3" s="1"/>
  <c r="J130" i="19"/>
  <c r="G172" i="19"/>
  <c r="K172" i="19" s="1"/>
  <c r="J10" i="19" s="1"/>
  <c r="K10" i="19" l="1"/>
  <c r="M10" i="19" s="1"/>
  <c r="O10" i="19" s="1"/>
  <c r="J11" i="19"/>
  <c r="N83" i="2"/>
  <c r="N69" i="2"/>
  <c r="N80" i="2"/>
  <c r="N82" i="2"/>
  <c r="N67" i="2"/>
  <c r="N74" i="2"/>
  <c r="N70" i="2"/>
  <c r="N81" i="2"/>
  <c r="N84" i="2"/>
  <c r="N73" i="2"/>
  <c r="N79" i="2"/>
  <c r="N76" i="2"/>
  <c r="N71" i="2"/>
  <c r="N75" i="2"/>
  <c r="N68" i="2"/>
  <c r="N72" i="2"/>
  <c r="N66" i="2"/>
  <c r="N77" i="2"/>
  <c r="N78" i="2"/>
  <c r="O73" i="2" l="1"/>
  <c r="Q73" i="2"/>
  <c r="Q77" i="2"/>
  <c r="O77" i="2"/>
  <c r="Q72" i="2"/>
  <c r="O72" i="2"/>
  <c r="Q75" i="2"/>
  <c r="O75" i="2"/>
  <c r="O76" i="2"/>
  <c r="Q76" i="2"/>
  <c r="O84" i="2"/>
  <c r="Q84" i="2"/>
  <c r="O70" i="2"/>
  <c r="Q70" i="2"/>
  <c r="S70" i="2" s="1"/>
  <c r="O67" i="2"/>
  <c r="Q67" i="2"/>
  <c r="S67" i="2" s="1"/>
  <c r="Q82" i="2"/>
  <c r="O82" i="2"/>
  <c r="O80" i="2"/>
  <c r="Q80" i="2"/>
  <c r="Q83" i="2"/>
  <c r="O83" i="2"/>
  <c r="O66" i="2"/>
  <c r="Q66" i="2"/>
  <c r="S66" i="2" s="1"/>
  <c r="Q68" i="2"/>
  <c r="S68" i="2" s="1"/>
  <c r="O68" i="2"/>
  <c r="Q71" i="2"/>
  <c r="O71" i="2"/>
  <c r="O79" i="2"/>
  <c r="Q79" i="2"/>
  <c r="O81" i="2"/>
  <c r="Q81" i="2"/>
  <c r="Q74" i="2"/>
  <c r="O74" i="2"/>
  <c r="O69" i="2"/>
  <c r="Q69" i="2"/>
  <c r="S69" i="2" s="1"/>
  <c r="J12" i="19"/>
  <c r="K11" i="19"/>
  <c r="M11" i="19" s="1"/>
  <c r="O11" i="19" s="1"/>
  <c r="O78" i="2"/>
  <c r="Q78" i="2"/>
  <c r="S86" i="2" l="1"/>
  <c r="K12" i="19"/>
  <c r="M12" i="19" s="1"/>
  <c r="O12" i="19" s="1"/>
  <c r="J13" i="19"/>
  <c r="K13" i="19" l="1"/>
  <c r="M13" i="19" s="1"/>
  <c r="O13" i="19" s="1"/>
  <c r="J14" i="19"/>
  <c r="K14" i="19" s="1"/>
  <c r="M14" i="19" s="1"/>
  <c r="O14" i="19" s="1"/>
  <c r="O15" i="19" l="1"/>
  <c r="G18" i="20" s="1"/>
  <c r="H18" i="20" l="1"/>
  <c r="G39" i="20"/>
  <c r="J18" i="20" l="1"/>
  <c r="J39" i="20" s="1"/>
  <c r="J42" i="20" s="1"/>
  <c r="H39" i="20"/>
  <c r="K18" i="20" l="1"/>
  <c r="K39" i="20" s="1"/>
  <c r="O16" i="19" s="1"/>
  <c r="O17"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Nesmith, Shawn</author>
  </authors>
  <commentList>
    <comment ref="M1" authorId="0" shapeId="0" xr:uid="{AA547ECA-F3FA-4497-A7ED-3F3130767C83}">
      <text>
        <r>
          <rPr>
            <b/>
            <sz val="9"/>
            <rFont val="Tahoma"/>
            <family val="2"/>
          </rPr>
          <t>Author:</t>
        </r>
        <r>
          <rPr>
            <sz val="9"/>
            <rFont val="Tahoma"/>
            <family val="2"/>
          </rPr>
          <t xml:space="preserve">
Need to add the page numbers</t>
        </r>
      </text>
    </comment>
    <comment ref="AA1" authorId="0" shapeId="0" xr:uid="{4A14A2DE-948A-4A75-B308-1C49E92BE775}">
      <text>
        <r>
          <rPr>
            <b/>
            <sz val="9"/>
            <rFont val="Tahoma"/>
            <family val="2"/>
          </rPr>
          <t>Author:</t>
        </r>
        <r>
          <rPr>
            <sz val="9"/>
            <rFont val="Tahoma"/>
            <family val="2"/>
          </rPr>
          <t xml:space="preserve">
Need to add the page numbers</t>
        </r>
      </text>
    </comment>
    <comment ref="F55" authorId="1" shapeId="0" xr:uid="{D57779A8-05F6-4EE2-A11E-ADF0EAC3BD7E}">
      <text>
        <r>
          <rPr>
            <b/>
            <sz val="9"/>
            <color indexed="81"/>
            <rFont val="Tahoma"/>
            <family val="2"/>
          </rPr>
          <t>Nesmith, Shawn:</t>
        </r>
        <r>
          <rPr>
            <sz val="9"/>
            <color indexed="81"/>
            <rFont val="Tahoma"/>
            <family val="2"/>
          </rPr>
          <t xml:space="preserve">
Amount has been calculated based on 2022 estimated pre-close ADIT times the new 2022 ending Dx split per business management team.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Nesmith, Shawn</author>
  </authors>
  <commentList>
    <comment ref="A5" authorId="0" shapeId="0" xr:uid="{50A32C63-9647-4547-9436-3FE46724CFE1}">
      <text>
        <r>
          <rPr>
            <b/>
            <sz val="9"/>
            <color indexed="81"/>
            <rFont val="Tahoma"/>
            <family val="2"/>
          </rPr>
          <t>Nesmith, Shawn:</t>
        </r>
        <r>
          <rPr>
            <sz val="9"/>
            <color indexed="81"/>
            <rFont val="Tahoma"/>
            <family val="2"/>
          </rPr>
          <t xml:space="preserve">
Book and tax amounts pre-close</t>
        </r>
      </text>
    </comment>
    <comment ref="A46" authorId="0" shapeId="0" xr:uid="{C18C1E39-61CA-4DFA-969C-47131D718A31}">
      <text>
        <r>
          <rPr>
            <b/>
            <sz val="9"/>
            <color indexed="81"/>
            <rFont val="Tahoma"/>
            <family val="2"/>
          </rPr>
          <t>Nesmith, Shawn:</t>
        </r>
        <r>
          <rPr>
            <sz val="9"/>
            <color indexed="81"/>
            <rFont val="Tahoma"/>
            <family val="2"/>
          </rPr>
          <t xml:space="preserve">
Actual amounts after the close of the transaction and the reset of ADIT</t>
        </r>
      </text>
    </comment>
  </commentList>
</comments>
</file>

<file path=xl/sharedStrings.xml><?xml version="1.0" encoding="utf-8"?>
<sst xmlns="http://schemas.openxmlformats.org/spreadsheetml/2006/main" count="3978" uniqueCount="1446">
  <si>
    <t>Bundled Sales for Resale  included on page 4 of Attachment H</t>
  </si>
  <si>
    <t xml:space="preserve">b. Bundled Sales for Resale </t>
  </si>
  <si>
    <t>Total PBOP expenses (Note A)</t>
  </si>
  <si>
    <t>Attach H, p 2, line 2 col 5 plus line 27 col 5 (Note A)</t>
  </si>
  <si>
    <t>Attach H, p 3, line 14 col 5</t>
  </si>
  <si>
    <t>Attach H, p 3, lines 17 &amp; 18, col 5 (Note H)</t>
  </si>
  <si>
    <t>Attach H, p 1, line 7 col 5</t>
  </si>
  <si>
    <t>O&amp;M</t>
  </si>
  <si>
    <t>ITEP Project Number</t>
  </si>
  <si>
    <t xml:space="preserve">Formula Rate - Non-Levelized </t>
  </si>
  <si>
    <t xml:space="preserve"> </t>
  </si>
  <si>
    <t>(1)</t>
  </si>
  <si>
    <t>(2)</t>
  </si>
  <si>
    <t>(3)</t>
  </si>
  <si>
    <t>(4)</t>
  </si>
  <si>
    <t>(5)</t>
  </si>
  <si>
    <t>Line</t>
  </si>
  <si>
    <t>Allocated</t>
  </si>
  <si>
    <t>No.</t>
  </si>
  <si>
    <t>Amount</t>
  </si>
  <si>
    <t xml:space="preserve">REVENUE CREDITS </t>
  </si>
  <si>
    <t>Total</t>
  </si>
  <si>
    <t>Allocator</t>
  </si>
  <si>
    <t>TP</t>
  </si>
  <si>
    <t>NET REVENUE REQUIREMENT</t>
  </si>
  <si>
    <t>Transmission</t>
  </si>
  <si>
    <t>Page, Line, Col.</t>
  </si>
  <si>
    <t>Company Total</t>
  </si>
  <si>
    <t xml:space="preserve">                  Allocator</t>
  </si>
  <si>
    <t>(Col 3 times Col 4)</t>
  </si>
  <si>
    <t>NA</t>
  </si>
  <si>
    <t xml:space="preserve">  Transmission</t>
  </si>
  <si>
    <t>W/S</t>
  </si>
  <si>
    <t>GP=</t>
  </si>
  <si>
    <t>NET PLANT IN SERVICE</t>
  </si>
  <si>
    <t>NP=</t>
  </si>
  <si>
    <t>NP</t>
  </si>
  <si>
    <t>GP</t>
  </si>
  <si>
    <t xml:space="preserve">  Transmission </t>
  </si>
  <si>
    <t xml:space="preserve">     Less Account 565</t>
  </si>
  <si>
    <t xml:space="preserve">  A&amp;G</t>
  </si>
  <si>
    <t xml:space="preserve">  Transmission Lease Payments</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</si>
  <si>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</si>
  <si>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</si>
  <si>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</si>
  <si>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</si>
  <si>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</si>
  <si>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</si>
  <si>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</si>
  <si>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         Payments in lieu of taxes</t>
  </si>
  <si>
    <t xml:space="preserve">INCOME TAXES          </t>
  </si>
  <si>
    <t xml:space="preserve">     CIT=(T/1-T) * (1-(WCLTD/R)) =</t>
  </si>
  <si>
    <t>Total Income Taxes</t>
  </si>
  <si>
    <t xml:space="preserve">RETURN </t>
  </si>
  <si>
    <t xml:space="preserve">                SUPPORTING CALCULATIONS AND NOTES</t>
  </si>
  <si>
    <t>TRANSMISSION PLANT INCLUDED IN ISO RATES</t>
  </si>
  <si>
    <t>TP=</t>
  </si>
  <si>
    <t>Form 1 Reference</t>
  </si>
  <si>
    <t>$</t>
  </si>
  <si>
    <t>Allocation</t>
  </si>
  <si>
    <t>354.20.b</t>
  </si>
  <si>
    <t>W&amp;S Allocator</t>
  </si>
  <si>
    <t xml:space="preserve">  Other</t>
  </si>
  <si>
    <t>($ / Allocation)</t>
  </si>
  <si>
    <t>=</t>
  </si>
  <si>
    <t>WS</t>
  </si>
  <si>
    <t>RETURN (R)</t>
  </si>
  <si>
    <t>Cost</t>
  </si>
  <si>
    <t>%</t>
  </si>
  <si>
    <t>Weighted</t>
  </si>
  <si>
    <t>=WCLTD</t>
  </si>
  <si>
    <t>=R</t>
  </si>
  <si>
    <t>General Note:  References to pages in this formulary rate are indicated as:  (page#, line#, col.#)</t>
  </si>
  <si>
    <t>Note</t>
  </si>
  <si>
    <t>Letter</t>
  </si>
  <si>
    <t>A</t>
  </si>
  <si>
    <t>B</t>
  </si>
  <si>
    <t>C</t>
  </si>
  <si>
    <t>D</t>
  </si>
  <si>
    <t>E</t>
  </si>
  <si>
    <t>F</t>
  </si>
  <si>
    <t>G</t>
  </si>
  <si>
    <t>Identified in Form 1 as being only transmission related.</t>
  </si>
  <si>
    <t>H</t>
  </si>
  <si>
    <t>I</t>
  </si>
  <si>
    <t>J</t>
  </si>
  <si>
    <t xml:space="preserve">         Inputs Required:</t>
  </si>
  <si>
    <t>FIT =</t>
  </si>
  <si>
    <t>SIT=</t>
  </si>
  <si>
    <t>p =</t>
  </si>
  <si>
    <t>Enter dollar amounts</t>
  </si>
  <si>
    <t>Rate Formula Template</t>
  </si>
  <si>
    <t>May</t>
  </si>
  <si>
    <t>(B)</t>
  </si>
  <si>
    <t>(A)</t>
  </si>
  <si>
    <t>April</t>
  </si>
  <si>
    <t>Year</t>
  </si>
  <si>
    <t>DA</t>
  </si>
  <si>
    <t>December</t>
  </si>
  <si>
    <t>November</t>
  </si>
  <si>
    <t>September</t>
  </si>
  <si>
    <t>August</t>
  </si>
  <si>
    <t>July</t>
  </si>
  <si>
    <t>March</t>
  </si>
  <si>
    <t>February</t>
  </si>
  <si>
    <t>January</t>
  </si>
  <si>
    <t>October</t>
  </si>
  <si>
    <t xml:space="preserve">  CWIP</t>
  </si>
  <si>
    <t xml:space="preserve">Total Loan Amount </t>
  </si>
  <si>
    <t>Underwriting Discount</t>
  </si>
  <si>
    <t xml:space="preserve">   Total Issuance Expense</t>
  </si>
  <si>
    <t>Interest Rate</t>
  </si>
  <si>
    <t>( C)</t>
  </si>
  <si>
    <t>(D)</t>
  </si>
  <si>
    <t>(E)</t>
  </si>
  <si>
    <t>(F)</t>
  </si>
  <si>
    <t>(G)</t>
  </si>
  <si>
    <t>(H)</t>
  </si>
  <si>
    <t>(I)</t>
  </si>
  <si>
    <t>Principle Drawn In Quarter ($000's)</t>
  </si>
  <si>
    <t>Principle Drawn To Date ($000's)</t>
  </si>
  <si>
    <t>Origination Fees ($000's)</t>
  </si>
  <si>
    <t>Net Cash Flows ($000's)</t>
  </si>
  <si>
    <t>(D-F-G-H)</t>
  </si>
  <si>
    <t xml:space="preserve">  General &amp; Intangible</t>
  </si>
  <si>
    <t xml:space="preserve">  Account No. 281 (enter negative)</t>
  </si>
  <si>
    <t xml:space="preserve">  Account No. 282 (enter negative)</t>
  </si>
  <si>
    <t xml:space="preserve">  Account No. 283 (enter negative)</t>
  </si>
  <si>
    <t xml:space="preserve">  Account No. 255 (enter negative)</t>
  </si>
  <si>
    <t xml:space="preserve">  Prepayments (Account 165)</t>
  </si>
  <si>
    <t xml:space="preserve">  Amortization of Abandoned Plant</t>
  </si>
  <si>
    <t>Spread</t>
  </si>
  <si>
    <t>Revolving Credit Commitment Fee</t>
  </si>
  <si>
    <t>Legal Fees</t>
  </si>
  <si>
    <t>Rating Agency Fee</t>
  </si>
  <si>
    <t>Upfront Fee</t>
  </si>
  <si>
    <t>Arrangement Fee</t>
  </si>
  <si>
    <t>Annual Rating Agency Fee</t>
  </si>
  <si>
    <t>Annual Bank Agency Fee</t>
  </si>
  <si>
    <t>Hypothetical Monthly Interest Rate</t>
  </si>
  <si>
    <t>Months</t>
  </si>
  <si>
    <t>Amortization</t>
  </si>
  <si>
    <t>Surcharge (Refund) Owed</t>
  </si>
  <si>
    <t>Monthly</t>
  </si>
  <si>
    <t>June</t>
  </si>
  <si>
    <t>January  through December</t>
  </si>
  <si>
    <t>Over (Under) Recovery Plus Interest Amortized and Recovered Over 12 Months</t>
  </si>
  <si>
    <t>Less Over (Under) Recovery</t>
  </si>
  <si>
    <t>Total Interest</t>
  </si>
  <si>
    <t xml:space="preserve">  Account No. 190 </t>
  </si>
  <si>
    <t>354.23.b</t>
  </si>
  <si>
    <t>YEAR</t>
  </si>
  <si>
    <t>SUMMARY</t>
  </si>
  <si>
    <t>Interest Rate on Amount of Refunds or Surcharges from 35.19a</t>
  </si>
  <si>
    <t>Attachment 9 - Hypothetical Example of Final True-Up of Interest Rates and Interest Calculations for the Construction Loan</t>
  </si>
  <si>
    <t xml:space="preserve">     Less Account 566 (Misc Trans Expense)</t>
  </si>
  <si>
    <t>Account 566</t>
  </si>
  <si>
    <t>Total Account 566</t>
  </si>
  <si>
    <t xml:space="preserve">   Amortization of Regulatory Asset</t>
  </si>
  <si>
    <t>Utilizing FERC Form 1 Data</t>
  </si>
  <si>
    <t>True-up Adjustment with Interest</t>
  </si>
  <si>
    <t>K</t>
  </si>
  <si>
    <t>Consistent with GAAP, the Origination Fees and Commitments Fees will be amortized using the standard Internal Rate of Return formula below.</t>
  </si>
  <si>
    <t>Each year, the amounts withdrawn, the interest paid in the year, Origination Fees, Commitments Fees, and total loan amount will be updated on this attachment.</t>
  </si>
  <si>
    <t xml:space="preserve">  Unamortized Regulatory Asset </t>
  </si>
  <si>
    <t xml:space="preserve">  Unamortized Abandoned Plant  </t>
  </si>
  <si>
    <t>Commitment, Utilization &amp; Ratings Fees ($000's)</t>
  </si>
  <si>
    <t>Year 2017</t>
  </si>
  <si>
    <t>Year 2016</t>
  </si>
  <si>
    <t>*</t>
  </si>
  <si>
    <t>**</t>
  </si>
  <si>
    <t>Year 2015</t>
  </si>
  <si>
    <t>Year 2018</t>
  </si>
  <si>
    <t>Total Amount of True-Up Adjustment for 2016 ATRR</t>
  </si>
  <si>
    <t>Total Amount of True-Up Adjustment for 2015 ATRR</t>
  </si>
  <si>
    <t xml:space="preserve">  Account No. 454</t>
  </si>
  <si>
    <t xml:space="preserve">  Account No. 456.1</t>
  </si>
  <si>
    <t xml:space="preserve">  Revenues from service provided by the ISO at a discount</t>
  </si>
  <si>
    <t>(Note C)</t>
  </si>
  <si>
    <t>(Note D)</t>
  </si>
  <si>
    <t>356.1</t>
  </si>
  <si>
    <t>CE</t>
  </si>
  <si>
    <t>zero</t>
  </si>
  <si>
    <t xml:space="preserve">  CWC </t>
  </si>
  <si>
    <t xml:space="preserve">     Less FERC Annual Fees</t>
  </si>
  <si>
    <t>Permanent Differences Tax Adjustment</t>
  </si>
  <si>
    <t>WAGES &amp; SALARY ALLOCATOR  (W&amp;S)</t>
  </si>
  <si>
    <t>% Electric</t>
  </si>
  <si>
    <t>200.3.c</t>
  </si>
  <si>
    <t xml:space="preserve">  Preferred Stock  (112.3.c)</t>
  </si>
  <si>
    <t>REVENUE CREDITS</t>
  </si>
  <si>
    <t xml:space="preserve">  Total of (a)-(b)</t>
  </si>
  <si>
    <t>References to data from FERC Form 1 are indicated as:  #.y.x  (page, line, column)</t>
  </si>
  <si>
    <t>Includes only FICA, unemployment, highway, property, gross receipts, and other assessments charged in the current year.  Taxes related to income are excluded. Gross receipts taxes are not included in transmission revenue requirement in the Rate Formula Template, since they are recovered elsewhere.</t>
  </si>
  <si>
    <t>(percent of federal income tax deductible for state purposes)</t>
  </si>
  <si>
    <t>M</t>
  </si>
  <si>
    <t>Removes transmission plant determined by Commission order to be state-jurisdictional according to the seven-factor test (until Form 1 balances are adjusted to reflect application of seven-factor test).</t>
  </si>
  <si>
    <t xml:space="preserve">Removes dollar amount of transmission plant to be included in the development of OATT ancillary services rates and generation step-up facilities, which are deemed included in OATT ancillary services.  For these purposes, generation step-up facilities are those facilities at a generator substation on which there is no through-flow when the generator is shut down.  </t>
  </si>
  <si>
    <t>O</t>
  </si>
  <si>
    <t>P</t>
  </si>
  <si>
    <t>Q</t>
  </si>
  <si>
    <t>R</t>
  </si>
  <si>
    <t>Includes income related only to transmission facilities, such as pole attachments, rentals and special use.</t>
  </si>
  <si>
    <t>S</t>
  </si>
  <si>
    <t>T</t>
  </si>
  <si>
    <t>Gross Transmission Plant - Total</t>
  </si>
  <si>
    <t>Net Transmission Plant - Total</t>
  </si>
  <si>
    <t>O&amp;M EXPENSE</t>
  </si>
  <si>
    <t>Total O&amp;M Allocated to Transmission</t>
  </si>
  <si>
    <t>Annual Allocation Factor for O&amp;M</t>
  </si>
  <si>
    <t>(line 3 divided by line 1 col 3)</t>
  </si>
  <si>
    <t>5</t>
  </si>
  <si>
    <t>6</t>
  </si>
  <si>
    <t>(line 5 divided by line 1 col 3)</t>
  </si>
  <si>
    <t>TAXES OTHER THAN INCOME TAXES</t>
  </si>
  <si>
    <t>7</t>
  </si>
  <si>
    <t>Total Other Taxes</t>
  </si>
  <si>
    <t>8</t>
  </si>
  <si>
    <t>Annual Allocation Factor for Other Taxes</t>
  </si>
  <si>
    <t>(line 7 divided by line 1 col 3)</t>
  </si>
  <si>
    <t>9</t>
  </si>
  <si>
    <t>Annual Allocation Factor for Expense</t>
  </si>
  <si>
    <t>INCOME TAXES</t>
  </si>
  <si>
    <t>10</t>
  </si>
  <si>
    <t>11</t>
  </si>
  <si>
    <t>Annual Allocation Factor for Income Taxes</t>
  </si>
  <si>
    <t>12</t>
  </si>
  <si>
    <t>Return on Rate Base</t>
  </si>
  <si>
    <t>13</t>
  </si>
  <si>
    <t>Annual Allocation Factor for Return on Rate Base</t>
  </si>
  <si>
    <t>(line 12 divided by line 2 col 3)</t>
  </si>
  <si>
    <t>14</t>
  </si>
  <si>
    <t>Annual Allocation Factor for Return</t>
  </si>
  <si>
    <t>Line No.</t>
  </si>
  <si>
    <t xml:space="preserve">Project Gross Plant </t>
  </si>
  <si>
    <t>Annual Expense Charge</t>
  </si>
  <si>
    <t xml:space="preserve">Project Net Plant </t>
  </si>
  <si>
    <t>Annual Return Charge</t>
  </si>
  <si>
    <t>Annual Revenue Requirement</t>
  </si>
  <si>
    <t>True-Up Adjustment</t>
  </si>
  <si>
    <t>(Col. 3 * Col. 4)</t>
  </si>
  <si>
    <t>(Col. 6 * Col. 7)</t>
  </si>
  <si>
    <t>(Sum Col. 5, 8 &amp; 9)</t>
  </si>
  <si>
    <t>(Note F)</t>
  </si>
  <si>
    <t>2</t>
  </si>
  <si>
    <t>Annual Totals</t>
  </si>
  <si>
    <t>Month</t>
  </si>
  <si>
    <t>Held for Future Use</t>
  </si>
  <si>
    <t xml:space="preserve">  Materials &amp; Supplies</t>
  </si>
  <si>
    <t xml:space="preserve">  Prepayments</t>
  </si>
  <si>
    <t xml:space="preserve">March </t>
  </si>
  <si>
    <t xml:space="preserve">August </t>
  </si>
  <si>
    <t xml:space="preserve">Unamortized Regulatory Asset </t>
  </si>
  <si>
    <t xml:space="preserve">Unamortized Abandoned Plant  </t>
  </si>
  <si>
    <t>EPRI &amp; Reg. Comm. Exp. &amp; Non-safety  Ad.</t>
  </si>
  <si>
    <t>Transmission Related Reg. Comm. Exp.</t>
  </si>
  <si>
    <t>General &amp; Intangible</t>
  </si>
  <si>
    <t>Amortized Investment Tax Credit (266.8f)</t>
  </si>
  <si>
    <t>15</t>
  </si>
  <si>
    <t>16</t>
  </si>
  <si>
    <t>(line 9 divided by line 1 col 3)</t>
  </si>
  <si>
    <t>Sum of line 4, 6, 8, and 10</t>
  </si>
  <si>
    <t>Sum of line 13 and 15</t>
  </si>
  <si>
    <t>Project Depreciation/Amortization Expense</t>
  </si>
  <si>
    <t>Incentive Return</t>
  </si>
  <si>
    <t>Incentive Return in basis Points</t>
  </si>
  <si>
    <t>Less Revenue Credits</t>
  </si>
  <si>
    <t xml:space="preserve">  Account No. 457.1 Scheduling</t>
  </si>
  <si>
    <t>Notes:</t>
  </si>
  <si>
    <t xml:space="preserve">A </t>
  </si>
  <si>
    <t xml:space="preserve">B </t>
  </si>
  <si>
    <t xml:space="preserve">L </t>
  </si>
  <si>
    <t xml:space="preserve">N </t>
  </si>
  <si>
    <t>Total Annual Revenue Requirement</t>
  </si>
  <si>
    <t>Project Revenue Requirement Worksheet</t>
  </si>
  <si>
    <t>Attachment 1</t>
  </si>
  <si>
    <t>Attachment 3</t>
  </si>
  <si>
    <t>Attachment 4</t>
  </si>
  <si>
    <t>Attachment 5</t>
  </si>
  <si>
    <t>Attachment 6</t>
  </si>
  <si>
    <t>Attachment 7</t>
  </si>
  <si>
    <t>ROE will be supported in the original filing and no change in ROE may be made absent a filing with FERC.</t>
  </si>
  <si>
    <t>The Hypothetical Example:</t>
  </si>
  <si>
    <t>December Prior Year</t>
  </si>
  <si>
    <t xml:space="preserve">December </t>
  </si>
  <si>
    <t>Line No</t>
  </si>
  <si>
    <t>(a)</t>
  </si>
  <si>
    <t>(b)</t>
  </si>
  <si>
    <t>(c)</t>
  </si>
  <si>
    <t>(d)</t>
  </si>
  <si>
    <t>(f)</t>
  </si>
  <si>
    <t>(e)</t>
  </si>
  <si>
    <t>(g)</t>
  </si>
  <si>
    <t>(h)</t>
  </si>
  <si>
    <t>(i)</t>
  </si>
  <si>
    <t>Source</t>
  </si>
  <si>
    <t>Attachment 4, Line 14, Col. (d)</t>
  </si>
  <si>
    <t>Accumulated Depreciation</t>
  </si>
  <si>
    <t>Gross Plant In Service</t>
  </si>
  <si>
    <t>Working Capital</t>
  </si>
  <si>
    <t>CWIP</t>
  </si>
  <si>
    <t>LHFFU</t>
  </si>
  <si>
    <t>Adjustments to Rate Base</t>
  </si>
  <si>
    <t>6a</t>
  </si>
  <si>
    <t xml:space="preserve">     Less PBOP Expense in Year</t>
  </si>
  <si>
    <t>7a</t>
  </si>
  <si>
    <t xml:space="preserve">     Plus PBOP Expense Allowed Amount</t>
  </si>
  <si>
    <t>(Note N)</t>
  </si>
  <si>
    <t>U</t>
  </si>
  <si>
    <t xml:space="preserve">ACCOUNT 454 (RENT FROM ELECTRIC PROPERTY) </t>
  </si>
  <si>
    <t>ACCOUNT 456.1 (OTHER ELECTRIC REVENUES)</t>
  </si>
  <si>
    <t>(page 3, line 47)</t>
  </si>
  <si>
    <t>GROSS REVENUE REQUIREMENT</t>
  </si>
  <si>
    <t>(Note O)</t>
  </si>
  <si>
    <t>(line 1 minus line 7)</t>
  </si>
  <si>
    <t>(line 8 plus line 9)</t>
  </si>
  <si>
    <t xml:space="preserve">     Plus Transmission Related Reg. Comm. Exp.  </t>
  </si>
  <si>
    <t xml:space="preserve">     Less EPRI &amp; Reg. Comm. Exp. &amp; Non-safety Ad.  </t>
  </si>
  <si>
    <t>(Sum of Lines 16 through 19)</t>
  </si>
  <si>
    <t xml:space="preserve">TOTAL DEPRECIATION </t>
  </si>
  <si>
    <t xml:space="preserve">TAXES OTHER THAN INCOME TAXES </t>
  </si>
  <si>
    <t>(Sum of Lines 23 through 29)</t>
  </si>
  <si>
    <t>TOTAL OTHER TAXES</t>
  </si>
  <si>
    <t>(Sum of Lines 1 through 5)</t>
  </si>
  <si>
    <t>TOTAL GROSS PLANT</t>
  </si>
  <si>
    <t>(Sum of Lines 8 through 12)</t>
  </si>
  <si>
    <t xml:space="preserve">TOTAL ACCUM. DEPRECIATION </t>
  </si>
  <si>
    <t>(Sum of Lines 15 through 19)</t>
  </si>
  <si>
    <t>(Line 2 minus Line 9)</t>
  </si>
  <si>
    <t>(Line 4 minus Line 11)</t>
  </si>
  <si>
    <t>(Sum of Lines 22 through 29)</t>
  </si>
  <si>
    <t xml:space="preserve">TOTAL ADJUSTMENTS </t>
  </si>
  <si>
    <t>TOTAL NET PLANT</t>
  </si>
  <si>
    <t>(Sum of Lines 2 through 6)</t>
  </si>
  <si>
    <t xml:space="preserve">TOTAL REVENUE CREDITS </t>
  </si>
  <si>
    <t xml:space="preserve">TOTAL WORKING CAPITAL  </t>
  </si>
  <si>
    <t xml:space="preserve">WORKING CAPITAL </t>
  </si>
  <si>
    <t>(Sum of Lines 20, 30, 31 &amp; 36)</t>
  </si>
  <si>
    <t xml:space="preserve">RATE BASE </t>
  </si>
  <si>
    <t>TOTAL O&amp;M</t>
  </si>
  <si>
    <t xml:space="preserve">Total </t>
  </si>
  <si>
    <t>(Note H)</t>
  </si>
  <si>
    <t>(Note I)</t>
  </si>
  <si>
    <t xml:space="preserve">Total Transmission plant  </t>
  </si>
  <si>
    <t xml:space="preserve">Less Transmission plant excluded from ISO rates  </t>
  </si>
  <si>
    <t xml:space="preserve">Less Transmission plant included in OATT Ancillary Services  </t>
  </si>
  <si>
    <t>(Line 1 minus Lines 2 &amp; 3)</t>
  </si>
  <si>
    <t>Transmission plant included in ISO rates</t>
  </si>
  <si>
    <t>(Line 4 divided by Line 1)</t>
  </si>
  <si>
    <t xml:space="preserve">Percentage of Transmission plant included in ISO Rates  </t>
  </si>
  <si>
    <t>(Sum of Lines 13 through 15)</t>
  </si>
  <si>
    <t>(Sum of Lines 7 through 10)</t>
  </si>
  <si>
    <t xml:space="preserve">  Long Term Debt </t>
  </si>
  <si>
    <t>(Line 36 times Line 38)</t>
  </si>
  <si>
    <t>(Line 36 times Line 39)</t>
  </si>
  <si>
    <t>(Line 36 times Line 37)</t>
  </si>
  <si>
    <t>(Sum of Lines 40 through 43)</t>
  </si>
  <si>
    <t>Amortized Investment Tax Credit</t>
  </si>
  <si>
    <t xml:space="preserve">Income Tax Calculation </t>
  </si>
  <si>
    <t xml:space="preserve">ITC adjustment </t>
  </si>
  <si>
    <t xml:space="preserve">Total Income Taxes </t>
  </si>
  <si>
    <t>(Page 2, Line 37 times Page 4, Line 23)</t>
  </si>
  <si>
    <t xml:space="preserve">     FIT &amp; SIT &amp; P</t>
  </si>
  <si>
    <t>(Note G)</t>
  </si>
  <si>
    <t>(Sum of Lines 14, 20, 30, 44 &amp; 46)</t>
  </si>
  <si>
    <t>REV. REQUIREMENT</t>
  </si>
  <si>
    <t>b. Transmission charges associated with Project detailed on the Project Rev Req Schedule Col. 10.</t>
  </si>
  <si>
    <t xml:space="preserve">a. Transmission charges for all transmission transactions </t>
  </si>
  <si>
    <t xml:space="preserve">a. Bundled Non-RQ Sales for Resale </t>
  </si>
  <si>
    <t>FERC Annual Fees</t>
  </si>
  <si>
    <t>Highway &amp; Vehicle Taxes</t>
  </si>
  <si>
    <t>Gross Receipts Taxes</t>
  </si>
  <si>
    <t>Payments in lieu of Taxes</t>
  </si>
  <si>
    <t>Transmission Lease Payments</t>
  </si>
  <si>
    <t>4</t>
  </si>
  <si>
    <t>1</t>
  </si>
  <si>
    <t>3</t>
  </si>
  <si>
    <t>17</t>
  </si>
  <si>
    <t>18</t>
  </si>
  <si>
    <t>19</t>
  </si>
  <si>
    <t>20</t>
  </si>
  <si>
    <t>21</t>
  </si>
  <si>
    <t>22</t>
  </si>
  <si>
    <t>23</t>
  </si>
  <si>
    <t>24</t>
  </si>
  <si>
    <t>25</t>
  </si>
  <si>
    <t>26</t>
  </si>
  <si>
    <t>(j)</t>
  </si>
  <si>
    <t>Account No. 566 (Misc. Trans. Expense)</t>
  </si>
  <si>
    <t>Account No. 565</t>
  </si>
  <si>
    <t>Amortization of Abandoned Plant</t>
  </si>
  <si>
    <t>(k)</t>
  </si>
  <si>
    <t>Attach. 5, Line 13, Col. (e)</t>
  </si>
  <si>
    <t>V</t>
  </si>
  <si>
    <t>(Note V)</t>
  </si>
  <si>
    <t>Attachment 2</t>
  </si>
  <si>
    <t>100 Basis Point Incentive Return</t>
  </si>
  <si>
    <t>Amortized Investment Tax Credit (266.8f) (enter negative)</t>
  </si>
  <si>
    <t>Return and Income Taxes with 100 basis point increase in ROE</t>
  </si>
  <si>
    <t>Return and Income Taxes without 100 basis point increase in ROE</t>
  </si>
  <si>
    <t>Incremental Return and Income Taxes for 100 basis point increase in ROE</t>
  </si>
  <si>
    <t>Incremental Return and Income Taxes for 100 basis point increase in ROE divided by Rate Base</t>
  </si>
  <si>
    <t>100 Basis Point Incentive Return multiplied by Rate Base (line 1 * line 6)</t>
  </si>
  <si>
    <t>Attachment 10</t>
  </si>
  <si>
    <t>Depreciation Rates</t>
  </si>
  <si>
    <t>Land Rights</t>
  </si>
  <si>
    <t>Power Operated Equipment</t>
  </si>
  <si>
    <t>Communication Equipment</t>
  </si>
  <si>
    <t>Avg. Monthly FERC Rate</t>
  </si>
  <si>
    <t xml:space="preserve">Rate Base Worksheet </t>
  </si>
  <si>
    <t xml:space="preserve">Average of the 13 Monthly Balances </t>
  </si>
  <si>
    <t>Average of the 13 Monthly Balances</t>
  </si>
  <si>
    <t>Account No. 255
Accumulated Deferred Investment Credit</t>
  </si>
  <si>
    <t xml:space="preserve">  Revenues from Grandfathered Interzonal Transactions </t>
  </si>
  <si>
    <t xml:space="preserve">  Production </t>
  </si>
  <si>
    <t xml:space="preserve">  Distribution </t>
  </si>
  <si>
    <t xml:space="preserve">  Common </t>
  </si>
  <si>
    <t>Attachment 4, Line 14, Col. (b)</t>
  </si>
  <si>
    <t>Attachment 4, Line 14, Col. (c)</t>
  </si>
  <si>
    <t>205.46.g for end of year, records for other months</t>
  </si>
  <si>
    <t>207.75.g for end of year, records for other months</t>
  </si>
  <si>
    <t>356.1 for end of year, records for other months</t>
  </si>
  <si>
    <t>219.20-24.c for end of year, records for other months</t>
  </si>
  <si>
    <t>219.26.c for end of year, records for other months</t>
  </si>
  <si>
    <t>Attachment 4, Line 14, Col. (h)</t>
  </si>
  <si>
    <t>Attachment 4, Line 14, Col. (i)</t>
  </si>
  <si>
    <t>Attachment 4, Line 28, Col. (c) (Note S)</t>
  </si>
  <si>
    <t>Attachment 4, Line 14, Col. (e) (Note C)</t>
  </si>
  <si>
    <t>Attachment 4, Line 14, Col. (g)</t>
  </si>
  <si>
    <t>(Note E) Attach. 5, Line 13, Col. (f)</t>
  </si>
  <si>
    <t>(Sum of Lines 1, 4, 7, 7a, 8, 9, 13 less Lines 2, 3, 5, 6, 6a)</t>
  </si>
  <si>
    <t>321.112.b Attach. 5, Line 13, Col. (a)</t>
  </si>
  <si>
    <t xml:space="preserve">321.97.b Attach. 5, Line 13, Col. (b) </t>
  </si>
  <si>
    <t>321.96.b Attach. 5, Line 13, Col. (c)</t>
  </si>
  <si>
    <t>323.197.b Attach. 5, Line 13, Col. (d)</t>
  </si>
  <si>
    <t>(Note S) Attach. 5, Line 26, Col. (b)</t>
  </si>
  <si>
    <t>263.i Attach. 5, Line 26, Col. (c)</t>
  </si>
  <si>
    <t>263.i Attach. 5, Line 26, Col. (d)</t>
  </si>
  <si>
    <t>263.i Attach. 5, Line 26, Co.l (e)</t>
  </si>
  <si>
    <t>263.i Attach. 5, Line 26, Col. (f)</t>
  </si>
  <si>
    <t>263.i Attach. 5, Line 26, Col. (g)</t>
  </si>
  <si>
    <t>266.8f (enter negative) Attach. 5, Line 26, Col. (i)</t>
  </si>
  <si>
    <t>354.21.b</t>
  </si>
  <si>
    <t>354.24,25,26.b</t>
  </si>
  <si>
    <t xml:space="preserve">  Electric </t>
  </si>
  <si>
    <t xml:space="preserve">  Gas</t>
  </si>
  <si>
    <t xml:space="preserve">  Water </t>
  </si>
  <si>
    <t xml:space="preserve">  Total</t>
  </si>
  <si>
    <t>311.x.h</t>
  </si>
  <si>
    <t>Cash Working Capital assigned to transmission is one-eighth of O&amp;M allocated to transmission at page 3, line 14, column 5 minus amortization of Regulatory Asset at page 3, line 11, column 5.  Prepayments are the electric related prepayments booked to Account No. 165 and reported on pages 111, line 57 in the Form 1.</t>
  </si>
  <si>
    <t>(14)</t>
  </si>
  <si>
    <t>(15)</t>
  </si>
  <si>
    <t>Transmission O&amp;M Expenses</t>
  </si>
  <si>
    <t>A&amp;G Expenses</t>
  </si>
  <si>
    <t>Amortization of Regulatory Asset</t>
  </si>
  <si>
    <t>Depreciation Expense - Transmission</t>
  </si>
  <si>
    <t>Depreciation Expense - General &amp; Intangible</t>
  </si>
  <si>
    <t>Payroll Taxes</t>
  </si>
  <si>
    <t>Property Taxes</t>
  </si>
  <si>
    <t>Other Taxes</t>
  </si>
  <si>
    <t xml:space="preserve">  Common Stock</t>
  </si>
  <si>
    <t>Attachment 4, Line 28, Col. (b) (Note T)</t>
  </si>
  <si>
    <t>Calculation of PBOP Expenses</t>
  </si>
  <si>
    <t>Tax Effect of Permanent Differences</t>
  </si>
  <si>
    <t>Attachment 4, Line 14, Col. (f) (Note C)</t>
  </si>
  <si>
    <t>PBOPs</t>
  </si>
  <si>
    <t>(Page 1 line 11)</t>
  </si>
  <si>
    <t>(Page 1 line 16)</t>
  </si>
  <si>
    <t xml:space="preserve">Transmission charges for all transmission transactions </t>
  </si>
  <si>
    <t>Transmission charges associated with Project detailed on the Project Rev Req Schedule Col. 10.</t>
  </si>
  <si>
    <t>29</t>
  </si>
  <si>
    <r>
      <t>310 -</t>
    </r>
    <r>
      <rPr>
        <sz val="10"/>
        <rFont val="Times New Roman"/>
        <family val="1"/>
      </rPr>
      <t>311</t>
    </r>
  </si>
  <si>
    <t>Attach. 5, Line 26, Col. (k) (Note W)</t>
  </si>
  <si>
    <t>W</t>
  </si>
  <si>
    <t>Line 5 includes a 100 basis point increase in ROE that is used only to determine the increase in return and income taxes associated with</t>
  </si>
  <si>
    <t xml:space="preserve">Notes: </t>
  </si>
  <si>
    <t>The Tax Effect of Permanent Differences captures the differences in the income taxes due under the Federal and State calculations and the income taxes calculated</t>
  </si>
  <si>
    <t>For example, if the Commission were to grant a 137 basis point ROE incentive, the increase in return and taxes for a 100 basis point</t>
  </si>
  <si>
    <t>Year 2019</t>
  </si>
  <si>
    <t>Year 2020</t>
  </si>
  <si>
    <t>Year 2021</t>
  </si>
  <si>
    <t>Rate Base times Return</t>
  </si>
  <si>
    <t>Project True-Up</t>
  </si>
  <si>
    <t>Attachment 8</t>
  </si>
  <si>
    <t>Hypothetical Example of Final True-Up of Interest Rates and Interest Calculations for the Construction Loan</t>
  </si>
  <si>
    <t>Attachment 9</t>
  </si>
  <si>
    <t>Company shall be allowed recovery of costs related to interest rate locks.  Absent a Section 205 filing, Company shall not include in the Formula Rate, the gains, losses, or costs related to other hedges.</t>
  </si>
  <si>
    <t xml:space="preserve">Company will not have any grandfathered agreements.  Therefore, this line shall remain zero. </t>
  </si>
  <si>
    <t xml:space="preserve"> Financing Costs  for Long Term Debt using the Internal Rate of Return Methodology </t>
  </si>
  <si>
    <t>(Sum of Lines 20 through 22)</t>
  </si>
  <si>
    <t>(16)</t>
  </si>
  <si>
    <t>Discount</t>
  </si>
  <si>
    <t>(Sum Col. 10 &amp; 12 Less Col. 13)</t>
  </si>
  <si>
    <t>Sum Col. 14 &amp; 15 
(Note G)</t>
  </si>
  <si>
    <t>(Note J)</t>
  </si>
  <si>
    <t>…</t>
  </si>
  <si>
    <t>Interest</t>
  </si>
  <si>
    <t>Excludes Asset Retirement Obligation balances</t>
  </si>
  <si>
    <t>(Page 2, Line 2, Column 3)</t>
  </si>
  <si>
    <t>The Tax Effect of Permanent Differences captures the differences in the income taxes due under the Federal and State calculations and the income taxes calculated in Attachment H that are not the result of a timing difference</t>
  </si>
  <si>
    <t>Attachment H, Page 3, Line Number</t>
  </si>
  <si>
    <t>Attachment H</t>
  </si>
  <si>
    <t xml:space="preserve"> in Attachment H that are not the result of a timing difference</t>
  </si>
  <si>
    <t>To be completed in conjunction with Attachment H.</t>
  </si>
  <si>
    <t>FERC ACCOUNT</t>
  </si>
  <si>
    <t>DESCRIPTION</t>
  </si>
  <si>
    <t>RATE PERCENT</t>
  </si>
  <si>
    <t>TRANSMISSION</t>
  </si>
  <si>
    <t>Structures and Improvements</t>
  </si>
  <si>
    <t>Station Equipment</t>
  </si>
  <si>
    <t>Towers and Fixtures</t>
  </si>
  <si>
    <t>Poles and Fixtures</t>
  </si>
  <si>
    <t>Overhead Conductors &amp; Devices</t>
  </si>
  <si>
    <t>Underground Conduit</t>
  </si>
  <si>
    <t>Underground Conductors &amp; Devices</t>
  </si>
  <si>
    <t>Roads and Trails</t>
  </si>
  <si>
    <t>N/A</t>
  </si>
  <si>
    <t>Intangible Plant - 5 Year</t>
  </si>
  <si>
    <t>Office Furniture and Equipment</t>
  </si>
  <si>
    <t>Network Equipment</t>
  </si>
  <si>
    <t>Transportation Equipment - Auto</t>
  </si>
  <si>
    <t>Transportation Equipment - Light Truck</t>
  </si>
  <si>
    <t>Transportation Equipment - Trailers</t>
  </si>
  <si>
    <t>Transportation Equipment - Heavy Trucks</t>
  </si>
  <si>
    <t>Stores Equipment</t>
  </si>
  <si>
    <t>Tools, Shop and Garage Equipment</t>
  </si>
  <si>
    <t>Laboratory Equipment</t>
  </si>
  <si>
    <t>Miscellaneous Equipment</t>
  </si>
  <si>
    <t>Long Term Interest (117, sum of 62.c through 67.c)</t>
  </si>
  <si>
    <t>Preferred Dividends (118.29c) (positive number)</t>
  </si>
  <si>
    <t>Proprietary Capital (112.16.c)</t>
  </si>
  <si>
    <t>Less Account 216.1 (112.12.c)  (enter negative)</t>
  </si>
  <si>
    <t>Common Stock</t>
  </si>
  <si>
    <t>Origination Fees</t>
  </si>
  <si>
    <t>LIBOR Rate</t>
  </si>
  <si>
    <t>*  Assumes that the construction loan is retired on Sept 1, 2020</t>
  </si>
  <si>
    <t>**  Assumes permanent debt structure is put in place on Sept 1, 2020 with effective rate of 6.5%</t>
  </si>
  <si>
    <t>Calculation of Interest for 2015 True-Up Period</t>
  </si>
  <si>
    <t>Calculation of Interest for 2016 True-Up Period</t>
  </si>
  <si>
    <t>Calculation of Interest for 2017 True-Up Period</t>
  </si>
  <si>
    <t>Calculation of Interest for 2018 True-Up Period</t>
  </si>
  <si>
    <t>Calculation of Interest for 2019 True-Up Period</t>
  </si>
  <si>
    <t>207.58.g for end of year, records for other months</t>
  </si>
  <si>
    <t>219.25.c for end of year, records for other months</t>
  </si>
  <si>
    <t>219.28.c &amp; 200.21.c for end of year, records for other months</t>
  </si>
  <si>
    <t>111.57.c for end of year, records for other months</t>
  </si>
  <si>
    <t>227.8.c &amp; 227.16.c for end of year, records for other months</t>
  </si>
  <si>
    <t>Under/(Over)</t>
  </si>
  <si>
    <t xml:space="preserve">2nd Qtr </t>
  </si>
  <si>
    <t xml:space="preserve">3rd Qtr </t>
  </si>
  <si>
    <t>4th Qtr</t>
  </si>
  <si>
    <t>Rate Base</t>
  </si>
  <si>
    <t xml:space="preserve">  Preferred Stock  </t>
  </si>
  <si>
    <t xml:space="preserve">      WCLTD = Line 3</t>
  </si>
  <si>
    <t>Tax Effect of Permanent Differences  (Note B)</t>
  </si>
  <si>
    <t>Rate Base (line 1)</t>
  </si>
  <si>
    <t xml:space="preserve">     T=1 - {[(1 - SIT) * (1 - FIT)] / (1 - SIT * FIT * p)} =</t>
  </si>
  <si>
    <t>Requires approval by FERC of incentive return applicable to the specified project(s)</t>
  </si>
  <si>
    <t>(Note K)</t>
  </si>
  <si>
    <t>(Note E) Attach. 5, Line 13, Col. (g)</t>
  </si>
  <si>
    <t>Attach. 5, Line 13, Col (h)</t>
  </si>
  <si>
    <t>(Note T) Attach. 5, Line 13, Col. (i)</t>
  </si>
  <si>
    <t>Attach. 5, Line 13, Col .(j)</t>
  </si>
  <si>
    <t xml:space="preserve">RATE BASE: </t>
  </si>
  <si>
    <t>DEPRECIATION EXPENSE  (Note U)</t>
  </si>
  <si>
    <t>The Unamortized Abandoned Plant balance is included in Net Plant, and Amortization of Abandoned Plant is included in Depreciation/Amortization Expense.</t>
  </si>
  <si>
    <t>Attach H, p 1 line 4</t>
  </si>
  <si>
    <t>Incentive ROE</t>
  </si>
  <si>
    <t>(Notes Q &amp; R)</t>
  </si>
  <si>
    <t>(Notes K, Q &amp; R)</t>
  </si>
  <si>
    <t>(Notes D &amp; I)</t>
  </si>
  <si>
    <t>(Notes E &amp; I)</t>
  </si>
  <si>
    <t>Ceiling Rate</t>
  </si>
  <si>
    <t>(Sum Col. 10 &amp; 12)</t>
  </si>
  <si>
    <t xml:space="preserve"> (12a)</t>
  </si>
  <si>
    <t>All facilities other than those being recovered under Schedules 7, 8, 9 are to be included in Attachment 1.</t>
  </si>
  <si>
    <t>Page 4, Line 28 must equal zero since all short-term power sales must be unbundled and the transmission component reflected in Account No. 456.1.</t>
  </si>
  <si>
    <t>Return    (Attach. H, page 3 line 46 col 5)</t>
  </si>
  <si>
    <t>Income Tax    (Attach. H, page 3 line 44 col 5)</t>
  </si>
  <si>
    <t>26a</t>
  </si>
  <si>
    <t>Attachment 4, Line 31, Col. (h)</t>
  </si>
  <si>
    <t xml:space="preserve">Lines 2-3 cannot change absent approval or acceptance by FERC in a separate proceeding. </t>
  </si>
  <si>
    <t>Attachment 7, Line 8, Col. (g)</t>
  </si>
  <si>
    <t>Attachment 7, Line 6, Col. (g)</t>
  </si>
  <si>
    <t xml:space="preserve">   Miscellaneous Transmission Expense (less amortization of regulatory asset)</t>
  </si>
  <si>
    <t>X</t>
  </si>
  <si>
    <t xml:space="preserve">COMMON PLANT ALLOCATOR  (CE)  (Note J and X) </t>
  </si>
  <si>
    <t>Calculate using a simple average of beginning of year and end of year balances reconciling to FERC Form No. 1 by Page, Line and Column as shown in Column 2.</t>
  </si>
  <si>
    <t>205.5.g &amp; 207.99.g for end of year, records for other months</t>
  </si>
  <si>
    <t>Attachment H, Page 3, Line No.:</t>
  </si>
  <si>
    <t>Attachment H, Page 4, Line No:</t>
  </si>
  <si>
    <t>Labor dollars (total labor from budget)</t>
  </si>
  <si>
    <t>Note:</t>
  </si>
  <si>
    <t>Note A</t>
  </si>
  <si>
    <t>Note B</t>
  </si>
  <si>
    <t xml:space="preserve">Note C  </t>
  </si>
  <si>
    <t>List of all reserves:</t>
  </si>
  <si>
    <r>
      <t>Enter 1 if NOT in a trust or</t>
    </r>
    <r>
      <rPr>
        <sz val="10"/>
        <rFont val="Times New Roman"/>
        <family val="1"/>
      </rPr>
      <t xml:space="preserve"> reserved account, enter zero (0) if included in a trust or reserved account </t>
    </r>
  </si>
  <si>
    <t>Enter 1 if the accrual account is included in the formula rate, enter (0) if  O if the accrual account is NOT included in the formula rate</t>
  </si>
  <si>
    <t xml:space="preserve">Enter the percentage paid for by customers, 1 less the percent associated with an offsetting liability on the balance sheet </t>
  </si>
  <si>
    <t xml:space="preserve">Allocation (Plant or Labor Allocator) </t>
  </si>
  <si>
    <t>Amount Allocated, col. c x col. d x col. e x col. f x col. g</t>
  </si>
  <si>
    <t>30a</t>
  </si>
  <si>
    <t>Reserve 1</t>
  </si>
  <si>
    <t>30b</t>
  </si>
  <si>
    <t>Reserve 2</t>
  </si>
  <si>
    <t>30c</t>
  </si>
  <si>
    <t>Reserve 3</t>
  </si>
  <si>
    <t>30d</t>
  </si>
  <si>
    <t>Reserve 4</t>
  </si>
  <si>
    <t>30e</t>
  </si>
  <si>
    <t>30f</t>
  </si>
  <si>
    <t>Recovery of regulatory asset is limited to any regulatory assets authorized by FERC.</t>
  </si>
  <si>
    <r>
      <rPr>
        <sz val="10"/>
        <rFont val="Times New Roman"/>
        <family val="1"/>
      </rPr>
      <t xml:space="preserve">Unamortized Abandoned Plant and Amortization of Abandoned Plant will be zero until the Commission accepts or approves recovery of the cost of abandoned plant. </t>
    </r>
    <r>
      <rPr>
        <strike/>
        <sz val="10"/>
        <rFont val="Times New Roman"/>
        <family val="1"/>
      </rPr>
      <t xml:space="preserve"> </t>
    </r>
  </si>
  <si>
    <t>Notes A &amp; E</t>
  </si>
  <si>
    <t>Notes B &amp; F</t>
  </si>
  <si>
    <t>272.8.b &amp; 273.8.k</t>
  </si>
  <si>
    <t>Consistent with 266.8.b &amp; 267.8.h</t>
  </si>
  <si>
    <t>Account No. 281
Accumulated Deferred Income Taxes (Note D)</t>
  </si>
  <si>
    <t>Account No. 282
Accumulated Deferred Income Taxes (Note D)</t>
  </si>
  <si>
    <t>Account No. 283
Accumulated Deferred Income Taxes (Note D)</t>
  </si>
  <si>
    <t>Actual Revenue</t>
  </si>
  <si>
    <t>Requirement</t>
  </si>
  <si>
    <t>Annual True-Up Calculation</t>
  </si>
  <si>
    <t xml:space="preserve">Net </t>
  </si>
  <si>
    <t>Net Revenue</t>
  </si>
  <si>
    <t xml:space="preserve">Revenue </t>
  </si>
  <si>
    <t>Income</t>
  </si>
  <si>
    <t>Or Other Identifier</t>
  </si>
  <si>
    <t>Project Name</t>
  </si>
  <si>
    <r>
      <t>Requirement</t>
    </r>
    <r>
      <rPr>
        <vertAlign val="superscript"/>
        <sz val="10"/>
        <color theme="1"/>
        <rFont val="Times New Roman"/>
        <family val="1"/>
      </rPr>
      <t>1</t>
    </r>
  </si>
  <si>
    <t>Received</t>
  </si>
  <si>
    <t>Monthly Interest Rate</t>
  </si>
  <si>
    <t>Interest Income (Expense)</t>
  </si>
  <si>
    <t>In Dollars</t>
  </si>
  <si>
    <t>Col. (b) + Col. (c)</t>
  </si>
  <si>
    <t xml:space="preserve"> Project #</t>
  </si>
  <si>
    <t>15a</t>
  </si>
  <si>
    <t>15b</t>
  </si>
  <si>
    <t>15c</t>
  </si>
  <si>
    <t>Cost of Debt for the Construction Loan Calculated on Attachment 8 Once the Loan is Paid Off:</t>
  </si>
  <si>
    <t>Actual Net Revenue Requirement in Attachment 3, col. (G) for the year</t>
  </si>
  <si>
    <t>Actual Net Revenue Requirement if the Cost of Debt in Col. (c) had been Used</t>
  </si>
  <si>
    <t>Over (Under) Recovery             Col. (d) less Col. (e)</t>
  </si>
  <si>
    <t>To be utilized until a project is placed in service</t>
  </si>
  <si>
    <t>Internal Rate of Return (Note 1)</t>
  </si>
  <si>
    <r>
      <t>Based on following Financial Formula (Note 2)</t>
    </r>
    <r>
      <rPr>
        <b/>
        <sz val="10"/>
        <rFont val="Times New Roman"/>
        <family val="1"/>
      </rPr>
      <t>:</t>
    </r>
  </si>
  <si>
    <t>Rates/Fees</t>
  </si>
  <si>
    <t>21a</t>
  </si>
  <si>
    <t>Quarterly Construction Expenditures       ( $000's)</t>
  </si>
  <si>
    <t>Interest &amp; Principal Payments ($000's)</t>
  </si>
  <si>
    <t>Estimated</t>
  </si>
  <si>
    <t>Cumulative Col. D</t>
  </si>
  <si>
    <t>Interest Rate from Line 25 (Note 3)</t>
  </si>
  <si>
    <t>Input in first Qtr of Loan</t>
  </si>
  <si>
    <t>Lines 17 - 21x</t>
  </si>
  <si>
    <t>Notes</t>
  </si>
  <si>
    <t xml:space="preserve">   N is the last quarter the loan would be outstanding</t>
  </si>
  <si>
    <t xml:space="preserve">   t is each quarter</t>
  </si>
  <si>
    <t xml:space="preserve">   Alternatively the equation can be written as 0 = C0 + C1/(1+IRR) + C2/(1+IRR)2 + C3/(1+IRR)3 + . . . +Cn/(1+IRR)n and solved for IRR</t>
  </si>
  <si>
    <t xml:space="preserve">   The 8% in the above formula is a seed number to ensure the formula produces a positive number.</t>
  </si>
  <si>
    <t>3.  Line 1 reflects the loan amount, the maximum amount that can be drawn on</t>
  </si>
  <si>
    <t xml:space="preserve">   once the actual fees are known.</t>
  </si>
  <si>
    <t xml:space="preserve">  amounts are known</t>
  </si>
  <si>
    <t>Annual Allocation Factor Revenue Credits</t>
  </si>
  <si>
    <t>Inclusive of any CWIP or unamortized abandoned plant included in rate base when authorized by FERC order less any prefunded AFUDC, if applicable.</t>
  </si>
  <si>
    <t>PBOP amount included in Company's O&amp;M and A&amp;G expenses included in FERC Account Nos. 500-935</t>
  </si>
  <si>
    <t>Project Depreciation Expense is the actual value booked for the project and included in the Depreciation Expense in Attachment H, page 3, line 16.  Project Depreciation Expense includes the amortization of Abandoned Plant</t>
  </si>
  <si>
    <t xml:space="preserve"> Gross plant does not include Unamortized Abandoned Plant.</t>
  </si>
  <si>
    <t>Attachment 3, Col. J</t>
  </si>
  <si>
    <t>(Sum of Lines 33 through 35)</t>
  </si>
  <si>
    <t>(line 13 / line 16)</t>
  </si>
  <si>
    <t>(line 11)</t>
  </si>
  <si>
    <t>ACCOUNT 447 (SALES FOR RESALE) (Note L)</t>
  </si>
  <si>
    <t>Attach H, p 3, line 30 col 5</t>
  </si>
  <si>
    <t>Attach H, p 3, line 44 col 5</t>
  </si>
  <si>
    <t>Attach H, p 3, line 46 col 5</t>
  </si>
  <si>
    <t>Attachment H, Page 3, Line 37</t>
  </si>
  <si>
    <t>Attachment H, Page 3, Line 38</t>
  </si>
  <si>
    <t>Attachment H, Page 3, Line 39</t>
  </si>
  <si>
    <t>Total Annual Revenue Requirements (Note A)</t>
  </si>
  <si>
    <t xml:space="preserve">  Unfunded Reserves (enter negative)</t>
  </si>
  <si>
    <t>GROSS PLANT IN SERVICE   (Notes U and R)</t>
  </si>
  <si>
    <t>ACCUMULATED DEPRECIATION  (Notes U and R)</t>
  </si>
  <si>
    <t>ADJUSTMENTS TO RATE BASE  (Note R)</t>
  </si>
  <si>
    <t xml:space="preserve">Project Gross Plant is the total capital investment for the project calculated in the same method as the gross plant value in line 1.  This value includes subsequent capital investments required to maintain the facilities to their original capabilities.  </t>
  </si>
  <si>
    <t>labor expensed (labor not capitalized) by SCMCN in current year, 354.28.b.</t>
  </si>
  <si>
    <t>Prior Period</t>
  </si>
  <si>
    <t>SCMCN</t>
  </si>
  <si>
    <t>PBOP Expense for current year</t>
  </si>
  <si>
    <t>Cost per labor dollar (line2 / line3)</t>
  </si>
  <si>
    <t xml:space="preserve">There will be zero PBOP expenses in the SCMCN rates until SCMCN files for recovery of its PBOP expenses.  Line 8 removes all SCMCN or affiliate BPOP expenses in FERC Accounts 500-935. </t>
  </si>
  <si>
    <t>Franchises and Consents (Note 1)</t>
  </si>
  <si>
    <t>Note 1:</t>
  </si>
  <si>
    <t>Attachment 4, Line 28, Col. (d) (Notes B and X)</t>
  </si>
  <si>
    <t>Attachment 4, Line 28, Col. (e) (Notes B and X)</t>
  </si>
  <si>
    <t>Attachment 4, Line 28, Col. (f) (Notes B and X)</t>
  </si>
  <si>
    <t>Attachment 4, Line 28, Col. (g) (Notes B and X)</t>
  </si>
  <si>
    <t>Attachment 4, Line 28, Col. (h) (Notes B and X)</t>
  </si>
  <si>
    <t xml:space="preserve">LAND HELD FOR FUTURE USE  </t>
  </si>
  <si>
    <t>(Line 11 plus Line 12) Ties to 321.97.b</t>
  </si>
  <si>
    <t>336.7.b, d &amp;e Attach. 5, Line 13, Col. (k)</t>
  </si>
  <si>
    <t>336.11.b, d &amp;e</t>
  </si>
  <si>
    <t>336.10.b, d &amp;e, 336.1.b, d &amp;e Attach. 5, Line 26, Col. (a)</t>
  </si>
  <si>
    <t xml:space="preserve"> Total  (W&amp; S Allocator is 1 if lines 7-10 are zero)</t>
  </si>
  <si>
    <t xml:space="preserve">330.x.n </t>
  </si>
  <si>
    <t>Reserved</t>
  </si>
  <si>
    <t>GENERAL, INTANGIBLE AND COMMON (G&amp;C) DEPRECIATION EXPENSE</t>
  </si>
  <si>
    <t>Annual Allocation Factor for G, I &amp; C Depreciation Expense</t>
  </si>
  <si>
    <t>Total G, I &amp; C Depreciation Expense</t>
  </si>
  <si>
    <t>(line 14 divided by line 2 col 3)</t>
  </si>
  <si>
    <t>Attach H, p 2, line 16 col 5 plus line 27 &amp; 29 col 5 (Note B)</t>
  </si>
  <si>
    <t>Gross Transmission Plant is that identified on page 2 line 2 of Attachment H</t>
  </si>
  <si>
    <t>The Net Rev Req is the value to be used in the SPP's rate calculation under the applicable Schedule under the SPP OATT for each project.</t>
  </si>
  <si>
    <t>The Total General, Intangible and Common Depreciation Expense excludes any depreciation expense directly associated with a project and thereby included in page 2 column 9.</t>
  </si>
  <si>
    <t>The discount is the reduction in revenue, if any, that the company agreed to, for instance, to be selected to build facilities as the result of a competitive process and equals the amount by which the annual revenue requirement is reduced from the ceiling rate</t>
  </si>
  <si>
    <t>(Attachment 2, Line 28 /100 * Col. 11)</t>
  </si>
  <si>
    <t>Net Rev Req</t>
  </si>
  <si>
    <t xml:space="preserve">Attachment H, Page 2 line 37, Col.5 </t>
  </si>
  <si>
    <t>(Attachment H, Notes Q and R)</t>
  </si>
  <si>
    <t>(Attachment H, Notes K, Q and R)</t>
  </si>
  <si>
    <t>Cost = Attachment H, Page 4 Line 22, Cost plus .01</t>
  </si>
  <si>
    <t>Total  (sum lines 3-5)</t>
  </si>
  <si>
    <t>increase in ROE would be multiplied by 1.37 on Attachment 1 column 12.</t>
  </si>
  <si>
    <t>a 100 basis point increase in ROE.  Any actual ROE incentive must be approved by the Commission.</t>
  </si>
  <si>
    <r>
      <t>Revenue Received</t>
    </r>
    <r>
      <rPr>
        <vertAlign val="superscript"/>
        <sz val="10"/>
        <color theme="1"/>
        <rFont val="Times New Roman"/>
        <family val="1"/>
      </rPr>
      <t>3</t>
    </r>
  </si>
  <si>
    <t>% of</t>
  </si>
  <si>
    <t>Revenue</t>
  </si>
  <si>
    <t>Total True-Up</t>
  </si>
  <si>
    <r>
      <t>Requirement</t>
    </r>
    <r>
      <rPr>
        <vertAlign val="superscript"/>
        <sz val="10"/>
        <color theme="1"/>
        <rFont val="Times New Roman"/>
        <family val="1"/>
      </rPr>
      <t>2</t>
    </r>
  </si>
  <si>
    <r>
      <t xml:space="preserve">Adjustment </t>
    </r>
    <r>
      <rPr>
        <vertAlign val="superscript"/>
        <sz val="10"/>
        <rFont val="Times New Roman"/>
        <family val="1"/>
      </rPr>
      <t>5</t>
    </r>
  </si>
  <si>
    <r>
      <t>(Expense)</t>
    </r>
    <r>
      <rPr>
        <vertAlign val="superscript"/>
        <sz val="10"/>
        <color theme="1"/>
        <rFont val="Times New Roman"/>
        <family val="1"/>
      </rPr>
      <t>4</t>
    </r>
  </si>
  <si>
    <t>3a</t>
  </si>
  <si>
    <t>3b</t>
  </si>
  <si>
    <t>3c</t>
  </si>
  <si>
    <t>Prior Period Adjustment</t>
  </si>
  <si>
    <t>(Note B)</t>
  </si>
  <si>
    <t>Prior Period Adjustment is the amount of an adjustment to correct an error in a prior period.  The FERC Refund interest rate specified in CFR 35.19(a) for the period up to the date the projected rates that are subject to True Up here went into effect.</t>
  </si>
  <si>
    <t xml:space="preserve">CWIP in Rate Base </t>
  </si>
  <si>
    <t>Account No. 190
Accumulated Deferred Income Taxes (Note D)</t>
  </si>
  <si>
    <t>Attachment H, Page 2, Line No:</t>
  </si>
  <si>
    <t>Unfunded Reserves    (Notes G &amp; H)</t>
  </si>
  <si>
    <t>Recovery of abandoned plant is limited to any abandoned plant recovery authorized by FERC.</t>
  </si>
  <si>
    <t>Includes only CWIP authorized by the Commission for inclusion in rate base.  The annual report filed pursuant to Section 7 of the Protocols will include for each project under construction (i) the CWIP balance eligible for inclusion in rate base; (ii) the CWIP balance ineligible for inclusion in rate base; and</t>
  </si>
  <si>
    <t xml:space="preserve"> (iii) a demonstration that AFUDC is only applied to the CWIP balance that is not included in rate base.  The annual report will reconcile the project-specific CWIP balances to the total Account 107 CWIP balance reported on p. 216.b of the FERC Form 1.</t>
  </si>
  <si>
    <t xml:space="preserve">Recovery of a Regulatory Asset is permitted only for pre-commercial and formation expenses, and is subject to FERC approval before the amortization of the Regulatory Asset can be included in rates.  Recovery of any other regulatory assets requires authorization from the Commission. A carrying charge equal to the AFUDC rate will be applied to the Regulatory Asset prior to the rate year when costs are first recovered. </t>
  </si>
  <si>
    <t>The Formula Rate shall include a credit to rate base for all unfunded reserves (funds collected from customers that (1) have not been set aside in a trust, escrow or restricted account; (2) whose balance are collected from customers through cost accruals to accounts that are recovered under the Formula Rate; and (3) exclude the portion of any balance offset by a balance sheet account).  Each unfunded reserve will be included on lines 30 above.  The allocator in Col. (g) will be the same allocator used in the formula for the cost accruals to the account that is recovered under the Formula Rate.  Since reserves can be created by an offsetting balance sheet account, rather than through cost accruals, the amount to be deducted from rate base should exclude the portion offset by another balance sheet account.</t>
  </si>
  <si>
    <t>Attachment H, Pages 3 and 4, Worksheet</t>
  </si>
  <si>
    <t>Form No. 1</t>
  </si>
  <si>
    <t>321.112.b</t>
  </si>
  <si>
    <t>321.97.b</t>
  </si>
  <si>
    <t>321.96.b</t>
  </si>
  <si>
    <t>323.197.b</t>
  </si>
  <si>
    <t>(Note E)</t>
  </si>
  <si>
    <t>Portion of Transmission O&amp;M</t>
  </si>
  <si>
    <t>Portion of Account 566</t>
  </si>
  <si>
    <t>Balance of Account 566</t>
  </si>
  <si>
    <t>336.7.b, d &amp; e</t>
  </si>
  <si>
    <t>(Note S)</t>
  </si>
  <si>
    <t>266.8.f</t>
  </si>
  <si>
    <t>(Note W)</t>
  </si>
  <si>
    <t>336.10.b, d &amp; e, 336.1.b, d &amp; e</t>
  </si>
  <si>
    <t>(Note L)</t>
  </si>
  <si>
    <t>(Note M)</t>
  </si>
  <si>
    <t>Portion of Account 456.1</t>
  </si>
  <si>
    <t>Notes K, Q &amp; R from Attachment H</t>
  </si>
  <si>
    <t>Quarter (Note A)</t>
  </si>
  <si>
    <t>Interest rate for the Quarter pursuant to Section 35.19(a)</t>
  </si>
  <si>
    <t>Note A:</t>
  </si>
  <si>
    <t>Lines 1-7 are the FERC interest rate under section 35.19(a) of the regulations for the period shown.</t>
  </si>
  <si>
    <t>Line 8 is the average of lines 1-7.</t>
  </si>
  <si>
    <t>True-Up Interest Rate</t>
  </si>
  <si>
    <t>2.  The IRR is a discount rate that makes the net present value of a series of cash flows equal to zero.  The IRR equation is shown on line 6.</t>
  </si>
  <si>
    <t xml:space="preserve">5.  The estimate of the average 3 month Libor forward rate for the year on line 23 is that published by Bloomberg Finance L.P. during August of the prior year and is trued-up to actual </t>
  </si>
  <si>
    <t>9. Table 5, Col F calculates the interest on the principle drawn down to date based on the applicable interest on line 25</t>
  </si>
  <si>
    <t xml:space="preserve">12.  The inputs shall be estimated based on the current market conditions and is subject to true up for all inputs , e.g., fees, interest rates, spread, and Table 3 once the </t>
  </si>
  <si>
    <t>Project Name (Notes M &amp; N)</t>
  </si>
  <si>
    <t>N</t>
  </si>
  <si>
    <t xml:space="preserve">Facilities that provide Wholesale Distribution Service are not to be listed as projects on lines 15, the revenue requirements associated with these facilities are calculated on Attachment 11 </t>
  </si>
  <si>
    <t>Attachment 11</t>
  </si>
  <si>
    <t>Wholesale Distribution Service</t>
  </si>
  <si>
    <t>The Use % is the customers NCP load divided by all of the NCP loads on the facilities</t>
  </si>
  <si>
    <t>Page 4 of 6</t>
  </si>
  <si>
    <t>Page 1 of 6</t>
  </si>
  <si>
    <t>Page 2 of 6</t>
  </si>
  <si>
    <t>Page 3 of 6</t>
  </si>
  <si>
    <t xml:space="preserve">  Distribution</t>
  </si>
  <si>
    <t xml:space="preserve">ADJUSTMENTS TO RATE BASE  </t>
  </si>
  <si>
    <t xml:space="preserve">GROSS PLANT IN SERVICE  </t>
  </si>
  <si>
    <t>(Sum of Lines 14 through 16)</t>
  </si>
  <si>
    <t>(Sum of Lines 7 through 9)</t>
  </si>
  <si>
    <t>(Sum of Lines 2 through 5)</t>
  </si>
  <si>
    <t>Alloc</t>
  </si>
  <si>
    <t>(line 7 / line 10)</t>
  </si>
  <si>
    <t>(line 6)</t>
  </si>
  <si>
    <t>a</t>
  </si>
  <si>
    <t>b</t>
  </si>
  <si>
    <t>c</t>
  </si>
  <si>
    <t>d</t>
  </si>
  <si>
    <t>z</t>
  </si>
  <si>
    <t xml:space="preserve">DISTRIBUTION LAND HELD FOR FUTURE USE  </t>
  </si>
  <si>
    <t xml:space="preserve">  Distribution Materials &amp; Supplies</t>
  </si>
  <si>
    <t>227.9.c for end of year, records for other months</t>
  </si>
  <si>
    <t>(Sum of Lines 1, 2, 6, 7, less Lines 3, 4, 5)</t>
  </si>
  <si>
    <t>(Sum of Lines 10 through 12)</t>
  </si>
  <si>
    <t xml:space="preserve">336.8.b, d &amp;e </t>
  </si>
  <si>
    <t xml:space="preserve">DEPRECIATION EXPENSE  </t>
  </si>
  <si>
    <t>(Sum of Lines 16 through 22)</t>
  </si>
  <si>
    <t>(Line 29 times Line 30)</t>
  </si>
  <si>
    <t>(Line 29 times Line 31)</t>
  </si>
  <si>
    <t>(Line 29 times Line 32)</t>
  </si>
  <si>
    <t>(Sum of Lines 33 through 36)</t>
  </si>
  <si>
    <t>Gross Plant</t>
  </si>
  <si>
    <t>Net Plant</t>
  </si>
  <si>
    <t>Allocation Factor</t>
  </si>
  <si>
    <t>Distribution</t>
  </si>
  <si>
    <t>Annual Allocation Factor for Expense, Page 6 line 18</t>
  </si>
  <si>
    <t>Annual Allocation Factor for Return, Page 6 line 19</t>
  </si>
  <si>
    <t>Page 5 lines 8 and 23, col 5</t>
  </si>
  <si>
    <t>Page 5 lines 37 and 39, col 5</t>
  </si>
  <si>
    <t>Total Annual Revenue Requirement  (Col. 9 *10)</t>
  </si>
  <si>
    <t>(Sum Col. 9 &amp; 10)</t>
  </si>
  <si>
    <t>(Sum Col. 4, 7 &amp; 8)</t>
  </si>
  <si>
    <t>(Col. 5 * Col. 6)</t>
  </si>
  <si>
    <t>(Col. 2 * Col. 3)</t>
  </si>
  <si>
    <t xml:space="preserve">   Ct is the cash flow (Table 5, Col. I in each quarter)</t>
  </si>
  <si>
    <t xml:space="preserve">6.  Table 5, Col. C reflect the capital expenditures in each quarter </t>
  </si>
  <si>
    <t xml:space="preserve">7.  Table 5, Col. D reflect the amount of the loan that is drawn down in the quarter </t>
  </si>
  <si>
    <t>Where A =</t>
  </si>
  <si>
    <t>A x (line 21, Col. (b)/4) + sum of line 17, Col. (c) through line 21x, Col. (c)</t>
  </si>
  <si>
    <t>Loan amount in line 1 less the amount drawn down (Table 5, Col. (E)) in the prior quarter</t>
  </si>
  <si>
    <t>Table 1</t>
  </si>
  <si>
    <t>Table 2</t>
  </si>
  <si>
    <t>Table 3</t>
  </si>
  <si>
    <t>Table 4</t>
  </si>
  <si>
    <t>Table 5</t>
  </si>
  <si>
    <t xml:space="preserve">   The Excel ™ formula on line 2 is :  (round(XIRR(first quarter of loan Col A of Table 5:last quarter of loan Col A of Table 5, first quarter of loan Col I of Table 5: last quarter of loan Col I of Table 5, 8%),4)</t>
  </si>
  <si>
    <t xml:space="preserve">     average 3 month Libor rate for the year under the loan.  </t>
  </si>
  <si>
    <t>8.  Table 5, Col. E is the amount of principle drawn down</t>
  </si>
  <si>
    <t xml:space="preserve">10.  Table 5, Col. G is the total origination fees in line 16 and is input in the first quarter that a portion of the loan in drawn </t>
  </si>
  <si>
    <t>11.  Table 5, Col. H is calculated as follows:</t>
  </si>
  <si>
    <t>over the remaining months of the Rate Year.</t>
  </si>
  <si>
    <t>GENERAL AND INTANGIBLE</t>
  </si>
  <si>
    <t xml:space="preserve">Electric Intangible Franchises and Transmission Land Rights are amortized </t>
  </si>
  <si>
    <t xml:space="preserve">   over the life of the franchise agreement or land right.</t>
  </si>
  <si>
    <t xml:space="preserve">4) Interest from Attachment 6. </t>
  </si>
  <si>
    <t>11a</t>
  </si>
  <si>
    <t>11b</t>
  </si>
  <si>
    <t>11c</t>
  </si>
  <si>
    <t>L</t>
  </si>
  <si>
    <t>Date Payments Received</t>
  </si>
  <si>
    <t>Rate (line 8)</t>
  </si>
  <si>
    <t>South Central MCN LLC</t>
  </si>
  <si>
    <r>
      <t>The revenues credited on page 1 lines 2-6 shall include only the amounts received directly (in the case of grandfathered agreements) or from the ISO (for service under this tariff) reflecting the Transmission Owner's integrated transmission facilities.  Revenue Credits do not include revenues associated with FERC annual charges, gross receipts taxes,</t>
    </r>
    <r>
      <rPr>
        <strike/>
        <sz val="10"/>
        <rFont val="Times New Roman"/>
        <family val="1"/>
      </rPr>
      <t xml:space="preserve"> </t>
    </r>
    <r>
      <rPr>
        <sz val="10"/>
        <rFont val="Times New Roman"/>
        <family val="1"/>
      </rPr>
      <t>facilities not included in this template (e.g., direct assignment facilities and GSUs) the costs of which are not recovered under this Rate Formula Template.</t>
    </r>
  </si>
  <si>
    <t xml:space="preserve">Recovery of Regulatory Assets is permitted only for pre-commercial and formation expenses as authorized by the Commission.  Recovery of any other regulatory assets requires authorization from the Commission. A carrying charge equal to the AFUDC rate will be applied to the Regulatory Asset prior to the rate year when costs are first recovered. </t>
  </si>
  <si>
    <t>Unamortized Abandoned Plant and Amortization of Abandoned Plant will be zero until the Commission accepts or approves recovery of the cost of abandoned plant.  Utility must receive FERC authorization before recovering the cost of abandoned plant.</t>
  </si>
  <si>
    <t>Project Net Plant is the Project Gross Plant Identified in Column 3 less the associated Accumulated Depreciation.  Net Plant includes CWIP and Unamortized Abandoned Plant and excludes any regulatory asset, which are to entered as a separate line item.</t>
  </si>
  <si>
    <t>Affiliate</t>
  </si>
  <si>
    <t xml:space="preserve">Interest is calculated by taking the interest rate in line 8 and applying it monthly to the balances in Column C-N (i.e., for January 12/12* Column O, February 11/12* Column O, etc.) </t>
  </si>
  <si>
    <t>When an updated projected net revenue requirement is posted due to an asset acquisition as provided for in the Protocols, the difference between the updated net revenue requirement in Col (16) and the revenues collected to date will be recovered</t>
  </si>
  <si>
    <t>Attachment 5, line 36, col e</t>
  </si>
  <si>
    <t>263.i Attach. 5, Line 26, Col. (h)</t>
  </si>
  <si>
    <t>201.3.d</t>
  </si>
  <si>
    <t xml:space="preserve">Attach 5, line 36, col (a) </t>
  </si>
  <si>
    <t xml:space="preserve">(Note M) Attach 5, line 36, col (b) </t>
  </si>
  <si>
    <t xml:space="preserve">Attach 5, line 36, col (c) </t>
  </si>
  <si>
    <t xml:space="preserve">Attach 5, line 36, col (d) </t>
  </si>
  <si>
    <t xml:space="preserve">Page 3, Line 6 - EPRI Annual Membership Dues listed in Form 1 at 353.f, all Regulatory Commission Expenses itemized at 351.h, and non-safety related advertising included in Account 930.1 found at 323.191.b.  Page 3, Line 7-Regulatory Commission Expenses directly related to transmission service, ISO filings, or transmission siting itemized at 351.h. </t>
  </si>
  <si>
    <t>214.x.d for end of year, records for other months</t>
  </si>
  <si>
    <t>1) From Attachment 1, line 15, col. 14 for the projection for the Rate Year.</t>
  </si>
  <si>
    <t>Actual</t>
  </si>
  <si>
    <t>Projected</t>
  </si>
  <si>
    <t>(E, Line 2 ) x (D)</t>
  </si>
  <si>
    <t>Collection  (F)-(E)</t>
  </si>
  <si>
    <t>(G) + (H) + (I)</t>
  </si>
  <si>
    <t>3) The "Revenue Received" on line 2, Col. (E), is the total amount of revenue distributed to company in the  year as shown on  pages 328-330 of the Form No 1. The Revenue Received is input on line 2, Col. E excludes any True-Up revenues.</t>
  </si>
  <si>
    <t xml:space="preserve">      Column E, lines 3 are the dollar amounts of Revenue Received reflecting the % in Column D.  This assigns to each project a percentage of the revenue received based on the percentage of the Projected Net Revenue Requirement in Column C.</t>
  </si>
  <si>
    <t>5)  Prior Period Adjustment from line 5 is pro rata  to each project, unless the error was project specific.</t>
  </si>
  <si>
    <t>Rate Year being Trued-Up</t>
  </si>
  <si>
    <t>Revenue Requirement Projected</t>
  </si>
  <si>
    <t>For Rate Year</t>
  </si>
  <si>
    <t>True-Up Adjustment is calculated on the Project True-up Schedule for the Rate Year</t>
  </si>
  <si>
    <t>For each project or Attachment H, the utility will populate the formula rate with the inputs for the True-Up Year.  The revenue requirements, based on actual operating results for the True-Up Year, associated with the projects and Attachment H will then be entered in Col. (F) above.  Column (E) above contains the actual revenues received associated with Attachment H and any Projects paid by SPP to the utility during the True-Up Year.   Then in Col. (G), Col. (E) is subtracted from Col. (F) to calculate the True-up Adjustment.  The Prior Period Adjustment from Line 5 below is input in Col. (H).  Column (I) is the applicable interest rate from Attachment 6.  Column (I) adds the interest on the sum of Col.(G) and  (H).  Col. (J) is the sum of Col. (G), (H), and (I).</t>
  </si>
  <si>
    <t>263.i</t>
  </si>
  <si>
    <t>(sum lines 41-43)</t>
  </si>
  <si>
    <t>(Sum of Lines 45-47)</t>
  </si>
  <si>
    <t>Preferred Stock balance will reflect the 13 month average of the balances, of which the 1st and 13th are found on page 112 line 3.c &amp; d in the Form No. 1</t>
  </si>
  <si>
    <t>Common Stock balance will reflect the 13 month average of the balances, of which the 1st and 13th are found on page 112 lines 3.c &amp; d,  12.c &amp; d, and 16.c &amp; d in the Form No. 1 as shown on lines 41-44 above</t>
  </si>
  <si>
    <t xml:space="preserve">4.  Lines 11-21a include the fees associated with the loan.  They are estimated based on current bank condition and are updated with the actual fees </t>
  </si>
  <si>
    <t>Over (Under) Recovery</t>
  </si>
  <si>
    <t>Rate Year</t>
  </si>
  <si>
    <t>Refund/Surcharge Interest Rate Calculated on Attachment 6 for the Rate Year</t>
  </si>
  <si>
    <t>From Column (g)</t>
  </si>
  <si>
    <t xml:space="preserve">Above for the </t>
  </si>
  <si>
    <t>Weighting</t>
  </si>
  <si>
    <t>Col (c) x Col (d) x</t>
  </si>
  <si>
    <t>Col (e) x -1</t>
  </si>
  <si>
    <t>Total Amount of True-Up Adjustment for 2017 ATRR</t>
  </si>
  <si>
    <t>Total Amount of True-Up Adjustment for 2018 ATRR</t>
  </si>
  <si>
    <t>Total Amount of True-Up Adjustment for 2019 ATRR</t>
  </si>
  <si>
    <t>Total Amount of Construction Loan Related True-Up with Interest (Refund)/Owed (Total Amount of True-Up Adjustment below for the Rate Year)</t>
  </si>
  <si>
    <t>Cost of Debt Used in Determining the Actual Net Revenue Requirement in Attachment H, page 4, line 20</t>
  </si>
  <si>
    <t>Notes are on Page 2</t>
  </si>
  <si>
    <t>Annual Allocation Factor for Expense, Page 1 line 11</t>
  </si>
  <si>
    <t>Project Net Plant     (Note G)</t>
  </si>
  <si>
    <t>Project Depreciation/Amortization Expense   (Notes F &amp; G)</t>
  </si>
  <si>
    <t>Use %   (Note H)</t>
  </si>
  <si>
    <t xml:space="preserve">Annual Revenue Requirement </t>
  </si>
  <si>
    <t>Page 5 of 6</t>
  </si>
  <si>
    <t>Page 6 of 6</t>
  </si>
  <si>
    <t>Accumulated</t>
  </si>
  <si>
    <t>Depreciation</t>
  </si>
  <si>
    <t>Unfunded Reserves    (Notes A &amp; B)</t>
  </si>
  <si>
    <t>35a</t>
  </si>
  <si>
    <t>35b</t>
  </si>
  <si>
    <t>35c</t>
  </si>
  <si>
    <t>219.26.b for end of year, records for other months</t>
  </si>
  <si>
    <t>The allocators are shown on</t>
  </si>
  <si>
    <t xml:space="preserve"> Pages 4 and 6     (DA equals 1)</t>
  </si>
  <si>
    <t>Use % (Note A)</t>
  </si>
  <si>
    <t>Note A    The Use % is the customers NCP load divided by all of the NCP loads on the facilities</t>
  </si>
  <si>
    <t>322.156.b</t>
  </si>
  <si>
    <t>Amount / Gross Plant</t>
  </si>
  <si>
    <t>2) From Attachment 1, line 15, col. 14 for that project based on the actual costs for the Rate Year.</t>
  </si>
  <si>
    <t xml:space="preserve">     T=1 - {[(1 - SIT) * (1 - FIT)] / (1 - SIT * FIT * p)}</t>
  </si>
  <si>
    <t>Long Term Debt balance will reflect the 13 month average of the balances, of which the 1st and 13th are found on page 112 lines 18.c &amp; d to 21.c &amp; d in the Form No. 1, the cost is calculated by dividing line 39 by the Long Term Debt balance in line 45.</t>
  </si>
  <si>
    <t>Notes A-H refer to the notes at the bottom of page 2 of 6 of this Attachment</t>
  </si>
  <si>
    <t xml:space="preserve">ACCUMULATED DEPRECIATION </t>
  </si>
  <si>
    <t xml:space="preserve">COMMON PLANT ALLOCATOR  (CE)  </t>
  </si>
  <si>
    <t>(Page 6, Line 33, Col. (c)</t>
  </si>
  <si>
    <t>(Page 6, Line 36, Col. (h)</t>
  </si>
  <si>
    <t>(Page 6, Line 33, Col. (d)</t>
  </si>
  <si>
    <t>(Page 6, Line 33, Col. (e)</t>
  </si>
  <si>
    <t xml:space="preserve">Note 2: </t>
  </si>
  <si>
    <t xml:space="preserve">South Central’s depreciation and amortization rates may not be changed absent a section </t>
  </si>
  <si>
    <t>205 or 206 filing</t>
  </si>
  <si>
    <t xml:space="preserve"> Column (f) above Divided by the</t>
  </si>
  <si>
    <t>Number of Months the Rate was in Effect</t>
  </si>
  <si>
    <t>(Line 5, Column f)</t>
  </si>
  <si>
    <t>(Line 1, Column f)</t>
  </si>
  <si>
    <t>(Line 2, Column f)</t>
  </si>
  <si>
    <t>(Line 3, Column f)</t>
  </si>
  <si>
    <t>(Line 4, Column f)</t>
  </si>
  <si>
    <t>(Note E )</t>
  </si>
  <si>
    <t>If a portion of the projects revenue requirement is assessed to more than one customer, the project will be entered in a row for each customer seperately, such that the total of the revenue requirements for each customer equals the revenue requirement for that project.</t>
  </si>
  <si>
    <t>Pages 1-2 are to be filed out if the facilities providing Wholesale Distribution Service are booked to transmission.  If the facilities are booked to Distribution, see pages 3-6</t>
  </si>
  <si>
    <t>Attachment 12</t>
  </si>
  <si>
    <t>Wholesale Distribution Project True-Up</t>
  </si>
  <si>
    <t>1) From Attachment 11, page 2, line 15, col. 11 and Attachment 11a, page 3, col. 11 for the projection for the Rate Year.</t>
  </si>
  <si>
    <t>2) From Attachment 11, page 2, line 15, col. 11 and Attachment 11a, page 3, col. 11 for that project based on the actual costs for the Rate Year.</t>
  </si>
  <si>
    <t>3) The "Revenue Received" on line 2, Col. (E), is the total amount of revenue distributed to company for Wholesale Distribution service. The Revenue Received is input on line 2, Col. E excludes any True-Up revenues.</t>
  </si>
  <si>
    <t>For each project or Attachment 11 or 11a, the utility will populate the formula rate with the inputs for the True-Up Year.  The revenue requirements, based on actual operating results for the True-Up Year, associated with the projects and Attachment H will then be entered in Col. (F) above.  Column (E) above contains the actual revenues received associated with Attachment 11 and 11a and any Wholesale Distribution service paid by SPP to the utility during the True-Up Year.   Then in Col. (G), Col. (E) is subtracted from Col. (F) to calculate the True-up Adjustment.  The Prior Period Adjustment from Line 5 below is input in Col. (H).  Column (I) is the applicable interest rate from Attachment 6.  Column (I) adds the interest on the sum of Col.(G) and  (H).  Col. (J) is the sum of Col. (G), (H), and (I).</t>
  </si>
  <si>
    <t xml:space="preserve">Attach H, p 2, line 16 col 5 plus line 27 &amp; 29 col 5 </t>
  </si>
  <si>
    <t xml:space="preserve">   plus the interest rate in line 8 times 1.5 times the sum of the balances for January through December.   Multiplying the monthly balances times the interest rate provides the interest in the year of the over or under collection and</t>
  </si>
  <si>
    <t xml:space="preserve">  adding the interest rate in line 8 times 1.5 times the sum of the the balances for January through December provides the interest for the balance of the 24 month period  </t>
  </si>
  <si>
    <t xml:space="preserve"> Calculation of Applicable Interest Expense for each ATRR period </t>
  </si>
  <si>
    <t xml:space="preserve"> Calculated Interest </t>
  </si>
  <si>
    <t xml:space="preserve">   </t>
  </si>
  <si>
    <t xml:space="preserve"> Annual </t>
  </si>
  <si>
    <t xml:space="preserve"> Monthly </t>
  </si>
  <si>
    <t>(Sum lines 48-59, column f)</t>
  </si>
  <si>
    <t>(Line 62 + line 63)</t>
  </si>
  <si>
    <t>(Sum lines 97-108, column f)</t>
  </si>
  <si>
    <t>(Line 111 + line 112)</t>
  </si>
  <si>
    <t>(Sum lines 141 - 152, column f)</t>
  </si>
  <si>
    <t>(Line 155 + line 156)</t>
  </si>
  <si>
    <t>(Sum lines 188 -199 column f)</t>
  </si>
  <si>
    <t>(Line 202 + line 203)</t>
  </si>
  <si>
    <t>(Sum lines 230 - 241, column f)</t>
  </si>
  <si>
    <t>(Line 244 + line 245)</t>
  </si>
  <si>
    <t xml:space="preserve">The Wholesale Distribution Revenue Requirement is projected using either pages 1-2 or 4-6. The same pages are populated with actual data and the difference with interest is calculated on Attachment 12 </t>
  </si>
  <si>
    <t>1/8*(Page 3, Col 3, Line 14 minus Page 3, Col 3, Line 11)</t>
  </si>
  <si>
    <t>201.3.e, f, and g</t>
  </si>
  <si>
    <t xml:space="preserve">Less Preferred Stock (112.3.c) </t>
  </si>
  <si>
    <t>Annual Revenue Requirement (Col.  4, 7 &amp; 8)</t>
  </si>
  <si>
    <t>(Page 6, Line 33, Col. (b)</t>
  </si>
  <si>
    <t>1/8*(Page 5, Line 8)</t>
  </si>
  <si>
    <t>(Page 4, Line 37 times Page 6, Line 17, Col. 5)</t>
  </si>
  <si>
    <t>(Sum of Lines 8, 13, 23, 37 &amp; 39)</t>
  </si>
  <si>
    <t xml:space="preserve">(Excess)/Deficient Deferred Income Taxes </t>
  </si>
  <si>
    <t>Attach. 5, Line 26, Col. (j)</t>
  </si>
  <si>
    <t xml:space="preserve">(Excess)/Deficient Deferred Income Tax Adjustment </t>
  </si>
  <si>
    <t>The currently effective income tax rate, where FIT is the weighted average Federal income tax rate; SIT is the weighted average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(page 3, line 26).  Excess Deferred Income Taxes reduce income tax expense by the amount of the expense multiplied by (T/1-T).</t>
  </si>
  <si>
    <t>(Weighted Average State Income Tax Rate or Composite SIT)</t>
  </si>
  <si>
    <t xml:space="preserve">       and FIT, SIT &amp; p are as given in Attachment H, Note G.</t>
  </si>
  <si>
    <t>(Excess)/Deficient Deferred Income Taxes (enter negative)</t>
  </si>
  <si>
    <t>(Excess)/Deficient Deferred Income Taxes</t>
  </si>
  <si>
    <t>Attachment 4a - Accumulated Deferred Income Taxes (ADIT) Average Worksheet (Projection)</t>
  </si>
  <si>
    <t>Ln</t>
  </si>
  <si>
    <t>Beginning Balance &amp; Monthly Changes</t>
  </si>
  <si>
    <t xml:space="preserve">Balance </t>
  </si>
  <si>
    <t>Transmission Related</t>
  </si>
  <si>
    <t>Plant Related</t>
  </si>
  <si>
    <t>Labor Related</t>
  </si>
  <si>
    <t>Total
(Sum Col. (e), (f) &amp; (g))</t>
  </si>
  <si>
    <t>ADIT-282</t>
  </si>
  <si>
    <t>Balance-BOY (Attach 4c, Line 30)</t>
  </si>
  <si>
    <t>Total Plant Allocator</t>
  </si>
  <si>
    <t>Net Plant Allocator</t>
  </si>
  <si>
    <t>Attachment H, Page 2, Line 20</t>
  </si>
  <si>
    <t>Wages &amp; Salary Allocator</t>
  </si>
  <si>
    <t>Attachment H, Page 4, Line 11</t>
  </si>
  <si>
    <t>Projected ADIT Total</t>
  </si>
  <si>
    <t>ADIT-283</t>
  </si>
  <si>
    <t>Balance-BOY (Attach 4c, Line 44)</t>
  </si>
  <si>
    <t>ADIT-190</t>
  </si>
  <si>
    <t>Balance-BOY (Attach 4c, Line 18)</t>
  </si>
  <si>
    <t>Attachment 4b - Accumulated Deferred Income Taxes (ADIT) Proration Worksheet (Projection)</t>
  </si>
  <si>
    <t>Weighting for Projection</t>
  </si>
  <si>
    <t>Beginning Balance/
Monthly Increment</t>
  </si>
  <si>
    <t>Transmission Proration
(d) x (f)</t>
  </si>
  <si>
    <t>Plant Proration
(d) x (h)</t>
  </si>
  <si>
    <t>Labor Proration
(d) x (j)</t>
  </si>
  <si>
    <t>Balance (Attach 4c, Line 30)</t>
  </si>
  <si>
    <t>Increment</t>
  </si>
  <si>
    <t>ADIT 282-Prorated EOY Balance</t>
  </si>
  <si>
    <t>Balance (Attach 4c, Line 44)</t>
  </si>
  <si>
    <t>ADIT 283-Prorated EOY Balance</t>
  </si>
  <si>
    <t>Balance (Attach 4c, Line 18)</t>
  </si>
  <si>
    <t>ADIT 190-Prorated EOY Balance</t>
  </si>
  <si>
    <t>Note 1</t>
  </si>
  <si>
    <t>Uses a 365 day calendar year.</t>
  </si>
  <si>
    <t>Note 2</t>
  </si>
  <si>
    <t>Projected end of year ADIT must be based on solely on enacted tax law.  No assumptions for future estimated changes in tax law may be forecasted.</t>
  </si>
  <si>
    <t>Substantial portion, if not all, of the ADIT-282 balance is subject to proration.  Explanation must be provided for any portion of balance not subject to proration.</t>
  </si>
  <si>
    <t>Only amounts in ADIT-283 relating to Depreciation, if applicable, are subject to proration.  See Line 44 in Attach 4c and 4d.</t>
  </si>
  <si>
    <t>Only amounts in ADIT-190 related to NOL carryforwards, if applicable, are subject to proration.  See Line 18 in Attach 4c and 4d.</t>
  </si>
  <si>
    <t>Attachment 4c - Accumulated Deferred Income Taxes (ADIT) Worksheet (Beginning of Year)</t>
  </si>
  <si>
    <t>Item</t>
  </si>
  <si>
    <t>Line 30</t>
  </si>
  <si>
    <t>Line 44</t>
  </si>
  <si>
    <t>Line 18</t>
  </si>
  <si>
    <t>Subtotal</t>
  </si>
  <si>
    <t>Sum of Lines 1-4</t>
  </si>
  <si>
    <t xml:space="preserve">In filling out this attachment, a full and complete description of each item and justification for the allocation to Columns B-F and each separate ADIT item will be listed.  Dissimilar items with amounts exceeding $100,000 will be listed separately. </t>
  </si>
  <si>
    <t>Gas, Prod or Other Related</t>
  </si>
  <si>
    <t>Justification</t>
  </si>
  <si>
    <t>NOL Carryforward</t>
  </si>
  <si>
    <t>Amount subject to Proration</t>
  </si>
  <si>
    <t>Subtotal - p234.b</t>
  </si>
  <si>
    <t>Less FASB 109 Above if not separately removed</t>
  </si>
  <si>
    <t>Less FASB 106 Above if not separately removed</t>
  </si>
  <si>
    <t>Instructions for Account 190:</t>
  </si>
  <si>
    <t>1.  ADIT items related only to Non-Electric Operations (e.g., Gas, Water, Sewer) or Production are directly assigned to Column C</t>
  </si>
  <si>
    <t>2.  ADIT items related only to Transmission are directly assigned to Column D</t>
  </si>
  <si>
    <t>3.  ADIT items related to Plant and not in Columns C &amp; D are included in Column E</t>
  </si>
  <si>
    <t>4.  ADIT items related to labor and not in Columns C &amp; D are included in Column F</t>
  </si>
  <si>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 SFAS 109  &amp; 158 balance sheet items and the related ADIT.  </t>
  </si>
  <si>
    <t>ADIT- 282</t>
  </si>
  <si>
    <t xml:space="preserve">Subtotal - p274.b </t>
  </si>
  <si>
    <t>Instructions for Account 282:</t>
  </si>
  <si>
    <t>ADIT- 283</t>
  </si>
  <si>
    <t>Depreciation Items</t>
  </si>
  <si>
    <t xml:space="preserve">Subtotal - p276.b  </t>
  </si>
  <si>
    <t>Instructions for Account 283:</t>
  </si>
  <si>
    <t>Attachment 4d - Accumulated Deferred Income Taxes (ADIT) Worksheet (End of Year)</t>
  </si>
  <si>
    <t xml:space="preserve">In filling out this attachment, a full and complete description of each item and justification for the allocation to Columns B-F and each separate ADIT item will be listed.  Dissimilar items with amounts exceeding $100,000 will be listed separately.  </t>
  </si>
  <si>
    <t>Subtotal - p234.c</t>
  </si>
  <si>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 SFAS 109  &amp; 158 balance sheet items and the related ADIT.  </t>
  </si>
  <si>
    <t xml:space="preserve">Subtotal - p275.k </t>
  </si>
  <si>
    <t xml:space="preserve">Subtotal - p277.k  </t>
  </si>
  <si>
    <t>Attachment 4e - Accumulated Deferred Income Taxes (ADIT) Average Worksheet (True-Up)</t>
  </si>
  <si>
    <t>Attachment 4a or 4e</t>
  </si>
  <si>
    <r>
      <t>ADIT-282-Proration-</t>
    </r>
    <r>
      <rPr>
        <b/>
        <sz val="10"/>
        <color rgb="FFFF0000"/>
        <rFont val="Arial Narrow"/>
        <family val="2"/>
      </rPr>
      <t>Note A</t>
    </r>
  </si>
  <si>
    <r>
      <t>ADIT-283-Proration-</t>
    </r>
    <r>
      <rPr>
        <b/>
        <sz val="10"/>
        <color rgb="FFFF0000"/>
        <rFont val="Arial Narrow"/>
        <family val="2"/>
      </rPr>
      <t>Note B</t>
    </r>
  </si>
  <si>
    <r>
      <t>ADIT-190-Proration-</t>
    </r>
    <r>
      <rPr>
        <b/>
        <sz val="10"/>
        <color rgb="FFFF0000"/>
        <rFont val="Arial Narrow"/>
        <family val="2"/>
      </rPr>
      <t>Note C</t>
    </r>
  </si>
  <si>
    <t>Enter as negative Attachment 4, Page 1, Line 28 for Projection</t>
  </si>
  <si>
    <t>Enter Attachment 4, Page 1, Line 28 for Projection</t>
  </si>
  <si>
    <t>Enter as negative Attachment 4, Page 1, Line 28 for True-up</t>
  </si>
  <si>
    <t>Calculate using 13 month average balance, except ADIT which is calculated as described in Note D.</t>
  </si>
  <si>
    <t>Prior to obtaining long term debt, the cost of debt, will be 1.99%.  If SCMCN obtains project financing, the long term debt rate will be determined using the methodology in Attachment 8 and Attachment 8 contains a hypothetical example of the internal rate of return methodology; the methodology will be applied to actual amounts for use in Attachment H.  Once SCMCN has long term debt, SCMCN will use its actual cost of long term debt determined in Attachment 5.    The capital structure will be 60% equity and 40% debt during the construction period, after any asset is placed in service, it will be based on the actual capital structure, but capped at 60% equity.</t>
  </si>
  <si>
    <t>13.  Prior to obtaining long term debt, the cost of debt, will be 1.99%.  If SCMCN obtains project financing, the long term debt rate will be determined using the methodology in Attachment 8 and Attachment 8 contains a hypothetical example of the internal rate of return methodology; the methodology will be applied to actual amounts for use in Attachment H.  Once SCMCN has long term debt, SCMCN will use its actual cost of long term debt determined in Attachment 5.    The capital structure will be 60% equity and 40% debt during the construction period, after any asset is placed in service, it will be based on the actual capital structure.</t>
  </si>
  <si>
    <t>Calculate using 13 month average balance, except ADIT which is calculated based on the average of the beginning balance and a prorated end of year balance as required by Section 1.167(l)-1(h)(6)(ii) of the IRS regulations for purposes of rate projections. An annual true-up is calculated based on an average of the actual beginning of the year and end of the year balances.</t>
  </si>
  <si>
    <t>DP</t>
  </si>
  <si>
    <t>Balance-EOY-Prorated (Attach 4b, Line 14)</t>
  </si>
  <si>
    <t>Balance-EOY-Total (Lines 2+3)</t>
  </si>
  <si>
    <t>Balance-EOY-Prorated (Attach 4b, Line 28)</t>
  </si>
  <si>
    <t>Balance-EOY-Total (Lines 9+10)</t>
  </si>
  <si>
    <t>Balance-EOY-Prorated (Attach 4b, Line 42)</t>
  </si>
  <si>
    <t>Balance-EOY-Total (Lines 17+18)</t>
  </si>
  <si>
    <t>Attachment 4f - Accumulated Deferred Income Taxes (ADIT) Proration Worksheet (True-up)</t>
  </si>
  <si>
    <t>Actual Monthly Activity</t>
  </si>
  <si>
    <t>Difference between projected and actual activity</t>
  </si>
  <si>
    <t>Partially prorate actual activity above Monthly projection</t>
  </si>
  <si>
    <t>Partially prorate actual activity below Monthly projection but increases ADIT</t>
  </si>
  <si>
    <t>Partially prorate actual activity below Monthly projection and is a reduction to ADIT</t>
  </si>
  <si>
    <t>Partially prorated actual balance</t>
  </si>
  <si>
    <t>Prorated Projected Balance (Cumulative Sum of f)</t>
  </si>
  <si>
    <t xml:space="preserve">Monthly Increment </t>
  </si>
  <si>
    <t>Proration
(d) x (e)</t>
  </si>
  <si>
    <t>Balance-EOY-Prorated (Attach 4f, Line 14)</t>
  </si>
  <si>
    <t>Balance-EOY-Prorated (Attach 4f, Line 28)</t>
  </si>
  <si>
    <t>Balance-EOY-Prorated (Attach 4f, Line 42)</t>
  </si>
  <si>
    <r>
      <t>ADIT-282-Proration-</t>
    </r>
    <r>
      <rPr>
        <b/>
        <sz val="10"/>
        <color rgb="FFFF0000"/>
        <rFont val="Times New Roman"/>
        <family val="1"/>
      </rPr>
      <t>Note A</t>
    </r>
  </si>
  <si>
    <r>
      <t>ADIT-283-Proration-</t>
    </r>
    <r>
      <rPr>
        <b/>
        <sz val="10"/>
        <color rgb="FFFF0000"/>
        <rFont val="Times New Roman"/>
        <family val="1"/>
      </rPr>
      <t>Note B</t>
    </r>
  </si>
  <si>
    <r>
      <t>ADIT-190-Proration-</t>
    </r>
    <r>
      <rPr>
        <b/>
        <sz val="10"/>
        <color rgb="FFFF0000"/>
        <rFont val="Times New Roman"/>
        <family val="1"/>
      </rPr>
      <t>Note C</t>
    </r>
  </si>
  <si>
    <t>For rate projections and the annual true-up, ADIT is computed using the prorated end of the year balances as required by Section 1.167(l)-1(h)(6) of the IRS regulations. Attachment 4a calculates the projected ADIT balances on line 28 above based on the prorated ending ADIT balances as calculated on Attachment 4b. For the annual true-up, Attachment 4e calculates the projected ADIT balances on line 28 above based on the prorated ending ADIT balances as calculated on Attachment 4f.</t>
  </si>
  <si>
    <t>The balances in Accounts 190, 281, 282 and 283, as adjusted by any amounts in contra accounts identified as regulatory assets or liabilities related to FASB 106 or 109.  Balance of Account 255 is reduced by prior flow throughs and excluded if the utility chose to utilize amortization of tax credits against taxable income.  Account 281 is not allocated.  The calculations of ADIT in the annual true-up calculation will use the 13 month average balances for non-plant related items and the prorated end-of-year balances for plant related items. The calculation of ADIT in the annual projection and Annual True-Up calculations will be performed in accordance with IRS regulation Section 1.167(l)-1(h)(6). Work papers supporting the ADIT calculations will be posted with each Annual True-Up and/or projected net revenue requirement and included in the annual Informational Filing submitted to the Commission. Beginning with the 2019 rate year, the Annual True-Up for a given year will use the same methodology that was used to project that year’s rates. The proration of the Annual True-Up shall apply beginning with the 2019 Annual True-Up.</t>
  </si>
  <si>
    <t>GridLiance High Plains LLC</t>
  </si>
  <si>
    <t>Calculate using 13 month average balance, except ADIT which is calculated based on the prorated end of year balances as required by Section 1.167(l)-1(h)(6) of the IRS regulations for purposes of rate projections. An annual true-up is calculated based on an average of the actual beginning of the year and end of the year balances for non-plant related ADIT and prorated end of year balances for plant related ADIT.</t>
  </si>
  <si>
    <t>Attachment 11a</t>
  </si>
  <si>
    <t>Tri-County Electric Cooperative</t>
  </si>
  <si>
    <t>(Excess)/Deficient Deferred Income Taxes - Protected</t>
  </si>
  <si>
    <t>(Excess)/Deficient Deferred Income Taxes - Unprotected</t>
  </si>
  <si>
    <t>Plant related</t>
  </si>
  <si>
    <t xml:space="preserve">WCLTD = Page 4, Line 20 </t>
  </si>
  <si>
    <t>R = Page 4, Line 23</t>
  </si>
  <si>
    <t>Attachment H, Page 3, Line 40</t>
  </si>
  <si>
    <t>Balance-EOY (Attach 4d, Line 30 less Line 27)</t>
  </si>
  <si>
    <t>Balance-EOY (Attach 4d, Line 44 less Line 41)</t>
  </si>
  <si>
    <t>Balance-EOY (Attach 4d, Line 18 less Line 15)</t>
  </si>
  <si>
    <t>(Line 26 times Line 39)</t>
  </si>
  <si>
    <t>(Federal Income Tax Rate)</t>
  </si>
  <si>
    <t>(Line 33 times Line 46)</t>
  </si>
  <si>
    <t xml:space="preserve"> -   </t>
  </si>
  <si>
    <t>Annual True-up Adjustment (Attachment 12, Line 4 Total)</t>
  </si>
  <si>
    <t>Total Revenue Requirement</t>
  </si>
  <si>
    <t>1st Qtr.</t>
  </si>
  <si>
    <t>NextEra Energy, Inc. --- PRODUCTION---</t>
  </si>
  <si>
    <t/>
  </si>
  <si>
    <t>Code</t>
  </si>
  <si>
    <t>Name</t>
  </si>
  <si>
    <t>Beginning Balance</t>
  </si>
  <si>
    <t>Ending Balance</t>
  </si>
  <si>
    <t>9190110/9190210</t>
  </si>
  <si>
    <t>DTA - Non Current</t>
  </si>
  <si>
    <t>DEP157</t>
  </si>
  <si>
    <t>Amortization of Book Goodwill</t>
  </si>
  <si>
    <t>Total 9190110/9190210</t>
  </si>
  <si>
    <t>9282110/9282210</t>
  </si>
  <si>
    <t>DTL - Property</t>
  </si>
  <si>
    <t>Total 9282110/9282210</t>
  </si>
  <si>
    <t>SubConsolidated Deferred Balances Report - Fed/State/FBOS (USD)</t>
  </si>
  <si>
    <t>Dx</t>
  </si>
  <si>
    <t>Tx</t>
  </si>
  <si>
    <t>Rate Change</t>
  </si>
  <si>
    <t>Out of Period Adj DO</t>
  </si>
  <si>
    <t>Out of Period Adj BSO</t>
  </si>
  <si>
    <t>RTP</t>
  </si>
  <si>
    <t>Adj Beg Balance</t>
  </si>
  <si>
    <t>Current Activity</t>
  </si>
  <si>
    <t>Current Activity DO</t>
  </si>
  <si>
    <t>Current Activity BSO</t>
  </si>
  <si>
    <t>Reg Assets BSO</t>
  </si>
  <si>
    <t>FIN 48</t>
  </si>
  <si>
    <t>Audit Adj</t>
  </si>
  <si>
    <t>Purchase Accounting</t>
  </si>
  <si>
    <t>APIC</t>
  </si>
  <si>
    <t>OCI</t>
  </si>
  <si>
    <t>Reclass</t>
  </si>
  <si>
    <t>Unassigned</t>
  </si>
  <si>
    <t>RES136</t>
  </si>
  <si>
    <t>Other Accrued Liabilities</t>
  </si>
  <si>
    <t>TAXCR_190</t>
  </si>
  <si>
    <t>ITC &amp; Reg Liabilities</t>
  </si>
  <si>
    <t>TAXCR_ST_190</t>
  </si>
  <si>
    <t>FAS109 - 190</t>
  </si>
  <si>
    <t>AFD101</t>
  </si>
  <si>
    <t>AFUDC Debt</t>
  </si>
  <si>
    <t>AFUDC_FED_282</t>
  </si>
  <si>
    <t>AFUDC Equity Def Taxes</t>
  </si>
  <si>
    <t>AFUDC_ST_282</t>
  </si>
  <si>
    <t>ATTD_TAX_REFORM_282</t>
  </si>
  <si>
    <t>Excess Deferred Taxes - Tax Reform - 282</t>
  </si>
  <si>
    <t>DEP101</t>
  </si>
  <si>
    <t>Tax Depreciation</t>
  </si>
  <si>
    <t>DEP103</t>
  </si>
  <si>
    <t>Reversal of Book Depreciation</t>
  </si>
  <si>
    <t>DEP106</t>
  </si>
  <si>
    <t>Reclass Book Depr to AFUDC Depr</t>
  </si>
  <si>
    <t>DEP144</t>
  </si>
  <si>
    <t>Tax/Book Depr Diff</t>
  </si>
  <si>
    <t>EMP803</t>
  </si>
  <si>
    <t>Welfare Capitalized</t>
  </si>
  <si>
    <t>INT101</t>
  </si>
  <si>
    <t>Method Life CPI</t>
  </si>
  <si>
    <t>REM101</t>
  </si>
  <si>
    <t>Cost of Removal</t>
  </si>
  <si>
    <t>RSH101</t>
  </si>
  <si>
    <t>Computer Software</t>
  </si>
  <si>
    <t>SAL101</t>
  </si>
  <si>
    <t>Tax Gain/Loss</t>
  </si>
  <si>
    <t>TAXCR_282</t>
  </si>
  <si>
    <t>EQ AFUDC Def TX &amp; SFAS 109</t>
  </si>
  <si>
    <t>9282800/9190751</t>
  </si>
  <si>
    <t>State NOL</t>
  </si>
  <si>
    <t>Total 9282800/9190751</t>
  </si>
  <si>
    <t>9283110/9283210</t>
  </si>
  <si>
    <t>DTL - Non Current</t>
  </si>
  <si>
    <t>AFD105</t>
  </si>
  <si>
    <t>AFUDC Debt - Carrying Charges</t>
  </si>
  <si>
    <t>AFUDC_FED_283</t>
  </si>
  <si>
    <t>AFUDC Equity Gross-Up</t>
  </si>
  <si>
    <t>AFUDC_ST_283</t>
  </si>
  <si>
    <t>AMO210</t>
  </si>
  <si>
    <t>Amortization Reg Debits 407.3</t>
  </si>
  <si>
    <t>RSH102</t>
  </si>
  <si>
    <t>Research and Experimental Costs</t>
  </si>
  <si>
    <t>Total 9283110/9283210</t>
  </si>
  <si>
    <t>Total Unassigned</t>
  </si>
  <si>
    <t>SubConsolidated Provision Report (USD)</t>
  </si>
  <si>
    <t>1314A</t>
  </si>
  <si>
    <t>1314B</t>
  </si>
  <si>
    <t>TOTAL</t>
  </si>
  <si>
    <t>GridLiance High Plains - Above</t>
  </si>
  <si>
    <t>GridLiance High Plains - Below</t>
  </si>
  <si>
    <t>Total Pre-Tax Book Income:</t>
  </si>
  <si>
    <t>UPTBI: Pre-Tax Book Income</t>
  </si>
  <si>
    <t>Total Total Pre-Tax Book Income</t>
  </si>
  <si>
    <t>Deductible State Tax:</t>
  </si>
  <si>
    <t>KS: Kansas</t>
  </si>
  <si>
    <t>MO: Missouri</t>
  </si>
  <si>
    <t>OK: Oklahoma</t>
  </si>
  <si>
    <t>Total Deductible State Tax</t>
  </si>
  <si>
    <t>Permanent Differences:</t>
  </si>
  <si>
    <t>Gross</t>
  </si>
  <si>
    <t>Tax Effected - Yr</t>
  </si>
  <si>
    <t>Tax Effecetd - Month</t>
  </si>
  <si>
    <t>AFD102: AFUDC Depreciation</t>
  </si>
  <si>
    <t>MEL101: Business Meals</t>
  </si>
  <si>
    <t>Total Permanent Differences</t>
  </si>
  <si>
    <t>Financial Taxable Income</t>
  </si>
  <si>
    <t>Temporary Differences:</t>
  </si>
  <si>
    <t>AMO210: Amortization Reg Debits 407.3</t>
  </si>
  <si>
    <t>DEP101: Tax Depreciation</t>
  </si>
  <si>
    <t>DEP103: Reversal of Book Depreciation</t>
  </si>
  <si>
    <t>DEP106: Reclass Book Depr to AFUDC Depr</t>
  </si>
  <si>
    <t>DEP157: Amortization of Book Goodwill</t>
  </si>
  <si>
    <t>EMP803: Welfare Capitalized</t>
  </si>
  <si>
    <t>INT101: Method Life CPI</t>
  </si>
  <si>
    <t>REM101: Cost of Removal</t>
  </si>
  <si>
    <t>SAL101: Tax Gain/Loss</t>
  </si>
  <si>
    <t>Total Temporary Differences</t>
  </si>
  <si>
    <t>Federal Taxable Income (Pre-NOL)</t>
  </si>
  <si>
    <t>NOL Reclass</t>
  </si>
  <si>
    <t>Federal Taxable Income (Post-NOL)</t>
  </si>
  <si>
    <t>Unit Tax Rate</t>
  </si>
  <si>
    <t> </t>
  </si>
  <si>
    <t>Federal Tax - Current</t>
  </si>
  <si>
    <t>After Tax Temp Differences:</t>
  </si>
  <si>
    <t>Total After Tax Temp Differences</t>
  </si>
  <si>
    <t>Cash Tax Adjustments</t>
  </si>
  <si>
    <t>Return Basis Provision</t>
  </si>
  <si>
    <t>True-Ups:</t>
  </si>
  <si>
    <t>Current Deferred Reclass</t>
  </si>
  <si>
    <t>Total True-Ups</t>
  </si>
  <si>
    <t>Non-Cash Tax Adjustments:</t>
  </si>
  <si>
    <t>Total Non-Cash Tax Adjustments</t>
  </si>
  <si>
    <t>Total Current Federal Provision</t>
  </si>
  <si>
    <t>Deferred Tax Provision:</t>
  </si>
  <si>
    <t>BDTPBS: Begin Deferred Tax Per B/S</t>
  </si>
  <si>
    <t>BSO: + Bal Sheet Only Adjustment</t>
  </si>
  <si>
    <t>EDTPBS: - Ending Deferred Tax Per B/S</t>
  </si>
  <si>
    <t>Total Deferred Tax Provision</t>
  </si>
  <si>
    <t>Equity Adjustment</t>
  </si>
  <si>
    <t>Total Federal Tax Provision</t>
  </si>
  <si>
    <t>Total State Tax Provision:</t>
  </si>
  <si>
    <t>SCTP: State Current Tax Provision</t>
  </si>
  <si>
    <t>SDTP: State Deferred Tax Provision</t>
  </si>
  <si>
    <t>Total State Tax Provision</t>
  </si>
  <si>
    <t>Total Tax Provision</t>
  </si>
  <si>
    <t>Effective Tax Rate</t>
  </si>
  <si>
    <t>Attachment 6x - Rate Mitigation Workpaper (Note A)</t>
  </si>
  <si>
    <t>Projected Annual Transmission Revenue Requirement</t>
  </si>
  <si>
    <t>(6)</t>
  </si>
  <si>
    <t>(7)</t>
  </si>
  <si>
    <t>Without ADIT Reset Pre-Close</t>
  </si>
  <si>
    <t>With ADIT Reset Post-Close</t>
  </si>
  <si>
    <t>Post-Close Mitigated</t>
  </si>
  <si>
    <t>Difference vs Without ADIT Reset 
(Column 4 - Column 3)</t>
  </si>
  <si>
    <t>Difference
(Column 6 - Column 4)</t>
  </si>
  <si>
    <t>RETURN ®</t>
  </si>
  <si>
    <t xml:space="preserve">  Long Term Debt (Weighted) [=WCLTD]</t>
  </si>
  <si>
    <t>(Appendix III, page 4, line 83, column 5)</t>
  </si>
  <si>
    <t xml:space="preserve">  Preferred Stock (Weighted)</t>
  </si>
  <si>
    <t>(Appendix III, page 4, line 84, column 5)</t>
  </si>
  <si>
    <t xml:space="preserve">  Common Stock (Weighted)  </t>
  </si>
  <si>
    <t>(Appendix III, page 4, line 85, column 5)</t>
  </si>
  <si>
    <t>Total Rate of Return (Weighted) [=R]</t>
  </si>
  <si>
    <t>(Appendix III, page 4, line 86, column 5)</t>
  </si>
  <si>
    <t>RATE BASE</t>
  </si>
  <si>
    <t>(Appendix III, page 2, line 15, column 5)</t>
  </si>
  <si>
    <t>ADJUSTMENTS TO RATE BASE</t>
  </si>
  <si>
    <t xml:space="preserve">  ADIT (Note B)</t>
  </si>
  <si>
    <t>(Attach 6a, line 8, col. ( E) or 6z page 1 and 3, line 8, col. ( E))</t>
  </si>
  <si>
    <t xml:space="preserve">  Account No. 255</t>
  </si>
  <si>
    <t>(Appendix III, page 2, line 18, column 5)</t>
  </si>
  <si>
    <t>(Appendix III, page 2, line 19, column 5)</t>
  </si>
  <si>
    <t xml:space="preserve">  Unfunded Reserves</t>
  </si>
  <si>
    <t>(Appendix III, page 2, line 20, column 5)</t>
  </si>
  <si>
    <t xml:space="preserve">  Unamortized Regulatory Assets</t>
  </si>
  <si>
    <t>(Appendix III, page 2, line 21, column 5)</t>
  </si>
  <si>
    <t xml:space="preserve">  Unamortized Abandoned Plant</t>
  </si>
  <si>
    <t>(Appendix III, page 2, line 22, column 5)</t>
  </si>
  <si>
    <t>TOTAL ADJUSTMENTS</t>
  </si>
  <si>
    <t>Sum (lines 8-13)</t>
  </si>
  <si>
    <t>TOTAL WORKING CAPITAL</t>
  </si>
  <si>
    <t>(Appendix III, page 2, line 29, column 5)</t>
  </si>
  <si>
    <t>(sum lines 6, 14 and 15)</t>
  </si>
  <si>
    <t>REVENUE REQUIREMENT:</t>
  </si>
  <si>
    <t>RETURN [Rate Base * Rate of Return]</t>
  </si>
  <si>
    <t>(line 16 * line 5)</t>
  </si>
  <si>
    <t>TOTAL O&amp;M and A&amp;G</t>
  </si>
  <si>
    <t>(Appendix III, page 3, line 38, column 5)</t>
  </si>
  <si>
    <t>TOTAL DEPRECIATION</t>
  </si>
  <si>
    <t>(Appendix III, page 3, line 43, column 5)</t>
  </si>
  <si>
    <t>(Appendix III, page 3, line 52, column 5)</t>
  </si>
  <si>
    <t>TOTAL INCOME TAXES</t>
  </si>
  <si>
    <t>(line 36)</t>
  </si>
  <si>
    <t>Total Gross Revenue Requirement (Note C)</t>
  </si>
  <si>
    <t>Sum (lines 17-21)</t>
  </si>
  <si>
    <t xml:space="preserve">     T=SIT * (1-FIT) + FIT - (p*FIT)</t>
  </si>
  <si>
    <t>(Appendix III, page 3, line 54, column 3)</t>
  </si>
  <si>
    <t xml:space="preserve">(Appendix III, page 3, line 55, column 3) </t>
  </si>
  <si>
    <t xml:space="preserve">       where WCLTD=(line 2) and R= (line 5)</t>
  </si>
  <si>
    <t xml:space="preserve">       and FIT, SIT &amp; p are as referenced in Note F</t>
  </si>
  <si>
    <t xml:space="preserve">      1 / (1 - T)  = (T from line 24)</t>
  </si>
  <si>
    <t xml:space="preserve">Amortized Investment Tax Credit </t>
  </si>
  <si>
    <t xml:space="preserve">(Appendix III, page 3, line 59, column 3) </t>
  </si>
  <si>
    <t>Sum (lines 42-43)</t>
  </si>
  <si>
    <t>Tax Effect of Permanent Differences, including AFUDC Equity</t>
  </si>
  <si>
    <t>(Line 38)</t>
  </si>
  <si>
    <t>Income Tax Calculation</t>
  </si>
  <si>
    <t>(Line 17 times Line 25)</t>
  </si>
  <si>
    <t>ITC adjustment</t>
  </si>
  <si>
    <t>(Line 28 times Line 29)</t>
  </si>
  <si>
    <t>(Excess)/Deficient Deferred Income Tax Adjustment</t>
  </si>
  <si>
    <t>(Line 28 times Line 30)</t>
  </si>
  <si>
    <t>(Line 24/(1 - Line 24) times Line 31)</t>
  </si>
  <si>
    <t>Sum (lines 32-35)</t>
  </si>
  <si>
    <t>SUMMARY OF PERMANENT TAX ADJUSTMENTS TO FEED ATT. 12</t>
  </si>
  <si>
    <t>Total Tax adjustment for Permanent Differences</t>
  </si>
  <si>
    <t>Sum (lines 39-41)</t>
  </si>
  <si>
    <t>Tax adjustment for AFUDC Equity</t>
  </si>
  <si>
    <t>Company Records</t>
  </si>
  <si>
    <t>Tax Adjustment for Meals &amp; Entertainment</t>
  </si>
  <si>
    <t>Amortization of Goodwill (Note D)</t>
  </si>
  <si>
    <t>Col 6 = (Line 38 - Sum (lines 39-40)</t>
  </si>
  <si>
    <t>Amortized Excess Deferred Taxes (enter negative)</t>
  </si>
  <si>
    <t>Amortized Deficient Deferred Taxes</t>
  </si>
  <si>
    <t>As filed in the original application filed in docket EC21-10-000 on October 20, 2020, the transaction will be treated as an asset sale for tax purposes.  IRS normalization rules will require the accumulated deferred income tax (“ADIT”) balances of the GridLiance Transcos to be reset to $0 upon closing.  The resulting step up in rate base is expected to increase the combined revenue requirement of the GridLiance Transcos during the five-year period after the transaction closes.  To mitigate this potentially adverse rate effect, GridLiance West will provide fully offsetting rate reductions by utilizing a portion of the tax amortization from Goodwill created by the transaction at the holding company level, reflected as a reduction to the income tax allowance of each GridLiance Transco during the five-year period after closing.</t>
  </si>
  <si>
    <t>Line 8, column (3),  illustrates the ADIT balances prior to the close of the transaction.  Line 8, column (4), represents the elimination of the prior ADIT balances due to the "reset" of ADIT and reflects the estimated ADIT that will accumulate on the new rate base items from the date of closing of the transaction to the end of the year.</t>
  </si>
  <si>
    <t>Note C</t>
  </si>
  <si>
    <t>Line 22, column (3) illustrates the gross revenue requirement prior to the close of the transaction, utilizing ADIT balances of record.  Line 22, colum (4) illustrates the new gross revenue requirement due to the ADIT "reset".  The increase or decrease in gross revenue requirement is then mitigated in Line 22, column (6) by a reduction or increase in the income tax allowance on Line 21.</t>
  </si>
  <si>
    <t>Note D</t>
  </si>
  <si>
    <t xml:space="preserve">The calculation of the amortization adjustment on Line 41, column (6) is iterative to determine the amount of Goodwill amortization that must be pushed down from the holdco level to properly mitigate the increase in gross revenue requirement from the ADIT "reset".  </t>
  </si>
  <si>
    <t>Attachment 6z.1 - Accumulated Deferred Income Taxes (ADIT) Average Worksheet</t>
  </si>
  <si>
    <t>Page 1 of 4</t>
  </si>
  <si>
    <t>Attachment 6z.3 - Accumulated Deferred Income Taxes (ADIT) Average Worksheet</t>
  </si>
  <si>
    <t>Page 3 of 4</t>
  </si>
  <si>
    <t xml:space="preserve">ADIT BALANCES: WITHOUT ADIT RESET PRE-CLOSE </t>
  </si>
  <si>
    <t>ADIT BALANCES: WITH ADIT RESET POST-CLOSE</t>
  </si>
  <si>
    <t>For the 12 Months Ended 12/31/2022</t>
  </si>
  <si>
    <t>(Sum Col. B, C &amp; D)</t>
  </si>
  <si>
    <t>ADIT-282 (enter negative)</t>
  </si>
  <si>
    <t>Line 12</t>
  </si>
  <si>
    <t>ADIT-283 (enter negative)</t>
  </si>
  <si>
    <t>Line 16</t>
  </si>
  <si>
    <t>Line 20</t>
  </si>
  <si>
    <t>Sum of Lines 1-3</t>
  </si>
  <si>
    <t>Wages &amp; Salary Allocator (sum lines 1-3 for each column)</t>
  </si>
  <si>
    <t>Appendix III, line 81</t>
  </si>
  <si>
    <t>Appendix III, line 15</t>
  </si>
  <si>
    <t>Enter as negative Appendix III, page 2, line 17</t>
  </si>
  <si>
    <t>Balance-BOY (Attach 6c, Line 30)</t>
  </si>
  <si>
    <t>EOY (Attach 6d, Line 30 less Line 26)</t>
  </si>
  <si>
    <t>Balance-EOY Prorated (Attach 6b, Line 14)</t>
  </si>
  <si>
    <t>ADIT 282-Total (Lines 10+11)</t>
  </si>
  <si>
    <t>Balance-BOY (Attach 6c, Line 44)</t>
  </si>
  <si>
    <t>EOY (Attach 6d, Line 44 less Line 40)</t>
  </si>
  <si>
    <t>EOY Prorated (Attach 6b, Line 28)</t>
  </si>
  <si>
    <t>ADIT 283-Total  (Lines 14+15)</t>
  </si>
  <si>
    <t>Balance-BOY (Attach 6c, Line 18)</t>
  </si>
  <si>
    <t>EOY (Attach 6d, Line 18 less Line 14)</t>
  </si>
  <si>
    <t>EOY Prorated (Attach 6b, Line 42)</t>
  </si>
  <si>
    <t>ADIT 190-Total (Lines 18+19)</t>
  </si>
  <si>
    <t>Page 2 of 4</t>
  </si>
  <si>
    <t>Page 4 of 4</t>
  </si>
  <si>
    <t>Attachment 6z.2 - Accumulated Deferred Income Taxes (ADIT) Proration Worksheet - Monthly Proration Details</t>
  </si>
  <si>
    <t>Attachment 6z.4 - Accumulated Deferred Income Taxes (ADIT) Proration Worksheet - Monthly Proration Details</t>
  </si>
  <si>
    <t>ADIT BALANCES: WITHOUT ADIT RESET PRE-CLOSE</t>
  </si>
  <si>
    <r>
      <t>ADIT-282-Proration-</t>
    </r>
    <r>
      <rPr>
        <b/>
        <sz val="12"/>
        <color rgb="FFFF0000"/>
        <rFont val="Arial Narrow"/>
        <family val="2"/>
      </rPr>
      <t>Note A</t>
    </r>
  </si>
  <si>
    <t>Balance (Attach 6c, Line 30)</t>
  </si>
  <si>
    <r>
      <t>ADIT-283-Proration-</t>
    </r>
    <r>
      <rPr>
        <b/>
        <sz val="12"/>
        <color rgb="FFFF0000"/>
        <rFont val="Arial Narrow"/>
        <family val="2"/>
      </rPr>
      <t>Note B</t>
    </r>
  </si>
  <si>
    <t>Balance (Attach 6c, Line 44)</t>
  </si>
  <si>
    <r>
      <t>ADIT-190-Proration-</t>
    </r>
    <r>
      <rPr>
        <b/>
        <sz val="12"/>
        <color rgb="FFFF0000"/>
        <rFont val="Arial Narrow"/>
        <family val="2"/>
      </rPr>
      <t>Note C</t>
    </r>
  </si>
  <si>
    <t>Balance (Attach 6c, Line 18)</t>
  </si>
  <si>
    <t>Only amounts in ADIT-283 relating to Depreciation, if applicable, are subject to proration.  See Line 44 in Attach 6c and 6d.</t>
  </si>
  <si>
    <t>Only amounts in ADIT-190 related to NOL carryforwards, if applicable, are subject to proration.  See Line 18 in Attach 6c and 6d.</t>
  </si>
  <si>
    <t>Forecasted ADIT Activity - Depreciation Related Only</t>
  </si>
  <si>
    <t>Plant</t>
  </si>
  <si>
    <t>PRE-CLOSE ADIT (MITIGATION)</t>
  </si>
  <si>
    <t>Federal rate after ITA</t>
  </si>
  <si>
    <t>Tx percentage</t>
  </si>
  <si>
    <t>State rate after ITA</t>
  </si>
  <si>
    <t>Dx percentage</t>
  </si>
  <si>
    <t>Description</t>
  </si>
  <si>
    <t>Total 2021</t>
  </si>
  <si>
    <t>Total 2022</t>
  </si>
  <si>
    <t>Total 2023</t>
  </si>
  <si>
    <t>Total 2024</t>
  </si>
  <si>
    <t>Cumulative</t>
  </si>
  <si>
    <t>Pre-Tax</t>
  </si>
  <si>
    <t xml:space="preserve">     Book Depreciation</t>
  </si>
  <si>
    <t xml:space="preserve">     Tax Depreciation</t>
  </si>
  <si>
    <t>includes pre-tax amount for NOL</t>
  </si>
  <si>
    <t>Total Federal Timing Differences</t>
  </si>
  <si>
    <t xml:space="preserve">     Tax Depreciation - State</t>
  </si>
  <si>
    <t xml:space="preserve">     Tax Depreciation - State Mod</t>
  </si>
  <si>
    <t>Total State Timing Differences</t>
  </si>
  <si>
    <t>Deferred Taxes Depreciation FERC 282</t>
  </si>
  <si>
    <t>State</t>
  </si>
  <si>
    <t>FBOS</t>
  </si>
  <si>
    <t>Federal</t>
  </si>
  <si>
    <t>ADIT - Depr Activity</t>
  </si>
  <si>
    <t>ADIT Balance - Depr Forecasted Activity</t>
  </si>
  <si>
    <t xml:space="preserve">          Total ADIT Ledger Balance</t>
  </si>
  <si>
    <t>13 month Average - Annual - Total Activity</t>
  </si>
  <si>
    <t>13 month Average - Annual - Total Activity Property</t>
  </si>
  <si>
    <t>Proration Adjustment</t>
  </si>
  <si>
    <t>Adjusted 13 Month Average - Annual Total Activity Property</t>
  </si>
  <si>
    <t>13 month Average - Annual - Total Activity Other</t>
  </si>
  <si>
    <t xml:space="preserve">Total ADIT 13 Month Average </t>
  </si>
  <si>
    <t>POST-CLOSE ADIT (MITIGATION)</t>
  </si>
  <si>
    <t>assets purchased at 3/31/2021</t>
  </si>
  <si>
    <t>POST-CLOSE ADIT</t>
  </si>
  <si>
    <t>ties to Tax_Tax Depreciation Support tab</t>
  </si>
  <si>
    <t>4/30/2026 8:29:14 AM</t>
  </si>
  <si>
    <t>2025 Q4 STANDALONE FINANCIALS, Z_NEET_11_GL HIGH PLAINS (1314A_1314B)</t>
  </si>
  <si>
    <t>SATTD_DEPRARAM</t>
  </si>
  <si>
    <t>Excess Deferred Taxes - ARAM Rates</t>
  </si>
  <si>
    <t>TAXCR_ST_282</t>
  </si>
  <si>
    <t>FAS109 - 282</t>
  </si>
  <si>
    <t>SAL104</t>
  </si>
  <si>
    <t>Gain/Loss on Sale of Investment Securities</t>
  </si>
  <si>
    <t>4/30/2026 8:42:08 AM</t>
  </si>
  <si>
    <t>RSH101: Computer Software</t>
  </si>
  <si>
    <t>RSH102: Research and Experimental Costs</t>
  </si>
  <si>
    <t>NC_RTP_2024_PERM: NC_RTP_2024_PERM</t>
  </si>
  <si>
    <t>NC_RTP_2024_TEMP: NC_RTP_2024_TEMP</t>
  </si>
  <si>
    <t>Total 2025</t>
  </si>
  <si>
    <t>For  the 12 months ended 12/31/2025</t>
  </si>
  <si>
    <t>Years 2025</t>
  </si>
  <si>
    <t>For the 12 months ended 12/31/2025</t>
  </si>
  <si>
    <t>NPV = 0 = Σ[t=1 to N] C_t / (1 + IRR)^(pwr(t))</t>
  </si>
  <si>
    <t xml:space="preserve">Some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</si>
</sst>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_);\(&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0.0"/>
    <numFmt numFmtId="173" formatCode="&quot;$&quot;#,##0.000"/>
    <numFmt numFmtId="174" formatCode="&quot;$&quot;#,##0.00"/>
    <numFmt numFmtId="175" formatCode="_(* #,##0_);_(* \(#,##0\);_(* &quot;-&quot;??_);_(@_)"/>
    <numFmt numFmtId="176" formatCode="_(&quot;$&quot;* #,##0_);_(&quot;$&quot;* \(#,##0\);_(&quot;$&quot;* &quot;-&quot;??_);_(@_)"/>
    <numFmt numFmtId="177" formatCode="&quot;$&quot;#,##0.0000"/>
    <numFmt numFmtId="178" formatCode="0_);\(0\)"/>
    <numFmt numFmtId="179" formatCode="&quot;$&quot;#,##0.0"/>
    <numFmt numFmtId="180" formatCode="_(* #,##0.0_);_(* \(#,##0.0\);_(* &quot;-&quot;??_);_(@_)"/>
    <numFmt numFmtId="181" formatCode="#,##0.0_);\(#,##0.0\)"/>
    <numFmt numFmtId="182" formatCode="0.0000%"/>
    <numFmt numFmtId="183" formatCode="&quot;$&quot;#,##0.000_);\(&quot;$&quot;#,##0.000\)"/>
    <numFmt numFmtId="184" formatCode="&quot;$&quot;#,##0.0_);\(&quot;$&quot;#,##0.0\)"/>
    <numFmt numFmtId="185" formatCode="#,##0.000_);\(#,##0.000\)"/>
    <numFmt numFmtId="186" formatCode="_(* #,##0.0000_);_(* \(#,##0.0000\);_(* &quot;-&quot;??_);_(@_)"/>
    <numFmt numFmtId="187" formatCode="_(* #,##0.00000_);_(* \(#,##0.00000\);_(* &quot;-&quot;??_);_(@_)"/>
    <numFmt numFmtId="188" formatCode="_(* #,##0.0\¢_m;[Red]_(* \-#,##0.0\¢_m;[Green]_(* 0.0\¢_m;_(@_)_%"/>
    <numFmt numFmtId="189" formatCode="_(* #,##0.00\¢_m;[Red]_(* \-#,##0.00\¢_m;[Green]_(* 0.00\¢_m;_(@_)_%"/>
    <numFmt numFmtId="190" formatCode="_(* #,##0.000\¢_m;[Red]_(* \-#,##0.000\¢_m;[Green]_(* 0.000\¢_m;_(@_)_%"/>
    <numFmt numFmtId="191" formatCode="_(_(\£* #,##0_)_%;[Red]_(\(\£* #,##0\)_%;[Green]_(_(\£* #,##0_)_%;_(@_)_%"/>
    <numFmt numFmtId="192" formatCode="_(_(\£* #,##0.0_)_%;[Red]_(\(\£* #,##0.0\)_%;[Green]_(_(\£* #,##0.0_)_%;_(@_)_%"/>
    <numFmt numFmtId="193" formatCode="_(_(\£* #,##0.00_)_%;[Red]_(\(\£* #,##0.00\)_%;[Green]_(_(\£* #,##0.00_)_%;_(@_)_%"/>
    <numFmt numFmtId="194" formatCode="0.0%_);\(0.0%\)"/>
    <numFmt numFmtId="195" formatCode="\•\ \ @"/>
    <numFmt numFmtId="196" formatCode="_(_(\•_ #0_)_%;[Red]_(_(\•_ \-#0\)_%;[Green]_(_(\•_ #0_)_%;_(_(\•_ @_)_%"/>
    <numFmt numFmtId="197" formatCode="_(_(_•_ \•_ #0_)_%;[Red]_(_(_•_ \•_ \-#0\)_%;[Green]_(_(_•_ \•_ #0_)_%;_(_(_•_ \•_ @_)_%"/>
    <numFmt numFmtId="198" formatCode="_(_(_•_ _•_ \•_ #0_)_%;[Red]_(_(_•_ _•_ \•_ \-#0\)_%;[Green]_(_(_•_ _•_ \•_ #0_)_%;_(_(_•_ \•_ @_)_%"/>
    <numFmt numFmtId="199" formatCode="#,##0,_);\(#,##0,\)"/>
    <numFmt numFmtId="200" formatCode="0.0,_);\(0.0,\)"/>
    <numFmt numFmtId="201" formatCode="0.00,_);\(0.00,\)"/>
    <numFmt numFmtId="202" formatCode="_(_(_$* #,##0.0_)_%;[Red]_(\(_$* #,##0.0\)_%;[Green]_(_(_$* #,##0.0_)_%;_(@_)_%"/>
    <numFmt numFmtId="203" formatCode="_(_(_$* #,##0.00_)_%;[Red]_(\(_$* #,##0.00\)_%;[Green]_(_(_$* #,##0.00_)_%;_(@_)_%"/>
    <numFmt numFmtId="204" formatCode="_(_(_$* #,##0.000_)_%;[Red]_(\(_$* #,##0.000\)_%;[Green]_(_(_$* #,##0.000_)_%;_(@_)_%"/>
    <numFmt numFmtId="205" formatCode="_._.* #,##0.0_)_%;_._.* \(#,##0.0\)_%;_._.* \ ?_)_%"/>
    <numFmt numFmtId="206" formatCode="_._.* #,##0.00_)_%;_._.* \(#,##0.00\)_%;_._.* \ ?_)_%"/>
    <numFmt numFmtId="207" formatCode="_._.* #,##0.000_)_%;_._.* \(#,##0.000\)_%;_._.* \ ?_)_%"/>
    <numFmt numFmtId="208" formatCode="_._.* #,##0.0000_)_%;_._.* \(#,##0.0000\)_%;_._.* \ ?_)_%"/>
    <numFmt numFmtId="209" formatCode="_(_(&quot;$&quot;* #,##0.0_)_%;[Red]_(\(&quot;$&quot;* #,##0.0\)_%;[Green]_(_(&quot;$&quot;* #,##0.0_)_%;_(@_)_%"/>
    <numFmt numFmtId="210" formatCode="_(_(&quot;$&quot;* #,##0.00_)_%;[Red]_(\(&quot;$&quot;* #,##0.00\)_%;[Green]_(_(&quot;$&quot;* #,##0.00_)_%;_(@_)_%"/>
    <numFmt numFmtId="211" formatCode="_(_(&quot;$&quot;* #,##0.000_)_%;[Red]_(\(&quot;$&quot;* #,##0.000\)_%;[Green]_(_(&quot;$&quot;* #,##0.000_)_%;_(@_)_%"/>
    <numFmt numFmtId="212" formatCode="_._.&quot;$&quot;* #,##0.0_)_%;_._.&quot;$&quot;* \(#,##0.0\)_%;_._.&quot;$&quot;* \ ?_)_%"/>
    <numFmt numFmtId="213" formatCode="_._.&quot;$&quot;* #,##0.00_)_%;_._.&quot;$&quot;* \(#,##0.00\)_%;_._.&quot;$&quot;* \ ?_)_%"/>
    <numFmt numFmtId="214" formatCode="_._.&quot;$&quot;* #,##0.000_)_%;_._.&quot;$&quot;* \(#,##0.000\)_%;_._.&quot;$&quot;* \ ?_)_%"/>
    <numFmt numFmtId="215" formatCode="_._.&quot;$&quot;* #,##0.0000_)_%;_._.&quot;$&quot;* \(#,##0.0000\)_%;_._.&quot;$&quot;* \ ?_)_%"/>
    <numFmt numFmtId="216" formatCode="&quot;$&quot;#,##0,_);\(&quot;$&quot;#,##0,\)"/>
    <numFmt numFmtId="217" formatCode="&quot;$&quot;0.0,_);\(&quot;$&quot;0.0,\)"/>
    <numFmt numFmtId="218" formatCode="&quot;$&quot;0.00,_);\(&quot;$&quot;0.00,\)"/>
    <numFmt numFmtId="219" formatCode="_(* dd\-mmm\-yy_)_%"/>
    <numFmt numFmtId="220" formatCode="_(* dd\ mmmm\ yyyy_)_%"/>
    <numFmt numFmtId="221" formatCode="_(* mmmm\ dd\,\ yyyy_)_%"/>
    <numFmt numFmtId="222" formatCode="_(* dd\.mm\.yyyy_)_%"/>
    <numFmt numFmtId="223" formatCode="_(* mm/dd/yyyy_)_%"/>
    <numFmt numFmtId="224" formatCode="m/d/yy;@"/>
    <numFmt numFmtId="225" formatCode="#,##0.0\x_);\(#,##0.0\x\)"/>
    <numFmt numFmtId="226" formatCode="#,##0.00\x_);\(#,##0.00\x\)"/>
    <numFmt numFmtId="227" formatCode="[$€-2]\ #,##0_);\([$€-2]\ #,##0\)"/>
    <numFmt numFmtId="228" formatCode="[$€-2]\ #,##0.0_);\([$€-2]\ #,##0.0\)"/>
    <numFmt numFmtId="229" formatCode="_([$€-2]* #,##0.00_);_([$€-2]* \(#,##0.00\);_([$€-2]* &quot;-&quot;??_)"/>
    <numFmt numFmtId="230" formatCode="General_)_%"/>
    <numFmt numFmtId="231" formatCode="_(_(#0_)_%;[Red]_(_(\-#0\)_%;[Green]_(_(#0_)_%;_(_(@_)_%"/>
    <numFmt numFmtId="232" formatCode="_(_(_•_ #0_)_%;[Red]_(_(_•_ \-#0\)_%;[Green]_(_(_•_ #0_)_%;_(_(_•_ @_)_%"/>
    <numFmt numFmtId="233" formatCode="_(_(_•_ _•_ #0_)_%;[Red]_(_(_•_ _•_ \-#0\)_%;[Green]_(_(_•_ _•_ #0_)_%;_(_(_•_ _•_ @_)_%"/>
    <numFmt numFmtId="234" formatCode="_(_(_•_ _•_ _•_ #0_)_%;[Red]_(_(_•_ _•_ _•_ \-#0\)_%;[Green]_(_(_•_ _•_ _•_ #0_)_%;_(_(_•_ _•_ _•_ @_)_%"/>
    <numFmt numFmtId="235" formatCode="#,##0\x;\(#,##0\x\)"/>
    <numFmt numFmtId="236" formatCode="0.0\x;\(0.0\x\)"/>
    <numFmt numFmtId="237" formatCode="#,##0.00\x;\(#,##0.00\x\)"/>
    <numFmt numFmtId="238" formatCode="#,##0.000\x;\(#,##0.000\x\)"/>
    <numFmt numFmtId="239" formatCode="0.0_);\(0.0\)"/>
    <numFmt numFmtId="240" formatCode="0%;\(0%\)"/>
    <numFmt numFmtId="241" formatCode="0.00\ \x_);\(0.00\ \x\)"/>
    <numFmt numFmtId="242" formatCode="_(* #,##0_);_(* \(#,##0\);_(* &quot;-&quot;????_);_(@_)"/>
    <numFmt numFmtId="243" formatCode="0__"/>
    <numFmt numFmtId="244" formatCode="h:mmAM/PM"/>
    <numFmt numFmtId="245" formatCode="0&quot; E&quot;"/>
    <numFmt numFmtId="246" formatCode="yyyy"/>
    <numFmt numFmtId="247" formatCode="0.0%;\(0.0%\)"/>
    <numFmt numFmtId="248" formatCode="0.00%_);\(0.00%\)"/>
    <numFmt numFmtId="249" formatCode="0.000%_);\(0.000%\)"/>
    <numFmt numFmtId="250" formatCode="_(0_)%;\(0\)%;\ \ ?_)%"/>
    <numFmt numFmtId="251" formatCode="_._._(* 0_)%;_._.* \(0\)%;_._._(* \ ?_)%"/>
    <numFmt numFmtId="252" formatCode="0%_);\(0%\)"/>
    <numFmt numFmtId="253" formatCode="_(* #,##0_)_%;[Red]_(* \(#,##0\)_%;[Green]_(* 0_)_%;_(@_)_%"/>
    <numFmt numFmtId="254" formatCode="_(* #,##0.0%_);[Red]_(* \-#,##0.0%_);[Green]_(* 0.0%_);_(@_)_%"/>
    <numFmt numFmtId="255" formatCode="_(* #,##0.00%_);[Red]_(* \-#,##0.00%_);[Green]_(* 0.00%_);_(@_)_%"/>
    <numFmt numFmtId="256" formatCode="_(* #,##0.000%_);[Red]_(* \-#,##0.000%_);[Green]_(* 0.000%_);_(@_)_%"/>
    <numFmt numFmtId="257" formatCode="_(0.0_)%;\(0.0\)%;\ \ ?_)%"/>
    <numFmt numFmtId="258" formatCode="_._._(* 0.0_)%;_._.* \(0.0\)%;_._._(* \ ?_)%"/>
    <numFmt numFmtId="259" formatCode="_(0.00_)%;\(0.00\)%;\ \ ?_)%"/>
    <numFmt numFmtId="260" formatCode="_._._(* 0.00_)%;_._.* \(0.00\)%;_._._(* \ ?_)%"/>
    <numFmt numFmtId="261" formatCode="_(0.000_)%;\(0.000\)%;\ \ ?_)%"/>
    <numFmt numFmtId="262" formatCode="_._._(* 0.000_)%;_._.* \(0.000\)%;_._._(* \ ?_)%"/>
    <numFmt numFmtId="263" formatCode="_(0.0000_)%;\(0.0000\)%;\ \ ?_)%"/>
    <numFmt numFmtId="264" formatCode="_._._(* 0.0000_)%;_._.* \(0.0000\)%;_._._(* \ ?_)%"/>
    <numFmt numFmtId="265" formatCode="mmmm\ dd\,\ yy"/>
    <numFmt numFmtId="266" formatCode="0.0\x"/>
    <numFmt numFmtId="267" formatCode="_(* #,##0_);_(* \(#,##0\);_(* \ ?_)"/>
    <numFmt numFmtId="268" formatCode="_(* #,##0.0_);_(* \(#,##0.0\);_(* \ ?_)"/>
    <numFmt numFmtId="269" formatCode="_(* #,##0.00_);_(* \(#,##0.00\);_(* \ ?_)"/>
    <numFmt numFmtId="270" formatCode="_(* #,##0.000_);_(* \(#,##0.000\);_(* \ ?_)"/>
    <numFmt numFmtId="271" formatCode="_(&quot;$&quot;* #,##0_);_(&quot;$&quot;* \(#,##0\);_(&quot;$&quot;* \ ?_)"/>
    <numFmt numFmtId="272" formatCode="_(&quot;$&quot;* #,##0.0_);_(&quot;$&quot;* \(#,##0.0\);_(&quot;$&quot;* \ ?_)"/>
    <numFmt numFmtId="273" formatCode="_(&quot;$&quot;* #,##0.00_);_(&quot;$&quot;* \(#,##0.00\);_(&quot;$&quot;* \ ?_)"/>
    <numFmt numFmtId="274" formatCode="_(&quot;$&quot;* #,##0.000_);_(&quot;$&quot;* \(#,##0.000\);_(&quot;$&quot;* \ ?_)"/>
    <numFmt numFmtId="275" formatCode="0000&quot;A&quot;"/>
    <numFmt numFmtId="276" formatCode="0&quot;E&quot;"/>
    <numFmt numFmtId="277" formatCode="0000&quot;E&quot;"/>
    <numFmt numFmtId="278" formatCode="_(&quot;$&quot;* #,##0.0000_);_(&quot;$&quot;* \(#,##0.0000\);_(&quot;$&quot;* &quot;-&quot;??_);_(@_)"/>
    <numFmt numFmtId="279" formatCode="_(* #,##0.000000_);_(* \(#,##0.000000\);_(* &quot;-&quot;??_);_(@_)"/>
    <numFmt numFmtId="280" formatCode="_(* #,##0.0000000_);_(* \(#,##0.0000000\);_(* &quot;-&quot;??_);_(@_)"/>
    <numFmt numFmtId="281" formatCode="_(* #,##0.00000_);_(* \(#,##0.00000\);_(* &quot;-&quot;?????_);_(@_)"/>
    <numFmt numFmtId="282" formatCode="_(* #,##0.000_);_(* \(#,##0.000\);_(* &quot;-&quot;??_);_(@_)"/>
    <numFmt numFmtId="283" formatCode="[&gt;=0]#,##0;[&lt;0]\(#,##0\)"/>
    <numFmt numFmtId="284" formatCode="mmm\ yyyy"/>
  </numFmts>
  <fonts count="154">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2"/>
      <name val="Arial MT"/>
    </font>
    <font>
      <sz val="10"/>
      <name val="MS Sans Serif"/>
      <family val="2"/>
    </font>
    <font>
      <b/>
      <sz val="10"/>
      <name val="MS Sans Serif"/>
      <family val="2"/>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name val="Times New Roman"/>
      <family val="1"/>
    </font>
    <font>
      <b/>
      <sz val="10"/>
      <color indexed="10"/>
      <name val="Arial"/>
      <family val="2"/>
    </font>
    <font>
      <sz val="10"/>
      <color indexed="12"/>
      <name val="Arial"/>
      <family val="2"/>
    </font>
    <font>
      <b/>
      <sz val="10"/>
      <color indexed="8"/>
      <name val="Arial"/>
      <family val="2"/>
    </font>
    <font>
      <sz val="10"/>
      <name val="Arial"/>
      <family val="2"/>
    </font>
    <font>
      <b/>
      <sz val="10"/>
      <color indexed="12"/>
      <name val="Arial"/>
      <family val="2"/>
    </font>
    <font>
      <sz val="11"/>
      <name val="Times New Roman"/>
      <family val="1"/>
    </font>
    <font>
      <b/>
      <i/>
      <sz val="12"/>
      <name val="Times New Roman"/>
      <family val="1"/>
    </font>
    <font>
      <sz val="10"/>
      <name val="C Helvetica Condensed"/>
    </font>
    <font>
      <sz val="10"/>
      <color indexed="12"/>
      <name val="Times New Roman"/>
      <family val="1"/>
    </font>
    <font>
      <sz val="10"/>
      <name val="Times New Roman"/>
      <family val="1"/>
    </font>
    <font>
      <b/>
      <sz val="10"/>
      <color indexed="8"/>
      <name val="Times New Roman"/>
      <family val="1"/>
    </font>
    <font>
      <sz val="9"/>
      <color indexed="12"/>
      <name val="Arial"/>
      <family val="2"/>
    </font>
    <font>
      <sz val="9"/>
      <name val="Times New Roman"/>
      <family val="1"/>
    </font>
    <font>
      <sz val="12"/>
      <name val="Helv"/>
    </font>
    <font>
      <u val="singleAccounting"/>
      <sz val="11"/>
      <name val="Times New Roman"/>
      <family val="1"/>
    </font>
    <font>
      <sz val="8"/>
      <name val="Times New Roman"/>
      <family val="1"/>
    </font>
    <font>
      <b/>
      <sz val="10"/>
      <name val="Times New Roman"/>
      <family val="1"/>
    </font>
    <font>
      <i/>
      <sz val="8"/>
      <name val="Arial"/>
      <family val="2"/>
    </font>
    <font>
      <sz val="8"/>
      <color indexed="22"/>
      <name val="Arial"/>
      <family val="2"/>
    </font>
    <font>
      <sz val="10"/>
      <name val="Book Antiqua"/>
      <family val="1"/>
    </font>
    <font>
      <b/>
      <i/>
      <sz val="14"/>
      <name val="Tms Rmn"/>
    </font>
    <font>
      <sz val="10"/>
      <color indexed="42"/>
      <name val="Arial"/>
      <family val="2"/>
    </font>
    <font>
      <sz val="10"/>
      <color indexed="46"/>
      <name val="Arial"/>
      <family val="2"/>
    </font>
    <font>
      <b/>
      <sz val="10"/>
      <color indexed="22"/>
      <name val="Arial"/>
      <family val="2"/>
    </font>
    <font>
      <u/>
      <sz val="10"/>
      <color indexed="12"/>
      <name val="Arial"/>
      <family val="2"/>
    </font>
    <font>
      <sz val="10"/>
      <color indexed="12"/>
      <name val="Book Antiqua"/>
      <family val="1"/>
    </font>
    <font>
      <i/>
      <sz val="16"/>
      <name val="Times New Roman"/>
      <family val="1"/>
    </font>
    <font>
      <sz val="7"/>
      <name val="Small Fonts"/>
      <family val="2"/>
    </font>
    <font>
      <u/>
      <sz val="10"/>
      <name val="Times New Roman"/>
      <family val="1"/>
    </font>
    <font>
      <sz val="10"/>
      <color indexed="40"/>
      <name val="Arial"/>
      <family val="2"/>
    </font>
    <font>
      <sz val="10"/>
      <color indexed="8"/>
      <name val="Times New Roman"/>
      <family val="1"/>
    </font>
    <font>
      <sz val="10"/>
      <name val="Futura UBS Bk"/>
      <family val="2"/>
    </font>
    <font>
      <sz val="10"/>
      <color indexed="8"/>
      <name val="MS Sans Serif"/>
      <family val="2"/>
    </font>
    <font>
      <sz val="10"/>
      <color indexed="8"/>
      <name val="Arial"/>
      <family val="2"/>
    </font>
    <font>
      <b/>
      <sz val="9"/>
      <name val="Times New Roman"/>
      <family val="1"/>
    </font>
    <font>
      <i/>
      <sz val="8"/>
      <name val="Times New Roman"/>
      <family val="1"/>
    </font>
    <font>
      <sz val="10"/>
      <color indexed="21"/>
      <name val="Arial"/>
      <family val="2"/>
    </font>
    <font>
      <b/>
      <sz val="8"/>
      <name val="Arial"/>
      <family val="2"/>
    </font>
    <font>
      <strike/>
      <sz val="10"/>
      <name val="Times New Roman"/>
      <family val="1"/>
    </font>
    <font>
      <sz val="10"/>
      <color indexed="40"/>
      <name val="Times New Roman"/>
      <family val="1"/>
    </font>
    <font>
      <sz val="10"/>
      <color indexed="10"/>
      <name val="Times New Roman"/>
      <family val="1"/>
    </font>
    <font>
      <sz val="10"/>
      <color indexed="17"/>
      <name val="Times New Roman"/>
      <family val="1"/>
    </font>
    <font>
      <b/>
      <u/>
      <sz val="10"/>
      <name val="Times New Roman"/>
      <family val="1"/>
    </font>
    <font>
      <sz val="10"/>
      <color indexed="8"/>
      <name val="Times New Roman"/>
      <family val="1"/>
    </font>
    <font>
      <sz val="10"/>
      <color indexed="10"/>
      <name val="Times New Roman"/>
      <family val="1"/>
    </font>
    <font>
      <vertAlign val="superscript"/>
      <sz val="10"/>
      <name val="Times New Roman"/>
      <family val="1"/>
    </font>
    <font>
      <strike/>
      <sz val="10"/>
      <color indexed="12"/>
      <name val="Times New Roman"/>
      <family val="1"/>
    </font>
    <font>
      <b/>
      <i/>
      <strike/>
      <sz val="10"/>
      <name val="Times New Roman"/>
      <family val="1"/>
    </font>
    <font>
      <strike/>
      <sz val="10"/>
      <color indexed="10"/>
      <name val="Times New Roman"/>
      <family val="1"/>
    </font>
    <font>
      <b/>
      <i/>
      <sz val="10"/>
      <color indexed="10"/>
      <name val="Times New Roman"/>
      <family val="1"/>
    </font>
    <font>
      <b/>
      <sz val="10"/>
      <color indexed="12"/>
      <name val="Times New Roman"/>
      <family val="1"/>
    </font>
    <font>
      <b/>
      <i/>
      <sz val="10"/>
      <name val="Times New Roman"/>
      <family val="1"/>
    </font>
    <font>
      <u/>
      <sz val="12"/>
      <name val="Arial"/>
      <family val="2"/>
    </font>
    <font>
      <b/>
      <u/>
      <sz val="10"/>
      <name val="Arial"/>
      <family val="2"/>
    </font>
    <font>
      <sz val="12"/>
      <color indexed="10"/>
      <name val="Arial MT"/>
    </font>
    <font>
      <sz val="11"/>
      <name val="Calibri"/>
      <family val="2"/>
    </font>
    <font>
      <sz val="10"/>
      <color indexed="8"/>
      <name val="Arial"/>
      <family val="2"/>
    </font>
    <font>
      <sz val="9"/>
      <name val="Helv"/>
    </font>
    <font>
      <u/>
      <sz val="11"/>
      <name val="Garamond"/>
      <family val="1"/>
    </font>
    <font>
      <sz val="11"/>
      <name val="Garamond"/>
      <family val="1"/>
    </font>
    <font>
      <b/>
      <sz val="11"/>
      <name val="Garamond"/>
      <family val="1"/>
    </font>
    <font>
      <sz val="10"/>
      <color indexed="56"/>
      <name val="Times New Roman"/>
      <family val="1"/>
    </font>
    <font>
      <sz val="10"/>
      <name val="Arial Narrow"/>
      <family val="2"/>
    </font>
    <font>
      <sz val="11"/>
      <color theme="1"/>
      <name val="Calibri"/>
      <family val="2"/>
      <scheme val="minor"/>
    </font>
    <font>
      <vertAlign val="superscript"/>
      <sz val="10"/>
      <color theme="1"/>
      <name val="Times New Roman"/>
      <family val="1"/>
    </font>
    <font>
      <sz val="10"/>
      <color rgb="FFFF0000"/>
      <name val="Times New Roman"/>
      <family val="1"/>
    </font>
    <font>
      <b/>
      <sz val="10"/>
      <color rgb="FFFF0000"/>
      <name val="Arial Narrow"/>
      <family val="2"/>
    </font>
    <font>
      <b/>
      <sz val="10"/>
      <name val="Arial Narrow"/>
      <family val="2"/>
    </font>
    <font>
      <b/>
      <sz val="10"/>
      <color rgb="FFFF0000"/>
      <name val="Times New Roman"/>
      <family val="1"/>
    </font>
    <font>
      <sz val="10"/>
      <color rgb="FF000000"/>
      <name val="Times New Roman"/>
      <family val="1"/>
    </font>
    <font>
      <sz val="10"/>
      <color rgb="FF0070C0"/>
      <name val="Times New Roman"/>
      <family val="1"/>
    </font>
    <font>
      <sz val="10"/>
      <color theme="1"/>
      <name val="Calibri"/>
      <family val="2"/>
    </font>
    <font>
      <sz val="8"/>
      <color rgb="FF000000"/>
      <name val="Verdana"/>
      <family val="2"/>
    </font>
    <font>
      <sz val="12"/>
      <name val="Arial MT"/>
      <family val="2"/>
    </font>
    <font>
      <u/>
      <sz val="11"/>
      <color theme="10"/>
      <name val="Calibri"/>
      <family val="2"/>
      <scheme val="minor"/>
    </font>
    <font>
      <sz val="11"/>
      <color indexed="8"/>
      <name val="Calibri"/>
      <family val="2"/>
      <scheme val="minor"/>
    </font>
    <font>
      <sz val="10"/>
      <name val="Arial"/>
      <family val="2"/>
    </font>
    <font>
      <sz val="12"/>
      <color theme="0"/>
      <name val="Arial MT"/>
    </font>
    <font>
      <b/>
      <sz val="9"/>
      <color indexed="81"/>
      <name val="Tahoma"/>
      <family val="2"/>
    </font>
    <font>
      <sz val="9"/>
      <color indexed="81"/>
      <name val="Tahoma"/>
      <family val="2"/>
    </font>
    <font>
      <b/>
      <sz val="11"/>
      <name val="Arial Narrow"/>
      <family val="2"/>
    </font>
    <font>
      <sz val="11"/>
      <color theme="1"/>
      <name val="Arial Narrow"/>
      <family val="2"/>
    </font>
    <font>
      <sz val="11"/>
      <name val="Arial Narrow"/>
      <family val="2"/>
    </font>
    <font>
      <strike/>
      <sz val="11"/>
      <name val="Arial Narrow"/>
      <family val="2"/>
    </font>
    <font>
      <sz val="12"/>
      <name val="Arial Narrow"/>
      <family val="2"/>
    </font>
    <font>
      <b/>
      <sz val="11"/>
      <color theme="1"/>
      <name val="Arial Narrow"/>
      <family val="2"/>
    </font>
    <font>
      <b/>
      <u/>
      <sz val="11"/>
      <name val="Arial Narrow"/>
      <family val="2"/>
    </font>
    <font>
      <u/>
      <sz val="11"/>
      <color theme="1"/>
      <name val="Arial Narrow"/>
      <family val="2"/>
    </font>
    <font>
      <u val="singleAccounting"/>
      <sz val="11"/>
      <color theme="1"/>
      <name val="Arial Narrow"/>
      <family val="2"/>
    </font>
    <font>
      <u val="singleAccounting"/>
      <sz val="11"/>
      <name val="Arial Narrow"/>
      <family val="2"/>
    </font>
    <font>
      <b/>
      <u val="singleAccounting"/>
      <sz val="11"/>
      <name val="Arial Narrow"/>
      <family val="2"/>
    </font>
    <font>
      <b/>
      <sz val="12"/>
      <name val="Arial Narrow"/>
      <family val="2"/>
    </font>
    <font>
      <b/>
      <u/>
      <sz val="12"/>
      <name val="Arial Narrow"/>
      <family val="2"/>
    </font>
    <font>
      <b/>
      <sz val="12"/>
      <color rgb="FFFF0000"/>
      <name val="Arial Narrow"/>
      <family val="2"/>
    </font>
    <font>
      <sz val="12"/>
      <color rgb="FFFF0000"/>
      <name val="Arial Narrow"/>
      <family val="2"/>
    </font>
    <font>
      <b/>
      <sz val="9"/>
      <name val="Tahoma"/>
      <family val="2"/>
    </font>
    <font>
      <sz val="9"/>
      <name val="Tahoma"/>
      <family val="2"/>
    </font>
    <font>
      <b/>
      <sz val="9"/>
      <color theme="1"/>
      <name val="Calibri"/>
      <family val="2"/>
    </font>
    <font>
      <sz val="9"/>
      <color theme="1"/>
      <name val="Calibri"/>
      <family val="2"/>
    </font>
    <font>
      <sz val="9"/>
      <color theme="0" tint="-0.14999847407452621"/>
      <name val="Calibri"/>
      <family val="2"/>
    </font>
    <font>
      <b/>
      <sz val="9"/>
      <color rgb="FF0000FF"/>
      <name val="Calibri"/>
      <family val="2"/>
    </font>
    <font>
      <sz val="9"/>
      <name val="Calibri"/>
      <family val="2"/>
    </font>
    <font>
      <sz val="9"/>
      <color rgb="FFFF0000"/>
      <name val="Calibri"/>
      <family val="2"/>
    </font>
    <font>
      <b/>
      <i/>
      <sz val="9"/>
      <color theme="1"/>
      <name val="Calibri"/>
      <family val="2"/>
    </font>
    <font>
      <b/>
      <sz val="9"/>
      <name val="Calibri"/>
      <family val="2"/>
    </font>
    <font>
      <b/>
      <sz val="12"/>
      <color rgb="FF00B050"/>
      <name val="Arial Narrow"/>
      <family val="2"/>
    </font>
    <font>
      <b/>
      <sz val="12"/>
      <color rgb="FF00B050"/>
      <name val="Arial MT"/>
    </font>
    <font>
      <b/>
      <sz val="10"/>
      <color rgb="FF00B050"/>
      <name val="Times New Roman"/>
      <family val="1"/>
    </font>
  </fonts>
  <fills count="29">
    <fill>
      <patternFill patternType="none"/>
    </fill>
    <fill>
      <patternFill patternType="gray125"/>
    </fill>
    <fill>
      <patternFill patternType="solid">
        <fgColor indexed="53"/>
        <bgColor indexed="64"/>
      </patternFill>
    </fill>
    <fill>
      <patternFill patternType="solid">
        <fgColor indexed="39"/>
        <bgColor indexed="64"/>
      </patternFill>
    </fill>
    <fill>
      <patternFill patternType="solid">
        <fgColor indexed="46"/>
        <bgColor indexed="64"/>
      </patternFill>
    </fill>
    <fill>
      <patternFill patternType="solid">
        <fgColor indexed="27"/>
        <bgColor indexed="64"/>
      </patternFill>
    </fill>
    <fill>
      <patternFill patternType="solid">
        <fgColor indexed="38"/>
        <bgColor indexed="64"/>
      </patternFill>
    </fill>
    <fill>
      <patternFill patternType="solid">
        <fgColor indexed="13"/>
        <bgColor indexed="64"/>
      </patternFill>
    </fill>
    <fill>
      <patternFill patternType="solid">
        <fgColor indexed="26"/>
        <bgColor indexed="64"/>
      </patternFill>
    </fill>
    <fill>
      <patternFill patternType="solid">
        <fgColor indexed="22"/>
        <bgColor indexed="64"/>
      </patternFill>
    </fill>
    <fill>
      <patternFill patternType="lightGray">
        <fgColor indexed="38"/>
        <bgColor indexed="23"/>
      </patternFill>
    </fill>
    <fill>
      <patternFill patternType="solid">
        <fgColor indexed="9"/>
        <bgColor indexed="64"/>
      </patternFill>
    </fill>
    <fill>
      <patternFill patternType="mediumGray">
        <fgColor indexed="22"/>
      </patternFill>
    </fill>
    <fill>
      <patternFill patternType="solid">
        <fgColor indexed="26"/>
        <bgColor indexed="9"/>
      </patternFill>
    </fill>
    <fill>
      <patternFill patternType="solid">
        <fgColor indexed="43"/>
        <bgColor indexed="64"/>
      </patternFill>
    </fill>
    <fill>
      <patternFill patternType="solid">
        <fgColor indexed="42"/>
        <bgColor indexed="64"/>
      </patternFill>
    </fill>
    <fill>
      <patternFill patternType="solid">
        <fgColor theme="1"/>
        <bgColor indexed="64"/>
      </patternFill>
    </fill>
    <fill>
      <patternFill patternType="solid">
        <fgColor rgb="FFFFFF99"/>
        <bgColor indexed="64"/>
      </patternFill>
    </fill>
    <fill>
      <patternFill patternType="solid">
        <fgColor theme="0"/>
        <bgColor indexed="64"/>
      </patternFill>
    </fill>
    <fill>
      <patternFill patternType="solid">
        <fgColor rgb="FFFF00FF"/>
        <bgColor indexed="64"/>
      </patternFill>
    </fill>
    <fill>
      <patternFill patternType="solid">
        <fgColor rgb="FFFFC000"/>
        <bgColor indexed="64"/>
      </patternFill>
    </fill>
    <fill>
      <patternFill patternType="solid">
        <fgColor rgb="FFFFFF99"/>
        <bgColor rgb="FF000000"/>
      </patternFill>
    </fill>
    <fill>
      <patternFill patternType="solid">
        <fgColor rgb="FFF1F5FB"/>
        <bgColor rgb="FF000000"/>
      </patternFill>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B0F0"/>
        <bgColor indexed="64"/>
      </patternFill>
    </fill>
  </fills>
  <borders count="56">
    <border>
      <left/>
      <right/>
      <top/>
      <bottom/>
      <diagonal/>
    </border>
    <border>
      <left/>
      <right/>
      <top/>
      <bottom style="thin">
        <color indexed="64"/>
      </bottom>
      <diagonal/>
    </border>
    <border>
      <left/>
      <right/>
      <top style="double">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hair">
        <color indexed="20"/>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double">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rgb="FF808080"/>
      </left>
      <right style="thin">
        <color rgb="FF808080"/>
      </right>
      <top style="thin">
        <color rgb="FF808080"/>
      </top>
      <bottom style="thin">
        <color rgb="FF808080"/>
      </bottom>
      <diagonal/>
    </border>
    <border>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style="medium">
        <color auto="1"/>
      </left>
      <right style="medium">
        <color auto="1"/>
      </right>
      <top/>
      <bottom style="double">
        <color auto="1"/>
      </bottom>
      <diagonal/>
    </border>
    <border>
      <left style="medium">
        <color auto="1"/>
      </left>
      <right/>
      <top/>
      <bottom style="double">
        <color auto="1"/>
      </bottom>
      <diagonal/>
    </border>
    <border>
      <left style="mediumDashed">
        <color auto="1"/>
      </left>
      <right/>
      <top/>
      <bottom/>
      <diagonal/>
    </border>
  </borders>
  <cellStyleXfs count="459">
    <xf numFmtId="174" fontId="0" fillId="0" borderId="0" applyProtection="0"/>
    <xf numFmtId="0" fontId="15" fillId="0" borderId="0"/>
    <xf numFmtId="188" fontId="53" fillId="0" borderId="0" applyFont="0" applyFill="0" applyBorder="0" applyAlignment="0" applyProtection="0"/>
    <xf numFmtId="189" fontId="53" fillId="0" borderId="0" applyFont="0" applyFill="0" applyBorder="0" applyAlignment="0" applyProtection="0"/>
    <xf numFmtId="190" fontId="53" fillId="0" borderId="0" applyFont="0" applyFill="0" applyBorder="0" applyAlignment="0" applyProtection="0"/>
    <xf numFmtId="191" fontId="53" fillId="0" borderId="0" applyFont="0" applyFill="0" applyBorder="0" applyAlignment="0" applyProtection="0"/>
    <xf numFmtId="192" fontId="53" fillId="0" borderId="0" applyFont="0" applyFill="0" applyBorder="0" applyAlignment="0" applyProtection="0"/>
    <xf numFmtId="193" fontId="53" fillId="0" borderId="0" applyFont="0" applyFill="0" applyBorder="0" applyAlignment="0" applyProtection="0"/>
    <xf numFmtId="0" fontId="23" fillId="0" borderId="0"/>
    <xf numFmtId="194" fontId="15" fillId="2" borderId="0" applyNumberFormat="0" applyFill="0" applyBorder="0" applyAlignment="0" applyProtection="0">
      <alignment horizontal="right" vertical="center"/>
    </xf>
    <xf numFmtId="194" fontId="47" fillId="0" borderId="0" applyNumberFormat="0" applyFill="0" applyBorder="0" applyAlignment="0" applyProtection="0"/>
    <xf numFmtId="0" fontId="15" fillId="0" borderId="1" applyNumberFormat="0" applyFont="0" applyFill="0" applyAlignment="0" applyProtection="0"/>
    <xf numFmtId="195" fontId="45" fillId="0" borderId="0" applyFont="0" applyFill="0" applyBorder="0" applyAlignment="0" applyProtection="0"/>
    <xf numFmtId="196" fontId="53" fillId="0" borderId="0" applyFont="0" applyFill="0" applyBorder="0" applyProtection="0">
      <alignment horizontal="left"/>
    </xf>
    <xf numFmtId="197" fontId="53" fillId="0" borderId="0" applyFont="0" applyFill="0" applyBorder="0" applyProtection="0">
      <alignment horizontal="left"/>
    </xf>
    <xf numFmtId="198" fontId="53" fillId="0" borderId="0" applyFont="0" applyFill="0" applyBorder="0" applyProtection="0">
      <alignment horizontal="left"/>
    </xf>
    <xf numFmtId="37" fontId="54" fillId="0" borderId="0" applyFont="0" applyFill="0" applyBorder="0" applyAlignment="0" applyProtection="0">
      <alignment vertical="center"/>
      <protection locked="0"/>
    </xf>
    <xf numFmtId="199" fontId="55" fillId="0" borderId="0" applyFont="0" applyFill="0" applyBorder="0" applyAlignment="0" applyProtection="0"/>
    <xf numFmtId="0" fontId="56" fillId="0" borderId="0"/>
    <xf numFmtId="0" fontId="56" fillId="0" borderId="0"/>
    <xf numFmtId="174" fontId="13" fillId="0" borderId="0" applyFill="0"/>
    <xf numFmtId="174" fontId="13" fillId="0" borderId="0">
      <alignment horizontal="center"/>
    </xf>
    <xf numFmtId="0" fontId="13" fillId="0" borderId="0" applyFill="0">
      <alignment horizontal="center"/>
    </xf>
    <xf numFmtId="174" fontId="14" fillId="0" borderId="2" applyFill="0"/>
    <xf numFmtId="0" fontId="15" fillId="0" borderId="0" applyFont="0" applyAlignment="0"/>
    <xf numFmtId="0" fontId="16" fillId="0" borderId="0" applyFill="0">
      <alignment vertical="top"/>
    </xf>
    <xf numFmtId="0" fontId="14" fillId="0" borderId="0" applyFill="0">
      <alignment horizontal="left" vertical="top"/>
    </xf>
    <xf numFmtId="174" fontId="17" fillId="0" borderId="3" applyFill="0"/>
    <xf numFmtId="0" fontId="15" fillId="0" borderId="0" applyNumberFormat="0" applyFont="0" applyAlignment="0"/>
    <xf numFmtId="0" fontId="16" fillId="0" borderId="0" applyFill="0">
      <alignment wrapText="1"/>
    </xf>
    <xf numFmtId="0" fontId="14" fillId="0" borderId="0" applyFill="0">
      <alignment horizontal="left" vertical="top" wrapText="1"/>
    </xf>
    <xf numFmtId="174" fontId="18" fillId="0" borderId="0" applyFill="0"/>
    <xf numFmtId="0" fontId="19" fillId="0" borderId="0" applyNumberFormat="0" applyFont="0" applyAlignment="0">
      <alignment horizontal="center"/>
    </xf>
    <xf numFmtId="0" fontId="20" fillId="0" borderId="0" applyFill="0">
      <alignment vertical="top" wrapText="1"/>
    </xf>
    <xf numFmtId="0" fontId="17" fillId="0" borderId="0" applyFill="0">
      <alignment horizontal="left" vertical="top" wrapText="1"/>
    </xf>
    <xf numFmtId="174" fontId="15" fillId="0" borderId="0" applyFill="0"/>
    <xf numFmtId="0" fontId="19" fillId="0" borderId="0" applyNumberFormat="0" applyFont="0" applyAlignment="0">
      <alignment horizontal="center"/>
    </xf>
    <xf numFmtId="0" fontId="21" fillId="0" borderId="0" applyFill="0">
      <alignment vertical="center" wrapText="1"/>
    </xf>
    <xf numFmtId="0" fontId="22" fillId="0" borderId="0">
      <alignment horizontal="left" vertical="center" wrapText="1"/>
    </xf>
    <xf numFmtId="174" fontId="23" fillId="0" borderId="0" applyFill="0"/>
    <xf numFmtId="0" fontId="19" fillId="0" borderId="0" applyNumberFormat="0" applyFont="0" applyAlignment="0">
      <alignment horizontal="center"/>
    </xf>
    <xf numFmtId="0" fontId="24" fillId="0" borderId="0" applyFill="0">
      <alignment horizontal="center" vertical="center" wrapText="1"/>
    </xf>
    <xf numFmtId="0" fontId="25" fillId="0" borderId="0" applyFill="0">
      <alignment horizontal="center" vertical="center" wrapText="1"/>
    </xf>
    <xf numFmtId="0" fontId="15" fillId="0" borderId="0" applyFill="0">
      <alignment horizontal="center" vertical="center" wrapText="1"/>
    </xf>
    <xf numFmtId="174" fontId="26" fillId="0" borderId="0" applyFill="0"/>
    <xf numFmtId="0" fontId="19" fillId="0" borderId="0" applyNumberFormat="0" applyFont="0" applyAlignment="0">
      <alignment horizontal="center"/>
    </xf>
    <xf numFmtId="0" fontId="27" fillId="0" borderId="0" applyFill="0">
      <alignment horizontal="center" vertical="center" wrapText="1"/>
    </xf>
    <xf numFmtId="0" fontId="28" fillId="0" borderId="0" applyFill="0">
      <alignment horizontal="center" vertical="center" wrapText="1"/>
    </xf>
    <xf numFmtId="174" fontId="29" fillId="0" borderId="0" applyFill="0"/>
    <xf numFmtId="0" fontId="19" fillId="0" borderId="0" applyNumberFormat="0" applyFont="0" applyAlignment="0">
      <alignment horizontal="center"/>
    </xf>
    <xf numFmtId="0" fontId="30" fillId="0" borderId="0">
      <alignment horizontal="center" wrapText="1"/>
    </xf>
    <xf numFmtId="0" fontId="26" fillId="0" borderId="0" applyFill="0">
      <alignment horizontal="center" wrapText="1"/>
    </xf>
    <xf numFmtId="181" fontId="57" fillId="0" borderId="0" applyFont="0" applyFill="0" applyBorder="0" applyAlignment="0" applyProtection="0">
      <protection locked="0"/>
    </xf>
    <xf numFmtId="200" fontId="57" fillId="0" borderId="0" applyFont="0" applyFill="0" applyBorder="0" applyAlignment="0" applyProtection="0">
      <protection locked="0"/>
    </xf>
    <xf numFmtId="39" fontId="15" fillId="0" borderId="0" applyFont="0" applyFill="0" applyBorder="0" applyAlignment="0" applyProtection="0"/>
    <xf numFmtId="201" fontId="58" fillId="0" borderId="0" applyFont="0" applyFill="0" applyBorder="0" applyAlignment="0" applyProtection="0"/>
    <xf numFmtId="185" fontId="55" fillId="0" borderId="0" applyFont="0" applyFill="0" applyBorder="0" applyAlignment="0" applyProtection="0"/>
    <xf numFmtId="0" fontId="15" fillId="0" borderId="1" applyNumberFormat="0" applyFont="0" applyFill="0" applyBorder="0" applyProtection="0">
      <alignment horizontal="centerContinuous" vertical="center"/>
    </xf>
    <xf numFmtId="0" fontId="39" fillId="0" borderId="0" applyFill="0" applyBorder="0" applyProtection="0">
      <alignment horizontal="center"/>
      <protection locked="0"/>
    </xf>
    <xf numFmtId="43" fontId="15" fillId="0" borderId="0" applyFont="0" applyFill="0" applyBorder="0" applyAlignment="0" applyProtection="0"/>
    <xf numFmtId="0" fontId="15"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41" fontId="15" fillId="0" borderId="0" applyFont="0" applyFill="0" applyBorder="0" applyAlignment="0" applyProtection="0"/>
    <xf numFmtId="202" fontId="53" fillId="0" borderId="0" applyFont="0" applyFill="0" applyBorder="0" applyAlignment="0" applyProtection="0"/>
    <xf numFmtId="203" fontId="53" fillId="0" borderId="0" applyFont="0" applyFill="0" applyBorder="0" applyAlignment="0" applyProtection="0"/>
    <xf numFmtId="204" fontId="53" fillId="0" borderId="0" applyFont="0" applyFill="0" applyBorder="0" applyAlignment="0" applyProtection="0"/>
    <xf numFmtId="205" fontId="51" fillId="0" borderId="0" applyFont="0" applyFill="0" applyBorder="0" applyAlignment="0" applyProtection="0"/>
    <xf numFmtId="206" fontId="60" fillId="0" borderId="0" applyFont="0" applyFill="0" applyBorder="0" applyAlignment="0" applyProtection="0"/>
    <xf numFmtId="207" fontId="60" fillId="0" borderId="0" applyFont="0" applyFill="0" applyBorder="0" applyAlignment="0" applyProtection="0"/>
    <xf numFmtId="208" fontId="18" fillId="0" borderId="0" applyFont="0" applyFill="0" applyBorder="0" applyAlignment="0" applyProtection="0">
      <protection locked="0"/>
    </xf>
    <xf numFmtId="43" fontId="11" fillId="0" borderId="0" applyFont="0" applyFill="0" applyBorder="0" applyAlignment="0" applyProtection="0"/>
    <xf numFmtId="43" fontId="35" fillId="0" borderId="0" applyFont="0" applyFill="0" applyBorder="0" applyAlignment="0" applyProtection="0"/>
    <xf numFmtId="43" fontId="25" fillId="0" borderId="0" applyFont="0" applyFill="0" applyBorder="0" applyAlignment="0" applyProtection="0"/>
    <xf numFmtId="43" fontId="15" fillId="0" borderId="0" applyFont="0" applyFill="0" applyBorder="0" applyAlignment="0" applyProtection="0"/>
    <xf numFmtId="43" fontId="4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102" fillId="0" borderId="0" applyFont="0" applyFill="0" applyBorder="0" applyAlignment="0" applyProtection="0"/>
    <xf numFmtId="37" fontId="61" fillId="0" borderId="0" applyFill="0" applyBorder="0" applyAlignment="0" applyProtection="0"/>
    <xf numFmtId="3" fontId="15" fillId="0" borderId="0" applyFont="0" applyFill="0" applyBorder="0" applyAlignment="0" applyProtection="0"/>
    <xf numFmtId="0" fontId="14" fillId="0" borderId="0" applyFill="0" applyBorder="0" applyAlignment="0" applyProtection="0">
      <protection locked="0"/>
    </xf>
    <xf numFmtId="0" fontId="15" fillId="0" borderId="4"/>
    <xf numFmtId="44" fontId="15" fillId="0" borderId="0" applyFont="0" applyFill="0" applyBorder="0" applyAlignment="0" applyProtection="0"/>
    <xf numFmtId="209" fontId="53" fillId="0" borderId="0" applyFont="0" applyFill="0" applyBorder="0" applyAlignment="0" applyProtection="0"/>
    <xf numFmtId="210" fontId="53" fillId="0" borderId="0" applyFont="0" applyFill="0" applyBorder="0" applyAlignment="0" applyProtection="0"/>
    <xf numFmtId="211" fontId="53" fillId="0" borderId="0" applyFont="0" applyFill="0" applyBorder="0" applyAlignment="0" applyProtection="0"/>
    <xf numFmtId="212" fontId="60" fillId="0" borderId="0" applyFont="0" applyFill="0" applyBorder="0" applyAlignment="0" applyProtection="0"/>
    <xf numFmtId="213" fontId="60" fillId="0" borderId="0" applyFont="0" applyFill="0" applyBorder="0" applyAlignment="0" applyProtection="0"/>
    <xf numFmtId="214" fontId="60" fillId="0" borderId="0" applyFont="0" applyFill="0" applyBorder="0" applyAlignment="0" applyProtection="0"/>
    <xf numFmtId="215" fontId="18" fillId="0" borderId="0" applyFont="0" applyFill="0" applyBorder="0" applyAlignment="0" applyProtection="0">
      <protection locked="0"/>
    </xf>
    <xf numFmtId="44" fontId="25" fillId="0" borderId="0" applyFont="0" applyFill="0" applyBorder="0" applyAlignment="0" applyProtection="0"/>
    <xf numFmtId="44" fontId="15" fillId="0" borderId="0" applyFont="0" applyFill="0" applyBorder="0" applyAlignment="0" applyProtection="0"/>
    <xf numFmtId="44" fontId="49"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5" fontId="61" fillId="0" borderId="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216" fontId="55" fillId="0" borderId="0" applyFont="0" applyFill="0" applyBorder="0" applyAlignment="0" applyProtection="0"/>
    <xf numFmtId="184" fontId="15" fillId="0" borderId="0" applyFont="0" applyFill="0" applyBorder="0" applyAlignment="0" applyProtection="0"/>
    <xf numFmtId="217" fontId="57" fillId="0" borderId="0" applyFont="0" applyFill="0" applyBorder="0" applyAlignment="0" applyProtection="0">
      <protection locked="0"/>
    </xf>
    <xf numFmtId="7" fontId="13" fillId="0" borderId="0" applyFont="0" applyFill="0" applyBorder="0" applyAlignment="0" applyProtection="0"/>
    <xf numFmtId="218" fontId="58" fillId="0" borderId="0" applyFont="0" applyFill="0" applyBorder="0" applyAlignment="0" applyProtection="0"/>
    <xf numFmtId="183" fontId="62" fillId="0" borderId="0" applyFont="0" applyFill="0" applyBorder="0" applyAlignment="0" applyProtection="0"/>
    <xf numFmtId="0" fontId="63" fillId="3" borderId="5" applyNumberFormat="0" applyFont="0" applyFill="0" applyAlignment="0" applyProtection="0">
      <alignment horizontal="left" indent="1"/>
    </xf>
    <xf numFmtId="14" fontId="15" fillId="0" borderId="0" applyFont="0" applyFill="0" applyBorder="0" applyAlignment="0" applyProtection="0"/>
    <xf numFmtId="219" fontId="53" fillId="0" borderId="0" applyFont="0" applyFill="0" applyBorder="0" applyProtection="0"/>
    <xf numFmtId="220" fontId="53" fillId="0" borderId="0" applyFont="0" applyFill="0" applyBorder="0" applyProtection="0"/>
    <xf numFmtId="221" fontId="53" fillId="0" borderId="0" applyFont="0" applyFill="0" applyBorder="0" applyAlignment="0" applyProtection="0"/>
    <xf numFmtId="222" fontId="53" fillId="0" borderId="0" applyFont="0" applyFill="0" applyBorder="0" applyAlignment="0" applyProtection="0"/>
    <xf numFmtId="223" fontId="53" fillId="0" borderId="0" applyFont="0" applyFill="0" applyBorder="0" applyAlignment="0" applyProtection="0"/>
    <xf numFmtId="224" fontId="64" fillId="0" borderId="0" applyFont="0" applyFill="0" applyBorder="0" applyAlignment="0" applyProtection="0"/>
    <xf numFmtId="5" fontId="65" fillId="0" borderId="0" applyBorder="0"/>
    <xf numFmtId="184" fontId="65" fillId="0" borderId="0" applyBorder="0"/>
    <xf numFmtId="7" fontId="65" fillId="0" borderId="0" applyBorder="0"/>
    <xf numFmtId="37" fontId="65" fillId="0" borderId="0" applyBorder="0"/>
    <xf numFmtId="181" fontId="65" fillId="0" borderId="0" applyBorder="0"/>
    <xf numFmtId="225" fontId="65" fillId="0" borderId="0" applyBorder="0"/>
    <xf numFmtId="39" fontId="65" fillId="0" borderId="0" applyBorder="0"/>
    <xf numFmtId="226" fontId="65" fillId="0" borderId="0" applyBorder="0"/>
    <xf numFmtId="7" fontId="15" fillId="0" borderId="0" applyFont="0" applyFill="0" applyBorder="0" applyAlignment="0" applyProtection="0"/>
    <xf numFmtId="227" fontId="55" fillId="0" borderId="0" applyFont="0" applyFill="0" applyBorder="0" applyAlignment="0" applyProtection="0"/>
    <xf numFmtId="228" fontId="55" fillId="0" borderId="0" applyFont="0" applyFill="0" applyAlignment="0" applyProtection="0"/>
    <xf numFmtId="227" fontId="55" fillId="0" borderId="0" applyFont="0" applyFill="0" applyBorder="0" applyAlignment="0" applyProtection="0"/>
    <xf numFmtId="229" fontId="13" fillId="0" borderId="0" applyFont="0" applyFill="0" applyBorder="0" applyAlignment="0" applyProtection="0"/>
    <xf numFmtId="2" fontId="15" fillId="0" borderId="0" applyFont="0" applyFill="0" applyBorder="0" applyAlignment="0" applyProtection="0"/>
    <xf numFmtId="0" fontId="66" fillId="0" borderId="0"/>
    <xf numFmtId="181" fontId="67" fillId="0" borderId="0" applyNumberFormat="0" applyFill="0" applyBorder="0" applyAlignment="0" applyProtection="0"/>
    <xf numFmtId="0" fontId="13" fillId="0" borderId="0" applyFont="0" applyFill="0" applyBorder="0" applyAlignment="0" applyProtection="0"/>
    <xf numFmtId="0" fontId="53" fillId="0" borderId="0" applyFont="0" applyFill="0" applyBorder="0" applyProtection="0">
      <alignment horizontal="center" wrapText="1"/>
    </xf>
    <xf numFmtId="230" fontId="53" fillId="0" borderId="0" applyFont="0" applyFill="0" applyBorder="0" applyProtection="0">
      <alignment horizontal="right"/>
    </xf>
    <xf numFmtId="0" fontId="67" fillId="0" borderId="0" applyNumberFormat="0" applyFill="0" applyBorder="0" applyAlignment="0" applyProtection="0"/>
    <xf numFmtId="0" fontId="68" fillId="4" borderId="0" applyNumberFormat="0" applyFill="0" applyBorder="0" applyAlignment="0" applyProtection="0"/>
    <xf numFmtId="0" fontId="17" fillId="0" borderId="6" applyNumberFormat="0" applyAlignment="0" applyProtection="0">
      <alignment horizontal="left" vertical="center"/>
    </xf>
    <xf numFmtId="0" fontId="17" fillId="0" borderId="7">
      <alignment horizontal="left" vertical="center"/>
    </xf>
    <xf numFmtId="14" fontId="40" fillId="5" borderId="8">
      <alignment horizontal="center" vertical="center" wrapText="1"/>
    </xf>
    <xf numFmtId="0" fontId="31" fillId="0" borderId="0" applyFont="0" applyFill="0" applyBorder="0" applyAlignment="0" applyProtection="0"/>
    <xf numFmtId="0" fontId="32" fillId="0" borderId="0" applyFont="0" applyFill="0" applyBorder="0" applyAlignment="0" applyProtection="0"/>
    <xf numFmtId="0" fontId="17" fillId="0" borderId="0" applyFont="0" applyFill="0" applyBorder="0" applyAlignment="0" applyProtection="0"/>
    <xf numFmtId="0" fontId="39" fillId="0" borderId="0" applyFill="0" applyAlignment="0" applyProtection="0">
      <protection locked="0"/>
    </xf>
    <xf numFmtId="0" fontId="39" fillId="0" borderId="1" applyFill="0" applyAlignment="0" applyProtection="0">
      <protection locked="0"/>
    </xf>
    <xf numFmtId="0" fontId="33" fillId="0" borderId="8"/>
    <xf numFmtId="0" fontId="34" fillId="0" borderId="0"/>
    <xf numFmtId="0" fontId="69" fillId="0" borderId="1" applyNumberFormat="0" applyFill="0" applyAlignment="0" applyProtection="0"/>
    <xf numFmtId="0" fontId="64" fillId="6" borderId="0" applyNumberFormat="0" applyFont="0" applyBorder="0" applyAlignment="0" applyProtection="0"/>
    <xf numFmtId="0" fontId="70" fillId="0" borderId="0" applyNumberFormat="0" applyFill="0" applyBorder="0" applyAlignment="0" applyProtection="0">
      <alignment vertical="top"/>
      <protection locked="0"/>
    </xf>
    <xf numFmtId="0" fontId="50" fillId="7" borderId="9" applyNumberFormat="0" applyAlignment="0" applyProtection="0"/>
    <xf numFmtId="231" fontId="53" fillId="0" borderId="0" applyFont="0" applyFill="0" applyBorder="0" applyProtection="0">
      <alignment horizontal="left"/>
    </xf>
    <xf numFmtId="232" fontId="53" fillId="0" borderId="0" applyFont="0" applyFill="0" applyBorder="0" applyProtection="0">
      <alignment horizontal="left"/>
    </xf>
    <xf numFmtId="233" fontId="53" fillId="0" borderId="0" applyFont="0" applyFill="0" applyBorder="0" applyProtection="0">
      <alignment horizontal="left"/>
    </xf>
    <xf numFmtId="234" fontId="53" fillId="0" borderId="0" applyFont="0" applyFill="0" applyBorder="0" applyProtection="0">
      <alignment horizontal="left"/>
    </xf>
    <xf numFmtId="10" fontId="13" fillId="8" borderId="9" applyNumberFormat="0" applyBorder="0" applyAlignment="0" applyProtection="0"/>
    <xf numFmtId="5" fontId="71" fillId="0" borderId="0" applyBorder="0"/>
    <xf numFmtId="184" fontId="71" fillId="0" borderId="0" applyBorder="0"/>
    <xf numFmtId="7" fontId="71" fillId="0" borderId="0" applyBorder="0"/>
    <xf numFmtId="37" fontId="71" fillId="0" borderId="0" applyBorder="0"/>
    <xf numFmtId="181" fontId="71" fillId="0" borderId="0" applyBorder="0"/>
    <xf numFmtId="225" fontId="71" fillId="0" borderId="0" applyBorder="0"/>
    <xf numFmtId="39" fontId="71" fillId="0" borderId="0" applyBorder="0"/>
    <xf numFmtId="226" fontId="71" fillId="0" borderId="0" applyBorder="0"/>
    <xf numFmtId="0" fontId="64" fillId="0" borderId="10" applyNumberFormat="0" applyFont="0" applyFill="0" applyAlignment="0" applyProtection="0"/>
    <xf numFmtId="0" fontId="72" fillId="0" borderId="0"/>
    <xf numFmtId="0" fontId="13" fillId="9" borderId="0"/>
    <xf numFmtId="235" fontId="15" fillId="0" borderId="0" applyFont="0" applyFill="0" applyBorder="0" applyAlignment="0" applyProtection="0"/>
    <xf numFmtId="236" fontId="15" fillId="0" borderId="0" applyFont="0" applyFill="0" applyBorder="0" applyAlignment="0" applyProtection="0"/>
    <xf numFmtId="237" fontId="15" fillId="0" borderId="0" applyFont="0" applyFill="0" applyBorder="0" applyAlignment="0" applyProtection="0"/>
    <xf numFmtId="238" fontId="15" fillId="0" borderId="0" applyFont="0" applyFill="0" applyBorder="0" applyAlignment="0" applyProtection="0"/>
    <xf numFmtId="0" fontId="15" fillId="0" borderId="0" applyFont="0" applyFill="0" applyBorder="0" applyAlignment="0" applyProtection="0">
      <alignment horizontal="right"/>
    </xf>
    <xf numFmtId="239" fontId="15" fillId="0" borderId="0" applyFont="0" applyFill="0" applyBorder="0" applyAlignment="0" applyProtection="0"/>
    <xf numFmtId="37" fontId="73" fillId="0" borderId="0"/>
    <xf numFmtId="0" fontId="55" fillId="0" borderId="0"/>
    <xf numFmtId="0" fontId="109" fillId="0" borderId="0"/>
    <xf numFmtId="7" fontId="103" fillId="0" borderId="0"/>
    <xf numFmtId="0" fontId="15" fillId="0" borderId="0"/>
    <xf numFmtId="0" fontId="51" fillId="0" borderId="0"/>
    <xf numFmtId="0" fontId="25" fillId="0" borderId="0"/>
    <xf numFmtId="0" fontId="15" fillId="0" borderId="0"/>
    <xf numFmtId="0" fontId="15" fillId="0" borderId="0"/>
    <xf numFmtId="0" fontId="49" fillId="0" borderId="0"/>
    <xf numFmtId="0" fontId="15" fillId="0" borderId="0"/>
    <xf numFmtId="0" fontId="15" fillId="0" borderId="0"/>
    <xf numFmtId="0" fontId="15"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174" fontId="35" fillId="0" borderId="0" applyProtection="0"/>
    <xf numFmtId="0" fontId="109" fillId="0" borderId="0"/>
    <xf numFmtId="0" fontId="109" fillId="0" borderId="0"/>
    <xf numFmtId="0" fontId="109" fillId="0" borderId="0"/>
    <xf numFmtId="0" fontId="109" fillId="0" borderId="0"/>
    <xf numFmtId="0" fontId="35" fillId="0" borderId="0" applyProtection="0"/>
    <xf numFmtId="174" fontId="35" fillId="0" borderId="0" applyProtection="0"/>
    <xf numFmtId="174" fontId="35" fillId="0" borderId="0" applyProtection="0"/>
    <xf numFmtId="174" fontId="35" fillId="0" borderId="0" applyProtection="0"/>
    <xf numFmtId="0" fontId="15" fillId="0" borderId="0"/>
    <xf numFmtId="174" fontId="35" fillId="0" borderId="0" applyProtection="0"/>
    <xf numFmtId="0" fontId="15" fillId="0" borderId="0"/>
    <xf numFmtId="0" fontId="45" fillId="10" borderId="0" applyNumberFormat="0" applyFont="0" applyBorder="0" applyAlignment="0"/>
    <xf numFmtId="240" fontId="15" fillId="0" borderId="0" applyFont="0" applyFill="0" applyBorder="0" applyAlignment="0" applyProtection="0"/>
    <xf numFmtId="241" fontId="74" fillId="0" borderId="0"/>
    <xf numFmtId="240" fontId="15" fillId="0" borderId="0" applyFont="0" applyFill="0" applyBorder="0" applyAlignment="0" applyProtection="0"/>
    <xf numFmtId="240" fontId="15" fillId="0" borderId="0" applyFont="0" applyFill="0" applyBorder="0" applyAlignment="0" applyProtection="0"/>
    <xf numFmtId="240" fontId="15" fillId="0" borderId="0" applyFont="0" applyFill="0" applyBorder="0" applyAlignment="0" applyProtection="0"/>
    <xf numFmtId="242" fontId="15" fillId="0" borderId="0"/>
    <xf numFmtId="243" fontId="55" fillId="0" borderId="0"/>
    <xf numFmtId="243" fontId="55" fillId="0" borderId="0"/>
    <xf numFmtId="241" fontId="74" fillId="0" borderId="0"/>
    <xf numFmtId="0" fontId="55" fillId="0" borderId="0"/>
    <xf numFmtId="241" fontId="61" fillId="0" borderId="0"/>
    <xf numFmtId="242" fontId="15" fillId="0" borderId="0"/>
    <xf numFmtId="243" fontId="55" fillId="0" borderId="0"/>
    <xf numFmtId="243" fontId="55" fillId="0" borderId="0"/>
    <xf numFmtId="0" fontId="55" fillId="0" borderId="0"/>
    <xf numFmtId="0" fontId="55" fillId="0" borderId="0"/>
    <xf numFmtId="244" fontId="55" fillId="0" borderId="0"/>
    <xf numFmtId="170" fontId="55" fillId="0" borderId="0"/>
    <xf numFmtId="245" fontId="55" fillId="0" borderId="0"/>
    <xf numFmtId="244" fontId="55" fillId="0" borderId="0"/>
    <xf numFmtId="170" fontId="55" fillId="0" borderId="0"/>
    <xf numFmtId="246" fontId="55" fillId="0" borderId="0"/>
    <xf numFmtId="246" fontId="55" fillId="0" borderId="0"/>
    <xf numFmtId="179" fontId="55" fillId="0" borderId="0"/>
    <xf numFmtId="245" fontId="55" fillId="0" borderId="0"/>
    <xf numFmtId="169" fontId="55" fillId="0" borderId="0"/>
    <xf numFmtId="179" fontId="55" fillId="0" borderId="0"/>
    <xf numFmtId="179" fontId="55" fillId="0" borderId="0"/>
    <xf numFmtId="0" fontId="55" fillId="0" borderId="0"/>
    <xf numFmtId="240" fontId="15" fillId="0" borderId="0" applyFont="0" applyFill="0" applyBorder="0" applyAlignment="0" applyProtection="0"/>
    <xf numFmtId="240" fontId="15" fillId="0" borderId="0" applyFont="0" applyFill="0" applyBorder="0" applyAlignment="0" applyProtection="0"/>
    <xf numFmtId="240" fontId="15" fillId="0" borderId="0" applyFont="0" applyFill="0" applyBorder="0" applyAlignment="0" applyProtection="0"/>
    <xf numFmtId="241" fontId="74" fillId="0" borderId="0"/>
    <xf numFmtId="241" fontId="74" fillId="0" borderId="0"/>
    <xf numFmtId="240" fontId="15" fillId="0" borderId="0" applyFont="0" applyFill="0" applyBorder="0" applyAlignment="0" applyProtection="0"/>
    <xf numFmtId="241" fontId="74" fillId="0" borderId="0"/>
    <xf numFmtId="241" fontId="74" fillId="0" borderId="0"/>
    <xf numFmtId="244" fontId="55" fillId="0" borderId="0"/>
    <xf numFmtId="170" fontId="55" fillId="0" borderId="0"/>
    <xf numFmtId="245" fontId="55" fillId="0" borderId="0"/>
    <xf numFmtId="244" fontId="55" fillId="0" borderId="0"/>
    <xf numFmtId="170" fontId="55" fillId="0" borderId="0"/>
    <xf numFmtId="246" fontId="55" fillId="0" borderId="0"/>
    <xf numFmtId="246" fontId="55" fillId="0" borderId="0"/>
    <xf numFmtId="179" fontId="55" fillId="0" borderId="0"/>
    <xf numFmtId="245" fontId="55" fillId="0" borderId="0"/>
    <xf numFmtId="169" fontId="55" fillId="0" borderId="0"/>
    <xf numFmtId="179" fontId="55" fillId="0" borderId="0"/>
    <xf numFmtId="179" fontId="55" fillId="0" borderId="0"/>
    <xf numFmtId="247" fontId="23" fillId="11" borderId="0" applyFont="0" applyFill="0" applyBorder="0" applyAlignment="0" applyProtection="0"/>
    <xf numFmtId="248" fontId="23" fillId="11" borderId="0" applyFont="0" applyFill="0" applyBorder="0" applyAlignment="0" applyProtection="0"/>
    <xf numFmtId="249" fontId="15" fillId="0" borderId="0" applyFont="0" applyFill="0" applyBorder="0" applyAlignment="0" applyProtection="0"/>
    <xf numFmtId="9" fontId="15" fillId="0" borderId="0" applyFont="0" applyFill="0" applyBorder="0" applyAlignment="0" applyProtection="0"/>
    <xf numFmtId="250" fontId="60" fillId="0" borderId="0" applyFont="0" applyFill="0" applyBorder="0" applyAlignment="0" applyProtection="0"/>
    <xf numFmtId="251" fontId="51" fillId="0" borderId="0" applyFont="0" applyFill="0" applyBorder="0" applyAlignment="0" applyProtection="0"/>
    <xf numFmtId="252" fontId="15" fillId="0" borderId="0" applyFont="0" applyFill="0" applyBorder="0" applyAlignment="0" applyProtection="0"/>
    <xf numFmtId="253" fontId="53" fillId="0" borderId="0" applyFont="0" applyFill="0" applyBorder="0" applyAlignment="0" applyProtection="0"/>
    <xf numFmtId="254" fontId="53" fillId="0" borderId="0" applyFont="0" applyFill="0" applyBorder="0" applyAlignment="0" applyProtection="0"/>
    <xf numFmtId="255" fontId="53" fillId="0" borderId="0" applyFont="0" applyFill="0" applyBorder="0" applyAlignment="0" applyProtection="0"/>
    <xf numFmtId="256" fontId="53" fillId="0" borderId="0" applyFont="0" applyFill="0" applyBorder="0" applyAlignment="0" applyProtection="0"/>
    <xf numFmtId="257" fontId="60" fillId="0" borderId="0" applyFont="0" applyFill="0" applyBorder="0" applyAlignment="0" applyProtection="0"/>
    <xf numFmtId="258" fontId="51" fillId="0" borderId="0" applyFont="0" applyFill="0" applyBorder="0" applyAlignment="0" applyProtection="0"/>
    <xf numFmtId="259" fontId="60" fillId="0" borderId="0" applyFont="0" applyFill="0" applyBorder="0" applyAlignment="0" applyProtection="0"/>
    <xf numFmtId="260" fontId="51" fillId="0" borderId="0" applyFont="0" applyFill="0" applyBorder="0" applyAlignment="0" applyProtection="0"/>
    <xf numFmtId="261" fontId="60" fillId="0" borderId="0" applyFont="0" applyFill="0" applyBorder="0" applyAlignment="0" applyProtection="0"/>
    <xf numFmtId="262" fontId="51" fillId="0" borderId="0" applyFont="0" applyFill="0" applyBorder="0" applyAlignment="0" applyProtection="0"/>
    <xf numFmtId="263" fontId="18" fillId="0" borderId="0" applyFont="0" applyFill="0" applyBorder="0" applyAlignment="0" applyProtection="0">
      <protection locked="0"/>
    </xf>
    <xf numFmtId="264" fontId="51" fillId="0" borderId="0" applyFont="0" applyFill="0" applyBorder="0" applyAlignment="0" applyProtection="0"/>
    <xf numFmtId="9" fontId="25" fillId="0" borderId="0" applyFont="0" applyFill="0" applyBorder="0" applyAlignment="0" applyProtection="0"/>
    <xf numFmtId="9" fontId="15" fillId="0" borderId="0" applyFont="0" applyFill="0" applyBorder="0" applyAlignment="0" applyProtection="0"/>
    <xf numFmtId="9" fontId="49"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194" fontId="61" fillId="0" borderId="0" applyFill="0" applyBorder="0" applyAlignment="0" applyProtection="0"/>
    <xf numFmtId="9" fontId="65" fillId="0" borderId="0" applyBorder="0"/>
    <xf numFmtId="171" fontId="65" fillId="0" borderId="0" applyBorder="0"/>
    <xf numFmtId="10" fontId="65" fillId="0" borderId="0" applyBorder="0"/>
    <xf numFmtId="0" fontId="36" fillId="0" borderId="0" applyNumberFormat="0" applyFont="0" applyFill="0" applyBorder="0" applyAlignment="0" applyProtection="0">
      <alignment horizontal="left"/>
    </xf>
    <xf numFmtId="15" fontId="36" fillId="0" borderId="0" applyFont="0" applyFill="0" applyBorder="0" applyAlignment="0" applyProtection="0"/>
    <xf numFmtId="4" fontId="36" fillId="0" borderId="0" applyFont="0" applyFill="0" applyBorder="0" applyAlignment="0" applyProtection="0"/>
    <xf numFmtId="3" fontId="15" fillId="0" borderId="0">
      <alignment horizontal="left" vertical="top"/>
    </xf>
    <xf numFmtId="0" fontId="37" fillId="0" borderId="8">
      <alignment horizontal="center"/>
    </xf>
    <xf numFmtId="3" fontId="36" fillId="0" borderId="0" applyFont="0" applyFill="0" applyBorder="0" applyAlignment="0" applyProtection="0"/>
    <xf numFmtId="0" fontId="36" fillId="12" borderId="0" applyNumberFormat="0" applyFont="0" applyBorder="0" applyAlignment="0" applyProtection="0"/>
    <xf numFmtId="3" fontId="15" fillId="0" borderId="0">
      <alignment horizontal="right" vertical="top"/>
    </xf>
    <xf numFmtId="41" fontId="22" fillId="9" borderId="11" applyFill="0"/>
    <xf numFmtId="0" fontId="38" fillId="0" borderId="0">
      <alignment horizontal="left" indent="7"/>
    </xf>
    <xf numFmtId="41" fontId="22" fillId="0" borderId="11" applyFill="0">
      <alignment horizontal="left" indent="2"/>
    </xf>
    <xf numFmtId="174" fontId="39" fillId="0" borderId="1" applyFill="0">
      <alignment horizontal="right"/>
    </xf>
    <xf numFmtId="0" fontId="40" fillId="0" borderId="9" applyNumberFormat="0" applyFont="0" applyBorder="0">
      <alignment horizontal="right"/>
    </xf>
    <xf numFmtId="0" fontId="41" fillId="0" borderId="0" applyFill="0"/>
    <xf numFmtId="0" fontId="17" fillId="0" borderId="0" applyFill="0"/>
    <xf numFmtId="4" fontId="39" fillId="0" borderId="1" applyFill="0"/>
    <xf numFmtId="0" fontId="15" fillId="0" borderId="0" applyNumberFormat="0" applyFont="0" applyBorder="0" applyAlignment="0"/>
    <xf numFmtId="0" fontId="20" fillId="0" borderId="0" applyFill="0">
      <alignment horizontal="left" indent="1"/>
    </xf>
    <xf numFmtId="0" fontId="42" fillId="0" borderId="0" applyFill="0">
      <alignment horizontal="left" indent="1"/>
    </xf>
    <xf numFmtId="4" fontId="23" fillId="0" borderId="0" applyFill="0"/>
    <xf numFmtId="0" fontId="15" fillId="0" borderId="0" applyNumberFormat="0" applyFont="0" applyFill="0" applyBorder="0" applyAlignment="0"/>
    <xf numFmtId="0" fontId="20" fillId="0" borderId="0" applyFill="0">
      <alignment horizontal="left" indent="2"/>
    </xf>
    <xf numFmtId="0" fontId="17" fillId="0" borderId="0" applyFill="0">
      <alignment horizontal="left" indent="2"/>
    </xf>
    <xf numFmtId="4" fontId="23" fillId="0" borderId="0" applyFill="0"/>
    <xf numFmtId="0" fontId="15" fillId="0" borderId="0" applyNumberFormat="0" applyFont="0" applyBorder="0" applyAlignment="0"/>
    <xf numFmtId="0" fontId="43" fillId="0" borderId="0">
      <alignment horizontal="left" indent="3"/>
    </xf>
    <xf numFmtId="0" fontId="44" fillId="0" borderId="0" applyFill="0">
      <alignment horizontal="left" indent="3"/>
    </xf>
    <xf numFmtId="4" fontId="23" fillId="0" borderId="0" applyFill="0"/>
    <xf numFmtId="0" fontId="15" fillId="0" borderId="0" applyNumberFormat="0" applyFont="0" applyBorder="0" applyAlignment="0"/>
    <xf numFmtId="0" fontId="24" fillId="0" borderId="0">
      <alignment horizontal="left" indent="4"/>
    </xf>
    <xf numFmtId="0" fontId="25" fillId="0" borderId="0" applyFill="0">
      <alignment horizontal="left" indent="4"/>
    </xf>
    <xf numFmtId="0" fontId="15" fillId="0" borderId="0" applyFill="0">
      <alignment horizontal="left" indent="4"/>
    </xf>
    <xf numFmtId="4" fontId="26" fillId="0" borderId="0" applyFill="0"/>
    <xf numFmtId="0" fontId="15" fillId="0" borderId="0" applyNumberFormat="0" applyFont="0" applyBorder="0" applyAlignment="0"/>
    <xf numFmtId="0" fontId="27" fillId="0" borderId="0">
      <alignment horizontal="left" indent="5"/>
    </xf>
    <xf numFmtId="0" fontId="28" fillId="0" borderId="0" applyFill="0">
      <alignment horizontal="left" indent="5"/>
    </xf>
    <xf numFmtId="4" fontId="29" fillId="0" borderId="0" applyFill="0"/>
    <xf numFmtId="0" fontId="15" fillId="0" borderId="0" applyNumberFormat="0" applyFont="0" applyFill="0" applyBorder="0" applyAlignment="0"/>
    <xf numFmtId="0" fontId="30" fillId="0" borderId="0" applyFill="0">
      <alignment horizontal="left" indent="6"/>
    </xf>
    <xf numFmtId="0" fontId="26" fillId="0" borderId="0" applyFill="0">
      <alignment horizontal="left" indent="6"/>
    </xf>
    <xf numFmtId="0" fontId="64" fillId="0" borderId="12" applyNumberFormat="0" applyFont="0" applyFill="0" applyAlignment="0" applyProtection="0"/>
    <xf numFmtId="0" fontId="75" fillId="0" borderId="0" applyNumberFormat="0" applyFill="0" applyBorder="0" applyAlignment="0" applyProtection="0"/>
    <xf numFmtId="0" fontId="76" fillId="0" borderId="0"/>
    <xf numFmtId="0" fontId="76" fillId="0" borderId="0"/>
    <xf numFmtId="0" fontId="52" fillId="0" borderId="8">
      <alignment horizontal="right"/>
    </xf>
    <xf numFmtId="0" fontId="14" fillId="13" borderId="0"/>
    <xf numFmtId="265" fontId="62" fillId="0" borderId="0">
      <alignment horizontal="center"/>
    </xf>
    <xf numFmtId="266" fontId="77" fillId="0" borderId="0">
      <alignment horizontal="center"/>
    </xf>
    <xf numFmtId="0" fontId="78" fillId="0" borderId="0" applyNumberFormat="0" applyFill="0" applyBorder="0" applyAlignment="0" applyProtection="0"/>
    <xf numFmtId="0" fontId="79" fillId="0" borderId="0" applyNumberFormat="0" applyBorder="0" applyAlignment="0"/>
    <xf numFmtId="0" fontId="48" fillId="0" borderId="0" applyNumberFormat="0" applyBorder="0" applyAlignment="0"/>
    <xf numFmtId="0" fontId="15" fillId="9" borderId="4" applyNumberFormat="0" applyFont="0" applyAlignment="0"/>
    <xf numFmtId="0" fontId="64" fillId="3" borderId="0" applyNumberFormat="0" applyFont="0" applyBorder="0" applyAlignment="0" applyProtection="0"/>
    <xf numFmtId="247" fontId="80" fillId="0" borderId="7" applyNumberFormat="0" applyFont="0" applyFill="0" applyAlignment="0" applyProtection="0"/>
    <xf numFmtId="0" fontId="46" fillId="0" borderId="0" applyFill="0" applyBorder="0" applyProtection="0">
      <alignment horizontal="left" vertical="top"/>
    </xf>
    <xf numFmtId="0" fontId="81" fillId="0" borderId="0" applyAlignment="0">
      <alignment horizontal="centerContinuous"/>
    </xf>
    <xf numFmtId="0" fontId="15" fillId="0" borderId="3" applyNumberFormat="0" applyFont="0" applyFill="0" applyAlignment="0" applyProtection="0"/>
    <xf numFmtId="0" fontId="15" fillId="0" borderId="0" applyFont="0" applyFill="0" applyBorder="0" applyAlignment="0" applyProtection="0"/>
    <xf numFmtId="0" fontId="82" fillId="0" borderId="0" applyNumberFormat="0" applyFill="0" applyBorder="0" applyAlignment="0" applyProtection="0"/>
    <xf numFmtId="267" fontId="51" fillId="0" borderId="0" applyFont="0" applyFill="0" applyBorder="0" applyAlignment="0" applyProtection="0"/>
    <xf numFmtId="268" fontId="51" fillId="0" borderId="0" applyFont="0" applyFill="0" applyBorder="0" applyAlignment="0" applyProtection="0"/>
    <xf numFmtId="269" fontId="51" fillId="0" borderId="0" applyFont="0" applyFill="0" applyBorder="0" applyAlignment="0" applyProtection="0"/>
    <xf numFmtId="270" fontId="51" fillId="0" borderId="0" applyFont="0" applyFill="0" applyBorder="0" applyAlignment="0" applyProtection="0"/>
    <xf numFmtId="271" fontId="51" fillId="0" borderId="0" applyFont="0" applyFill="0" applyBorder="0" applyAlignment="0" applyProtection="0"/>
    <xf numFmtId="272" fontId="51" fillId="0" borderId="0" applyFont="0" applyFill="0" applyBorder="0" applyAlignment="0" applyProtection="0"/>
    <xf numFmtId="273" fontId="51" fillId="0" borderId="0" applyFont="0" applyFill="0" applyBorder="0" applyAlignment="0" applyProtection="0"/>
    <xf numFmtId="274" fontId="51" fillId="0" borderId="0" applyFont="0" applyFill="0" applyBorder="0" applyAlignment="0" applyProtection="0"/>
    <xf numFmtId="275" fontId="83" fillId="3" borderId="13" applyFont="0" applyFill="0" applyBorder="0" applyAlignment="0" applyProtection="0"/>
    <xf numFmtId="275" fontId="55" fillId="0" borderId="0" applyFont="0" applyFill="0" applyBorder="0" applyAlignment="0" applyProtection="0"/>
    <xf numFmtId="276" fontId="58" fillId="0" borderId="0" applyFont="0" applyFill="0" applyBorder="0" applyAlignment="0" applyProtection="0"/>
    <xf numFmtId="277" fontId="62" fillId="0" borderId="7" applyFont="0" applyFill="0" applyBorder="0" applyAlignment="0" applyProtection="0">
      <alignment horizontal="right"/>
      <protection locked="0"/>
    </xf>
    <xf numFmtId="43" fontId="11" fillId="0" borderId="0" applyFont="0" applyFill="0" applyBorder="0" applyAlignment="0" applyProtection="0"/>
    <xf numFmtId="43" fontId="79"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0" borderId="0"/>
    <xf numFmtId="174" fontId="35" fillId="0" borderId="0" applyProtection="0"/>
    <xf numFmtId="0" fontId="117" fillId="0" borderId="0"/>
    <xf numFmtId="41" fontId="117" fillId="0" borderId="0" applyFont="0" applyFill="0" applyBorder="0" applyAlignment="0" applyProtection="0"/>
    <xf numFmtId="43" fontId="117" fillId="0" borderId="0" applyFont="0" applyFill="0" applyBorder="0" applyAlignment="0" applyProtection="0"/>
    <xf numFmtId="174" fontId="35" fillId="0" borderId="0" applyProtection="0"/>
    <xf numFmtId="0" fontId="9" fillId="0" borderId="0"/>
    <xf numFmtId="0" fontId="11" fillId="0" borderId="0"/>
    <xf numFmtId="43" fontId="15" fillId="0" borderId="0" applyFont="0" applyFill="0" applyBorder="0" applyAlignment="0" applyProtection="0"/>
    <xf numFmtId="0" fontId="118" fillId="22" borderId="48" applyNumberFormat="0" applyAlignment="0" applyProtection="0">
      <alignment horizontal="left" vertical="center" indent="1"/>
    </xf>
    <xf numFmtId="0" fontId="9" fillId="0" borderId="0"/>
    <xf numFmtId="9" fontId="9" fillId="0" borderId="0" applyFont="0" applyFill="0" applyBorder="0" applyAlignment="0" applyProtection="0"/>
    <xf numFmtId="44" fontId="9" fillId="0" borderId="0" applyFont="0" applyFill="0" applyBorder="0" applyAlignment="0" applyProtection="0"/>
    <xf numFmtId="174" fontId="119" fillId="0" borderId="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120" fillId="0" borderId="0" applyNumberFormat="0" applyFill="0" applyBorder="0" applyAlignment="0" applyProtection="0"/>
    <xf numFmtId="0" fontId="9" fillId="0" borderId="0"/>
    <xf numFmtId="44" fontId="9" fillId="0" borderId="0" applyFont="0" applyFill="0" applyBorder="0" applyAlignment="0" applyProtection="0"/>
    <xf numFmtId="0" fontId="121" fillId="0" borderId="0"/>
    <xf numFmtId="174" fontId="119" fillId="0" borderId="0" applyProtection="0"/>
    <xf numFmtId="174" fontId="119" fillId="0" borderId="0" applyProtection="0"/>
    <xf numFmtId="43"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9" fillId="0" borderId="0" applyFont="0" applyFill="0" applyBorder="0" applyAlignment="0" applyProtection="0"/>
    <xf numFmtId="0" fontId="15" fillId="0" borderId="0"/>
    <xf numFmtId="43" fontId="15" fillId="0" borderId="0" applyFont="0" applyFill="0" applyBorder="0" applyAlignment="0" applyProtection="0"/>
    <xf numFmtId="43" fontId="9" fillId="0" borderId="0" applyFont="0" applyFill="0" applyBorder="0" applyAlignment="0" applyProtection="0"/>
    <xf numFmtId="9" fontId="8" fillId="0" borderId="0" applyFont="0" applyFill="0" applyBorder="0" applyAlignment="0" applyProtection="0"/>
    <xf numFmtId="0" fontId="15" fillId="0" borderId="0"/>
    <xf numFmtId="43" fontId="8" fillId="0" borderId="0" applyFont="0" applyFill="0" applyBorder="0" applyAlignment="0" applyProtection="0"/>
    <xf numFmtId="174" fontId="35" fillId="0" borderId="0" applyProtection="0"/>
    <xf numFmtId="44" fontId="7" fillId="0" borderId="0" applyFont="0" applyFill="0" applyBorder="0" applyAlignment="0" applyProtection="0"/>
    <xf numFmtId="0" fontId="7" fillId="0" borderId="0"/>
    <xf numFmtId="0" fontId="14" fillId="0" borderId="0" applyFill="0" applyBorder="0" applyAlignment="0" applyProtection="0"/>
    <xf numFmtId="0" fontId="22" fillId="0" borderId="0" applyFill="0" applyBorder="0" applyAlignment="0" applyProtection="0"/>
    <xf numFmtId="0" fontId="40" fillId="0" borderId="0" applyFill="0" applyBorder="0" applyProtection="0">
      <alignment horizontal="center" wrapText="1"/>
    </xf>
    <xf numFmtId="0" fontId="15" fillId="0" borderId="0" applyFont="0" applyFill="0" applyBorder="0" applyProtection="0">
      <alignment horizontal="left" indent="1"/>
    </xf>
    <xf numFmtId="283" fontId="15" fillId="0" borderId="1" applyFont="0" applyFill="0" applyAlignment="0" applyProtection="0"/>
    <xf numFmtId="283" fontId="15" fillId="0" borderId="0" applyFont="0" applyFill="0" applyBorder="0" applyAlignment="0" applyProtection="0"/>
    <xf numFmtId="283" fontId="15" fillId="0" borderId="7" applyFont="0" applyFill="0" applyAlignment="0" applyProtection="0"/>
    <xf numFmtId="283" fontId="15" fillId="0" borderId="14" applyFont="0" applyFill="0" applyAlignment="0" applyProtection="0"/>
    <xf numFmtId="0" fontId="40" fillId="0" borderId="0" applyFill="0" applyBorder="0" applyAlignment="0" applyProtection="0"/>
    <xf numFmtId="10" fontId="15" fillId="0" borderId="0" applyFont="0" applyFill="0" applyBorder="0" applyAlignment="0" applyProtection="0"/>
    <xf numFmtId="283" fontId="15" fillId="0" borderId="49" applyFont="0" applyFill="0" applyAlignment="0" applyProtection="0"/>
    <xf numFmtId="283" fontId="15" fillId="0" borderId="8" applyFont="0" applyFill="0" applyAlignment="0" applyProtection="0"/>
    <xf numFmtId="0" fontId="40" fillId="0" borderId="1" applyFill="0" applyProtection="0">
      <alignment horizontal="center" wrapText="1"/>
    </xf>
    <xf numFmtId="0" fontId="6" fillId="0" borderId="0"/>
    <xf numFmtId="9" fontId="6" fillId="0" borderId="0" applyFont="0" applyFill="0" applyBorder="0" applyAlignment="0" applyProtection="0"/>
    <xf numFmtId="44" fontId="6"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5" fillId="0" borderId="0"/>
    <xf numFmtId="43" fontId="5" fillId="0" borderId="0" applyFont="0" applyFill="0" applyBorder="0" applyAlignment="0" applyProtection="0"/>
    <xf numFmtId="0" fontId="122" fillId="0" borderId="0"/>
    <xf numFmtId="9" fontId="4" fillId="0" borderId="0" applyFont="0" applyFill="0" applyBorder="0" applyAlignment="0" applyProtection="0"/>
    <xf numFmtId="43" fontId="4" fillId="0" borderId="0" applyFont="0" applyFill="0" applyBorder="0" applyAlignment="0" applyProtection="0"/>
    <xf numFmtId="0" fontId="15" fillId="0" borderId="0"/>
    <xf numFmtId="0" fontId="14" fillId="0" borderId="0" applyFill="0" applyBorder="0" applyAlignment="0" applyProtection="0"/>
    <xf numFmtId="0" fontId="22" fillId="0" borderId="0" applyFill="0" applyBorder="0" applyAlignment="0" applyProtection="0"/>
    <xf numFmtId="0" fontId="40" fillId="0" borderId="1" applyFill="0" applyProtection="0">
      <alignment horizontal="center" wrapText="1"/>
    </xf>
    <xf numFmtId="0" fontId="15" fillId="0" borderId="0" applyFont="0" applyFill="0" applyBorder="0" applyProtection="0">
      <alignment horizontal="left" indent="1"/>
    </xf>
    <xf numFmtId="283" fontId="15" fillId="0" borderId="0" applyFont="0" applyFill="0" applyBorder="0" applyAlignment="0" applyProtection="0"/>
    <xf numFmtId="283" fontId="15" fillId="0" borderId="1" applyFont="0" applyFill="0" applyAlignment="0" applyProtection="0"/>
    <xf numFmtId="0" fontId="40" fillId="0" borderId="0" applyFill="0" applyBorder="0" applyAlignment="0" applyProtection="0"/>
    <xf numFmtId="283" fontId="15" fillId="0" borderId="14" applyFont="0" applyFill="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0" fontId="2" fillId="0" borderId="0"/>
    <xf numFmtId="0" fontId="119" fillId="0" borderId="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1" fillId="0" borderId="0" applyFont="0" applyFill="0" applyBorder="0" applyAlignment="0" applyProtection="0"/>
    <xf numFmtId="0" fontId="1" fillId="0" borderId="0"/>
    <xf numFmtId="44" fontId="1" fillId="0" borderId="0" applyFont="0" applyFill="0" applyBorder="0" applyAlignment="0" applyProtection="0"/>
  </cellStyleXfs>
  <cellXfs count="1211">
    <xf numFmtId="174" fontId="0" fillId="0" borderId="0" xfId="0"/>
    <xf numFmtId="0" fontId="55" fillId="0" borderId="0" xfId="212" applyFont="1"/>
    <xf numFmtId="0" fontId="62" fillId="0" borderId="0" xfId="212" applyFont="1" applyAlignment="1">
      <alignment horizontal="centerContinuous"/>
    </xf>
    <xf numFmtId="0" fontId="62" fillId="0" borderId="0" xfId="212" applyFont="1" applyAlignment="1">
      <alignment horizontal="center" wrapText="1"/>
    </xf>
    <xf numFmtId="0" fontId="62" fillId="0" borderId="0" xfId="206" applyFont="1" applyAlignment="1">
      <alignment horizontal="center" wrapText="1"/>
    </xf>
    <xf numFmtId="0" fontId="55" fillId="0" borderId="0" xfId="212" quotePrefix="1" applyFont="1" applyAlignment="1">
      <alignment horizontal="left"/>
    </xf>
    <xf numFmtId="41" fontId="55" fillId="14" borderId="0" xfId="212" applyNumberFormat="1" applyFont="1" applyFill="1"/>
    <xf numFmtId="0" fontId="55" fillId="0" borderId="0" xfId="212" applyFont="1" applyAlignment="1">
      <alignment horizontal="right"/>
    </xf>
    <xf numFmtId="43" fontId="55" fillId="0" borderId="14" xfId="59" applyFont="1" applyBorder="1"/>
    <xf numFmtId="37" fontId="55" fillId="0" borderId="0" xfId="212" applyNumberFormat="1" applyFont="1"/>
    <xf numFmtId="0" fontId="62" fillId="0" borderId="0" xfId="212" applyFont="1" applyAlignment="1">
      <alignment horizontal="centerContinuous" wrapText="1"/>
    </xf>
    <xf numFmtId="0" fontId="62" fillId="0" borderId="0" xfId="212" applyFont="1" applyAlignment="1">
      <alignment horizontal="center"/>
    </xf>
    <xf numFmtId="174" fontId="55" fillId="0" borderId="0" xfId="0" applyFont="1" applyAlignment="1">
      <alignment wrapText="1"/>
    </xf>
    <xf numFmtId="0" fontId="85" fillId="0" borderId="0" xfId="0" applyNumberFormat="1" applyFont="1" applyAlignment="1">
      <alignment horizontal="center"/>
    </xf>
    <xf numFmtId="174" fontId="85" fillId="0" borderId="0" xfId="0" applyFont="1"/>
    <xf numFmtId="174" fontId="55" fillId="0" borderId="0" xfId="0" applyFont="1"/>
    <xf numFmtId="174" fontId="55" fillId="0" borderId="0" xfId="207" applyFont="1"/>
    <xf numFmtId="174" fontId="85" fillId="0" borderId="0" xfId="0" applyFont="1" applyAlignment="1">
      <alignment horizontal="center"/>
    </xf>
    <xf numFmtId="175" fontId="55" fillId="0" borderId="0" xfId="59" applyNumberFormat="1" applyFont="1" applyAlignment="1"/>
    <xf numFmtId="0" fontId="55" fillId="0" borderId="0" xfId="201" applyNumberFormat="1" applyFont="1" applyProtection="1">
      <protection locked="0"/>
    </xf>
    <xf numFmtId="0" fontId="55" fillId="0" borderId="0" xfId="201" applyNumberFormat="1" applyFont="1" applyAlignment="1" applyProtection="1">
      <alignment horizontal="center"/>
      <protection locked="0"/>
    </xf>
    <xf numFmtId="0" fontId="55" fillId="14" borderId="0" xfId="201" applyNumberFormat="1" applyFont="1" applyFill="1" applyAlignment="1">
      <alignment horizontal="right"/>
    </xf>
    <xf numFmtId="3" fontId="55" fillId="0" borderId="0" xfId="201" applyNumberFormat="1" applyFont="1"/>
    <xf numFmtId="3" fontId="55" fillId="0" borderId="0" xfId="201" applyNumberFormat="1" applyFont="1" applyAlignment="1">
      <alignment horizontal="center"/>
    </xf>
    <xf numFmtId="174" fontId="55" fillId="0" borderId="0" xfId="201" applyFont="1"/>
    <xf numFmtId="0" fontId="55" fillId="0" borderId="0" xfId="201" applyNumberFormat="1" applyFont="1"/>
    <xf numFmtId="43" fontId="55" fillId="0" borderId="0" xfId="59" applyFont="1" applyAlignment="1"/>
    <xf numFmtId="0" fontId="55" fillId="0" borderId="0" xfId="211" applyNumberFormat="1" applyFont="1" applyProtection="1">
      <protection locked="0"/>
    </xf>
    <xf numFmtId="3" fontId="55" fillId="0" borderId="0" xfId="211" applyNumberFormat="1" applyFont="1"/>
    <xf numFmtId="3" fontId="55" fillId="0" borderId="8" xfId="211" applyNumberFormat="1" applyFont="1" applyBorder="1" applyAlignment="1">
      <alignment horizontal="center"/>
    </xf>
    <xf numFmtId="0" fontId="55" fillId="0" borderId="0" xfId="211" applyNumberFormat="1" applyFont="1"/>
    <xf numFmtId="3" fontId="55" fillId="0" borderId="0" xfId="211" applyNumberFormat="1" applyFont="1" applyAlignment="1">
      <alignment horizontal="center"/>
    </xf>
    <xf numFmtId="0" fontId="55" fillId="0" borderId="8" xfId="211" applyNumberFormat="1" applyFont="1" applyBorder="1" applyAlignment="1" applyProtection="1">
      <alignment horizontal="center"/>
      <protection locked="0"/>
    </xf>
    <xf numFmtId="174" fontId="55" fillId="0" borderId="0" xfId="211" applyFont="1"/>
    <xf numFmtId="166" fontId="55" fillId="0" borderId="0" xfId="211" applyNumberFormat="1" applyFont="1" applyAlignment="1">
      <alignment horizontal="center"/>
    </xf>
    <xf numFmtId="164" fontId="55" fillId="0" borderId="0" xfId="211" applyNumberFormat="1" applyFont="1" applyAlignment="1">
      <alignment horizontal="left"/>
    </xf>
    <xf numFmtId="175" fontId="55" fillId="0" borderId="0" xfId="59" applyNumberFormat="1" applyFont="1" applyBorder="1" applyAlignment="1"/>
    <xf numFmtId="10" fontId="55" fillId="0" borderId="0" xfId="211" applyNumberFormat="1" applyFont="1" applyAlignment="1">
      <alignment horizontal="left"/>
    </xf>
    <xf numFmtId="3" fontId="55" fillId="0" borderId="0" xfId="188" applyNumberFormat="1" applyFont="1"/>
    <xf numFmtId="166" fontId="55" fillId="0" borderId="0" xfId="188" applyNumberFormat="1" applyFont="1"/>
    <xf numFmtId="0" fontId="55" fillId="0" borderId="0" xfId="188" applyFont="1"/>
    <xf numFmtId="43" fontId="55" fillId="0" borderId="8" xfId="59" applyFont="1" applyBorder="1" applyAlignment="1"/>
    <xf numFmtId="164" fontId="55" fillId="0" borderId="0" xfId="211" applyNumberFormat="1" applyFont="1" applyAlignment="1" applyProtection="1">
      <alignment horizontal="left"/>
      <protection locked="0"/>
    </xf>
    <xf numFmtId="174" fontId="55" fillId="14" borderId="0" xfId="201" applyFont="1" applyFill="1"/>
    <xf numFmtId="174" fontId="55" fillId="0" borderId="1" xfId="201" applyFont="1" applyBorder="1"/>
    <xf numFmtId="174" fontId="55" fillId="0" borderId="15" xfId="201" applyFont="1" applyBorder="1"/>
    <xf numFmtId="43" fontId="55" fillId="0" borderId="15" xfId="59" applyFont="1" applyFill="1" applyBorder="1" applyAlignment="1"/>
    <xf numFmtId="175" fontId="55" fillId="0" borderId="0" xfId="59" applyNumberFormat="1" applyFont="1" applyFill="1" applyBorder="1" applyAlignment="1"/>
    <xf numFmtId="43" fontId="55" fillId="0" borderId="0" xfId="59" applyFont="1" applyFill="1" applyBorder="1" applyAlignment="1"/>
    <xf numFmtId="174" fontId="86" fillId="0" borderId="0" xfId="201" applyFont="1"/>
    <xf numFmtId="174" fontId="55" fillId="0" borderId="0" xfId="201" applyFont="1" applyAlignment="1">
      <alignment horizontal="center"/>
    </xf>
    <xf numFmtId="174" fontId="55" fillId="0" borderId="0" xfId="201" applyFont="1" applyAlignment="1">
      <alignment horizontal="right"/>
    </xf>
    <xf numFmtId="0" fontId="55" fillId="0" borderId="0" xfId="201" applyNumberFormat="1" applyFont="1" applyAlignment="1">
      <alignment horizontal="right"/>
    </xf>
    <xf numFmtId="0" fontId="87" fillId="0" borderId="0" xfId="201" applyNumberFormat="1" applyFont="1"/>
    <xf numFmtId="0" fontId="87" fillId="0" borderId="0" xfId="201" applyNumberFormat="1" applyFont="1" applyAlignment="1">
      <alignment horizontal="center"/>
    </xf>
    <xf numFmtId="49" fontId="55" fillId="0" borderId="0" xfId="201" applyNumberFormat="1" applyFont="1"/>
    <xf numFmtId="0" fontId="55" fillId="0" borderId="0" xfId="201" applyNumberFormat="1" applyFont="1" applyAlignment="1">
      <alignment horizontal="center"/>
    </xf>
    <xf numFmtId="49" fontId="55" fillId="0" borderId="0" xfId="201" applyNumberFormat="1" applyFont="1" applyAlignment="1">
      <alignment horizontal="center"/>
    </xf>
    <xf numFmtId="3" fontId="62" fillId="0" borderId="0" xfId="201" applyNumberFormat="1" applyFont="1" applyAlignment="1">
      <alignment horizontal="center"/>
    </xf>
    <xf numFmtId="174" fontId="62" fillId="0" borderId="0" xfId="201" applyFont="1" applyAlignment="1">
      <alignment horizontal="center"/>
    </xf>
    <xf numFmtId="0" fontId="62" fillId="0" borderId="0" xfId="201" applyNumberFormat="1" applyFont="1" applyAlignment="1" applyProtection="1">
      <alignment horizontal="center"/>
      <protection locked="0"/>
    </xf>
    <xf numFmtId="0" fontId="62" fillId="0" borderId="0" xfId="201" applyNumberFormat="1" applyFont="1" applyAlignment="1">
      <alignment horizontal="center"/>
    </xf>
    <xf numFmtId="0" fontId="62" fillId="0" borderId="0" xfId="201" applyNumberFormat="1" applyFont="1"/>
    <xf numFmtId="0" fontId="88" fillId="0" borderId="0" xfId="201" applyNumberFormat="1" applyFont="1" applyAlignment="1" applyProtection="1">
      <alignment horizontal="center"/>
      <protection locked="0"/>
    </xf>
    <xf numFmtId="3" fontId="55" fillId="0" borderId="0" xfId="201" applyNumberFormat="1" applyFont="1" applyAlignment="1">
      <alignment horizontal="left"/>
    </xf>
    <xf numFmtId="180" fontId="55" fillId="0" borderId="0" xfId="59" applyNumberFormat="1" applyFont="1" applyFill="1" applyBorder="1" applyAlignment="1"/>
    <xf numFmtId="175" fontId="89" fillId="0" borderId="0" xfId="59" applyNumberFormat="1" applyFont="1" applyFill="1" applyBorder="1" applyAlignment="1"/>
    <xf numFmtId="10" fontId="89" fillId="0" borderId="0" xfId="266" applyNumberFormat="1" applyFont="1" applyFill="1" applyBorder="1" applyAlignment="1"/>
    <xf numFmtId="10" fontId="62" fillId="0" borderId="0" xfId="201" applyNumberFormat="1" applyFont="1"/>
    <xf numFmtId="3" fontId="62" fillId="0" borderId="0" xfId="201" applyNumberFormat="1" applyFont="1"/>
    <xf numFmtId="165" fontId="62" fillId="0" borderId="0" xfId="201" applyNumberFormat="1" applyFont="1"/>
    <xf numFmtId="10" fontId="55" fillId="0" borderId="0" xfId="201" applyNumberFormat="1" applyFont="1"/>
    <xf numFmtId="43" fontId="89" fillId="0" borderId="0" xfId="59" applyFont="1" applyFill="1" applyBorder="1" applyAlignment="1"/>
    <xf numFmtId="43" fontId="55" fillId="0" borderId="0" xfId="59" applyFont="1" applyFill="1" applyBorder="1" applyAlignment="1">
      <alignment horizontal="center"/>
    </xf>
    <xf numFmtId="49" fontId="62" fillId="0" borderId="0" xfId="201" applyNumberFormat="1" applyFont="1" applyAlignment="1">
      <alignment horizontal="center"/>
    </xf>
    <xf numFmtId="174" fontId="62" fillId="0" borderId="0" xfId="201" applyFont="1"/>
    <xf numFmtId="3" fontId="62" fillId="0" borderId="0" xfId="201" applyNumberFormat="1" applyFont="1" applyAlignment="1">
      <alignment horizontal="left"/>
    </xf>
    <xf numFmtId="43" fontId="62" fillId="0" borderId="0" xfId="59" applyFont="1" applyFill="1" applyBorder="1" applyAlignment="1"/>
    <xf numFmtId="10" fontId="62" fillId="0" borderId="0" xfId="266" applyNumberFormat="1" applyFont="1" applyFill="1" applyBorder="1" applyAlignment="1"/>
    <xf numFmtId="0" fontId="55" fillId="0" borderId="0" xfId="201" applyNumberFormat="1" applyFont="1" applyAlignment="1">
      <alignment horizontal="fill"/>
    </xf>
    <xf numFmtId="174" fontId="90" fillId="0" borderId="0" xfId="201" applyFont="1"/>
    <xf numFmtId="3" fontId="90" fillId="0" borderId="0" xfId="201" applyNumberFormat="1" applyFont="1"/>
    <xf numFmtId="164" fontId="55" fillId="0" borderId="0" xfId="201" applyNumberFormat="1" applyFont="1" applyAlignment="1">
      <alignment horizontal="left"/>
    </xf>
    <xf numFmtId="164" fontId="55" fillId="0" borderId="0" xfId="201" applyNumberFormat="1" applyFont="1" applyAlignment="1">
      <alignment horizontal="center"/>
    </xf>
    <xf numFmtId="170" fontId="55" fillId="0" borderId="0" xfId="201" applyNumberFormat="1" applyFont="1"/>
    <xf numFmtId="0" fontId="90" fillId="0" borderId="0" xfId="201" applyNumberFormat="1" applyFont="1"/>
    <xf numFmtId="49" fontId="55" fillId="0" borderId="0" xfId="201" applyNumberFormat="1" applyFont="1" applyAlignment="1">
      <alignment horizontal="left"/>
    </xf>
    <xf numFmtId="178" fontId="62" fillId="0" borderId="0" xfId="201" applyNumberFormat="1" applyFont="1" applyAlignment="1">
      <alignment horizontal="center"/>
    </xf>
    <xf numFmtId="174" fontId="62" fillId="0" borderId="16" xfId="201" applyFont="1" applyBorder="1" applyAlignment="1">
      <alignment horizontal="center" wrapText="1"/>
    </xf>
    <xf numFmtId="174" fontId="62" fillId="0" borderId="7" xfId="201" applyFont="1" applyBorder="1"/>
    <xf numFmtId="174" fontId="62" fillId="0" borderId="7" xfId="201" applyFont="1" applyBorder="1" applyAlignment="1">
      <alignment horizontal="center" wrapText="1"/>
    </xf>
    <xf numFmtId="0" fontId="62" fillId="0" borderId="7" xfId="201" applyNumberFormat="1" applyFont="1" applyBorder="1" applyAlignment="1">
      <alignment horizontal="center" wrapText="1"/>
    </xf>
    <xf numFmtId="174" fontId="62" fillId="0" borderId="9" xfId="201" applyFont="1" applyBorder="1" applyAlignment="1">
      <alignment horizontal="center" wrapText="1"/>
    </xf>
    <xf numFmtId="3" fontId="62" fillId="0" borderId="9" xfId="201" applyNumberFormat="1" applyFont="1" applyBorder="1" applyAlignment="1">
      <alignment horizontal="center" wrapText="1"/>
    </xf>
    <xf numFmtId="0" fontId="55" fillId="0" borderId="16" xfId="201" applyNumberFormat="1" applyFont="1" applyBorder="1"/>
    <xf numFmtId="0" fontId="55" fillId="0" borderId="7" xfId="201" applyNumberFormat="1" applyFont="1" applyBorder="1"/>
    <xf numFmtId="0" fontId="55" fillId="0" borderId="7" xfId="201" applyNumberFormat="1" applyFont="1" applyBorder="1" applyAlignment="1">
      <alignment horizontal="center"/>
    </xf>
    <xf numFmtId="0" fontId="55" fillId="0" borderId="9" xfId="201" applyNumberFormat="1" applyFont="1" applyBorder="1" applyAlignment="1">
      <alignment horizontal="center"/>
    </xf>
    <xf numFmtId="3" fontId="55" fillId="0" borderId="9" xfId="201" applyNumberFormat="1" applyFont="1" applyBorder="1" applyAlignment="1">
      <alignment horizontal="center" wrapText="1"/>
    </xf>
    <xf numFmtId="3" fontId="55" fillId="0" borderId="7" xfId="201" applyNumberFormat="1" applyFont="1" applyBorder="1" applyAlignment="1">
      <alignment horizontal="center"/>
    </xf>
    <xf numFmtId="0" fontId="55" fillId="0" borderId="10" xfId="201" applyNumberFormat="1" applyFont="1" applyBorder="1"/>
    <xf numFmtId="0" fontId="55" fillId="0" borderId="11" xfId="201" applyNumberFormat="1" applyFont="1" applyBorder="1"/>
    <xf numFmtId="3" fontId="55" fillId="0" borderId="11" xfId="201" applyNumberFormat="1" applyFont="1" applyBorder="1"/>
    <xf numFmtId="174" fontId="55" fillId="0" borderId="10" xfId="209" applyFont="1" applyBorder="1"/>
    <xf numFmtId="174" fontId="55" fillId="0" borderId="0" xfId="209" applyFont="1"/>
    <xf numFmtId="174" fontId="55" fillId="14" borderId="0" xfId="209" applyFont="1" applyFill="1"/>
    <xf numFmtId="0" fontId="55" fillId="14" borderId="0" xfId="59" applyNumberFormat="1" applyFont="1" applyFill="1" applyBorder="1" applyAlignment="1"/>
    <xf numFmtId="176" fontId="55" fillId="14" borderId="0" xfId="93" applyNumberFormat="1" applyFont="1" applyFill="1" applyBorder="1" applyAlignment="1"/>
    <xf numFmtId="43" fontId="55" fillId="0" borderId="11" xfId="59" applyFont="1" applyFill="1" applyBorder="1" applyAlignment="1"/>
    <xf numFmtId="0" fontId="55" fillId="14" borderId="0" xfId="59" applyNumberFormat="1" applyFont="1" applyFill="1" applyBorder="1" applyAlignment="1">
      <alignment horizontal="right"/>
    </xf>
    <xf numFmtId="174" fontId="55" fillId="0" borderId="10" xfId="201" applyFont="1" applyBorder="1"/>
    <xf numFmtId="174" fontId="55" fillId="0" borderId="17" xfId="201" applyFont="1" applyBorder="1"/>
    <xf numFmtId="175" fontId="55" fillId="0" borderId="0" xfId="59" applyNumberFormat="1" applyFont="1" applyFill="1" applyBorder="1" applyAlignment="1">
      <alignment horizontal="center"/>
    </xf>
    <xf numFmtId="1" fontId="55" fillId="0" borderId="0" xfId="59" applyNumberFormat="1" applyFont="1" applyFill="1" applyBorder="1" applyAlignment="1">
      <alignment horizontal="center"/>
    </xf>
    <xf numFmtId="174" fontId="55" fillId="0" borderId="8" xfId="201" applyFont="1" applyBorder="1"/>
    <xf numFmtId="174" fontId="55" fillId="0" borderId="0" xfId="201" applyFont="1" applyAlignment="1">
      <alignment horizontal="center" vertical="top"/>
    </xf>
    <xf numFmtId="49" fontId="85" fillId="0" borderId="0" xfId="0" applyNumberFormat="1" applyFont="1" applyAlignment="1">
      <alignment horizontal="center"/>
    </xf>
    <xf numFmtId="3" fontId="85" fillId="0" borderId="0" xfId="211" applyNumberFormat="1" applyFont="1"/>
    <xf numFmtId="3" fontId="55" fillId="0" borderId="0" xfId="211" applyNumberFormat="1" applyFont="1" applyAlignment="1">
      <alignment wrapText="1"/>
    </xf>
    <xf numFmtId="175" fontId="62" fillId="0" borderId="0" xfId="59" applyNumberFormat="1" applyFont="1" applyFill="1" applyBorder="1" applyAlignment="1" applyProtection="1">
      <alignment horizontal="center"/>
      <protection locked="0"/>
    </xf>
    <xf numFmtId="0" fontId="55" fillId="0" borderId="0" xfId="192" applyFont="1"/>
    <xf numFmtId="0" fontId="55" fillId="0" borderId="0" xfId="192" applyFont="1" applyAlignment="1">
      <alignment horizontal="center"/>
    </xf>
    <xf numFmtId="0" fontId="55" fillId="0" borderId="3" xfId="192" applyFont="1" applyBorder="1"/>
    <xf numFmtId="0" fontId="55" fillId="0" borderId="0" xfId="192" applyFont="1" applyAlignment="1">
      <alignment horizontal="center" wrapText="1"/>
    </xf>
    <xf numFmtId="43" fontId="55" fillId="0" borderId="0" xfId="59" applyFont="1" applyFill="1"/>
    <xf numFmtId="43" fontId="55" fillId="0" borderId="0" xfId="192" applyNumberFormat="1" applyFont="1"/>
    <xf numFmtId="176" fontId="55" fillId="0" borderId="3" xfId="93" applyNumberFormat="1" applyFont="1" applyBorder="1"/>
    <xf numFmtId="0" fontId="55" fillId="0" borderId="0" xfId="192" applyFont="1" applyAlignment="1">
      <alignment horizontal="center" vertical="center" wrapText="1"/>
    </xf>
    <xf numFmtId="174" fontId="55" fillId="0" borderId="0" xfId="0" applyFont="1" applyAlignment="1">
      <alignment horizontal="center" vertical="center" wrapText="1"/>
    </xf>
    <xf numFmtId="0" fontId="55" fillId="0" borderId="0" xfId="192" applyFont="1" applyAlignment="1">
      <alignment wrapText="1"/>
    </xf>
    <xf numFmtId="0" fontId="84" fillId="0" borderId="0" xfId="192" applyFont="1"/>
    <xf numFmtId="0" fontId="55" fillId="0" borderId="0" xfId="192" applyFont="1" applyAlignment="1">
      <alignment horizontal="left" wrapText="1"/>
    </xf>
    <xf numFmtId="0" fontId="55" fillId="0" borderId="0" xfId="188" applyFont="1" applyAlignment="1">
      <alignment horizontal="right"/>
    </xf>
    <xf numFmtId="0" fontId="55" fillId="0" borderId="0" xfId="211" applyNumberFormat="1" applyFont="1" applyAlignment="1" applyProtection="1">
      <alignment horizontal="center"/>
      <protection locked="0"/>
    </xf>
    <xf numFmtId="0" fontId="55" fillId="14" borderId="0" xfId="188" applyFont="1" applyFill="1"/>
    <xf numFmtId="0" fontId="55" fillId="14" borderId="0" xfId="211" applyNumberFormat="1" applyFont="1" applyFill="1"/>
    <xf numFmtId="0" fontId="93" fillId="0" borderId="0" xfId="211" applyNumberFormat="1" applyFont="1"/>
    <xf numFmtId="49" fontId="55" fillId="0" borderId="0" xfId="211" applyNumberFormat="1" applyFont="1"/>
    <xf numFmtId="49" fontId="55" fillId="0" borderId="0" xfId="211" applyNumberFormat="1" applyFont="1" applyAlignment="1">
      <alignment horizontal="center"/>
    </xf>
    <xf numFmtId="0" fontId="55" fillId="0" borderId="0" xfId="211" applyNumberFormat="1" applyFont="1" applyAlignment="1">
      <alignment horizontal="center"/>
    </xf>
    <xf numFmtId="42" fontId="55" fillId="0" borderId="0" xfId="188" applyNumberFormat="1" applyFont="1"/>
    <xf numFmtId="0" fontId="55" fillId="0" borderId="8" xfId="211" applyNumberFormat="1" applyFont="1" applyBorder="1" applyAlignment="1" applyProtection="1">
      <alignment horizontal="centerContinuous"/>
      <protection locked="0"/>
    </xf>
    <xf numFmtId="43" fontId="55" fillId="0" borderId="0" xfId="59" applyFont="1" applyFill="1" applyAlignment="1"/>
    <xf numFmtId="3" fontId="55" fillId="0" borderId="0" xfId="211" applyNumberFormat="1" applyFont="1" applyAlignment="1">
      <alignment horizontal="left"/>
    </xf>
    <xf numFmtId="3" fontId="55" fillId="0" borderId="0" xfId="211" applyNumberFormat="1" applyFont="1" applyAlignment="1">
      <alignment horizontal="fill"/>
    </xf>
    <xf numFmtId="166" fontId="55" fillId="0" borderId="0" xfId="211" applyNumberFormat="1" applyFont="1"/>
    <xf numFmtId="42" fontId="55" fillId="0" borderId="18" xfId="211" applyNumberFormat="1" applyFont="1" applyBorder="1" applyAlignment="1" applyProtection="1">
      <alignment horizontal="right"/>
      <protection locked="0"/>
    </xf>
    <xf numFmtId="170" fontId="86" fillId="0" borderId="0" xfId="0" applyNumberFormat="1" applyFont="1"/>
    <xf numFmtId="174" fontId="86" fillId="0" borderId="0" xfId="0" applyFont="1"/>
    <xf numFmtId="0" fontId="55" fillId="0" borderId="0" xfId="206" applyFont="1" applyAlignment="1" applyProtection="1">
      <alignment horizontal="center"/>
      <protection locked="0"/>
    </xf>
    <xf numFmtId="0" fontId="55" fillId="0" borderId="0" xfId="206" applyFont="1"/>
    <xf numFmtId="166" fontId="55" fillId="0" borderId="0" xfId="206" applyNumberFormat="1" applyFont="1"/>
    <xf numFmtId="3" fontId="55" fillId="0" borderId="0" xfId="206" applyNumberFormat="1" applyFont="1"/>
    <xf numFmtId="42" fontId="55" fillId="0" borderId="18" xfId="206" applyNumberFormat="1" applyFont="1" applyBorder="1" applyAlignment="1" applyProtection="1">
      <alignment horizontal="right"/>
      <protection locked="0"/>
    </xf>
    <xf numFmtId="168" fontId="55" fillId="0" borderId="0" xfId="188" applyNumberFormat="1" applyFont="1"/>
    <xf numFmtId="168" fontId="55" fillId="0" borderId="0" xfId="211" applyNumberFormat="1" applyFont="1"/>
    <xf numFmtId="168" fontId="55" fillId="0" borderId="0" xfId="211" applyNumberFormat="1" applyFont="1" applyAlignment="1">
      <alignment horizontal="center"/>
    </xf>
    <xf numFmtId="174" fontId="55" fillId="0" borderId="0" xfId="211" applyFont="1" applyAlignment="1">
      <alignment horizontal="center"/>
    </xf>
    <xf numFmtId="0" fontId="55" fillId="0" borderId="0" xfId="211" applyNumberFormat="1" applyFont="1" applyAlignment="1">
      <alignment horizontal="left"/>
    </xf>
    <xf numFmtId="173" fontId="55" fillId="0" borderId="0" xfId="188" applyNumberFormat="1" applyFont="1"/>
    <xf numFmtId="173" fontId="55" fillId="0" borderId="0" xfId="211" applyNumberFormat="1" applyFont="1" applyProtection="1">
      <protection locked="0"/>
    </xf>
    <xf numFmtId="169" fontId="55" fillId="0" borderId="0" xfId="211" applyNumberFormat="1" applyFont="1"/>
    <xf numFmtId="0" fontId="55" fillId="0" borderId="0" xfId="211" applyNumberFormat="1" applyFont="1" applyAlignment="1">
      <alignment horizontal="right"/>
    </xf>
    <xf numFmtId="0" fontId="84" fillId="0" borderId="0" xfId="211" applyNumberFormat="1" applyFont="1"/>
    <xf numFmtId="3" fontId="62" fillId="0" borderId="0" xfId="211" applyNumberFormat="1" applyFont="1" applyAlignment="1">
      <alignment horizontal="center"/>
    </xf>
    <xf numFmtId="0" fontId="62" fillId="0" borderId="0" xfId="211" applyNumberFormat="1" applyFont="1" applyAlignment="1" applyProtection="1">
      <alignment horizontal="center"/>
      <protection locked="0"/>
    </xf>
    <xf numFmtId="174" fontId="62" fillId="0" borderId="0" xfId="211" applyFont="1" applyAlignment="1">
      <alignment horizontal="center"/>
    </xf>
    <xf numFmtId="3" fontId="62" fillId="0" borderId="0" xfId="211" applyNumberFormat="1" applyFont="1"/>
    <xf numFmtId="0" fontId="62" fillId="0" borderId="0" xfId="211" applyNumberFormat="1" applyFont="1"/>
    <xf numFmtId="175" fontId="55" fillId="14" borderId="0" xfId="59" applyNumberFormat="1" applyFont="1" applyFill="1" applyAlignment="1"/>
    <xf numFmtId="175" fontId="55" fillId="14" borderId="8" xfId="59" applyNumberFormat="1" applyFont="1" applyFill="1" applyBorder="1" applyAlignment="1"/>
    <xf numFmtId="175" fontId="55" fillId="0" borderId="8" xfId="59" applyNumberFormat="1" applyFont="1" applyBorder="1" applyAlignment="1"/>
    <xf numFmtId="43" fontId="55" fillId="0" borderId="0" xfId="59" applyFont="1" applyAlignment="1">
      <alignment horizontal="center"/>
    </xf>
    <xf numFmtId="164" fontId="55" fillId="0" borderId="0" xfId="211" applyNumberFormat="1" applyFont="1" applyAlignment="1">
      <alignment horizontal="center"/>
    </xf>
    <xf numFmtId="165" fontId="55" fillId="0" borderId="0" xfId="188" applyNumberFormat="1" applyFont="1" applyAlignment="1">
      <alignment horizontal="right"/>
    </xf>
    <xf numFmtId="175" fontId="55" fillId="14" borderId="0" xfId="59" applyNumberFormat="1" applyFont="1" applyFill="1" applyBorder="1" applyAlignment="1"/>
    <xf numFmtId="187" fontId="55" fillId="0" borderId="0" xfId="59" applyNumberFormat="1" applyFont="1" applyAlignment="1"/>
    <xf numFmtId="187" fontId="55" fillId="0" borderId="0" xfId="59" applyNumberFormat="1" applyFont="1" applyFill="1" applyBorder="1" applyAlignment="1"/>
    <xf numFmtId="187" fontId="55" fillId="0" borderId="0" xfId="59" applyNumberFormat="1" applyFont="1" applyBorder="1" applyAlignment="1"/>
    <xf numFmtId="3" fontId="55" fillId="0" borderId="0" xfId="211" quotePrefix="1" applyNumberFormat="1" applyFont="1" applyAlignment="1">
      <alignment horizontal="left"/>
    </xf>
    <xf numFmtId="175" fontId="55" fillId="0" borderId="0" xfId="59" applyNumberFormat="1" applyFont="1" applyFill="1" applyAlignment="1"/>
    <xf numFmtId="175" fontId="55" fillId="0" borderId="18" xfId="59" applyNumberFormat="1" applyFont="1" applyBorder="1" applyAlignment="1"/>
    <xf numFmtId="164" fontId="55" fillId="0" borderId="0" xfId="188" applyNumberFormat="1" applyFont="1" applyAlignment="1">
      <alignment horizontal="center"/>
    </xf>
    <xf numFmtId="3" fontId="55" fillId="0" borderId="0" xfId="211" applyNumberFormat="1" applyFont="1" applyAlignment="1">
      <alignment horizontal="right"/>
    </xf>
    <xf numFmtId="172" fontId="55" fillId="0" borderId="0" xfId="211" applyNumberFormat="1" applyFont="1" applyAlignment="1">
      <alignment horizontal="left"/>
    </xf>
    <xf numFmtId="186" fontId="55" fillId="0" borderId="0" xfId="59" applyNumberFormat="1" applyFont="1" applyAlignment="1"/>
    <xf numFmtId="186" fontId="55" fillId="0" borderId="0" xfId="59" applyNumberFormat="1" applyFont="1" applyFill="1" applyAlignment="1"/>
    <xf numFmtId="186" fontId="55" fillId="0" borderId="0" xfId="59" applyNumberFormat="1" applyFont="1" applyFill="1" applyBorder="1" applyAlignment="1"/>
    <xf numFmtId="175" fontId="55" fillId="0" borderId="8" xfId="59" applyNumberFormat="1" applyFont="1" applyFill="1" applyBorder="1" applyAlignment="1"/>
    <xf numFmtId="0" fontId="55" fillId="0" borderId="0" xfId="211" applyNumberFormat="1" applyFont="1" applyAlignment="1">
      <alignment wrapText="1"/>
    </xf>
    <xf numFmtId="0" fontId="55" fillId="0" borderId="0" xfId="211" quotePrefix="1" applyNumberFormat="1" applyFont="1" applyAlignment="1">
      <alignment horizontal="left"/>
    </xf>
    <xf numFmtId="175" fontId="55" fillId="0" borderId="0" xfId="59" applyNumberFormat="1" applyFont="1" applyFill="1" applyAlignment="1">
      <alignment horizontal="right"/>
    </xf>
    <xf numFmtId="167" fontId="55" fillId="0" borderId="0" xfId="211" applyNumberFormat="1" applyFont="1"/>
    <xf numFmtId="166" fontId="55" fillId="0" borderId="0" xfId="188" applyNumberFormat="1" applyFont="1" applyAlignment="1">
      <alignment horizontal="center"/>
    </xf>
    <xf numFmtId="175" fontId="55" fillId="0" borderId="14" xfId="59" applyNumberFormat="1" applyFont="1" applyBorder="1" applyAlignment="1"/>
    <xf numFmtId="174" fontId="55" fillId="0" borderId="0" xfId="211" applyFont="1" applyAlignment="1">
      <alignment horizontal="right"/>
    </xf>
    <xf numFmtId="0" fontId="85" fillId="0" borderId="0" xfId="211" applyNumberFormat="1" applyFont="1" applyAlignment="1" applyProtection="1">
      <alignment horizontal="center"/>
      <protection locked="0"/>
    </xf>
    <xf numFmtId="0" fontId="55" fillId="0" borderId="8" xfId="211" applyNumberFormat="1" applyFont="1" applyBorder="1" applyProtection="1">
      <protection locked="0"/>
    </xf>
    <xf numFmtId="0" fontId="55" fillId="0" borderId="8" xfId="211" applyNumberFormat="1" applyFont="1" applyBorder="1"/>
    <xf numFmtId="186" fontId="55" fillId="0" borderId="0" xfId="59" applyNumberFormat="1" applyFont="1" applyFill="1" applyAlignment="1">
      <alignment horizontal="right"/>
    </xf>
    <xf numFmtId="3" fontId="55" fillId="0" borderId="8" xfId="211" applyNumberFormat="1" applyFont="1" applyBorder="1"/>
    <xf numFmtId="4" fontId="55" fillId="0" borderId="0" xfId="211" applyNumberFormat="1" applyFont="1"/>
    <xf numFmtId="3" fontId="55" fillId="0" borderId="0" xfId="188" applyNumberFormat="1" applyFont="1" applyAlignment="1">
      <alignment horizontal="center"/>
    </xf>
    <xf numFmtId="0" fontId="55" fillId="0" borderId="8" xfId="188" applyFont="1" applyBorder="1" applyAlignment="1">
      <alignment horizontal="center"/>
    </xf>
    <xf numFmtId="0" fontId="55" fillId="0" borderId="0" xfId="188" applyFont="1" applyAlignment="1">
      <alignment horizontal="center"/>
    </xf>
    <xf numFmtId="166" fontId="55" fillId="0" borderId="0" xfId="211" applyNumberFormat="1" applyFont="1" applyAlignment="1" applyProtection="1">
      <alignment horizontal="center"/>
      <protection locked="0"/>
    </xf>
    <xf numFmtId="187" fontId="55" fillId="0" borderId="0" xfId="59" applyNumberFormat="1" applyFont="1" applyAlignment="1">
      <alignment horizontal="center"/>
    </xf>
    <xf numFmtId="175" fontId="55" fillId="14" borderId="0" xfId="59" applyNumberFormat="1" applyFont="1" applyFill="1" applyAlignment="1">
      <alignment horizontal="center"/>
    </xf>
    <xf numFmtId="3" fontId="55" fillId="0" borderId="0" xfId="211" quotePrefix="1" applyNumberFormat="1" applyFont="1"/>
    <xf numFmtId="175" fontId="55" fillId="0" borderId="0" xfId="59" applyNumberFormat="1" applyFont="1" applyFill="1" applyAlignment="1">
      <alignment horizontal="center"/>
    </xf>
    <xf numFmtId="0" fontId="90" fillId="0" borderId="0" xfId="211" applyNumberFormat="1" applyFont="1" applyProtection="1">
      <protection locked="0"/>
    </xf>
    <xf numFmtId="174" fontId="90" fillId="0" borderId="0" xfId="211" applyFont="1"/>
    <xf numFmtId="174" fontId="55" fillId="0" borderId="0" xfId="211" applyFont="1" applyProtection="1"/>
    <xf numFmtId="180" fontId="55" fillId="14" borderId="0" xfId="59" applyNumberFormat="1" applyFont="1" applyFill="1" applyBorder="1" applyProtection="1">
      <protection locked="0"/>
    </xf>
    <xf numFmtId="38" fontId="55" fillId="0" borderId="0" xfId="211" applyNumberFormat="1" applyFont="1" applyProtection="1"/>
    <xf numFmtId="174" fontId="55" fillId="0" borderId="8" xfId="211" applyFont="1" applyBorder="1"/>
    <xf numFmtId="38" fontId="55" fillId="0" borderId="0" xfId="211" applyNumberFormat="1" applyFont="1"/>
    <xf numFmtId="180" fontId="55" fillId="0" borderId="0" xfId="59" applyNumberFormat="1" applyFont="1" applyFill="1" applyBorder="1" applyProtection="1"/>
    <xf numFmtId="170" fontId="55" fillId="0" borderId="0" xfId="211" applyNumberFormat="1" applyFont="1" applyProtection="1"/>
    <xf numFmtId="168" fontId="55" fillId="0" borderId="0" xfId="211" applyNumberFormat="1" applyFont="1" applyProtection="1">
      <protection locked="0"/>
    </xf>
    <xf numFmtId="175" fontId="55" fillId="14" borderId="0" xfId="59" applyNumberFormat="1" applyFont="1" applyFill="1" applyBorder="1" applyProtection="1"/>
    <xf numFmtId="1" fontId="55" fillId="0" borderId="0" xfId="211" applyNumberFormat="1" applyFont="1" applyProtection="1"/>
    <xf numFmtId="0" fontId="55" fillId="0" borderId="0" xfId="211" applyNumberFormat="1" applyFont="1" applyAlignment="1" applyProtection="1">
      <alignment horizontal="left"/>
      <protection locked="0"/>
    </xf>
    <xf numFmtId="175" fontId="55" fillId="14" borderId="0" xfId="59" applyNumberFormat="1" applyFont="1" applyFill="1" applyBorder="1" applyAlignment="1" applyProtection="1">
      <protection locked="0"/>
    </xf>
    <xf numFmtId="3" fontId="55" fillId="0" borderId="0" xfId="211" applyNumberFormat="1" applyFont="1" applyProtection="1"/>
    <xf numFmtId="0" fontId="55" fillId="0" borderId="8" xfId="188" applyFont="1" applyBorder="1" applyAlignment="1">
      <alignment horizontal="left" vertical="center" wrapText="1"/>
    </xf>
    <xf numFmtId="3" fontId="55" fillId="0" borderId="0" xfId="211" applyNumberFormat="1" applyFont="1" applyAlignment="1" applyProtection="1">
      <alignment horizontal="right"/>
      <protection locked="0"/>
    </xf>
    <xf numFmtId="175" fontId="55" fillId="0" borderId="0" xfId="59" applyNumberFormat="1" applyFont="1" applyFill="1" applyBorder="1" applyAlignment="1" applyProtection="1"/>
    <xf numFmtId="174" fontId="55" fillId="0" borderId="0" xfId="211" applyFont="1" applyProtection="1">
      <protection locked="0"/>
    </xf>
    <xf numFmtId="170" fontId="55" fillId="0" borderId="0" xfId="211" applyNumberFormat="1" applyFont="1" applyAlignment="1" applyProtection="1">
      <alignment horizontal="right"/>
      <protection locked="0"/>
    </xf>
    <xf numFmtId="170" fontId="55" fillId="0" borderId="0" xfId="211" applyNumberFormat="1" applyFont="1" applyProtection="1">
      <protection locked="0"/>
    </xf>
    <xf numFmtId="0" fontId="55" fillId="0" borderId="0" xfId="211" applyNumberFormat="1" applyFont="1" applyAlignment="1" applyProtection="1">
      <alignment horizontal="left" indent="8"/>
      <protection locked="0"/>
    </xf>
    <xf numFmtId="3" fontId="55" fillId="0" borderId="0" xfId="211" applyNumberFormat="1" applyFont="1" applyAlignment="1">
      <alignment vertical="top" wrapText="1"/>
    </xf>
    <xf numFmtId="0" fontId="55" fillId="0" borderId="0" xfId="211" applyNumberFormat="1" applyFont="1" applyAlignment="1" applyProtection="1">
      <alignment vertical="top" wrapText="1"/>
      <protection locked="0"/>
    </xf>
    <xf numFmtId="174" fontId="55" fillId="0" borderId="0" xfId="0" applyFont="1" applyAlignment="1">
      <alignment horizontal="left"/>
    </xf>
    <xf numFmtId="174" fontId="84" fillId="0" borderId="15" xfId="201" applyFont="1" applyBorder="1"/>
    <xf numFmtId="174" fontId="84" fillId="0" borderId="1" xfId="201" applyFont="1" applyBorder="1"/>
    <xf numFmtId="178" fontId="62" fillId="0" borderId="0" xfId="201" quotePrefix="1" applyNumberFormat="1" applyFont="1" applyAlignment="1">
      <alignment horizontal="center"/>
    </xf>
    <xf numFmtId="174" fontId="55" fillId="0" borderId="0" xfId="201" applyFont="1" applyAlignment="1">
      <alignment horizontal="left"/>
    </xf>
    <xf numFmtId="10" fontId="55" fillId="0" borderId="0" xfId="266" applyNumberFormat="1" applyFont="1" applyAlignment="1"/>
    <xf numFmtId="2" fontId="55" fillId="0" borderId="0" xfId="0" applyNumberFormat="1" applyFont="1" applyAlignment="1">
      <alignment horizontal="center"/>
    </xf>
    <xf numFmtId="2" fontId="55" fillId="0" borderId="0" xfId="0" applyNumberFormat="1" applyFont="1"/>
    <xf numFmtId="0" fontId="55" fillId="0" borderId="0" xfId="0" applyNumberFormat="1" applyFont="1"/>
    <xf numFmtId="10" fontId="55" fillId="0" borderId="0" xfId="266" applyNumberFormat="1" applyFont="1" applyAlignment="1">
      <alignment horizontal="center"/>
    </xf>
    <xf numFmtId="0" fontId="55" fillId="0" borderId="0" xfId="187" applyFont="1"/>
    <xf numFmtId="164" fontId="62" fillId="0" borderId="0" xfId="187" applyNumberFormat="1" applyFont="1" applyAlignment="1">
      <alignment horizontal="center"/>
    </xf>
    <xf numFmtId="10" fontId="96" fillId="0" borderId="20" xfId="266" applyNumberFormat="1" applyFont="1" applyFill="1" applyBorder="1" applyAlignment="1"/>
    <xf numFmtId="10" fontId="62" fillId="0" borderId="0" xfId="187" applyNumberFormat="1" applyFont="1" applyAlignment="1">
      <alignment horizontal="center"/>
    </xf>
    <xf numFmtId="0" fontId="55" fillId="0" borderId="0" xfId="187" applyFont="1" applyAlignment="1">
      <alignment horizontal="center"/>
    </xf>
    <xf numFmtId="0" fontId="55" fillId="0" borderId="8" xfId="187" applyFont="1" applyBorder="1" applyAlignment="1">
      <alignment horizontal="center"/>
    </xf>
    <xf numFmtId="0" fontId="55" fillId="0" borderId="21" xfId="187" applyFont="1" applyBorder="1"/>
    <xf numFmtId="0" fontId="55" fillId="0" borderId="22" xfId="187" applyFont="1" applyBorder="1"/>
    <xf numFmtId="0" fontId="62" fillId="0" borderId="4" xfId="187" applyFont="1" applyBorder="1"/>
    <xf numFmtId="0" fontId="55" fillId="0" borderId="23" xfId="187" applyFont="1" applyBorder="1"/>
    <xf numFmtId="0" fontId="62" fillId="0" borderId="23" xfId="187" applyFont="1" applyBorder="1"/>
    <xf numFmtId="0" fontId="55" fillId="0" borderId="24" xfId="187" applyFont="1" applyBorder="1" applyAlignment="1">
      <alignment horizontal="center"/>
    </xf>
    <xf numFmtId="0" fontId="55" fillId="0" borderId="21" xfId="187" applyFont="1" applyBorder="1" applyAlignment="1">
      <alignment horizontal="center"/>
    </xf>
    <xf numFmtId="0" fontId="55" fillId="0" borderId="20" xfId="187" applyFont="1" applyBorder="1" applyAlignment="1">
      <alignment horizontal="center"/>
    </xf>
    <xf numFmtId="0" fontId="62" fillId="0" borderId="19" xfId="187" applyFont="1" applyBorder="1" applyAlignment="1">
      <alignment horizontal="center"/>
    </xf>
    <xf numFmtId="0" fontId="62" fillId="0" borderId="0" xfId="187" applyFont="1" applyAlignment="1">
      <alignment horizontal="center" wrapText="1"/>
    </xf>
    <xf numFmtId="0" fontId="62" fillId="0" borderId="25" xfId="187" applyFont="1" applyBorder="1" applyAlignment="1">
      <alignment horizontal="center" wrapText="1"/>
    </xf>
    <xf numFmtId="0" fontId="62" fillId="0" borderId="23" xfId="187" applyFont="1" applyBorder="1" applyAlignment="1">
      <alignment horizontal="center"/>
    </xf>
    <xf numFmtId="0" fontId="55" fillId="0" borderId="20" xfId="187" applyFont="1" applyBorder="1"/>
    <xf numFmtId="175" fontId="55" fillId="0" borderId="0" xfId="187" applyNumberFormat="1" applyFont="1"/>
    <xf numFmtId="14" fontId="55" fillId="0" borderId="23" xfId="187" applyNumberFormat="1" applyFont="1" applyBorder="1" applyAlignment="1">
      <alignment horizontal="center"/>
    </xf>
    <xf numFmtId="0" fontId="55" fillId="0" borderId="0" xfId="187" applyFont="1" applyAlignment="1">
      <alignment horizontal="left"/>
    </xf>
    <xf numFmtId="182" fontId="55" fillId="0" borderId="0" xfId="266" applyNumberFormat="1" applyFont="1" applyFill="1" applyProtection="1">
      <protection locked="0"/>
    </xf>
    <xf numFmtId="175" fontId="55" fillId="0" borderId="0" xfId="59" applyNumberFormat="1" applyFont="1" applyFill="1" applyBorder="1" applyProtection="1">
      <protection locked="0"/>
    </xf>
    <xf numFmtId="175" fontId="55" fillId="0" borderId="12" xfId="59" applyNumberFormat="1" applyFont="1" applyFill="1" applyBorder="1" applyProtection="1">
      <protection locked="0"/>
    </xf>
    <xf numFmtId="175" fontId="55" fillId="0" borderId="1" xfId="59" applyNumberFormat="1" applyFont="1" applyFill="1" applyBorder="1" applyProtection="1">
      <protection locked="0"/>
    </xf>
    <xf numFmtId="175" fontId="62" fillId="0" borderId="12" xfId="59" applyNumberFormat="1" applyFont="1" applyFill="1" applyBorder="1" applyProtection="1">
      <protection locked="0"/>
    </xf>
    <xf numFmtId="175" fontId="55" fillId="0" borderId="0" xfId="0" applyNumberFormat="1" applyFont="1"/>
    <xf numFmtId="176" fontId="55" fillId="0" borderId="0" xfId="93" applyNumberFormat="1" applyFont="1" applyFill="1" applyBorder="1"/>
    <xf numFmtId="174" fontId="55" fillId="0" borderId="1" xfId="0" applyFont="1" applyBorder="1"/>
    <xf numFmtId="176" fontId="55" fillId="0" borderId="1" xfId="93" applyNumberFormat="1" applyFont="1" applyFill="1" applyBorder="1"/>
    <xf numFmtId="174" fontId="55" fillId="0" borderId="0" xfId="0" applyFont="1" applyProtection="1">
      <protection locked="0"/>
    </xf>
    <xf numFmtId="182" fontId="55" fillId="0" borderId="0" xfId="0" applyNumberFormat="1" applyFont="1"/>
    <xf numFmtId="176" fontId="55" fillId="0" borderId="0" xfId="93" applyNumberFormat="1" applyFont="1"/>
    <xf numFmtId="0" fontId="62" fillId="0" borderId="0" xfId="187" applyFont="1"/>
    <xf numFmtId="43" fontId="55" fillId="0" borderId="0" xfId="187" applyNumberFormat="1" applyFont="1"/>
    <xf numFmtId="0" fontId="62" fillId="0" borderId="24" xfId="187" applyFont="1" applyBorder="1"/>
    <xf numFmtId="0" fontId="55" fillId="0" borderId="8" xfId="187" applyFont="1" applyBorder="1"/>
    <xf numFmtId="176" fontId="62" fillId="14" borderId="26" xfId="102" applyNumberFormat="1" applyFont="1" applyFill="1" applyBorder="1"/>
    <xf numFmtId="176" fontId="62" fillId="0" borderId="0" xfId="102" applyNumberFormat="1" applyFont="1" applyFill="1" applyBorder="1"/>
    <xf numFmtId="0" fontId="62" fillId="0" borderId="0" xfId="187" quotePrefix="1" applyFont="1" applyAlignment="1">
      <alignment horizontal="center"/>
    </xf>
    <xf numFmtId="0" fontId="62" fillId="0" borderId="19" xfId="187" applyFont="1" applyBorder="1"/>
    <xf numFmtId="9" fontId="62" fillId="0" borderId="25" xfId="266" applyFont="1" applyFill="1" applyBorder="1"/>
    <xf numFmtId="10" fontId="62" fillId="0" borderId="25" xfId="283" applyNumberFormat="1" applyFont="1" applyFill="1" applyBorder="1"/>
    <xf numFmtId="9" fontId="55" fillId="0" borderId="0" xfId="187" applyNumberFormat="1" applyFont="1"/>
    <xf numFmtId="10" fontId="62" fillId="0" borderId="26" xfId="283" applyNumberFormat="1" applyFont="1" applyFill="1" applyBorder="1"/>
    <xf numFmtId="10" fontId="62" fillId="0" borderId="0" xfId="283" applyNumberFormat="1" applyFont="1" applyFill="1" applyBorder="1"/>
    <xf numFmtId="176" fontId="55" fillId="0" borderId="0" xfId="102" applyNumberFormat="1" applyFont="1" applyFill="1" applyBorder="1"/>
    <xf numFmtId="0" fontId="55" fillId="0" borderId="24" xfId="187" applyFont="1" applyBorder="1"/>
    <xf numFmtId="176" fontId="55" fillId="0" borderId="20" xfId="102" applyNumberFormat="1" applyFont="1" applyFill="1" applyBorder="1"/>
    <xf numFmtId="0" fontId="55" fillId="0" borderId="19" xfId="187" applyFont="1" applyBorder="1"/>
    <xf numFmtId="10" fontId="55" fillId="0" borderId="0" xfId="187" applyNumberFormat="1" applyFont="1"/>
    <xf numFmtId="175" fontId="55" fillId="0" borderId="0" xfId="79" applyNumberFormat="1" applyFont="1" applyFill="1" applyBorder="1"/>
    <xf numFmtId="164" fontId="55" fillId="0" borderId="0" xfId="266" applyNumberFormat="1" applyFont="1" applyFill="1" applyBorder="1"/>
    <xf numFmtId="164" fontId="55" fillId="0" borderId="0" xfId="187" applyNumberFormat="1" applyFont="1"/>
    <xf numFmtId="175" fontId="55" fillId="0" borderId="25" xfId="79" applyNumberFormat="1" applyFont="1" applyFill="1" applyBorder="1"/>
    <xf numFmtId="43" fontId="55" fillId="0" borderId="0" xfId="79" applyFont="1" applyFill="1" applyBorder="1"/>
    <xf numFmtId="175" fontId="55" fillId="0" borderId="8" xfId="79" applyNumberFormat="1" applyFont="1" applyFill="1" applyBorder="1"/>
    <xf numFmtId="175" fontId="55" fillId="0" borderId="26" xfId="79" applyNumberFormat="1" applyFont="1" applyFill="1" applyBorder="1"/>
    <xf numFmtId="174" fontId="55" fillId="0" borderId="0" xfId="0" applyFont="1" applyAlignment="1">
      <alignment horizontal="center"/>
    </xf>
    <xf numFmtId="174" fontId="55" fillId="0" borderId="0" xfId="0" applyFont="1" applyAlignment="1">
      <alignment horizontal="right"/>
    </xf>
    <xf numFmtId="174" fontId="17" fillId="0" borderId="0" xfId="201" applyFont="1"/>
    <xf numFmtId="174" fontId="22" fillId="0" borderId="0" xfId="201" applyFont="1"/>
    <xf numFmtId="174" fontId="22" fillId="0" borderId="0" xfId="201" quotePrefix="1" applyFont="1" applyAlignment="1">
      <alignment horizontal="left"/>
    </xf>
    <xf numFmtId="174" fontId="98" fillId="0" borderId="0" xfId="201" quotePrefix="1" applyFont="1" applyAlignment="1">
      <alignment horizontal="left"/>
    </xf>
    <xf numFmtId="0" fontId="55" fillId="0" borderId="0" xfId="0" applyNumberFormat="1" applyFont="1" applyAlignment="1">
      <alignment horizontal="center"/>
    </xf>
    <xf numFmtId="0" fontId="55" fillId="0" borderId="0" xfId="0" applyNumberFormat="1" applyFont="1" applyAlignment="1">
      <alignment horizontal="center" wrapText="1"/>
    </xf>
    <xf numFmtId="0" fontId="84" fillId="0" borderId="0" xfId="0" applyNumberFormat="1" applyFont="1" applyAlignment="1">
      <alignment horizontal="center"/>
    </xf>
    <xf numFmtId="174" fontId="84" fillId="0" borderId="0" xfId="0" applyFont="1" applyAlignment="1">
      <alignment horizontal="center"/>
    </xf>
    <xf numFmtId="44" fontId="84" fillId="0" borderId="0" xfId="0" applyNumberFormat="1" applyFont="1"/>
    <xf numFmtId="0" fontId="55" fillId="0" borderId="33" xfId="201" applyNumberFormat="1" applyFont="1" applyBorder="1"/>
    <xf numFmtId="0" fontId="55" fillId="0" borderId="7" xfId="201" applyNumberFormat="1" applyFont="1" applyBorder="1" applyAlignment="1">
      <alignment horizontal="center" wrapText="1"/>
    </xf>
    <xf numFmtId="175" fontId="0" fillId="0" borderId="0" xfId="59" applyNumberFormat="1" applyFont="1" applyAlignment="1"/>
    <xf numFmtId="0" fontId="22" fillId="0" borderId="0" xfId="201" applyNumberFormat="1" applyFont="1" applyProtection="1">
      <protection locked="0"/>
    </xf>
    <xf numFmtId="0" fontId="22" fillId="0" borderId="0" xfId="201" applyNumberFormat="1" applyFont="1" applyAlignment="1" applyProtection="1">
      <alignment horizontal="center"/>
      <protection locked="0"/>
    </xf>
    <xf numFmtId="3" fontId="22" fillId="0" borderId="0" xfId="201" applyNumberFormat="1" applyFont="1"/>
    <xf numFmtId="174" fontId="35" fillId="0" borderId="0" xfId="201"/>
    <xf numFmtId="0" fontId="22" fillId="0" borderId="0" xfId="201" applyNumberFormat="1" applyFont="1"/>
    <xf numFmtId="0" fontId="45" fillId="0" borderId="0" xfId="211" applyNumberFormat="1" applyFont="1" applyAlignment="1">
      <alignment horizontal="center"/>
    </xf>
    <xf numFmtId="174" fontId="45" fillId="0" borderId="0" xfId="0" applyFont="1"/>
    <xf numFmtId="43" fontId="45" fillId="0" borderId="0" xfId="59" applyFont="1" applyAlignment="1"/>
    <xf numFmtId="175" fontId="45" fillId="0" borderId="0" xfId="59" applyNumberFormat="1" applyFont="1" applyAlignment="1" applyProtection="1">
      <alignment horizontal="center"/>
      <protection locked="0"/>
    </xf>
    <xf numFmtId="0" fontId="45" fillId="0" borderId="0" xfId="211" applyNumberFormat="1" applyFont="1" applyProtection="1">
      <protection locked="0"/>
    </xf>
    <xf numFmtId="3" fontId="45" fillId="0" borderId="0" xfId="211" applyNumberFormat="1" applyFont="1"/>
    <xf numFmtId="3" fontId="45" fillId="0" borderId="8" xfId="211" applyNumberFormat="1" applyFont="1" applyBorder="1" applyAlignment="1">
      <alignment horizontal="center"/>
    </xf>
    <xf numFmtId="170" fontId="45" fillId="0" borderId="0" xfId="0" applyNumberFormat="1" applyFont="1"/>
    <xf numFmtId="0" fontId="45" fillId="0" borderId="0" xfId="211" applyNumberFormat="1" applyFont="1"/>
    <xf numFmtId="3" fontId="45" fillId="0" borderId="0" xfId="211" applyNumberFormat="1" applyFont="1" applyAlignment="1">
      <alignment horizontal="center"/>
    </xf>
    <xf numFmtId="0" fontId="45" fillId="0" borderId="8" xfId="211" applyNumberFormat="1" applyFont="1" applyBorder="1" applyAlignment="1" applyProtection="1">
      <alignment horizontal="center"/>
      <protection locked="0"/>
    </xf>
    <xf numFmtId="174" fontId="45" fillId="0" borderId="0" xfId="211" applyFont="1"/>
    <xf numFmtId="43" fontId="45" fillId="14" borderId="0" xfId="59" applyFont="1" applyFill="1" applyAlignment="1">
      <alignment horizontal="center"/>
    </xf>
    <xf numFmtId="43" fontId="45" fillId="0" borderId="8" xfId="59" applyFont="1" applyBorder="1" applyAlignment="1">
      <alignment horizontal="center"/>
    </xf>
    <xf numFmtId="43" fontId="45" fillId="0" borderId="0" xfId="59" applyFont="1" applyFill="1" applyAlignment="1">
      <alignment horizontal="center"/>
    </xf>
    <xf numFmtId="166" fontId="45" fillId="0" borderId="0" xfId="211" applyNumberFormat="1" applyFont="1" applyAlignment="1">
      <alignment horizontal="center"/>
    </xf>
    <xf numFmtId="164" fontId="45" fillId="0" borderId="0" xfId="211" applyNumberFormat="1" applyFont="1" applyAlignment="1">
      <alignment horizontal="left"/>
    </xf>
    <xf numFmtId="43" fontId="45" fillId="0" borderId="0" xfId="59" applyFont="1" applyFill="1" applyAlignment="1">
      <alignment horizontal="right"/>
    </xf>
    <xf numFmtId="175" fontId="45" fillId="0" borderId="0" xfId="59" applyNumberFormat="1" applyFont="1" applyBorder="1" applyAlignment="1"/>
    <xf numFmtId="10" fontId="45" fillId="0" borderId="0" xfId="211" applyNumberFormat="1" applyFont="1" applyAlignment="1">
      <alignment horizontal="left"/>
    </xf>
    <xf numFmtId="3" fontId="45" fillId="0" borderId="0" xfId="188" applyNumberFormat="1" applyFont="1"/>
    <xf numFmtId="166" fontId="45" fillId="0" borderId="0" xfId="188" applyNumberFormat="1" applyFont="1"/>
    <xf numFmtId="0" fontId="45" fillId="0" borderId="0" xfId="188" applyFont="1"/>
    <xf numFmtId="164" fontId="45" fillId="0" borderId="0" xfId="211" applyNumberFormat="1" applyFont="1" applyAlignment="1" applyProtection="1">
      <alignment horizontal="left"/>
      <protection locked="0"/>
    </xf>
    <xf numFmtId="43" fontId="45" fillId="0" borderId="1" xfId="59" applyFont="1" applyBorder="1" applyAlignment="1"/>
    <xf numFmtId="0" fontId="55" fillId="0" borderId="0" xfId="212" applyFont="1" applyAlignment="1">
      <alignment horizontal="center"/>
    </xf>
    <xf numFmtId="0" fontId="55" fillId="0" borderId="0" xfId="212" applyFont="1" applyAlignment="1">
      <alignment horizontal="center" wrapText="1"/>
    </xf>
    <xf numFmtId="0" fontId="55" fillId="0" borderId="0" xfId="206" applyFont="1" applyAlignment="1">
      <alignment horizontal="center" wrapText="1"/>
    </xf>
    <xf numFmtId="43" fontId="55" fillId="14" borderId="0" xfId="59" applyFont="1" applyFill="1"/>
    <xf numFmtId="49" fontId="55" fillId="0" borderId="0" xfId="0" applyNumberFormat="1" applyFont="1" applyAlignment="1">
      <alignment horizontal="center"/>
    </xf>
    <xf numFmtId="2" fontId="55" fillId="0" borderId="0" xfId="0" applyNumberFormat="1" applyFont="1" applyAlignment="1">
      <alignment horizontal="left"/>
    </xf>
    <xf numFmtId="0" fontId="55" fillId="0" borderId="0" xfId="211" applyNumberFormat="1" applyFont="1" applyAlignment="1" applyProtection="1">
      <alignment vertical="top"/>
      <protection locked="0"/>
    </xf>
    <xf numFmtId="174" fontId="55" fillId="0" borderId="0" xfId="211" applyFont="1" applyAlignment="1">
      <alignment vertical="top" wrapText="1"/>
    </xf>
    <xf numFmtId="0" fontId="55" fillId="0" borderId="0" xfId="188" applyFont="1" applyAlignment="1">
      <alignment vertical="top" wrapText="1"/>
    </xf>
    <xf numFmtId="0" fontId="55" fillId="0" borderId="0" xfId="188" applyFont="1" applyAlignment="1">
      <alignment vertical="top"/>
    </xf>
    <xf numFmtId="170" fontId="55" fillId="0" borderId="0" xfId="211" applyNumberFormat="1" applyFont="1" applyAlignment="1" applyProtection="1">
      <alignment vertical="top"/>
    </xf>
    <xf numFmtId="3" fontId="55" fillId="0" borderId="0" xfId="211" applyNumberFormat="1" applyFont="1" applyAlignment="1" applyProtection="1">
      <alignment vertical="top"/>
    </xf>
    <xf numFmtId="174" fontId="55" fillId="0" borderId="0" xfId="0" applyFont="1" applyAlignment="1">
      <alignment vertical="top"/>
    </xf>
    <xf numFmtId="0" fontId="15" fillId="0" borderId="0" xfId="187"/>
    <xf numFmtId="0" fontId="15" fillId="0" borderId="19" xfId="187" applyBorder="1" applyAlignment="1">
      <alignment horizontal="center"/>
    </xf>
    <xf numFmtId="0" fontId="15" fillId="0" borderId="0" xfId="187" applyAlignment="1">
      <alignment horizontal="center"/>
    </xf>
    <xf numFmtId="0" fontId="99" fillId="0" borderId="0" xfId="187" applyFont="1" applyAlignment="1">
      <alignment horizontal="left"/>
    </xf>
    <xf numFmtId="1" fontId="55" fillId="0" borderId="0" xfId="0" applyNumberFormat="1" applyFont="1" applyAlignment="1">
      <alignment horizontal="center"/>
    </xf>
    <xf numFmtId="175" fontId="45" fillId="0" borderId="0" xfId="59" applyNumberFormat="1" applyFont="1" applyAlignment="1"/>
    <xf numFmtId="174" fontId="100" fillId="0" borderId="0" xfId="0" applyFont="1"/>
    <xf numFmtId="0" fontId="109" fillId="0" borderId="0" xfId="182"/>
    <xf numFmtId="174" fontId="18" fillId="0" borderId="0" xfId="201" applyFont="1" applyAlignment="1">
      <alignment horizontal="center"/>
    </xf>
    <xf numFmtId="0" fontId="40" fillId="0" borderId="0" xfId="185" applyFont="1" applyAlignment="1">
      <alignment horizontal="center"/>
    </xf>
    <xf numFmtId="175" fontId="55" fillId="0" borderId="0" xfId="59" applyNumberFormat="1" applyFont="1" applyAlignment="1">
      <alignment horizontal="right"/>
    </xf>
    <xf numFmtId="175" fontId="55" fillId="0" borderId="8" xfId="59" applyNumberFormat="1" applyFont="1" applyBorder="1" applyAlignment="1">
      <alignment horizontal="right"/>
    </xf>
    <xf numFmtId="43" fontId="45" fillId="0" borderId="0" xfId="59" applyFont="1" applyAlignment="1">
      <alignment horizontal="right"/>
    </xf>
    <xf numFmtId="174" fontId="22" fillId="0" borderId="0" xfId="201" applyFont="1" applyAlignment="1">
      <alignment horizontal="center"/>
    </xf>
    <xf numFmtId="174" fontId="0" fillId="0" borderId="0" xfId="0" applyAlignment="1">
      <alignment horizontal="center"/>
    </xf>
    <xf numFmtId="0" fontId="22" fillId="0" borderId="0" xfId="201" applyNumberFormat="1" applyFont="1" applyAlignment="1">
      <alignment horizontal="center"/>
    </xf>
    <xf numFmtId="175" fontId="55" fillId="0" borderId="11" xfId="59" applyNumberFormat="1" applyFont="1" applyFill="1" applyBorder="1" applyAlignment="1"/>
    <xf numFmtId="175" fontId="55" fillId="0" borderId="15" xfId="59" applyNumberFormat="1" applyFont="1" applyFill="1" applyBorder="1" applyAlignment="1"/>
    <xf numFmtId="186" fontId="22" fillId="0" borderId="0" xfId="59" applyNumberFormat="1" applyFont="1" applyFill="1" applyAlignment="1">
      <alignment horizontal="right"/>
    </xf>
    <xf numFmtId="43" fontId="55" fillId="0" borderId="0" xfId="59" applyFont="1" applyAlignment="1">
      <alignment horizontal="fill"/>
    </xf>
    <xf numFmtId="180" fontId="55" fillId="0" borderId="8" xfId="59" applyNumberFormat="1" applyFont="1" applyFill="1" applyBorder="1" applyProtection="1">
      <protection locked="0"/>
    </xf>
    <xf numFmtId="175" fontId="55" fillId="0" borderId="8" xfId="59" applyNumberFormat="1" applyFont="1" applyFill="1" applyBorder="1" applyAlignment="1" applyProtection="1">
      <protection locked="0"/>
    </xf>
    <xf numFmtId="49" fontId="55" fillId="0" borderId="0" xfId="0" applyNumberFormat="1" applyFont="1" applyAlignment="1">
      <alignment horizontal="center" vertical="center" wrapText="1"/>
    </xf>
    <xf numFmtId="7" fontId="104" fillId="0" borderId="0" xfId="183" applyFont="1"/>
    <xf numFmtId="7" fontId="104" fillId="0" borderId="0" xfId="183" applyFont="1" applyAlignment="1">
      <alignment horizontal="center"/>
    </xf>
    <xf numFmtId="7" fontId="105" fillId="0" borderId="0" xfId="183" applyFont="1" applyAlignment="1">
      <alignment horizontal="center"/>
    </xf>
    <xf numFmtId="7" fontId="105" fillId="0" borderId="0" xfId="183" applyFont="1"/>
    <xf numFmtId="182" fontId="106" fillId="0" borderId="0" xfId="289" applyNumberFormat="1" applyFont="1" applyFill="1" applyAlignment="1">
      <alignment horizontal="center"/>
    </xf>
    <xf numFmtId="182" fontId="105" fillId="0" borderId="0" xfId="289" applyNumberFormat="1" applyFont="1" applyFill="1" applyAlignment="1">
      <alignment horizontal="center"/>
    </xf>
    <xf numFmtId="182" fontId="105" fillId="0" borderId="0" xfId="289" applyNumberFormat="1" applyFont="1" applyFill="1"/>
    <xf numFmtId="10" fontId="105" fillId="0" borderId="0" xfId="183" applyNumberFormat="1" applyFont="1"/>
    <xf numFmtId="7" fontId="103" fillId="0" borderId="0" xfId="183"/>
    <xf numFmtId="174" fontId="15" fillId="0" borderId="0" xfId="201" applyFont="1"/>
    <xf numFmtId="174" fontId="15" fillId="0" borderId="8" xfId="201" applyFont="1" applyBorder="1"/>
    <xf numFmtId="174" fontId="15" fillId="0" borderId="0" xfId="201" applyFont="1" applyAlignment="1">
      <alignment horizontal="center" vertical="top"/>
    </xf>
    <xf numFmtId="182" fontId="86" fillId="0" borderId="0" xfId="266" applyNumberFormat="1" applyFont="1" applyFill="1" applyBorder="1"/>
    <xf numFmtId="3" fontId="55" fillId="0" borderId="0" xfId="187" applyNumberFormat="1" applyFont="1"/>
    <xf numFmtId="43" fontId="55" fillId="14" borderId="26" xfId="187" applyNumberFormat="1" applyFont="1" applyFill="1" applyBorder="1"/>
    <xf numFmtId="164" fontId="55" fillId="0" borderId="0" xfId="283" applyNumberFormat="1" applyFont="1" applyFill="1" applyBorder="1"/>
    <xf numFmtId="10" fontId="55" fillId="0" borderId="34" xfId="187" applyNumberFormat="1" applyFont="1" applyBorder="1"/>
    <xf numFmtId="175" fontId="107" fillId="0" borderId="0" xfId="79" applyNumberFormat="1" applyFont="1" applyFill="1" applyBorder="1"/>
    <xf numFmtId="182" fontId="55" fillId="0" borderId="0" xfId="266" applyNumberFormat="1" applyFont="1" applyFill="1" applyBorder="1"/>
    <xf numFmtId="187" fontId="55" fillId="0" borderId="0" xfId="79" applyNumberFormat="1" applyFont="1" applyFill="1" applyBorder="1"/>
    <xf numFmtId="174" fontId="95" fillId="0" borderId="19" xfId="0" applyFont="1" applyBorder="1"/>
    <xf numFmtId="3" fontId="55" fillId="0" borderId="0" xfId="188" applyNumberFormat="1" applyFont="1" applyAlignment="1">
      <alignment wrapText="1"/>
    </xf>
    <xf numFmtId="174" fontId="108" fillId="0" borderId="0" xfId="201" applyFont="1"/>
    <xf numFmtId="175" fontId="0" fillId="0" borderId="0" xfId="59" applyNumberFormat="1" applyFont="1" applyAlignment="1">
      <alignment horizontal="center"/>
    </xf>
    <xf numFmtId="1" fontId="22" fillId="0" borderId="0" xfId="201" applyNumberFormat="1" applyFont="1" applyAlignment="1">
      <alignment horizontal="left"/>
    </xf>
    <xf numFmtId="174" fontId="22" fillId="0" borderId="0" xfId="201" applyFont="1" applyAlignment="1">
      <alignment horizontal="left"/>
    </xf>
    <xf numFmtId="174" fontId="45" fillId="0" borderId="0" xfId="211" applyFont="1" applyAlignment="1">
      <alignment wrapText="1"/>
    </xf>
    <xf numFmtId="175" fontId="45" fillId="0" borderId="0" xfId="59" applyNumberFormat="1" applyFont="1" applyAlignment="1">
      <alignment horizontal="left" indent="2"/>
    </xf>
    <xf numFmtId="186" fontId="45" fillId="0" borderId="0" xfId="59" applyNumberFormat="1" applyFont="1" applyAlignment="1"/>
    <xf numFmtId="0" fontId="45" fillId="0" borderId="0" xfId="201" applyNumberFormat="1" applyFont="1" applyAlignment="1">
      <alignment horizontal="right"/>
    </xf>
    <xf numFmtId="43" fontId="45" fillId="0" borderId="1" xfId="59" applyFont="1" applyBorder="1" applyAlignment="1">
      <alignment horizontal="right"/>
    </xf>
    <xf numFmtId="0" fontId="84" fillId="0" borderId="0" xfId="192" applyFont="1" applyAlignment="1">
      <alignment horizontal="center" vertical="center" wrapText="1"/>
    </xf>
    <xf numFmtId="0" fontId="84" fillId="0" borderId="0" xfId="192" applyFont="1" applyAlignment="1">
      <alignment horizontal="center"/>
    </xf>
    <xf numFmtId="43" fontId="92" fillId="0" borderId="0" xfId="59" applyFont="1" applyFill="1" applyBorder="1"/>
    <xf numFmtId="176" fontId="84" fillId="0" borderId="0" xfId="93" applyNumberFormat="1" applyFont="1" applyFill="1" applyBorder="1"/>
    <xf numFmtId="0" fontId="55" fillId="0" borderId="0" xfId="208" applyNumberFormat="1" applyFont="1" applyAlignment="1" applyProtection="1">
      <alignment horizontal="center"/>
      <protection locked="0"/>
    </xf>
    <xf numFmtId="0" fontId="55" fillId="0" borderId="30" xfId="201" applyNumberFormat="1" applyFont="1" applyBorder="1"/>
    <xf numFmtId="175" fontId="55" fillId="14" borderId="10" xfId="59" applyNumberFormat="1" applyFont="1" applyFill="1" applyBorder="1" applyAlignment="1"/>
    <xf numFmtId="174" fontId="84" fillId="0" borderId="17" xfId="201" applyFont="1" applyBorder="1"/>
    <xf numFmtId="0" fontId="55" fillId="0" borderId="9" xfId="201" applyNumberFormat="1" applyFont="1" applyBorder="1" applyAlignment="1">
      <alignment horizontal="center" wrapText="1"/>
    </xf>
    <xf numFmtId="41" fontId="55" fillId="16" borderId="0" xfId="212" applyNumberFormat="1" applyFont="1" applyFill="1"/>
    <xf numFmtId="43" fontId="45" fillId="14" borderId="0" xfId="59" applyFont="1" applyFill="1" applyAlignment="1"/>
    <xf numFmtId="43" fontId="22" fillId="0" borderId="0" xfId="59" applyFont="1" applyAlignment="1"/>
    <xf numFmtId="43" fontId="22" fillId="0" borderId="3" xfId="59" applyFont="1" applyBorder="1" applyAlignment="1"/>
    <xf numFmtId="43" fontId="22" fillId="0" borderId="0" xfId="59" applyFont="1" applyBorder="1" applyAlignment="1"/>
    <xf numFmtId="14" fontId="107" fillId="17" borderId="19" xfId="187" applyNumberFormat="1" applyFont="1" applyFill="1" applyBorder="1" applyAlignment="1">
      <alignment horizontal="center"/>
    </xf>
    <xf numFmtId="0" fontId="55" fillId="17" borderId="0" xfId="187" applyFont="1" applyFill="1" applyAlignment="1">
      <alignment horizontal="center"/>
    </xf>
    <xf numFmtId="0" fontId="107" fillId="17" borderId="0" xfId="187" applyFont="1" applyFill="1" applyAlignment="1">
      <alignment horizontal="center"/>
    </xf>
    <xf numFmtId="169" fontId="45" fillId="18" borderId="0" xfId="59" applyNumberFormat="1" applyFont="1" applyFill="1" applyAlignment="1"/>
    <xf numFmtId="43" fontId="55" fillId="17" borderId="0" xfId="59" applyFont="1" applyFill="1" applyAlignment="1"/>
    <xf numFmtId="44" fontId="55" fillId="0" borderId="0" xfId="0" applyNumberFormat="1" applyFont="1"/>
    <xf numFmtId="3" fontId="55" fillId="0" borderId="0" xfId="187" applyNumberFormat="1" applyFont="1" applyAlignment="1">
      <alignment horizontal="center" wrapText="1"/>
    </xf>
    <xf numFmtId="0" fontId="55" fillId="0" borderId="0" xfId="187" applyFont="1" applyAlignment="1">
      <alignment horizontal="center" wrapText="1"/>
    </xf>
    <xf numFmtId="0" fontId="55" fillId="17" borderId="0" xfId="187" applyFont="1" applyFill="1"/>
    <xf numFmtId="175" fontId="55" fillId="17" borderId="0" xfId="59" applyNumberFormat="1" applyFont="1" applyFill="1" applyBorder="1" applyAlignment="1">
      <alignment horizontal="center"/>
    </xf>
    <xf numFmtId="174" fontId="85" fillId="17" borderId="0" xfId="0" applyFont="1" applyFill="1"/>
    <xf numFmtId="175" fontId="55" fillId="0" borderId="0" xfId="59" applyNumberFormat="1" applyFont="1" applyFill="1" applyBorder="1" applyAlignment="1">
      <alignment horizontal="center" wrapText="1"/>
    </xf>
    <xf numFmtId="175" fontId="55" fillId="17" borderId="0" xfId="59" applyNumberFormat="1" applyFont="1" applyFill="1" applyBorder="1"/>
    <xf numFmtId="0" fontId="55" fillId="17" borderId="1" xfId="187" applyFont="1" applyFill="1" applyBorder="1"/>
    <xf numFmtId="175" fontId="55" fillId="17" borderId="1" xfId="59" applyNumberFormat="1" applyFont="1" applyFill="1" applyBorder="1"/>
    <xf numFmtId="175" fontId="55" fillId="17" borderId="1" xfId="59" applyNumberFormat="1" applyFont="1" applyFill="1" applyBorder="1" applyAlignment="1">
      <alignment horizontal="center"/>
    </xf>
    <xf numFmtId="174" fontId="85" fillId="17" borderId="1" xfId="0" applyFont="1" applyFill="1" applyBorder="1"/>
    <xf numFmtId="175" fontId="55" fillId="0" borderId="1" xfId="59" applyNumberFormat="1" applyFont="1" applyFill="1" applyBorder="1" applyAlignment="1">
      <alignment horizontal="center" wrapText="1"/>
    </xf>
    <xf numFmtId="175" fontId="55" fillId="0" borderId="0" xfId="59" applyNumberFormat="1" applyFont="1" applyFill="1" applyBorder="1"/>
    <xf numFmtId="0" fontId="55" fillId="0" borderId="0" xfId="0" applyNumberFormat="1" applyFont="1" applyAlignment="1">
      <alignment horizontal="center" vertical="top"/>
    </xf>
    <xf numFmtId="187" fontId="55" fillId="0" borderId="0" xfId="59" applyNumberFormat="1" applyFont="1" applyFill="1" applyAlignment="1"/>
    <xf numFmtId="174" fontId="55" fillId="0" borderId="30" xfId="0" applyFont="1" applyBorder="1"/>
    <xf numFmtId="174" fontId="55" fillId="0" borderId="31" xfId="0" applyFont="1" applyBorder="1"/>
    <xf numFmtId="174" fontId="55" fillId="0" borderId="33" xfId="0" applyFont="1" applyBorder="1" applyAlignment="1">
      <alignment horizontal="center"/>
    </xf>
    <xf numFmtId="174" fontId="55" fillId="0" borderId="3" xfId="0" applyFont="1" applyBorder="1"/>
    <xf numFmtId="174" fontId="55" fillId="0" borderId="15" xfId="0" applyFont="1" applyBorder="1" applyAlignment="1">
      <alignment horizontal="center"/>
    </xf>
    <xf numFmtId="174" fontId="55" fillId="17" borderId="0" xfId="0" applyFont="1" applyFill="1"/>
    <xf numFmtId="174" fontId="55" fillId="0" borderId="33" xfId="0" applyFont="1" applyBorder="1"/>
    <xf numFmtId="174" fontId="55" fillId="0" borderId="11" xfId="0" applyFont="1" applyBorder="1"/>
    <xf numFmtId="174" fontId="55" fillId="0" borderId="9" xfId="0" applyFont="1" applyBorder="1" applyAlignment="1">
      <alignment horizontal="center"/>
    </xf>
    <xf numFmtId="174" fontId="55" fillId="0" borderId="11" xfId="0" applyFont="1" applyBorder="1" applyAlignment="1">
      <alignment horizontal="center"/>
    </xf>
    <xf numFmtId="174" fontId="55" fillId="0" borderId="15" xfId="0" applyFont="1" applyBorder="1"/>
    <xf numFmtId="176" fontId="55" fillId="0" borderId="32" xfId="93" applyNumberFormat="1" applyFont="1" applyFill="1" applyBorder="1"/>
    <xf numFmtId="174" fontId="55" fillId="0" borderId="0" xfId="0" applyFont="1" applyProtection="1"/>
    <xf numFmtId="174" fontId="55" fillId="0" borderId="1" xfId="201" applyFont="1" applyBorder="1" applyAlignment="1">
      <alignment horizontal="center"/>
    </xf>
    <xf numFmtId="174" fontId="55" fillId="0" borderId="30" xfId="201" applyFont="1" applyBorder="1" applyAlignment="1">
      <alignment horizontal="center"/>
    </xf>
    <xf numFmtId="174" fontId="55" fillId="0" borderId="33" xfId="201" applyFont="1" applyBorder="1" applyAlignment="1">
      <alignment horizontal="center"/>
    </xf>
    <xf numFmtId="174" fontId="55" fillId="0" borderId="10" xfId="201" applyFont="1" applyBorder="1" applyAlignment="1">
      <alignment horizontal="center"/>
    </xf>
    <xf numFmtId="174" fontId="55" fillId="0" borderId="11" xfId="201" applyFont="1" applyBorder="1" applyAlignment="1">
      <alignment horizontal="center"/>
    </xf>
    <xf numFmtId="43" fontId="55" fillId="17" borderId="10" xfId="59" applyFont="1" applyFill="1" applyBorder="1" applyAlignment="1">
      <alignment horizontal="center"/>
    </xf>
    <xf numFmtId="43" fontId="55" fillId="17" borderId="11" xfId="59" applyFont="1" applyFill="1" applyBorder="1" applyAlignment="1"/>
    <xf numFmtId="175" fontId="55" fillId="0" borderId="11" xfId="59" applyNumberFormat="1" applyFont="1" applyBorder="1" applyAlignment="1"/>
    <xf numFmtId="174" fontId="55" fillId="0" borderId="17" xfId="201" applyFont="1" applyBorder="1" applyAlignment="1">
      <alignment horizontal="center"/>
    </xf>
    <xf numFmtId="0" fontId="55" fillId="0" borderId="0" xfId="210" applyFont="1"/>
    <xf numFmtId="174" fontId="62" fillId="0" borderId="19" xfId="0" applyFont="1" applyBorder="1" applyAlignment="1">
      <alignment horizontal="center"/>
    </xf>
    <xf numFmtId="0" fontId="55" fillId="17" borderId="19" xfId="0" applyNumberFormat="1" applyFont="1" applyFill="1" applyBorder="1" applyAlignment="1">
      <alignment horizontal="center"/>
    </xf>
    <xf numFmtId="0" fontId="55" fillId="17" borderId="19" xfId="0" applyNumberFormat="1" applyFont="1" applyFill="1" applyBorder="1" applyAlignment="1" applyProtection="1">
      <alignment horizontal="center"/>
      <protection locked="0"/>
    </xf>
    <xf numFmtId="174" fontId="55" fillId="17" borderId="11" xfId="0" applyFont="1" applyFill="1" applyBorder="1"/>
    <xf numFmtId="0" fontId="62" fillId="0" borderId="0" xfId="187" applyFont="1" applyAlignment="1">
      <alignment horizontal="left"/>
    </xf>
    <xf numFmtId="176" fontId="55" fillId="0" borderId="25" xfId="102" applyNumberFormat="1" applyFont="1" applyFill="1" applyBorder="1" applyAlignment="1">
      <alignment horizontal="center"/>
    </xf>
    <xf numFmtId="0" fontId="55" fillId="17" borderId="19" xfId="187" applyFont="1" applyFill="1" applyBorder="1"/>
    <xf numFmtId="175" fontId="55" fillId="17" borderId="0" xfId="79" applyNumberFormat="1" applyFont="1" applyFill="1" applyBorder="1" applyAlignment="1">
      <alignment horizontal="right"/>
    </xf>
    <xf numFmtId="175" fontId="55" fillId="17" borderId="25" xfId="79" applyNumberFormat="1" applyFont="1" applyFill="1" applyBorder="1" applyAlignment="1">
      <alignment horizontal="right"/>
    </xf>
    <xf numFmtId="175" fontId="86" fillId="0" borderId="0" xfId="187" applyNumberFormat="1" applyFont="1"/>
    <xf numFmtId="175" fontId="55" fillId="17" borderId="0" xfId="79" applyNumberFormat="1" applyFont="1" applyFill="1" applyBorder="1"/>
    <xf numFmtId="43" fontId="55" fillId="17" borderId="0" xfId="59" applyFont="1" applyFill="1" applyBorder="1"/>
    <xf numFmtId="0" fontId="55" fillId="0" borderId="18" xfId="187" applyFont="1" applyBorder="1"/>
    <xf numFmtId="175" fontId="62" fillId="0" borderId="35" xfId="79" applyNumberFormat="1" applyFont="1" applyFill="1" applyBorder="1"/>
    <xf numFmtId="0" fontId="55" fillId="17" borderId="24" xfId="187" applyFont="1" applyFill="1" applyBorder="1"/>
    <xf numFmtId="175" fontId="55" fillId="17" borderId="21" xfId="79" applyNumberFormat="1" applyFont="1" applyFill="1" applyBorder="1"/>
    <xf numFmtId="0" fontId="55" fillId="17" borderId="21" xfId="187" applyFont="1" applyFill="1" applyBorder="1"/>
    <xf numFmtId="175" fontId="55" fillId="17" borderId="20" xfId="79" applyNumberFormat="1" applyFont="1" applyFill="1" applyBorder="1"/>
    <xf numFmtId="0" fontId="62" fillId="17" borderId="19" xfId="187" applyFont="1" applyFill="1" applyBorder="1"/>
    <xf numFmtId="43" fontId="55" fillId="14" borderId="25" xfId="187" applyNumberFormat="1" applyFont="1" applyFill="1" applyBorder="1"/>
    <xf numFmtId="0" fontId="62" fillId="17" borderId="23" xfId="187" applyFont="1" applyFill="1" applyBorder="1"/>
    <xf numFmtId="175" fontId="55" fillId="17" borderId="8" xfId="79" applyNumberFormat="1" applyFont="1" applyFill="1" applyBorder="1"/>
    <xf numFmtId="0" fontId="55" fillId="17" borderId="8" xfId="187" applyFont="1" applyFill="1" applyBorder="1"/>
    <xf numFmtId="10" fontId="55" fillId="17" borderId="8" xfId="283" applyNumberFormat="1" applyFont="1" applyFill="1" applyBorder="1"/>
    <xf numFmtId="0" fontId="55" fillId="0" borderId="8" xfId="187" applyFont="1" applyBorder="1" applyAlignment="1">
      <alignment horizontal="center" wrapText="1"/>
    </xf>
    <xf numFmtId="0" fontId="55" fillId="0" borderId="26" xfId="187" applyFont="1" applyBorder="1" applyAlignment="1">
      <alignment horizontal="center" wrapText="1"/>
    </xf>
    <xf numFmtId="175" fontId="107" fillId="17" borderId="0" xfId="79" applyNumberFormat="1" applyFont="1" applyFill="1" applyBorder="1"/>
    <xf numFmtId="14" fontId="55" fillId="17" borderId="19" xfId="187" applyNumberFormat="1" applyFont="1" applyFill="1" applyBorder="1" applyAlignment="1">
      <alignment horizontal="center"/>
    </xf>
    <xf numFmtId="0" fontId="55" fillId="17" borderId="0" xfId="187" quotePrefix="1" applyFont="1" applyFill="1" applyAlignment="1">
      <alignment horizontal="center"/>
    </xf>
    <xf numFmtId="0" fontId="55" fillId="0" borderId="0" xfId="206" applyFont="1" applyAlignment="1">
      <alignment horizontal="left"/>
    </xf>
    <xf numFmtId="49" fontId="15" fillId="0" borderId="0" xfId="187" applyNumberFormat="1" applyAlignment="1">
      <alignment horizontal="center"/>
    </xf>
    <xf numFmtId="174" fontId="62" fillId="0" borderId="1" xfId="201" applyFont="1" applyBorder="1" applyAlignment="1">
      <alignment horizontal="center" wrapText="1"/>
    </xf>
    <xf numFmtId="174" fontId="62" fillId="0" borderId="0" xfId="201" applyFont="1" applyAlignment="1">
      <alignment horizontal="center" wrapText="1"/>
    </xf>
    <xf numFmtId="0" fontId="55" fillId="0" borderId="0" xfId="204" applyFont="1"/>
    <xf numFmtId="0" fontId="55" fillId="0" borderId="0" xfId="204" applyFont="1" applyAlignment="1">
      <alignment wrapText="1"/>
    </xf>
    <xf numFmtId="174" fontId="55" fillId="14" borderId="0" xfId="0" applyFont="1" applyFill="1"/>
    <xf numFmtId="174" fontId="101" fillId="0" borderId="0" xfId="0" applyFont="1"/>
    <xf numFmtId="0" fontId="15" fillId="0" borderId="0" xfId="0" applyNumberFormat="1" applyFont="1" applyAlignment="1">
      <alignment horizontal="center" vertical="center"/>
    </xf>
    <xf numFmtId="174" fontId="15" fillId="0" borderId="0" xfId="0" applyFont="1"/>
    <xf numFmtId="176" fontId="55" fillId="17" borderId="25" xfId="93" applyNumberFormat="1" applyFont="1" applyFill="1" applyBorder="1" applyProtection="1">
      <protection locked="0"/>
    </xf>
    <xf numFmtId="176" fontId="55" fillId="0" borderId="29" xfId="93" applyNumberFormat="1" applyFont="1" applyFill="1" applyBorder="1" applyProtection="1">
      <protection locked="0"/>
    </xf>
    <xf numFmtId="176" fontId="55" fillId="0" borderId="25" xfId="93" applyNumberFormat="1" applyFont="1" applyFill="1" applyBorder="1" applyProtection="1">
      <protection locked="0"/>
    </xf>
    <xf numFmtId="174" fontId="55" fillId="0" borderId="0" xfId="201" applyFont="1" applyAlignment="1">
      <alignment vertical="top"/>
    </xf>
    <xf numFmtId="174" fontId="15" fillId="0" borderId="0" xfId="201" applyFont="1" applyAlignment="1">
      <alignment horizontal="left"/>
    </xf>
    <xf numFmtId="7" fontId="105" fillId="0" borderId="0" xfId="183" applyFont="1" applyAlignment="1">
      <alignment horizontal="left"/>
    </xf>
    <xf numFmtId="174" fontId="55" fillId="0" borderId="0" xfId="0" applyFont="1" applyAlignment="1">
      <alignment horizontal="left" vertical="center" wrapText="1"/>
    </xf>
    <xf numFmtId="175" fontId="55" fillId="14" borderId="0" xfId="59" applyNumberFormat="1" applyFont="1" applyFill="1"/>
    <xf numFmtId="175" fontId="55" fillId="14" borderId="0" xfId="59" applyNumberFormat="1" applyFont="1" applyFill="1" applyAlignment="1">
      <alignment horizontal="right"/>
    </xf>
    <xf numFmtId="175" fontId="55" fillId="0" borderId="3" xfId="93" applyNumberFormat="1" applyFont="1" applyBorder="1" applyAlignment="1">
      <alignment horizontal="right"/>
    </xf>
    <xf numFmtId="174" fontId="62" fillId="17" borderId="1" xfId="201" applyFont="1" applyFill="1" applyBorder="1" applyAlignment="1">
      <alignment horizontal="center" wrapText="1"/>
    </xf>
    <xf numFmtId="0" fontId="55" fillId="0" borderId="0" xfId="59" applyNumberFormat="1" applyFont="1" applyFill="1" applyBorder="1" applyAlignment="1">
      <alignment horizontal="center"/>
    </xf>
    <xf numFmtId="0" fontId="55" fillId="0" borderId="0" xfId="59" applyNumberFormat="1" applyFont="1" applyFill="1" applyBorder="1" applyAlignment="1" applyProtection="1">
      <alignment horizontal="center"/>
      <protection locked="0"/>
    </xf>
    <xf numFmtId="0" fontId="55" fillId="0" borderId="0" xfId="59" applyNumberFormat="1" applyFont="1" applyAlignment="1">
      <alignment horizontal="center"/>
    </xf>
    <xf numFmtId="176" fontId="55" fillId="17" borderId="10" xfId="93" applyNumberFormat="1" applyFont="1" applyFill="1" applyBorder="1"/>
    <xf numFmtId="174" fontId="55" fillId="0" borderId="30" xfId="0" applyFont="1" applyBorder="1" applyAlignment="1">
      <alignment horizontal="center"/>
    </xf>
    <xf numFmtId="174" fontId="55" fillId="0" borderId="10" xfId="0" applyFont="1" applyBorder="1" applyAlignment="1">
      <alignment horizontal="center"/>
    </xf>
    <xf numFmtId="174" fontId="55" fillId="0" borderId="12" xfId="0" applyFont="1" applyBorder="1" applyAlignment="1">
      <alignment horizontal="center"/>
    </xf>
    <xf numFmtId="174" fontId="108" fillId="0" borderId="15" xfId="201" applyFont="1" applyBorder="1" applyAlignment="1">
      <alignment horizontal="center"/>
    </xf>
    <xf numFmtId="43" fontId="55" fillId="17" borderId="30" xfId="59" applyFont="1" applyFill="1" applyBorder="1"/>
    <xf numFmtId="43" fontId="55" fillId="0" borderId="33" xfId="59" applyFont="1" applyBorder="1"/>
    <xf numFmtId="43" fontId="55" fillId="0" borderId="12" xfId="59" applyFont="1" applyBorder="1"/>
    <xf numFmtId="43" fontId="55" fillId="17" borderId="31" xfId="59" applyFont="1" applyFill="1" applyBorder="1"/>
    <xf numFmtId="43" fontId="55" fillId="0" borderId="11" xfId="59" applyFont="1" applyBorder="1" applyAlignment="1">
      <alignment horizontal="center"/>
    </xf>
    <xf numFmtId="43" fontId="55" fillId="17" borderId="33" xfId="59" applyFont="1" applyFill="1" applyBorder="1" applyAlignment="1">
      <alignment horizontal="center"/>
    </xf>
    <xf numFmtId="43" fontId="55" fillId="17" borderId="10" xfId="59" applyFont="1" applyFill="1" applyBorder="1"/>
    <xf numFmtId="43" fontId="55" fillId="0" borderId="11" xfId="59" applyFont="1" applyBorder="1"/>
    <xf numFmtId="43" fontId="55" fillId="17" borderId="12" xfId="59" applyFont="1" applyFill="1" applyBorder="1"/>
    <xf numFmtId="43" fontId="55" fillId="17" borderId="11" xfId="59" applyFont="1" applyFill="1" applyBorder="1"/>
    <xf numFmtId="176" fontId="55" fillId="0" borderId="17" xfId="93" applyNumberFormat="1" applyFont="1" applyFill="1" applyBorder="1"/>
    <xf numFmtId="10" fontId="55" fillId="0" borderId="15" xfId="266" applyNumberFormat="1" applyFont="1" applyBorder="1"/>
    <xf numFmtId="43" fontId="55" fillId="0" borderId="0" xfId="59" applyFont="1"/>
    <xf numFmtId="43" fontId="55" fillId="17" borderId="0" xfId="59" applyFont="1" applyFill="1"/>
    <xf numFmtId="0" fontId="62" fillId="0" borderId="0" xfId="59" applyNumberFormat="1" applyFont="1" applyFill="1" applyBorder="1" applyAlignment="1">
      <alignment horizontal="left"/>
    </xf>
    <xf numFmtId="0" fontId="55" fillId="0" borderId="0" xfId="59" applyNumberFormat="1" applyFont="1" applyFill="1" applyAlignment="1">
      <alignment horizontal="center"/>
    </xf>
    <xf numFmtId="0" fontId="55" fillId="0" borderId="0" xfId="59" applyNumberFormat="1" applyFont="1" applyFill="1" applyAlignment="1">
      <alignment horizontal="center" vertical="top"/>
    </xf>
    <xf numFmtId="3" fontId="55" fillId="0" borderId="0" xfId="188" applyNumberFormat="1" applyFont="1" applyAlignment="1">
      <alignment horizontal="center" wrapText="1"/>
    </xf>
    <xf numFmtId="174" fontId="55" fillId="0" borderId="0" xfId="0" applyFont="1" applyAlignment="1">
      <alignment vertical="center" wrapText="1"/>
    </xf>
    <xf numFmtId="174" fontId="55" fillId="0" borderId="0" xfId="0" applyFont="1" applyAlignment="1">
      <alignment horizontal="left" vertical="center"/>
    </xf>
    <xf numFmtId="0" fontId="55" fillId="0" borderId="0" xfId="0" applyNumberFormat="1" applyFont="1" applyAlignment="1">
      <alignment vertical="top"/>
    </xf>
    <xf numFmtId="174" fontId="55" fillId="0" borderId="0" xfId="0" applyFont="1" applyAlignment="1">
      <alignment horizontal="center" wrapText="1"/>
    </xf>
    <xf numFmtId="174" fontId="62" fillId="0" borderId="0" xfId="0" applyFont="1"/>
    <xf numFmtId="174" fontId="62" fillId="0" borderId="0" xfId="211" applyFont="1" applyAlignment="1">
      <alignment horizontal="center" wrapText="1"/>
    </xf>
    <xf numFmtId="0" fontId="62" fillId="0" borderId="0" xfId="211" applyNumberFormat="1" applyFont="1" applyAlignment="1" applyProtection="1">
      <alignment horizontal="center" wrapText="1"/>
      <protection locked="0"/>
    </xf>
    <xf numFmtId="0" fontId="62" fillId="0" borderId="0" xfId="188" applyFont="1" applyAlignment="1">
      <alignment horizontal="center" vertical="center" wrapText="1"/>
    </xf>
    <xf numFmtId="0" fontId="62" fillId="0" borderId="0" xfId="211" applyNumberFormat="1" applyFont="1" applyAlignment="1">
      <alignment horizontal="center" wrapText="1"/>
    </xf>
    <xf numFmtId="10" fontId="55" fillId="0" borderId="0" xfId="266" applyNumberFormat="1" applyFont="1" applyFill="1" applyAlignment="1"/>
    <xf numFmtId="43" fontId="22" fillId="0" borderId="0" xfId="59" applyFont="1" applyFill="1" applyAlignment="1"/>
    <xf numFmtId="174" fontId="55" fillId="19" borderId="0" xfId="0" applyFont="1" applyFill="1" applyAlignment="1">
      <alignment vertical="top" wrapText="1"/>
    </xf>
    <xf numFmtId="49" fontId="55" fillId="0" borderId="0" xfId="211" applyNumberFormat="1" applyFont="1" applyProtection="1">
      <protection locked="0"/>
    </xf>
    <xf numFmtId="3" fontId="55" fillId="0" borderId="8" xfId="188" applyNumberFormat="1" applyFont="1" applyBorder="1"/>
    <xf numFmtId="3" fontId="62" fillId="0" borderId="0" xfId="201" applyNumberFormat="1" applyFont="1" applyAlignment="1">
      <alignment horizontal="center" wrapText="1"/>
    </xf>
    <xf numFmtId="174" fontId="62" fillId="0" borderId="22" xfId="201" applyFont="1" applyBorder="1" applyAlignment="1">
      <alignment horizontal="center" wrapText="1"/>
    </xf>
    <xf numFmtId="174" fontId="62" fillId="0" borderId="6" xfId="201" applyFont="1" applyBorder="1"/>
    <xf numFmtId="174" fontId="62" fillId="0" borderId="6" xfId="201" applyFont="1" applyBorder="1" applyAlignment="1">
      <alignment horizontal="center" wrapText="1"/>
    </xf>
    <xf numFmtId="174" fontId="55" fillId="17" borderId="0" xfId="201" applyFont="1" applyFill="1"/>
    <xf numFmtId="174" fontId="62" fillId="0" borderId="24" xfId="201" applyFont="1" applyBorder="1" applyAlignment="1">
      <alignment horizontal="center" wrapText="1"/>
    </xf>
    <xf numFmtId="174" fontId="62" fillId="0" borderId="21" xfId="201" applyFont="1" applyBorder="1"/>
    <xf numFmtId="0" fontId="62" fillId="0" borderId="21" xfId="201" applyNumberFormat="1" applyFont="1" applyBorder="1" applyAlignment="1">
      <alignment horizontal="center" wrapText="1"/>
    </xf>
    <xf numFmtId="174" fontId="62" fillId="0" borderId="21" xfId="201" applyFont="1" applyBorder="1" applyAlignment="1">
      <alignment horizontal="center" wrapText="1"/>
    </xf>
    <xf numFmtId="3" fontId="62" fillId="0" borderId="21" xfId="201" applyNumberFormat="1" applyFont="1" applyBorder="1" applyAlignment="1">
      <alignment horizontal="center" wrapText="1"/>
    </xf>
    <xf numFmtId="3" fontId="62" fillId="0" borderId="20" xfId="201" applyNumberFormat="1" applyFont="1" applyBorder="1" applyAlignment="1">
      <alignment horizontal="center" wrapText="1"/>
    </xf>
    <xf numFmtId="174" fontId="55" fillId="0" borderId="19" xfId="201" applyFont="1" applyBorder="1" applyAlignment="1">
      <alignment horizontal="center"/>
    </xf>
    <xf numFmtId="174" fontId="55" fillId="0" borderId="23" xfId="201" applyFont="1" applyBorder="1" applyAlignment="1">
      <alignment horizontal="center"/>
    </xf>
    <xf numFmtId="174" fontId="55" fillId="17" borderId="8" xfId="201" applyFont="1" applyFill="1" applyBorder="1"/>
    <xf numFmtId="0" fontId="55" fillId="0" borderId="0" xfId="201" applyNumberFormat="1" applyFont="1" applyAlignment="1">
      <alignment horizontal="center" wrapText="1"/>
    </xf>
    <xf numFmtId="174" fontId="55" fillId="0" borderId="0" xfId="201" applyFont="1" applyAlignment="1">
      <alignment horizontal="center" wrapText="1"/>
    </xf>
    <xf numFmtId="0" fontId="55" fillId="0" borderId="0" xfId="201" applyNumberFormat="1" applyFont="1" applyAlignment="1">
      <alignment horizontal="left" wrapText="1"/>
    </xf>
    <xf numFmtId="43" fontId="55" fillId="0" borderId="0" xfId="59" applyFont="1" applyBorder="1" applyAlignment="1"/>
    <xf numFmtId="43" fontId="55" fillId="17" borderId="0" xfId="59" applyFont="1" applyFill="1" applyBorder="1" applyAlignment="1"/>
    <xf numFmtId="174" fontId="55" fillId="0" borderId="24" xfId="201" applyFont="1" applyBorder="1" applyAlignment="1">
      <alignment horizontal="center"/>
    </xf>
    <xf numFmtId="174" fontId="55" fillId="0" borderId="21" xfId="201" applyFont="1" applyBorder="1"/>
    <xf numFmtId="175" fontId="55" fillId="0" borderId="21" xfId="59" applyNumberFormat="1" applyFont="1" applyFill="1" applyBorder="1" applyAlignment="1"/>
    <xf numFmtId="43" fontId="55" fillId="0" borderId="21" xfId="59" applyFont="1" applyFill="1" applyBorder="1" applyAlignment="1"/>
    <xf numFmtId="43" fontId="55" fillId="17" borderId="21" xfId="59" applyFont="1" applyFill="1" applyBorder="1" applyAlignment="1"/>
    <xf numFmtId="43" fontId="55" fillId="0" borderId="8" xfId="59" applyFont="1" applyFill="1" applyBorder="1" applyAlignment="1"/>
    <xf numFmtId="43" fontId="55" fillId="17" borderId="8" xfId="59" applyFont="1" applyFill="1" applyBorder="1" applyAlignment="1"/>
    <xf numFmtId="43" fontId="55" fillId="14" borderId="0" xfId="59" applyFont="1" applyFill="1" applyBorder="1" applyAlignment="1"/>
    <xf numFmtId="3" fontId="55" fillId="0" borderId="0" xfId="201" applyNumberFormat="1" applyFont="1" applyAlignment="1">
      <alignment horizontal="center" wrapText="1"/>
    </xf>
    <xf numFmtId="174" fontId="84" fillId="0" borderId="0" xfId="201" applyFont="1"/>
    <xf numFmtId="0" fontId="55" fillId="0" borderId="1" xfId="201" applyNumberFormat="1" applyFont="1" applyBorder="1"/>
    <xf numFmtId="0" fontId="55" fillId="0" borderId="1" xfId="201" applyNumberFormat="1" applyFont="1" applyBorder="1" applyAlignment="1">
      <alignment horizontal="center"/>
    </xf>
    <xf numFmtId="0" fontId="55" fillId="0" borderId="37" xfId="201" applyNumberFormat="1" applyFont="1" applyBorder="1"/>
    <xf numFmtId="0" fontId="55" fillId="0" borderId="19" xfId="201" applyNumberFormat="1" applyFont="1" applyBorder="1"/>
    <xf numFmtId="174" fontId="55" fillId="0" borderId="23" xfId="201" applyFont="1" applyBorder="1"/>
    <xf numFmtId="0" fontId="55" fillId="0" borderId="25" xfId="201" applyNumberFormat="1" applyFont="1" applyBorder="1"/>
    <xf numFmtId="174" fontId="55" fillId="0" borderId="19" xfId="209" applyFont="1" applyBorder="1"/>
    <xf numFmtId="43" fontId="55" fillId="0" borderId="25" xfId="59" applyFont="1" applyFill="1" applyBorder="1" applyAlignment="1"/>
    <xf numFmtId="174" fontId="84" fillId="0" borderId="8" xfId="201" applyFont="1" applyBorder="1"/>
    <xf numFmtId="174" fontId="84" fillId="0" borderId="26" xfId="201" applyFont="1" applyBorder="1"/>
    <xf numFmtId="0" fontId="55" fillId="0" borderId="29" xfId="201" applyNumberFormat="1" applyFont="1" applyBorder="1" applyAlignment="1">
      <alignment horizontal="center"/>
    </xf>
    <xf numFmtId="174" fontId="62" fillId="0" borderId="36" xfId="201" applyFont="1" applyBorder="1" applyAlignment="1">
      <alignment horizontal="center" wrapText="1"/>
    </xf>
    <xf numFmtId="175" fontId="55" fillId="0" borderId="25" xfId="59" applyNumberFormat="1" applyFont="1" applyFill="1" applyBorder="1" applyAlignment="1"/>
    <xf numFmtId="174" fontId="55" fillId="0" borderId="21" xfId="0" applyFont="1" applyBorder="1"/>
    <xf numFmtId="175" fontId="55" fillId="0" borderId="21" xfId="59" applyNumberFormat="1" applyFont="1" applyBorder="1" applyAlignment="1"/>
    <xf numFmtId="175" fontId="55" fillId="0" borderId="20" xfId="59" applyNumberFormat="1" applyFont="1" applyBorder="1" applyAlignment="1"/>
    <xf numFmtId="175" fontId="55" fillId="0" borderId="25" xfId="59" applyNumberFormat="1" applyFont="1" applyBorder="1" applyAlignment="1"/>
    <xf numFmtId="175" fontId="55" fillId="0" borderId="26" xfId="59" applyNumberFormat="1" applyFont="1" applyBorder="1" applyAlignment="1"/>
    <xf numFmtId="175" fontId="55" fillId="17" borderId="21" xfId="59" applyNumberFormat="1" applyFont="1" applyFill="1" applyBorder="1" applyAlignment="1"/>
    <xf numFmtId="175" fontId="87" fillId="0" borderId="0" xfId="59" applyNumberFormat="1" applyFont="1" applyFill="1" applyBorder="1"/>
    <xf numFmtId="280" fontId="89" fillId="0" borderId="0" xfId="59" applyNumberFormat="1" applyFont="1" applyFill="1" applyBorder="1" applyAlignment="1"/>
    <xf numFmtId="187" fontId="62" fillId="0" borderId="0" xfId="59" applyNumberFormat="1" applyFont="1" applyFill="1" applyBorder="1" applyAlignment="1"/>
    <xf numFmtId="279" fontId="62" fillId="0" borderId="0" xfId="59" applyNumberFormat="1" applyFont="1" applyFill="1" applyBorder="1" applyAlignment="1"/>
    <xf numFmtId="175" fontId="55" fillId="19" borderId="0" xfId="59" applyNumberFormat="1" applyFont="1" applyFill="1" applyBorder="1" applyAlignment="1"/>
    <xf numFmtId="10" fontId="55" fillId="17" borderId="34" xfId="266" applyNumberFormat="1" applyFont="1" applyFill="1" applyBorder="1"/>
    <xf numFmtId="175" fontId="55" fillId="0" borderId="0" xfId="79" applyNumberFormat="1" applyFont="1" applyFill="1"/>
    <xf numFmtId="0" fontId="55" fillId="0" borderId="0" xfId="211" quotePrefix="1" applyNumberFormat="1" applyFont="1" applyProtection="1">
      <protection locked="0"/>
    </xf>
    <xf numFmtId="175" fontId="55" fillId="0" borderId="0" xfId="59" applyNumberFormat="1" applyFont="1" applyFill="1"/>
    <xf numFmtId="0" fontId="111" fillId="0" borderId="0" xfId="187" applyFont="1"/>
    <xf numFmtId="0" fontId="55" fillId="0" borderId="0" xfId="187" applyFont="1" applyAlignment="1">
      <alignment horizontal="right"/>
    </xf>
    <xf numFmtId="174" fontId="55" fillId="0" borderId="31" xfId="0" applyFont="1" applyBorder="1" applyAlignment="1">
      <alignment horizontal="center"/>
    </xf>
    <xf numFmtId="178" fontId="105" fillId="0" borderId="0" xfId="59" applyNumberFormat="1" applyFont="1" applyFill="1" applyAlignment="1">
      <alignment horizontal="left"/>
    </xf>
    <xf numFmtId="178" fontId="104" fillId="0" borderId="0" xfId="59" applyNumberFormat="1" applyFont="1" applyFill="1" applyAlignment="1">
      <alignment horizontal="left"/>
    </xf>
    <xf numFmtId="43" fontId="55" fillId="0" borderId="10" xfId="59" applyFont="1" applyFill="1" applyBorder="1"/>
    <xf numFmtId="43" fontId="55" fillId="0" borderId="0" xfId="59" applyFont="1" applyFill="1" applyBorder="1"/>
    <xf numFmtId="43" fontId="55" fillId="17" borderId="0" xfId="59" applyFont="1" applyFill="1" applyBorder="1" applyAlignment="1">
      <alignment horizontal="center"/>
    </xf>
    <xf numFmtId="174" fontId="55" fillId="0" borderId="12" xfId="0" applyFont="1" applyBorder="1"/>
    <xf numFmtId="174" fontId="55" fillId="17" borderId="12" xfId="0" applyFont="1" applyFill="1" applyBorder="1"/>
    <xf numFmtId="10" fontId="55" fillId="0" borderId="1" xfId="266" applyNumberFormat="1" applyFont="1" applyFill="1" applyBorder="1"/>
    <xf numFmtId="174" fontId="55" fillId="0" borderId="32" xfId="0" applyFont="1" applyBorder="1"/>
    <xf numFmtId="174" fontId="55" fillId="0" borderId="16" xfId="0" applyFont="1" applyBorder="1" applyAlignment="1">
      <alignment horizontal="center"/>
    </xf>
    <xf numFmtId="174" fontId="55" fillId="0" borderId="7" xfId="0" applyFont="1" applyBorder="1" applyAlignment="1">
      <alignment horizontal="center"/>
    </xf>
    <xf numFmtId="174" fontId="55" fillId="0" borderId="38" xfId="0" applyFont="1" applyBorder="1" applyAlignment="1">
      <alignment horizontal="center"/>
    </xf>
    <xf numFmtId="174" fontId="55" fillId="0" borderId="10" xfId="0" applyFont="1" applyBorder="1"/>
    <xf numFmtId="43" fontId="55" fillId="0" borderId="10" xfId="59" applyFont="1" applyBorder="1" applyAlignment="1"/>
    <xf numFmtId="43" fontId="55" fillId="0" borderId="17" xfId="59" applyFont="1" applyBorder="1" applyAlignment="1"/>
    <xf numFmtId="43" fontId="45" fillId="0" borderId="8" xfId="59" applyFont="1" applyBorder="1" applyAlignment="1"/>
    <xf numFmtId="43" fontId="55" fillId="14" borderId="0" xfId="59" applyFont="1" applyFill="1" applyBorder="1" applyAlignment="1">
      <alignment horizontal="right"/>
    </xf>
    <xf numFmtId="175" fontId="55" fillId="17" borderId="25" xfId="79" applyNumberFormat="1" applyFont="1" applyFill="1" applyBorder="1"/>
    <xf numFmtId="43" fontId="55" fillId="17" borderId="25" xfId="59" applyFont="1" applyFill="1" applyBorder="1"/>
    <xf numFmtId="175" fontId="55" fillId="17" borderId="0" xfId="77" applyNumberFormat="1" applyFont="1" applyFill="1" applyBorder="1"/>
    <xf numFmtId="43" fontId="55" fillId="17" borderId="0" xfId="79" applyFont="1" applyFill="1" applyBorder="1" applyAlignment="1">
      <alignment horizontal="right"/>
    </xf>
    <xf numFmtId="175" fontId="55" fillId="0" borderId="14" xfId="59" applyNumberFormat="1" applyFont="1" applyBorder="1"/>
    <xf numFmtId="175" fontId="55" fillId="17" borderId="0" xfId="59" applyNumberFormat="1" applyFont="1" applyFill="1" applyAlignment="1"/>
    <xf numFmtId="174" fontId="55" fillId="0" borderId="17" xfId="0" applyFont="1" applyBorder="1" applyAlignment="1">
      <alignment horizontal="center"/>
    </xf>
    <xf numFmtId="174" fontId="55" fillId="0" borderId="32" xfId="0" applyFont="1" applyBorder="1" applyAlignment="1">
      <alignment horizontal="center"/>
    </xf>
    <xf numFmtId="174" fontId="55" fillId="0" borderId="17" xfId="0" applyFont="1" applyBorder="1"/>
    <xf numFmtId="182" fontId="55" fillId="0" borderId="0" xfId="266" applyNumberFormat="1" applyFont="1" applyFill="1" applyAlignment="1" applyProtection="1">
      <alignment horizontal="center"/>
      <protection locked="0"/>
    </xf>
    <xf numFmtId="175" fontId="55" fillId="17" borderId="0" xfId="59" applyNumberFormat="1" applyFont="1" applyFill="1" applyBorder="1" applyProtection="1">
      <protection locked="0"/>
    </xf>
    <xf numFmtId="174" fontId="62" fillId="0" borderId="0" xfId="0" applyFont="1" applyAlignment="1">
      <alignment horizontal="center"/>
    </xf>
    <xf numFmtId="41" fontId="55" fillId="0" borderId="0" xfId="212" applyNumberFormat="1" applyFont="1"/>
    <xf numFmtId="174" fontId="55" fillId="0" borderId="1" xfId="0" applyFont="1" applyBorder="1" applyAlignment="1">
      <alignment horizontal="center"/>
    </xf>
    <xf numFmtId="174" fontId="108" fillId="0" borderId="1" xfId="201" applyFont="1" applyBorder="1" applyAlignment="1">
      <alignment horizontal="center"/>
    </xf>
    <xf numFmtId="281" fontId="55" fillId="0" borderId="11" xfId="59" applyNumberFormat="1" applyFont="1" applyBorder="1" applyAlignment="1"/>
    <xf numFmtId="43" fontId="55" fillId="0" borderId="0" xfId="59" applyFont="1" applyFill="1" applyAlignment="1" applyProtection="1">
      <alignment vertical="top"/>
      <protection locked="0"/>
    </xf>
    <xf numFmtId="0" fontId="55" fillId="0" borderId="0" xfId="211" applyNumberFormat="1" applyFont="1" applyAlignment="1" applyProtection="1">
      <alignment horizontal="center" wrapText="1"/>
      <protection locked="0"/>
    </xf>
    <xf numFmtId="175" fontId="55" fillId="0" borderId="0" xfId="59" applyNumberFormat="1" applyFont="1" applyAlignment="1">
      <alignment horizontal="center"/>
    </xf>
    <xf numFmtId="10" fontId="55" fillId="0" borderId="0" xfId="266" applyNumberFormat="1" applyFont="1" applyFill="1" applyAlignment="1">
      <alignment horizontal="center"/>
    </xf>
    <xf numFmtId="174" fontId="0" fillId="0" borderId="0" xfId="201" applyFont="1"/>
    <xf numFmtId="174" fontId="0" fillId="0" borderId="0" xfId="0" applyAlignment="1">
      <alignment horizontal="right"/>
    </xf>
    <xf numFmtId="0" fontId="55" fillId="0" borderId="0" xfId="201" applyNumberFormat="1" applyFont="1" applyAlignment="1" applyProtection="1">
      <alignment horizontal="right"/>
      <protection locked="0"/>
    </xf>
    <xf numFmtId="2" fontId="105" fillId="0" borderId="0" xfId="0" applyNumberFormat="1" applyFont="1" applyAlignment="1">
      <alignment horizontal="center"/>
    </xf>
    <xf numFmtId="174" fontId="105" fillId="0" borderId="0" xfId="0" applyFont="1"/>
    <xf numFmtId="174" fontId="105" fillId="0" borderId="0" xfId="0" applyFont="1" applyAlignment="1">
      <alignment horizontal="left"/>
    </xf>
    <xf numFmtId="10" fontId="105" fillId="0" borderId="0" xfId="266" applyNumberFormat="1" applyFont="1" applyFill="1" applyAlignment="1">
      <alignment horizontal="center"/>
    </xf>
    <xf numFmtId="174" fontId="62" fillId="15" borderId="24" xfId="0" applyFont="1" applyFill="1" applyBorder="1" applyAlignment="1" applyProtection="1">
      <alignment horizontal="center"/>
      <protection locked="0"/>
    </xf>
    <xf numFmtId="174" fontId="62" fillId="15" borderId="21" xfId="0" applyFont="1" applyFill="1" applyBorder="1" applyAlignment="1" applyProtection="1">
      <alignment horizontal="center"/>
      <protection locked="0"/>
    </xf>
    <xf numFmtId="174" fontId="62" fillId="15" borderId="20" xfId="0" applyFont="1" applyFill="1" applyBorder="1" applyAlignment="1" applyProtection="1">
      <alignment horizontal="center"/>
      <protection locked="0"/>
    </xf>
    <xf numFmtId="282" fontId="55" fillId="0" borderId="0" xfId="59" applyNumberFormat="1" applyFont="1" applyFill="1" applyBorder="1" applyAlignment="1" applyProtection="1"/>
    <xf numFmtId="175" fontId="55" fillId="0" borderId="0" xfId="59" applyNumberFormat="1" applyFont="1"/>
    <xf numFmtId="186" fontId="55" fillId="0" borderId="0" xfId="59" applyNumberFormat="1" applyFont="1" applyFill="1" applyAlignment="1" applyProtection="1">
      <alignment horizontal="center"/>
      <protection locked="0"/>
    </xf>
    <xf numFmtId="43" fontId="55" fillId="17" borderId="14" xfId="59" applyFont="1" applyFill="1" applyBorder="1"/>
    <xf numFmtId="0" fontId="55" fillId="0" borderId="0" xfId="184" applyFont="1"/>
    <xf numFmtId="0" fontId="62" fillId="0" borderId="0" xfId="184" applyFont="1"/>
    <xf numFmtId="0" fontId="55" fillId="0" borderId="0" xfId="184" applyFont="1" applyAlignment="1">
      <alignment horizontal="center"/>
    </xf>
    <xf numFmtId="49" fontId="55" fillId="0" borderId="0" xfId="184" quotePrefix="1" applyNumberFormat="1" applyFont="1" applyAlignment="1">
      <alignment horizontal="center"/>
    </xf>
    <xf numFmtId="0" fontId="55" fillId="0" borderId="1" xfId="184" applyFont="1" applyBorder="1" applyAlignment="1">
      <alignment horizontal="center" vertical="top"/>
    </xf>
    <xf numFmtId="0" fontId="55" fillId="0" borderId="1" xfId="184" applyFont="1" applyBorder="1" applyAlignment="1">
      <alignment horizontal="center" vertical="top" wrapText="1"/>
    </xf>
    <xf numFmtId="0" fontId="55" fillId="0" borderId="0" xfId="184" applyFont="1" applyAlignment="1">
      <alignment horizontal="left"/>
    </xf>
    <xf numFmtId="0" fontId="55" fillId="0" borderId="0" xfId="184" applyFont="1" applyAlignment="1">
      <alignment horizontal="right"/>
    </xf>
    <xf numFmtId="43" fontId="55" fillId="0" borderId="0" xfId="184" applyNumberFormat="1" applyFont="1"/>
    <xf numFmtId="9" fontId="55" fillId="0" borderId="0" xfId="184" applyNumberFormat="1" applyFont="1" applyAlignment="1">
      <alignment horizontal="left"/>
    </xf>
    <xf numFmtId="175" fontId="55" fillId="0" borderId="0" xfId="184" applyNumberFormat="1" applyFont="1"/>
    <xf numFmtId="41" fontId="55" fillId="0" borderId="0" xfId="184" applyNumberFormat="1" applyFont="1" applyAlignment="1">
      <alignment horizontal="center"/>
    </xf>
    <xf numFmtId="41" fontId="62" fillId="0" borderId="0" xfId="184" applyNumberFormat="1" applyFont="1" applyAlignment="1">
      <alignment horizontal="center"/>
    </xf>
    <xf numFmtId="10" fontId="55" fillId="0" borderId="0" xfId="184" applyNumberFormat="1" applyFont="1"/>
    <xf numFmtId="0" fontId="108" fillId="0" borderId="0" xfId="184" applyFont="1"/>
    <xf numFmtId="0" fontId="108" fillId="0" borderId="0" xfId="184" applyFont="1" applyAlignment="1">
      <alignment horizontal="left"/>
    </xf>
    <xf numFmtId="0" fontId="108" fillId="0" borderId="1" xfId="184" applyFont="1" applyBorder="1" applyAlignment="1">
      <alignment horizontal="right" vertical="top"/>
    </xf>
    <xf numFmtId="0" fontId="108" fillId="0" borderId="1" xfId="184" applyFont="1" applyBorder="1" applyAlignment="1">
      <alignment horizontal="center" vertical="top" wrapText="1"/>
    </xf>
    <xf numFmtId="0" fontId="108" fillId="0" borderId="0" xfId="184" applyFont="1" applyAlignment="1">
      <alignment horizontal="right"/>
    </xf>
    <xf numFmtId="10" fontId="108" fillId="0" borderId="0" xfId="266" applyNumberFormat="1" applyFont="1" applyFill="1"/>
    <xf numFmtId="43" fontId="108" fillId="0" borderId="0" xfId="184" applyNumberFormat="1" applyFont="1"/>
    <xf numFmtId="175" fontId="108" fillId="17" borderId="0" xfId="59" applyNumberFormat="1" applyFont="1" applyFill="1"/>
    <xf numFmtId="175" fontId="108" fillId="0" borderId="0" xfId="184" applyNumberFormat="1" applyFont="1"/>
    <xf numFmtId="0" fontId="112" fillId="0" borderId="0" xfId="184" applyFont="1"/>
    <xf numFmtId="41" fontId="108" fillId="0" borderId="0" xfId="184" applyNumberFormat="1" applyFont="1" applyAlignment="1">
      <alignment horizontal="center"/>
    </xf>
    <xf numFmtId="0" fontId="112" fillId="0" borderId="0" xfId="184" applyFont="1" applyAlignment="1">
      <alignment horizontal="right"/>
    </xf>
    <xf numFmtId="0" fontId="108" fillId="0" borderId="0" xfId="184" applyFont="1" applyAlignment="1">
      <alignment horizontal="center"/>
    </xf>
    <xf numFmtId="175" fontId="108" fillId="0" borderId="0" xfId="59" applyNumberFormat="1" applyFont="1" applyFill="1" applyBorder="1"/>
    <xf numFmtId="0" fontId="55" fillId="0" borderId="1" xfId="184" applyFont="1" applyBorder="1" applyAlignment="1">
      <alignment horizontal="center"/>
    </xf>
    <xf numFmtId="0" fontId="55" fillId="0" borderId="1" xfId="184" applyFont="1" applyBorder="1"/>
    <xf numFmtId="0" fontId="55" fillId="0" borderId="1" xfId="184" applyFont="1" applyBorder="1" applyAlignment="1">
      <alignment horizontal="center" wrapText="1"/>
    </xf>
    <xf numFmtId="37" fontId="55" fillId="0" borderId="0" xfId="184" applyNumberFormat="1" applyFont="1"/>
    <xf numFmtId="0" fontId="55" fillId="0" borderId="0" xfId="184" applyFont="1" applyAlignment="1">
      <alignment horizontal="center" wrapText="1"/>
    </xf>
    <xf numFmtId="0" fontId="55" fillId="14" borderId="27" xfId="184" applyFont="1" applyFill="1" applyBorder="1"/>
    <xf numFmtId="41" fontId="55" fillId="14" borderId="9" xfId="184" applyNumberFormat="1" applyFont="1" applyFill="1" applyBorder="1"/>
    <xf numFmtId="41" fontId="55" fillId="14" borderId="9" xfId="68" applyFont="1" applyFill="1" applyBorder="1"/>
    <xf numFmtId="0" fontId="55" fillId="14" borderId="28" xfId="184" applyFont="1" applyFill="1" applyBorder="1" applyAlignment="1">
      <alignment wrapText="1"/>
    </xf>
    <xf numFmtId="0" fontId="55" fillId="14" borderId="27" xfId="184" applyFont="1" applyFill="1" applyBorder="1" applyAlignment="1">
      <alignment wrapText="1"/>
    </xf>
    <xf numFmtId="0" fontId="55" fillId="14" borderId="9" xfId="184" applyFont="1" applyFill="1" applyBorder="1"/>
    <xf numFmtId="0" fontId="55" fillId="20" borderId="27" xfId="184" applyFont="1" applyFill="1" applyBorder="1" applyAlignment="1">
      <alignment wrapText="1"/>
    </xf>
    <xf numFmtId="41" fontId="55" fillId="20" borderId="9" xfId="184" applyNumberFormat="1" applyFont="1" applyFill="1" applyBorder="1"/>
    <xf numFmtId="0" fontId="55" fillId="20" borderId="28" xfId="184" applyFont="1" applyFill="1" applyBorder="1" applyAlignment="1">
      <alignment wrapText="1"/>
    </xf>
    <xf numFmtId="0" fontId="55" fillId="0" borderId="39" xfId="184" applyFont="1" applyBorder="1"/>
    <xf numFmtId="175" fontId="55" fillId="0" borderId="9" xfId="59" applyNumberFormat="1" applyFont="1" applyBorder="1"/>
    <xf numFmtId="175" fontId="55" fillId="0" borderId="9" xfId="59" applyNumberFormat="1" applyFont="1" applyFill="1" applyBorder="1"/>
    <xf numFmtId="37" fontId="55" fillId="0" borderId="28" xfId="184" applyNumberFormat="1" applyFont="1" applyBorder="1" applyAlignment="1">
      <alignment wrapText="1"/>
    </xf>
    <xf numFmtId="0" fontId="55" fillId="0" borderId="40" xfId="184" applyFont="1" applyBorder="1"/>
    <xf numFmtId="175" fontId="55" fillId="14" borderId="9" xfId="59" applyNumberFormat="1" applyFont="1" applyFill="1" applyBorder="1"/>
    <xf numFmtId="175" fontId="55" fillId="14" borderId="9" xfId="59" applyNumberFormat="1" applyFont="1" applyFill="1" applyBorder="1" applyAlignment="1">
      <alignment horizontal="right"/>
    </xf>
    <xf numFmtId="175" fontId="55" fillId="14" borderId="9" xfId="59" applyNumberFormat="1" applyFont="1" applyFill="1" applyBorder="1" applyAlignment="1">
      <alignment horizontal="center"/>
    </xf>
    <xf numFmtId="0" fontId="55" fillId="0" borderId="41" xfId="184" applyFont="1" applyBorder="1"/>
    <xf numFmtId="175" fontId="55" fillId="14" borderId="33" xfId="59" applyNumberFormat="1" applyFont="1" applyFill="1" applyBorder="1"/>
    <xf numFmtId="0" fontId="55" fillId="14" borderId="42" xfId="184" applyFont="1" applyFill="1" applyBorder="1" applyAlignment="1">
      <alignment wrapText="1"/>
    </xf>
    <xf numFmtId="0" fontId="55" fillId="0" borderId="43" xfId="184" applyFont="1" applyBorder="1"/>
    <xf numFmtId="175" fontId="55" fillId="0" borderId="44" xfId="59" applyNumberFormat="1" applyFont="1" applyFill="1" applyBorder="1"/>
    <xf numFmtId="0" fontId="55" fillId="0" borderId="45" xfId="184" applyFont="1" applyBorder="1" applyAlignment="1">
      <alignment wrapText="1"/>
    </xf>
    <xf numFmtId="37" fontId="55" fillId="0" borderId="0" xfId="184" applyNumberFormat="1" applyFont="1" applyAlignment="1">
      <alignment horizontal="center"/>
    </xf>
    <xf numFmtId="37" fontId="55" fillId="0" borderId="0" xfId="184" applyNumberFormat="1" applyFont="1" applyAlignment="1">
      <alignment wrapText="1"/>
    </xf>
    <xf numFmtId="0" fontId="55" fillId="0" borderId="0" xfId="184" applyFont="1" applyAlignment="1">
      <alignment wrapText="1"/>
    </xf>
    <xf numFmtId="37" fontId="55" fillId="14" borderId="9" xfId="184" applyNumberFormat="1" applyFont="1" applyFill="1" applyBorder="1"/>
    <xf numFmtId="0" fontId="55" fillId="0" borderId="27" xfId="184" applyFont="1" applyBorder="1"/>
    <xf numFmtId="0" fontId="55" fillId="0" borderId="46" xfId="184" applyFont="1" applyBorder="1"/>
    <xf numFmtId="0" fontId="55" fillId="14" borderId="27" xfId="380" applyFont="1" applyFill="1" applyBorder="1"/>
    <xf numFmtId="41" fontId="55" fillId="0" borderId="0" xfId="68" applyFont="1" applyFill="1" applyBorder="1"/>
    <xf numFmtId="41" fontId="55" fillId="20" borderId="9" xfId="68" applyFont="1" applyFill="1" applyBorder="1"/>
    <xf numFmtId="0" fontId="55" fillId="0" borderId="47" xfId="184" applyFont="1" applyBorder="1"/>
    <xf numFmtId="175" fontId="55" fillId="14" borderId="33" xfId="59" applyNumberFormat="1" applyFont="1" applyFill="1" applyBorder="1" applyAlignment="1">
      <alignment horizontal="right"/>
    </xf>
    <xf numFmtId="175" fontId="55" fillId="0" borderId="44" xfId="59" applyNumberFormat="1" applyFont="1" applyFill="1" applyBorder="1" applyAlignment="1">
      <alignment horizontal="right"/>
    </xf>
    <xf numFmtId="175" fontId="55" fillId="0" borderId="0" xfId="184" applyNumberFormat="1" applyFont="1" applyAlignment="1">
      <alignment wrapText="1"/>
    </xf>
    <xf numFmtId="0" fontId="55" fillId="0" borderId="0" xfId="184" applyFont="1" applyAlignment="1">
      <alignment horizontal="centerContinuous"/>
    </xf>
    <xf numFmtId="174" fontId="0" fillId="0" borderId="0" xfId="0" applyAlignment="1">
      <alignment wrapText="1"/>
    </xf>
    <xf numFmtId="10" fontId="55" fillId="17" borderId="0" xfId="266" applyNumberFormat="1" applyFont="1" applyFill="1" applyAlignment="1"/>
    <xf numFmtId="37" fontId="55" fillId="20" borderId="9" xfId="184" applyNumberFormat="1" applyFont="1" applyFill="1" applyBorder="1"/>
    <xf numFmtId="0" fontId="55" fillId="20" borderId="39" xfId="184" applyFont="1" applyFill="1" applyBorder="1" applyAlignment="1">
      <alignment horizontal="left"/>
    </xf>
    <xf numFmtId="175" fontId="108" fillId="0" borderId="0" xfId="59" applyNumberFormat="1" applyFont="1" applyFill="1"/>
    <xf numFmtId="43" fontId="108" fillId="0" borderId="0" xfId="59" applyFont="1" applyFill="1" applyAlignment="1"/>
    <xf numFmtId="43" fontId="55" fillId="0" borderId="0" xfId="59" applyFont="1" applyFill="1" applyAlignment="1">
      <alignment horizontal="center"/>
    </xf>
    <xf numFmtId="41" fontId="113" fillId="0" borderId="0" xfId="184" applyNumberFormat="1" applyFont="1" applyAlignment="1">
      <alignment horizontal="center"/>
    </xf>
    <xf numFmtId="10" fontId="108" fillId="0" borderId="0" xfId="184" applyNumberFormat="1" applyFont="1"/>
    <xf numFmtId="0" fontId="55" fillId="0" borderId="19" xfId="184" applyFont="1" applyBorder="1" applyAlignment="1">
      <alignment horizontal="center"/>
    </xf>
    <xf numFmtId="0" fontId="55" fillId="0" borderId="25" xfId="184" applyFont="1" applyBorder="1" applyAlignment="1">
      <alignment horizontal="center"/>
    </xf>
    <xf numFmtId="0" fontId="55" fillId="0" borderId="1" xfId="184" applyFont="1" applyBorder="1" applyAlignment="1">
      <alignment horizontal="right" vertical="top"/>
    </xf>
    <xf numFmtId="0" fontId="55" fillId="0" borderId="37" xfId="184" applyFont="1" applyBorder="1" applyAlignment="1">
      <alignment horizontal="center" vertical="top" wrapText="1"/>
    </xf>
    <xf numFmtId="0" fontId="55" fillId="0" borderId="29" xfId="184" applyFont="1" applyBorder="1" applyAlignment="1">
      <alignment horizontal="center" vertical="top" wrapText="1"/>
    </xf>
    <xf numFmtId="0" fontId="55" fillId="0" borderId="19" xfId="184" applyFont="1" applyBorder="1"/>
    <xf numFmtId="0" fontId="55" fillId="0" borderId="25" xfId="184" applyFont="1" applyBorder="1"/>
    <xf numFmtId="175" fontId="55" fillId="17" borderId="0" xfId="59" applyNumberFormat="1" applyFont="1" applyFill="1" applyAlignment="1">
      <alignment horizontal="center"/>
    </xf>
    <xf numFmtId="10" fontId="55" fillId="0" borderId="0" xfId="266" applyNumberFormat="1" applyFont="1" applyFill="1"/>
    <xf numFmtId="175" fontId="55" fillId="0" borderId="19" xfId="59" applyNumberFormat="1" applyFont="1" applyFill="1" applyBorder="1"/>
    <xf numFmtId="175" fontId="55" fillId="0" borderId="25" xfId="59" applyNumberFormat="1" applyFont="1" applyFill="1" applyBorder="1"/>
    <xf numFmtId="175" fontId="55" fillId="0" borderId="37" xfId="59" applyNumberFormat="1" applyFont="1" applyFill="1" applyBorder="1"/>
    <xf numFmtId="175" fontId="55" fillId="0" borderId="1" xfId="59" applyNumberFormat="1" applyFont="1" applyFill="1" applyBorder="1"/>
    <xf numFmtId="175" fontId="55" fillId="0" borderId="29" xfId="59" applyNumberFormat="1" applyFont="1" applyFill="1" applyBorder="1"/>
    <xf numFmtId="175" fontId="55" fillId="0" borderId="3" xfId="59" applyNumberFormat="1" applyFont="1" applyFill="1" applyBorder="1"/>
    <xf numFmtId="175" fontId="55" fillId="0" borderId="23" xfId="59" applyNumberFormat="1" applyFont="1" applyFill="1" applyBorder="1"/>
    <xf numFmtId="175" fontId="55" fillId="0" borderId="8" xfId="59" applyNumberFormat="1" applyFont="1" applyFill="1" applyBorder="1"/>
    <xf numFmtId="175" fontId="55" fillId="0" borderId="26" xfId="59" applyNumberFormat="1" applyFont="1" applyFill="1" applyBorder="1"/>
    <xf numFmtId="0" fontId="114" fillId="0" borderId="0" xfId="184" applyFont="1"/>
    <xf numFmtId="0" fontId="114" fillId="0" borderId="0" xfId="184" applyFont="1" applyAlignment="1">
      <alignment horizontal="right"/>
    </xf>
    <xf numFmtId="3" fontId="55" fillId="0" borderId="0" xfId="0" applyNumberFormat="1" applyFont="1"/>
    <xf numFmtId="3" fontId="55" fillId="0" borderId="8" xfId="0" applyNumberFormat="1" applyFont="1" applyBorder="1" applyAlignment="1">
      <alignment horizontal="center"/>
    </xf>
    <xf numFmtId="0" fontId="55" fillId="0" borderId="0" xfId="0" applyNumberFormat="1" applyFont="1" applyProtection="1">
      <protection locked="0"/>
    </xf>
    <xf numFmtId="3" fontId="55" fillId="0" borderId="0" xfId="0" applyNumberFormat="1" applyFont="1" applyAlignment="1">
      <alignment horizontal="center"/>
    </xf>
    <xf numFmtId="174" fontId="55" fillId="17" borderId="11" xfId="201" applyFont="1" applyFill="1" applyBorder="1"/>
    <xf numFmtId="175" fontId="55" fillId="17" borderId="30" xfId="59" applyNumberFormat="1" applyFont="1" applyFill="1" applyBorder="1"/>
    <xf numFmtId="10" fontId="55" fillId="17" borderId="0" xfId="59" applyNumberFormat="1" applyFont="1" applyFill="1"/>
    <xf numFmtId="175" fontId="55" fillId="17" borderId="31" xfId="59" applyNumberFormat="1" applyFont="1" applyFill="1" applyBorder="1"/>
    <xf numFmtId="174" fontId="55" fillId="17" borderId="21" xfId="201" applyFont="1" applyFill="1" applyBorder="1"/>
    <xf numFmtId="41" fontId="55" fillId="17" borderId="0" xfId="212" applyNumberFormat="1" applyFont="1" applyFill="1"/>
    <xf numFmtId="175" fontId="55" fillId="17" borderId="0" xfId="59" applyNumberFormat="1" applyFont="1" applyFill="1"/>
    <xf numFmtId="0" fontId="55" fillId="17" borderId="0" xfId="59" applyNumberFormat="1" applyFont="1" applyFill="1" applyAlignment="1">
      <alignment horizontal="center"/>
    </xf>
    <xf numFmtId="0" fontId="108" fillId="0" borderId="27" xfId="184" applyFont="1" applyBorder="1" applyAlignment="1">
      <alignment wrapText="1"/>
    </xf>
    <xf numFmtId="0" fontId="108" fillId="17" borderId="0" xfId="59" applyNumberFormat="1" applyFont="1" applyFill="1" applyAlignment="1">
      <alignment horizontal="center"/>
    </xf>
    <xf numFmtId="171" fontId="55" fillId="14" borderId="0" xfId="59" applyNumberFormat="1" applyFont="1" applyFill="1"/>
    <xf numFmtId="10" fontId="115" fillId="21" borderId="0" xfId="283" applyNumberFormat="1" applyFont="1" applyFill="1" applyAlignment="1">
      <alignment horizontal="center"/>
    </xf>
    <xf numFmtId="186" fontId="45" fillId="0" borderId="0" xfId="59" applyNumberFormat="1" applyFont="1" applyFill="1" applyAlignment="1"/>
    <xf numFmtId="175" fontId="55" fillId="0" borderId="0" xfId="59" applyNumberFormat="1" applyFont="1" applyFill="1" applyAlignment="1" applyProtection="1">
      <alignment horizontal="center"/>
      <protection locked="0"/>
    </xf>
    <xf numFmtId="175" fontId="55" fillId="0" borderId="14" xfId="59" applyNumberFormat="1" applyFont="1" applyFill="1" applyBorder="1" applyAlignment="1"/>
    <xf numFmtId="282" fontId="55" fillId="0" borderId="0" xfId="59" applyNumberFormat="1" applyFont="1" applyFill="1" applyAlignment="1">
      <alignment horizontal="right"/>
    </xf>
    <xf numFmtId="175" fontId="55" fillId="0" borderId="0" xfId="79" applyNumberFormat="1" applyFont="1" applyFill="1" applyAlignment="1">
      <alignment horizontal="center"/>
    </xf>
    <xf numFmtId="43" fontId="55" fillId="17" borderId="0" xfId="79" applyFont="1" applyFill="1" applyAlignment="1"/>
    <xf numFmtId="43" fontId="55" fillId="0" borderId="0" xfId="79" applyFont="1" applyAlignment="1"/>
    <xf numFmtId="10" fontId="55" fillId="17" borderId="0" xfId="266" applyNumberFormat="1" applyFont="1" applyFill="1" applyAlignment="1">
      <alignment horizontal="right"/>
    </xf>
    <xf numFmtId="43" fontId="55" fillId="0" borderId="0" xfId="79" applyFont="1" applyFill="1" applyAlignment="1">
      <alignment horizontal="right"/>
    </xf>
    <xf numFmtId="175" fontId="55" fillId="0" borderId="8" xfId="79" applyNumberFormat="1" applyFont="1" applyFill="1" applyBorder="1" applyAlignment="1">
      <alignment horizontal="center"/>
    </xf>
    <xf numFmtId="169" fontId="55" fillId="0" borderId="0" xfId="381" applyNumberFormat="1" applyFont="1"/>
    <xf numFmtId="10" fontId="55" fillId="0" borderId="0" xfId="266" applyNumberFormat="1" applyFont="1" applyFill="1" applyAlignment="1">
      <alignment horizontal="right"/>
    </xf>
    <xf numFmtId="174" fontId="55" fillId="0" borderId="0" xfId="0" applyFont="1" applyAlignment="1" applyProtection="1">
      <alignment horizontal="center"/>
      <protection locked="0"/>
    </xf>
    <xf numFmtId="174" fontId="62" fillId="0" borderId="0" xfId="0" applyFont="1" applyAlignment="1" applyProtection="1">
      <alignment horizontal="center"/>
      <protection locked="0"/>
    </xf>
    <xf numFmtId="174" fontId="97" fillId="0" borderId="0" xfId="0" applyFont="1" applyAlignment="1" applyProtection="1">
      <alignment horizontal="left"/>
      <protection locked="0"/>
    </xf>
    <xf numFmtId="174" fontId="62" fillId="0" borderId="25" xfId="0" applyFont="1" applyBorder="1" applyAlignment="1" applyProtection="1">
      <alignment horizontal="center"/>
      <protection locked="0"/>
    </xf>
    <xf numFmtId="174" fontId="62" fillId="0" borderId="27" xfId="0" applyFont="1" applyBorder="1" applyAlignment="1" applyProtection="1">
      <alignment horizontal="center"/>
      <protection locked="0"/>
    </xf>
    <xf numFmtId="174" fontId="62" fillId="0" borderId="9" xfId="0" applyFont="1" applyBorder="1" applyAlignment="1" applyProtection="1">
      <alignment horizontal="center" wrapText="1"/>
      <protection locked="0"/>
    </xf>
    <xf numFmtId="174" fontId="62" fillId="0" borderId="0" xfId="0" applyFont="1" applyProtection="1">
      <protection locked="0"/>
    </xf>
    <xf numFmtId="174" fontId="62" fillId="0" borderId="0" xfId="0" applyFont="1" applyAlignment="1" applyProtection="1">
      <alignment horizontal="center" wrapText="1"/>
      <protection locked="0"/>
    </xf>
    <xf numFmtId="174" fontId="62" fillId="0" borderId="28" xfId="0" applyFont="1" applyBorder="1" applyAlignment="1" applyProtection="1">
      <alignment horizontal="center" wrapText="1"/>
      <protection locked="0"/>
    </xf>
    <xf numFmtId="10" fontId="55" fillId="17" borderId="0" xfId="0" applyNumberFormat="1" applyFont="1" applyFill="1" applyAlignment="1">
      <alignment horizontal="center"/>
    </xf>
    <xf numFmtId="176" fontId="55" fillId="17" borderId="0" xfId="0" applyNumberFormat="1" applyFont="1" applyFill="1" applyProtection="1">
      <protection locked="0"/>
    </xf>
    <xf numFmtId="177" fontId="55" fillId="0" borderId="0" xfId="0" applyNumberFormat="1" applyFont="1" applyProtection="1">
      <protection locked="0"/>
    </xf>
    <xf numFmtId="8" fontId="55" fillId="0" borderId="0" xfId="0" applyNumberFormat="1" applyFont="1"/>
    <xf numFmtId="164" fontId="55" fillId="17" borderId="0" xfId="0" applyNumberFormat="1" applyFont="1" applyFill="1" applyProtection="1">
      <protection locked="0"/>
    </xf>
    <xf numFmtId="0" fontId="55" fillId="0" borderId="0" xfId="0" applyNumberFormat="1" applyFont="1" applyAlignment="1" applyProtection="1">
      <alignment horizontal="center"/>
      <protection locked="0"/>
    </xf>
    <xf numFmtId="171" fontId="55" fillId="17" borderId="0" xfId="0" applyNumberFormat="1" applyFont="1" applyFill="1" applyAlignment="1" applyProtection="1">
      <alignment horizontal="center"/>
      <protection locked="0"/>
    </xf>
    <xf numFmtId="10" fontId="55" fillId="17" borderId="0" xfId="0" applyNumberFormat="1" applyFont="1" applyFill="1" applyAlignment="1" applyProtection="1">
      <alignment horizontal="center"/>
      <protection locked="0"/>
    </xf>
    <xf numFmtId="164" fontId="55" fillId="0" borderId="0" xfId="0" applyNumberFormat="1" applyFont="1" applyProtection="1">
      <protection locked="0"/>
    </xf>
    <xf numFmtId="0" fontId="55" fillId="0" borderId="19" xfId="0" applyNumberFormat="1" applyFont="1" applyBorder="1" applyAlignment="1" applyProtection="1">
      <alignment horizontal="center"/>
      <protection locked="0"/>
    </xf>
    <xf numFmtId="10" fontId="55" fillId="0" borderId="0" xfId="0" applyNumberFormat="1" applyFont="1" applyAlignment="1" applyProtection="1">
      <alignment horizontal="center"/>
      <protection locked="0"/>
    </xf>
    <xf numFmtId="10" fontId="55" fillId="0" borderId="0" xfId="0" applyNumberFormat="1" applyFont="1" applyAlignment="1">
      <alignment horizontal="center"/>
    </xf>
    <xf numFmtId="278" fontId="55" fillId="0" borderId="0" xfId="0" applyNumberFormat="1" applyFont="1" applyProtection="1">
      <protection locked="0"/>
    </xf>
    <xf numFmtId="176" fontId="55" fillId="0" borderId="0" xfId="0" applyNumberFormat="1" applyFont="1" applyProtection="1">
      <protection locked="0"/>
    </xf>
    <xf numFmtId="174" fontId="95" fillId="0" borderId="19" xfId="0" applyFont="1" applyBorder="1" applyProtection="1">
      <protection locked="0"/>
    </xf>
    <xf numFmtId="174" fontId="55" fillId="0" borderId="25" xfId="0" applyFont="1" applyBorder="1" applyProtection="1">
      <protection locked="0"/>
    </xf>
    <xf numFmtId="174" fontId="55" fillId="0" borderId="19" xfId="0" applyFont="1" applyBorder="1" applyAlignment="1" applyProtection="1">
      <alignment horizontal="left"/>
      <protection locked="0"/>
    </xf>
    <xf numFmtId="174" fontId="55" fillId="0" borderId="0" xfId="0" applyFont="1" applyAlignment="1" applyProtection="1">
      <alignment horizontal="left"/>
      <protection locked="0"/>
    </xf>
    <xf numFmtId="175" fontId="55" fillId="0" borderId="19" xfId="0" applyNumberFormat="1" applyFont="1" applyBorder="1" applyProtection="1">
      <protection locked="0"/>
    </xf>
    <xf numFmtId="175" fontId="55" fillId="0" borderId="0" xfId="0" applyNumberFormat="1" applyFont="1" applyProtection="1">
      <protection locked="0"/>
    </xf>
    <xf numFmtId="175" fontId="55" fillId="0" borderId="23" xfId="0" applyNumberFormat="1" applyFont="1" applyBorder="1" applyProtection="1">
      <protection locked="0"/>
    </xf>
    <xf numFmtId="175" fontId="55" fillId="0" borderId="8" xfId="0" applyNumberFormat="1" applyFont="1" applyBorder="1" applyProtection="1">
      <protection locked="0"/>
    </xf>
    <xf numFmtId="174" fontId="55" fillId="0" borderId="8" xfId="0" applyFont="1" applyBorder="1" applyAlignment="1" applyProtection="1">
      <alignment horizontal="center"/>
      <protection locked="0"/>
    </xf>
    <xf numFmtId="174" fontId="55" fillId="0" borderId="8" xfId="0" applyFont="1" applyBorder="1" applyProtection="1">
      <protection locked="0"/>
    </xf>
    <xf numFmtId="174" fontId="55" fillId="0" borderId="26" xfId="0" applyFont="1" applyBorder="1" applyProtection="1">
      <protection locked="0"/>
    </xf>
    <xf numFmtId="175" fontId="62" fillId="0" borderId="21" xfId="0" applyNumberFormat="1" applyFont="1" applyBorder="1" applyAlignment="1" applyProtection="1">
      <alignment horizontal="center"/>
      <protection locked="0"/>
    </xf>
    <xf numFmtId="0" fontId="62" fillId="0" borderId="0" xfId="0" applyNumberFormat="1" applyFont="1" applyAlignment="1" applyProtection="1">
      <alignment horizontal="left"/>
      <protection locked="0"/>
    </xf>
    <xf numFmtId="175" fontId="62" fillId="0" borderId="0" xfId="0" applyNumberFormat="1" applyFont="1" applyAlignment="1" applyProtection="1">
      <alignment horizontal="center" wrapText="1"/>
      <protection locked="0"/>
    </xf>
    <xf numFmtId="175" fontId="62" fillId="0" borderId="0" xfId="0" applyNumberFormat="1" applyFont="1" applyAlignment="1" applyProtection="1">
      <alignment horizontal="center"/>
      <protection locked="0"/>
    </xf>
    <xf numFmtId="175" fontId="55" fillId="0" borderId="0" xfId="0" applyNumberFormat="1" applyFont="1" applyAlignment="1" applyProtection="1">
      <alignment horizontal="center"/>
      <protection locked="0"/>
    </xf>
    <xf numFmtId="174" fontId="88" fillId="0" borderId="30" xfId="0" applyFont="1" applyBorder="1" applyAlignment="1" applyProtection="1">
      <alignment horizontal="left"/>
      <protection locked="0"/>
    </xf>
    <xf numFmtId="174" fontId="88" fillId="0" borderId="3" xfId="0" applyFont="1" applyBorder="1" applyAlignment="1" applyProtection="1">
      <alignment horizontal="center"/>
      <protection locked="0"/>
    </xf>
    <xf numFmtId="174" fontId="55" fillId="0" borderId="3" xfId="0" applyFont="1" applyBorder="1" applyAlignment="1" applyProtection="1">
      <alignment horizontal="center"/>
      <protection locked="0"/>
    </xf>
    <xf numFmtId="174" fontId="55" fillId="0" borderId="3" xfId="0" applyFont="1" applyBorder="1" applyProtection="1">
      <protection locked="0"/>
    </xf>
    <xf numFmtId="174" fontId="62" fillId="0" borderId="3" xfId="0" applyFont="1" applyBorder="1" applyAlignment="1" applyProtection="1">
      <alignment horizontal="center"/>
      <protection locked="0"/>
    </xf>
    <xf numFmtId="174" fontId="55" fillId="0" borderId="31" xfId="0" applyFont="1" applyBorder="1" applyAlignment="1" applyProtection="1">
      <alignment horizontal="center"/>
      <protection locked="0"/>
    </xf>
    <xf numFmtId="0" fontId="62" fillId="0" borderId="10" xfId="0" applyNumberFormat="1" applyFont="1" applyBorder="1" applyAlignment="1" applyProtection="1">
      <alignment horizontal="left"/>
      <protection locked="0"/>
    </xf>
    <xf numFmtId="174" fontId="88" fillId="0" borderId="0" xfId="0" applyFont="1" applyAlignment="1" applyProtection="1">
      <alignment horizontal="center"/>
      <protection locked="0"/>
    </xf>
    <xf numFmtId="174" fontId="55" fillId="0" borderId="12" xfId="0" applyFont="1" applyBorder="1" applyAlignment="1" applyProtection="1">
      <alignment horizontal="center"/>
      <protection locked="0"/>
    </xf>
    <xf numFmtId="174" fontId="88" fillId="0" borderId="10" xfId="0" applyFont="1" applyBorder="1" applyAlignment="1" applyProtection="1">
      <alignment horizontal="left"/>
      <protection locked="0"/>
    </xf>
    <xf numFmtId="174" fontId="55" fillId="0" borderId="10" xfId="0" applyFont="1" applyBorder="1" applyProtection="1">
      <protection locked="0"/>
    </xf>
    <xf numFmtId="182" fontId="55" fillId="17" borderId="0" xfId="0" applyNumberFormat="1" applyFont="1" applyFill="1" applyProtection="1">
      <protection locked="0"/>
    </xf>
    <xf numFmtId="182" fontId="55" fillId="0" borderId="0" xfId="0" applyNumberFormat="1" applyFont="1" applyProtection="1">
      <protection locked="0"/>
    </xf>
    <xf numFmtId="4" fontId="55" fillId="0" borderId="0" xfId="0" applyNumberFormat="1" applyFont="1" applyAlignment="1" applyProtection="1">
      <alignment horizontal="center"/>
      <protection locked="0"/>
    </xf>
    <xf numFmtId="4" fontId="55" fillId="0" borderId="0" xfId="0" applyNumberFormat="1" applyFont="1" applyAlignment="1">
      <alignment horizontal="center"/>
    </xf>
    <xf numFmtId="174" fontId="88" fillId="0" borderId="10" xfId="0" applyFont="1" applyBorder="1" applyProtection="1">
      <protection locked="0"/>
    </xf>
    <xf numFmtId="174" fontId="88" fillId="0" borderId="0" xfId="0" applyFont="1" applyProtection="1">
      <protection locked="0"/>
    </xf>
    <xf numFmtId="175" fontId="62" fillId="0" borderId="0" xfId="0" applyNumberFormat="1" applyFont="1" applyProtection="1">
      <protection locked="0"/>
    </xf>
    <xf numFmtId="174" fontId="55" fillId="0" borderId="17" xfId="0" applyFont="1" applyBorder="1" applyProtection="1">
      <protection locked="0"/>
    </xf>
    <xf numFmtId="174" fontId="55" fillId="0" borderId="1" xfId="0" applyFont="1" applyBorder="1" applyProtection="1">
      <protection locked="0"/>
    </xf>
    <xf numFmtId="43" fontId="55" fillId="0" borderId="12" xfId="59" applyFont="1" applyFill="1" applyBorder="1"/>
    <xf numFmtId="0" fontId="55" fillId="17" borderId="0" xfId="0" applyNumberFormat="1" applyFont="1" applyFill="1" applyAlignment="1">
      <alignment horizontal="center"/>
    </xf>
    <xf numFmtId="175" fontId="55" fillId="0" borderId="12" xfId="59" applyNumberFormat="1" applyFont="1" applyFill="1" applyBorder="1"/>
    <xf numFmtId="175" fontId="55" fillId="0" borderId="11" xfId="59" applyNumberFormat="1" applyFont="1" applyBorder="1" applyAlignment="1">
      <alignment horizontal="center"/>
    </xf>
    <xf numFmtId="175" fontId="55" fillId="17" borderId="33" xfId="59" applyNumberFormat="1" applyFont="1" applyFill="1" applyBorder="1" applyAlignment="1">
      <alignment horizontal="center"/>
    </xf>
    <xf numFmtId="175" fontId="55" fillId="17" borderId="11" xfId="59" applyNumberFormat="1" applyFont="1" applyFill="1" applyBorder="1" applyAlignment="1"/>
    <xf numFmtId="174" fontId="116" fillId="0" borderId="0" xfId="201" applyFont="1"/>
    <xf numFmtId="175" fontId="55" fillId="0" borderId="0" xfId="59" applyNumberFormat="1" applyFont="1" applyProtection="1">
      <protection locked="0"/>
    </xf>
    <xf numFmtId="175" fontId="55" fillId="14" borderId="8" xfId="59" applyNumberFormat="1" applyFont="1" applyFill="1" applyBorder="1"/>
    <xf numFmtId="186" fontId="55" fillId="0" borderId="8" xfId="59" applyNumberFormat="1" applyFont="1" applyFill="1" applyBorder="1" applyAlignment="1"/>
    <xf numFmtId="186" fontId="22" fillId="14" borderId="0" xfId="59" applyNumberFormat="1" applyFont="1" applyFill="1" applyAlignment="1"/>
    <xf numFmtId="186" fontId="22" fillId="0" borderId="0" xfId="59" applyNumberFormat="1" applyFont="1" applyAlignment="1"/>
    <xf numFmtId="186" fontId="22" fillId="0" borderId="1" xfId="59" applyNumberFormat="1" applyFont="1" applyBorder="1" applyAlignment="1"/>
    <xf numFmtId="174" fontId="111" fillId="0" borderId="0" xfId="0" applyFont="1"/>
    <xf numFmtId="175" fontId="55" fillId="0" borderId="0" xfId="211" applyNumberFormat="1" applyFont="1" applyProtection="1">
      <protection locked="0"/>
    </xf>
    <xf numFmtId="0" fontId="15" fillId="0" borderId="0" xfId="184"/>
    <xf numFmtId="175" fontId="55" fillId="17" borderId="0" xfId="59" applyNumberFormat="1" applyFont="1" applyFill="1" applyBorder="1" applyAlignment="1"/>
    <xf numFmtId="0" fontId="62" fillId="0" borderId="0" xfId="212" applyFont="1" applyAlignment="1">
      <alignment horizontal="left"/>
    </xf>
    <xf numFmtId="0" fontId="22" fillId="0" borderId="0" xfId="59" applyNumberFormat="1" applyFont="1" applyFill="1" applyAlignment="1"/>
    <xf numFmtId="175" fontId="55" fillId="17" borderId="8" xfId="59" applyNumberFormat="1" applyFont="1" applyFill="1" applyBorder="1" applyAlignment="1"/>
    <xf numFmtId="174" fontId="123" fillId="0" borderId="0" xfId="0" applyFont="1"/>
    <xf numFmtId="164" fontId="15" fillId="23" borderId="0" xfId="266" applyNumberFormat="1" applyFill="1"/>
    <xf numFmtId="0" fontId="15" fillId="0" borderId="0" xfId="184" applyAlignment="1">
      <alignment horizontal="center"/>
    </xf>
    <xf numFmtId="0" fontId="40" fillId="0" borderId="1" xfId="442" quotePrefix="1">
      <alignment horizontal="center" wrapText="1"/>
    </xf>
    <xf numFmtId="174" fontId="0" fillId="0" borderId="0" xfId="0" quotePrefix="1"/>
    <xf numFmtId="0" fontId="15" fillId="17" borderId="0" xfId="443" quotePrefix="1" applyFill="1">
      <alignment horizontal="left" indent="1"/>
    </xf>
    <xf numFmtId="174" fontId="0" fillId="17" borderId="0" xfId="0" quotePrefix="1" applyFill="1"/>
    <xf numFmtId="283" fontId="15" fillId="17" borderId="0" xfId="444" applyFill="1"/>
    <xf numFmtId="174" fontId="0" fillId="17" borderId="0" xfId="0" applyFill="1"/>
    <xf numFmtId="41" fontId="0" fillId="17" borderId="0" xfId="0" applyNumberFormat="1" applyFill="1"/>
    <xf numFmtId="0" fontId="15" fillId="0" borderId="0" xfId="443" quotePrefix="1">
      <alignment horizontal="left" indent="1"/>
    </xf>
    <xf numFmtId="283" fontId="15" fillId="0" borderId="0" xfId="444"/>
    <xf numFmtId="41" fontId="0" fillId="0" borderId="0" xfId="0" applyNumberFormat="1"/>
    <xf numFmtId="283" fontId="15" fillId="17" borderId="1" xfId="445" applyFill="1"/>
    <xf numFmtId="41" fontId="0" fillId="0" borderId="3" xfId="0" applyNumberFormat="1" applyBorder="1"/>
    <xf numFmtId="0" fontId="40" fillId="0" borderId="0" xfId="446" quotePrefix="1"/>
    <xf numFmtId="0" fontId="40" fillId="0" borderId="0" xfId="446"/>
    <xf numFmtId="283" fontId="15" fillId="0" borderId="14" xfId="447"/>
    <xf numFmtId="0" fontId="40" fillId="0" borderId="0" xfId="418">
      <alignment horizontal="center" wrapText="1"/>
    </xf>
    <xf numFmtId="0" fontId="40" fillId="0" borderId="0" xfId="418" quotePrefix="1">
      <alignment horizontal="center" wrapText="1"/>
    </xf>
    <xf numFmtId="283" fontId="15" fillId="0" borderId="1" xfId="445"/>
    <xf numFmtId="0" fontId="40" fillId="0" borderId="0" xfId="439" applyFont="1" applyAlignment="1">
      <alignment horizontal="center"/>
    </xf>
    <xf numFmtId="41" fontId="40" fillId="0" borderId="0" xfId="439" applyNumberFormat="1" applyFont="1" applyAlignment="1">
      <alignment horizontal="center"/>
    </xf>
    <xf numFmtId="283" fontId="15" fillId="0" borderId="0" xfId="439" applyNumberFormat="1"/>
    <xf numFmtId="0" fontId="15" fillId="17" borderId="0" xfId="439" applyFill="1"/>
    <xf numFmtId="41" fontId="15" fillId="0" borderId="0" xfId="439" applyNumberFormat="1"/>
    <xf numFmtId="283" fontId="15" fillId="0" borderId="3" xfId="439" applyNumberFormat="1" applyBorder="1"/>
    <xf numFmtId="0" fontId="15" fillId="0" borderId="0" xfId="439"/>
    <xf numFmtId="41" fontId="15" fillId="0" borderId="3" xfId="439" applyNumberFormat="1" applyBorder="1"/>
    <xf numFmtId="283" fontId="15" fillId="0" borderId="7" xfId="422"/>
    <xf numFmtId="10" fontId="15" fillId="0" borderId="0" xfId="425" quotePrefix="1"/>
    <xf numFmtId="10" fontId="15" fillId="0" borderId="0" xfId="425"/>
    <xf numFmtId="283" fontId="15" fillId="0" borderId="49" xfId="426"/>
    <xf numFmtId="283" fontId="15" fillId="0" borderId="8" xfId="427"/>
    <xf numFmtId="0" fontId="127" fillId="0" borderId="0" xfId="451" applyFont="1"/>
    <xf numFmtId="0" fontId="128" fillId="25" borderId="0" xfId="451" applyFont="1" applyFill="1" applyAlignment="1">
      <alignment horizontal="right"/>
    </xf>
    <xf numFmtId="0" fontId="129" fillId="0" borderId="0" xfId="451" applyFont="1"/>
    <xf numFmtId="0" fontId="128" fillId="0" borderId="0" xfId="451" applyFont="1" applyAlignment="1">
      <alignment horizontal="left" indent="3"/>
    </xf>
    <xf numFmtId="0" fontId="128" fillId="0" borderId="0" xfId="451" applyFont="1"/>
    <xf numFmtId="0" fontId="130" fillId="0" borderId="0" xfId="452" applyFont="1" applyAlignment="1">
      <alignment horizontal="center"/>
    </xf>
    <xf numFmtId="0" fontId="130" fillId="0" borderId="0" xfId="452" quotePrefix="1" applyFont="1" applyAlignment="1">
      <alignment horizontal="center"/>
    </xf>
    <xf numFmtId="0" fontId="128" fillId="0" borderId="0" xfId="451" applyFont="1" applyAlignment="1">
      <alignment horizontal="center" wrapText="1"/>
    </xf>
    <xf numFmtId="0" fontId="128" fillId="0" borderId="0" xfId="451" applyFont="1" applyAlignment="1">
      <alignment horizontal="center"/>
    </xf>
    <xf numFmtId="0" fontId="126" fillId="0" borderId="0" xfId="451" applyFont="1"/>
    <xf numFmtId="0" fontId="126" fillId="0" borderId="0" xfId="451" applyFont="1" applyAlignment="1">
      <alignment horizontal="center"/>
    </xf>
    <xf numFmtId="0" fontId="128" fillId="0" borderId="37" xfId="451" applyFont="1" applyBorder="1" applyAlignment="1">
      <alignment wrapText="1"/>
    </xf>
    <xf numFmtId="0" fontId="128" fillId="0" borderId="28" xfId="451" applyFont="1" applyBorder="1" applyAlignment="1">
      <alignment horizontal="center" wrapText="1"/>
    </xf>
    <xf numFmtId="0" fontId="131" fillId="0" borderId="0" xfId="451" applyFont="1" applyAlignment="1">
      <alignment horizontal="center" wrapText="1"/>
    </xf>
    <xf numFmtId="0" fontId="127" fillId="0" borderId="0" xfId="451" applyFont="1" applyAlignment="1">
      <alignment horizontal="center" wrapText="1"/>
    </xf>
    <xf numFmtId="0" fontId="127" fillId="0" borderId="52" xfId="451" applyFont="1" applyBorder="1"/>
    <xf numFmtId="0" fontId="127" fillId="0" borderId="19" xfId="451" applyFont="1" applyBorder="1"/>
    <xf numFmtId="0" fontId="127" fillId="0" borderId="25" xfId="451" applyFont="1" applyBorder="1"/>
    <xf numFmtId="0" fontId="127" fillId="0" borderId="0" xfId="451" applyFont="1" applyAlignment="1">
      <alignment horizontal="center"/>
    </xf>
    <xf numFmtId="0" fontId="132" fillId="0" borderId="0" xfId="451" applyFont="1"/>
    <xf numFmtId="0" fontId="128" fillId="0" borderId="0" xfId="451" applyFont="1" applyAlignment="1">
      <alignment horizontal="left"/>
    </xf>
    <xf numFmtId="43" fontId="128" fillId="25" borderId="19" xfId="266" applyNumberFormat="1" applyFont="1" applyFill="1" applyBorder="1"/>
    <xf numFmtId="10" fontId="128" fillId="25" borderId="19" xfId="266" applyNumberFormat="1" applyFont="1" applyFill="1" applyBorder="1"/>
    <xf numFmtId="0" fontId="131" fillId="0" borderId="0" xfId="451" applyFont="1" applyAlignment="1">
      <alignment horizontal="center"/>
    </xf>
    <xf numFmtId="0" fontId="131" fillId="0" borderId="0" xfId="451" applyFont="1"/>
    <xf numFmtId="44" fontId="127" fillId="0" borderId="0" xfId="451" applyNumberFormat="1" applyFont="1"/>
    <xf numFmtId="174" fontId="128" fillId="0" borderId="0" xfId="393" applyFont="1"/>
    <xf numFmtId="174" fontId="128" fillId="0" borderId="0" xfId="393" applyFont="1" applyAlignment="1">
      <alignment horizontal="center" vertical="center"/>
    </xf>
    <xf numFmtId="174" fontId="128" fillId="0" borderId="0" xfId="393" applyFont="1" applyAlignment="1">
      <alignment horizontal="left" vertical="center"/>
    </xf>
    <xf numFmtId="174" fontId="126" fillId="0" borderId="0" xfId="393" applyFont="1"/>
    <xf numFmtId="174" fontId="126" fillId="0" borderId="0" xfId="393" applyFont="1" applyAlignment="1">
      <alignment horizontal="center" vertical="center"/>
    </xf>
    <xf numFmtId="0" fontId="128" fillId="0" borderId="0" xfId="451" applyFont="1" applyAlignment="1">
      <alignment vertical="top"/>
    </xf>
    <xf numFmtId="0" fontId="127" fillId="0" borderId="0" xfId="451" applyFont="1" applyAlignment="1">
      <alignment wrapText="1"/>
    </xf>
    <xf numFmtId="0" fontId="137" fillId="0" borderId="0" xfId="184" applyFont="1"/>
    <xf numFmtId="0" fontId="130" fillId="0" borderId="55" xfId="184" applyFont="1" applyBorder="1"/>
    <xf numFmtId="0" fontId="130" fillId="0" borderId="0" xfId="184" applyFont="1"/>
    <xf numFmtId="0" fontId="137" fillId="0" borderId="55" xfId="184" applyFont="1" applyBorder="1"/>
    <xf numFmtId="0" fontId="130" fillId="0" borderId="0" xfId="184" applyFont="1" applyAlignment="1">
      <alignment horizontal="center"/>
    </xf>
    <xf numFmtId="0" fontId="130" fillId="0" borderId="1" xfId="184" applyFont="1" applyBorder="1" applyAlignment="1">
      <alignment horizontal="center"/>
    </xf>
    <xf numFmtId="0" fontId="130" fillId="0" borderId="1" xfId="184" applyFont="1" applyBorder="1"/>
    <xf numFmtId="0" fontId="130" fillId="0" borderId="1" xfId="184" applyFont="1" applyBorder="1" applyAlignment="1">
      <alignment horizontal="center" wrapText="1"/>
    </xf>
    <xf numFmtId="0" fontId="130" fillId="0" borderId="0" xfId="184" applyFont="1" applyAlignment="1">
      <alignment horizontal="right"/>
    </xf>
    <xf numFmtId="43" fontId="130" fillId="0" borderId="0" xfId="79" applyFont="1" applyFill="1"/>
    <xf numFmtId="43" fontId="130" fillId="0" borderId="55" xfId="79" applyFont="1" applyFill="1" applyBorder="1"/>
    <xf numFmtId="175" fontId="130" fillId="0" borderId="0" xfId="79" applyNumberFormat="1" applyFont="1" applyFill="1"/>
    <xf numFmtId="37" fontId="130" fillId="0" borderId="0" xfId="184" applyNumberFormat="1" applyFont="1"/>
    <xf numFmtId="43" fontId="130" fillId="0" borderId="0" xfId="184" applyNumberFormat="1" applyFont="1"/>
    <xf numFmtId="9" fontId="130" fillId="0" borderId="0" xfId="184" applyNumberFormat="1" applyFont="1" applyAlignment="1">
      <alignment horizontal="left"/>
    </xf>
    <xf numFmtId="37" fontId="130" fillId="0" borderId="0" xfId="184" applyNumberFormat="1" applyFont="1" applyAlignment="1">
      <alignment horizontal="left"/>
    </xf>
    <xf numFmtId="0" fontId="130" fillId="0" borderId="1" xfId="184" applyFont="1" applyBorder="1" applyAlignment="1">
      <alignment horizontal="right" vertical="top"/>
    </xf>
    <xf numFmtId="0" fontId="130" fillId="0" borderId="1" xfId="184" applyFont="1" applyBorder="1" applyAlignment="1">
      <alignment horizontal="center" vertical="top" wrapText="1"/>
    </xf>
    <xf numFmtId="0" fontId="130" fillId="0" borderId="0" xfId="184" applyFont="1" applyAlignment="1">
      <alignment horizontal="left"/>
    </xf>
    <xf numFmtId="0" fontId="130" fillId="17" borderId="0" xfId="79" applyNumberFormat="1" applyFont="1" applyFill="1" applyAlignment="1">
      <alignment horizontal="center"/>
    </xf>
    <xf numFmtId="175" fontId="130" fillId="0" borderId="0" xfId="184" applyNumberFormat="1" applyFont="1"/>
    <xf numFmtId="175" fontId="130" fillId="0" borderId="0" xfId="79" applyNumberFormat="1" applyFont="1" applyFill="1" applyBorder="1"/>
    <xf numFmtId="0" fontId="130" fillId="0" borderId="55" xfId="184" applyFont="1" applyBorder="1" applyAlignment="1">
      <alignment horizontal="center"/>
    </xf>
    <xf numFmtId="0" fontId="130" fillId="0" borderId="0" xfId="184" applyFont="1" applyAlignment="1">
      <alignment horizontal="center" vertical="top" wrapText="1"/>
    </xf>
    <xf numFmtId="0" fontId="130" fillId="0" borderId="55" xfId="184" applyFont="1" applyBorder="1" applyAlignment="1">
      <alignment horizontal="center" vertical="top" wrapText="1"/>
    </xf>
    <xf numFmtId="0" fontId="140" fillId="0" borderId="0" xfId="184" applyFont="1" applyAlignment="1">
      <alignment horizontal="center"/>
    </xf>
    <xf numFmtId="175" fontId="140" fillId="0" borderId="0" xfId="184" applyNumberFormat="1" applyFont="1" applyAlignment="1">
      <alignment horizontal="center"/>
    </xf>
    <xf numFmtId="43" fontId="130" fillId="0" borderId="0" xfId="79" applyFont="1" applyFill="1" applyAlignment="1"/>
    <xf numFmtId="43" fontId="130" fillId="0" borderId="55" xfId="79" applyFont="1" applyFill="1" applyBorder="1" applyAlignment="1"/>
    <xf numFmtId="10" fontId="130" fillId="0" borderId="0" xfId="283" applyNumberFormat="1" applyFont="1" applyFill="1"/>
    <xf numFmtId="175" fontId="130" fillId="0" borderId="55" xfId="184" applyNumberFormat="1" applyFont="1" applyBorder="1"/>
    <xf numFmtId="175" fontId="130" fillId="17" borderId="0" xfId="79" applyNumberFormat="1" applyFont="1" applyFill="1"/>
    <xf numFmtId="0" fontId="139" fillId="0" borderId="0" xfId="184" applyFont="1"/>
    <xf numFmtId="41" fontId="130" fillId="0" borderId="0" xfId="184" applyNumberFormat="1" applyFont="1" applyAlignment="1">
      <alignment horizontal="center"/>
    </xf>
    <xf numFmtId="0" fontId="139" fillId="0" borderId="0" xfId="184" applyFont="1" applyAlignment="1">
      <alignment horizontal="right"/>
    </xf>
    <xf numFmtId="41" fontId="137" fillId="0" borderId="0" xfId="184" applyNumberFormat="1" applyFont="1" applyAlignment="1">
      <alignment horizontal="center"/>
    </xf>
    <xf numFmtId="10" fontId="130" fillId="0" borderId="0" xfId="184" applyNumberFormat="1" applyFont="1"/>
    <xf numFmtId="0" fontId="143" fillId="0" borderId="0" xfId="382" applyFont="1"/>
    <xf numFmtId="0" fontId="144" fillId="0" borderId="0" xfId="382" applyFont="1"/>
    <xf numFmtId="0" fontId="144" fillId="0" borderId="0" xfId="382" applyFont="1" applyAlignment="1">
      <alignment horizontal="center"/>
    </xf>
    <xf numFmtId="0" fontId="143" fillId="0" borderId="24" xfId="382" applyFont="1" applyBorder="1"/>
    <xf numFmtId="0" fontId="143" fillId="0" borderId="21" xfId="382" applyFont="1" applyBorder="1"/>
    <xf numFmtId="0" fontId="143" fillId="0" borderId="21" xfId="382" applyFont="1" applyBorder="1" applyAlignment="1">
      <alignment horizontal="center"/>
    </xf>
    <xf numFmtId="0" fontId="144" fillId="0" borderId="21" xfId="382" applyFont="1" applyBorder="1"/>
    <xf numFmtId="0" fontId="144" fillId="0" borderId="20" xfId="382" applyFont="1" applyBorder="1"/>
    <xf numFmtId="0" fontId="143" fillId="0" borderId="19" xfId="382" applyFont="1" applyBorder="1" applyAlignment="1">
      <alignment horizontal="right"/>
    </xf>
    <xf numFmtId="0" fontId="143" fillId="0" borderId="0" xfId="382" applyFont="1" applyAlignment="1">
      <alignment horizontal="right"/>
    </xf>
    <xf numFmtId="10" fontId="144" fillId="0" borderId="0" xfId="266" applyNumberFormat="1" applyFont="1" applyBorder="1"/>
    <xf numFmtId="10" fontId="144" fillId="0" borderId="0" xfId="266" applyNumberFormat="1" applyFont="1"/>
    <xf numFmtId="10" fontId="144" fillId="0" borderId="0" xfId="266" applyNumberFormat="1" applyFont="1" applyFill="1"/>
    <xf numFmtId="0" fontId="144" fillId="0" borderId="25" xfId="382" applyFont="1" applyBorder="1"/>
    <xf numFmtId="0" fontId="143" fillId="0" borderId="19" xfId="382" applyFont="1" applyBorder="1"/>
    <xf numFmtId="0" fontId="144" fillId="0" borderId="19" xfId="382" applyFont="1" applyBorder="1"/>
    <xf numFmtId="0" fontId="145" fillId="0" borderId="0" xfId="382" applyFont="1" applyAlignment="1">
      <alignment horizontal="center"/>
    </xf>
    <xf numFmtId="0" fontId="143" fillId="0" borderId="39" xfId="382" applyFont="1" applyBorder="1" applyAlignment="1">
      <alignment horizontal="center"/>
    </xf>
    <xf numFmtId="284" fontId="143" fillId="0" borderId="7" xfId="382" applyNumberFormat="1" applyFont="1" applyBorder="1" applyAlignment="1">
      <alignment horizontal="center"/>
    </xf>
    <xf numFmtId="284" fontId="143" fillId="23" borderId="7" xfId="382" applyNumberFormat="1" applyFont="1" applyFill="1" applyBorder="1" applyAlignment="1">
      <alignment horizontal="center"/>
    </xf>
    <xf numFmtId="0" fontId="146" fillId="0" borderId="19" xfId="382" applyFont="1" applyBorder="1" applyAlignment="1">
      <alignment horizontal="left"/>
    </xf>
    <xf numFmtId="0" fontId="146" fillId="0" borderId="0" xfId="382" applyFont="1" applyAlignment="1">
      <alignment horizontal="left"/>
    </xf>
    <xf numFmtId="284" fontId="143" fillId="0" borderId="0" xfId="382" applyNumberFormat="1" applyFont="1" applyAlignment="1">
      <alignment horizontal="center"/>
    </xf>
    <xf numFmtId="0" fontId="144" fillId="0" borderId="19" xfId="382" applyFont="1" applyBorder="1" applyAlignment="1">
      <alignment horizontal="left" indent="1"/>
    </xf>
    <xf numFmtId="37" fontId="147" fillId="0" borderId="0" xfId="382" applyNumberFormat="1" applyFont="1"/>
    <xf numFmtId="37" fontId="148" fillId="0" borderId="0" xfId="382" applyNumberFormat="1" applyFont="1"/>
    <xf numFmtId="0" fontId="148" fillId="0" borderId="0" xfId="382" applyFont="1"/>
    <xf numFmtId="43" fontId="148" fillId="0" borderId="0" xfId="382" applyNumberFormat="1" applyFont="1"/>
    <xf numFmtId="0" fontId="149" fillId="0" borderId="19" xfId="382" applyFont="1" applyBorder="1" applyAlignment="1">
      <alignment horizontal="center"/>
    </xf>
    <xf numFmtId="37" fontId="144" fillId="0" borderId="14" xfId="382" applyNumberFormat="1" applyFont="1" applyBorder="1"/>
    <xf numFmtId="37" fontId="144" fillId="0" borderId="0" xfId="382" applyNumberFormat="1" applyFont="1"/>
    <xf numFmtId="0" fontId="149" fillId="0" borderId="0" xfId="382" applyFont="1" applyAlignment="1">
      <alignment horizontal="center"/>
    </xf>
    <xf numFmtId="0" fontId="144" fillId="0" borderId="0" xfId="382" applyFont="1" applyAlignment="1">
      <alignment horizontal="left" indent="1"/>
    </xf>
    <xf numFmtId="0" fontId="149" fillId="0" borderId="19" xfId="382" applyFont="1" applyBorder="1" applyAlignment="1">
      <alignment horizontal="left" indent="1"/>
    </xf>
    <xf numFmtId="0" fontId="149" fillId="0" borderId="0" xfId="382" applyFont="1" applyAlignment="1">
      <alignment horizontal="left" indent="1"/>
    </xf>
    <xf numFmtId="37" fontId="143" fillId="0" borderId="14" xfId="382" applyNumberFormat="1" applyFont="1" applyBorder="1"/>
    <xf numFmtId="41" fontId="144" fillId="0" borderId="0" xfId="383" applyFont="1" applyBorder="1"/>
    <xf numFmtId="0" fontId="143" fillId="26" borderId="39" xfId="382" applyFont="1" applyFill="1" applyBorder="1" applyAlignment="1">
      <alignment horizontal="left" indent="1"/>
    </xf>
    <xf numFmtId="0" fontId="143" fillId="26" borderId="7" xfId="382" applyFont="1" applyFill="1" applyBorder="1" applyAlignment="1">
      <alignment horizontal="left" indent="1"/>
    </xf>
    <xf numFmtId="37" fontId="150" fillId="26" borderId="7" xfId="382" applyNumberFormat="1" applyFont="1" applyFill="1" applyBorder="1"/>
    <xf numFmtId="37" fontId="143" fillId="26" borderId="7" xfId="382" applyNumberFormat="1" applyFont="1" applyFill="1" applyBorder="1"/>
    <xf numFmtId="0" fontId="143" fillId="0" borderId="19" xfId="382" applyFont="1" applyBorder="1" applyAlignment="1">
      <alignment horizontal="left" indent="1"/>
    </xf>
    <xf numFmtId="0" fontId="143" fillId="0" borderId="0" xfId="382" applyFont="1" applyAlignment="1">
      <alignment horizontal="left" indent="1"/>
    </xf>
    <xf numFmtId="37" fontId="150" fillId="0" borderId="0" xfId="382" applyNumberFormat="1" applyFont="1"/>
    <xf numFmtId="37" fontId="143" fillId="0" borderId="0" xfId="382" applyNumberFormat="1" applyFont="1"/>
    <xf numFmtId="175" fontId="144" fillId="0" borderId="0" xfId="384" applyNumberFormat="1" applyFont="1" applyBorder="1"/>
    <xf numFmtId="37" fontId="146" fillId="26" borderId="7" xfId="382" applyNumberFormat="1" applyFont="1" applyFill="1" applyBorder="1"/>
    <xf numFmtId="175" fontId="144" fillId="0" borderId="0" xfId="384" applyNumberFormat="1" applyFont="1" applyFill="1" applyBorder="1"/>
    <xf numFmtId="41" fontId="144" fillId="0" borderId="0" xfId="382" applyNumberFormat="1" applyFont="1"/>
    <xf numFmtId="0" fontId="144" fillId="27" borderId="19" xfId="382" applyFont="1" applyFill="1" applyBorder="1"/>
    <xf numFmtId="0" fontId="144" fillId="27" borderId="0" xfId="382" applyFont="1" applyFill="1"/>
    <xf numFmtId="175" fontId="144" fillId="27" borderId="0" xfId="384" applyNumberFormat="1" applyFont="1" applyFill="1" applyBorder="1"/>
    <xf numFmtId="37" fontId="144" fillId="0" borderId="1" xfId="382" applyNumberFormat="1" applyFont="1" applyBorder="1"/>
    <xf numFmtId="174" fontId="144" fillId="27" borderId="19" xfId="413" applyFont="1" applyFill="1" applyBorder="1"/>
    <xf numFmtId="174" fontId="144" fillId="27" borderId="0" xfId="413" applyFont="1" applyFill="1"/>
    <xf numFmtId="175" fontId="144" fillId="27" borderId="1" xfId="384" applyNumberFormat="1" applyFont="1" applyFill="1" applyBorder="1"/>
    <xf numFmtId="0" fontId="144" fillId="0" borderId="23" xfId="382" applyFont="1" applyBorder="1"/>
    <xf numFmtId="0" fontId="144" fillId="0" borderId="8" xfId="382" applyFont="1" applyBorder="1"/>
    <xf numFmtId="37" fontId="144" fillId="0" borderId="8" xfId="382" applyNumberFormat="1" applyFont="1" applyBorder="1"/>
    <xf numFmtId="37" fontId="147" fillId="0" borderId="8" xfId="382" applyNumberFormat="1" applyFont="1" applyBorder="1"/>
    <xf numFmtId="0" fontId="144" fillId="0" borderId="26" xfId="382" applyFont="1" applyBorder="1"/>
    <xf numFmtId="37" fontId="144" fillId="0" borderId="21" xfId="382" applyNumberFormat="1" applyFont="1" applyBorder="1"/>
    <xf numFmtId="175" fontId="144" fillId="0" borderId="0" xfId="79" applyNumberFormat="1" applyFont="1" applyBorder="1"/>
    <xf numFmtId="175" fontId="144" fillId="23" borderId="0" xfId="382" applyNumberFormat="1" applyFont="1" applyFill="1" applyAlignment="1">
      <alignment horizontal="left" indent="1"/>
    </xf>
    <xf numFmtId="37" fontId="147" fillId="23" borderId="0" xfId="382" applyNumberFormat="1" applyFont="1" applyFill="1"/>
    <xf numFmtId="175" fontId="144" fillId="0" borderId="0" xfId="59" applyNumberFormat="1" applyFont="1"/>
    <xf numFmtId="175" fontId="147" fillId="0" borderId="0" xfId="59" applyNumberFormat="1" applyFont="1"/>
    <xf numFmtId="175" fontId="144" fillId="0" borderId="14" xfId="59" applyNumberFormat="1" applyFont="1" applyBorder="1"/>
    <xf numFmtId="186" fontId="144" fillId="0" borderId="0" xfId="59" applyNumberFormat="1" applyFont="1"/>
    <xf numFmtId="186" fontId="143" fillId="0" borderId="14" xfId="59" applyNumberFormat="1" applyFont="1" applyBorder="1"/>
    <xf numFmtId="186" fontId="150" fillId="26" borderId="7" xfId="59" applyNumberFormat="1" applyFont="1" applyFill="1" applyBorder="1"/>
    <xf numFmtId="43" fontId="144" fillId="0" borderId="0" xfId="382" applyNumberFormat="1" applyFont="1"/>
    <xf numFmtId="186" fontId="150" fillId="0" borderId="0" xfId="59" applyNumberFormat="1" applyFont="1"/>
    <xf numFmtId="186" fontId="146" fillId="26" borderId="7" xfId="59" applyNumberFormat="1" applyFont="1" applyFill="1" applyBorder="1"/>
    <xf numFmtId="0" fontId="143" fillId="0" borderId="7" xfId="382" applyFont="1" applyBorder="1" applyAlignment="1">
      <alignment horizontal="center"/>
    </xf>
    <xf numFmtId="37" fontId="143" fillId="26" borderId="0" xfId="382" applyNumberFormat="1" applyFont="1" applyFill="1"/>
    <xf numFmtId="37" fontId="146" fillId="26" borderId="0" xfId="382" applyNumberFormat="1" applyFont="1" applyFill="1"/>
    <xf numFmtId="41" fontId="0" fillId="17" borderId="1" xfId="0" applyNumberFormat="1" applyFill="1" applyBorder="1"/>
    <xf numFmtId="43" fontId="128" fillId="25" borderId="52" xfId="456" applyNumberFormat="1" applyFont="1" applyFill="1" applyBorder="1"/>
    <xf numFmtId="0" fontId="127" fillId="0" borderId="0" xfId="457" applyFont="1"/>
    <xf numFmtId="43" fontId="128" fillId="25" borderId="19" xfId="456" applyNumberFormat="1" applyFont="1" applyFill="1" applyBorder="1"/>
    <xf numFmtId="10" fontId="128" fillId="0" borderId="25" xfId="456" applyNumberFormat="1" applyFont="1" applyBorder="1"/>
    <xf numFmtId="10" fontId="127" fillId="0" borderId="25" xfId="457" applyNumberFormat="1" applyFont="1" applyBorder="1"/>
    <xf numFmtId="10" fontId="128" fillId="25" borderId="52" xfId="456" applyNumberFormat="1" applyFont="1" applyFill="1" applyBorder="1"/>
    <xf numFmtId="10" fontId="128" fillId="25" borderId="19" xfId="456" applyNumberFormat="1" applyFont="1" applyFill="1" applyBorder="1"/>
    <xf numFmtId="10" fontId="133" fillId="0" borderId="25" xfId="456" applyNumberFormat="1" applyFont="1" applyBorder="1"/>
    <xf numFmtId="10" fontId="133" fillId="0" borderId="25" xfId="457" applyNumberFormat="1" applyFont="1" applyBorder="1"/>
    <xf numFmtId="10" fontId="126" fillId="0" borderId="52" xfId="456" applyNumberFormat="1" applyFont="1" applyBorder="1"/>
    <xf numFmtId="0" fontId="131" fillId="0" borderId="0" xfId="457" applyFont="1"/>
    <xf numFmtId="10" fontId="126" fillId="0" borderId="19" xfId="456" applyNumberFormat="1" applyFont="1" applyBorder="1"/>
    <xf numFmtId="10" fontId="126" fillId="0" borderId="25" xfId="456" applyNumberFormat="1" applyFont="1" applyBorder="1"/>
    <xf numFmtId="0" fontId="127" fillId="0" borderId="52" xfId="457" applyFont="1" applyBorder="1"/>
    <xf numFmtId="0" fontId="127" fillId="0" borderId="19" xfId="457" applyFont="1" applyBorder="1"/>
    <xf numFmtId="0" fontId="127" fillId="0" borderId="25" xfId="457" applyFont="1" applyBorder="1"/>
    <xf numFmtId="176" fontId="128" fillId="25" borderId="52" xfId="458" applyNumberFormat="1" applyFont="1" applyFill="1" applyBorder="1"/>
    <xf numFmtId="176" fontId="128" fillId="25" borderId="19" xfId="458" applyNumberFormat="1" applyFont="1" applyFill="1" applyBorder="1"/>
    <xf numFmtId="176" fontId="128" fillId="0" borderId="25" xfId="458" applyNumberFormat="1" applyFont="1" applyBorder="1"/>
    <xf numFmtId="176" fontId="131" fillId="25" borderId="52" xfId="458" applyNumberFormat="1" applyFont="1" applyFill="1" applyBorder="1"/>
    <xf numFmtId="176" fontId="131" fillId="25" borderId="19" xfId="458" applyNumberFormat="1" applyFont="1" applyFill="1" applyBorder="1"/>
    <xf numFmtId="176" fontId="131" fillId="0" borderId="25" xfId="458" applyNumberFormat="1" applyFont="1" applyBorder="1"/>
    <xf numFmtId="176" fontId="126" fillId="0" borderId="25" xfId="458" applyNumberFormat="1" applyFont="1" applyBorder="1"/>
    <xf numFmtId="176" fontId="134" fillId="25" borderId="52" xfId="458" applyNumberFormat="1" applyFont="1" applyFill="1" applyBorder="1"/>
    <xf numFmtId="176" fontId="134" fillId="25" borderId="19" xfId="458" applyNumberFormat="1" applyFont="1" applyFill="1" applyBorder="1"/>
    <xf numFmtId="176" fontId="134" fillId="0" borderId="25" xfId="458" applyNumberFormat="1" applyFont="1" applyBorder="1"/>
    <xf numFmtId="176" fontId="128" fillId="0" borderId="52" xfId="458" applyNumberFormat="1" applyFont="1" applyBorder="1"/>
    <xf numFmtId="176" fontId="128" fillId="0" borderId="19" xfId="458" applyNumberFormat="1" applyFont="1" applyBorder="1"/>
    <xf numFmtId="176" fontId="131" fillId="0" borderId="52" xfId="458" applyNumberFormat="1" applyFont="1" applyBorder="1"/>
    <xf numFmtId="176" fontId="131" fillId="0" borderId="19" xfId="458" applyNumberFormat="1" applyFont="1" applyBorder="1"/>
    <xf numFmtId="176" fontId="131" fillId="0" borderId="25" xfId="457" applyNumberFormat="1" applyFont="1" applyBorder="1"/>
    <xf numFmtId="176" fontId="128" fillId="0" borderId="52" xfId="458" applyNumberFormat="1" applyFont="1" applyFill="1" applyBorder="1"/>
    <xf numFmtId="176" fontId="135" fillId="0" borderId="52" xfId="457" applyNumberFormat="1" applyFont="1" applyBorder="1"/>
    <xf numFmtId="0" fontId="128" fillId="0" borderId="0" xfId="457" applyFont="1"/>
    <xf numFmtId="176" fontId="135" fillId="0" borderId="19" xfId="457" applyNumberFormat="1" applyFont="1" applyBorder="1"/>
    <xf numFmtId="176" fontId="135" fillId="0" borderId="25" xfId="458" applyNumberFormat="1" applyFont="1" applyBorder="1"/>
    <xf numFmtId="176" fontId="136" fillId="20" borderId="19" xfId="457" applyNumberFormat="1" applyFont="1" applyFill="1" applyBorder="1"/>
    <xf numFmtId="176" fontId="131" fillId="0" borderId="53" xfId="457" applyNumberFormat="1" applyFont="1" applyBorder="1"/>
    <xf numFmtId="176" fontId="131" fillId="0" borderId="54" xfId="457" applyNumberFormat="1" applyFont="1" applyBorder="1"/>
    <xf numFmtId="176" fontId="131" fillId="0" borderId="35" xfId="457" applyNumberFormat="1" applyFont="1" applyBorder="1"/>
    <xf numFmtId="182" fontId="128" fillId="25" borderId="52" xfId="456" applyNumberFormat="1" applyFont="1" applyFill="1" applyBorder="1"/>
    <xf numFmtId="182" fontId="128" fillId="25" borderId="19" xfId="456" applyNumberFormat="1" applyFont="1" applyFill="1" applyBorder="1"/>
    <xf numFmtId="182" fontId="128" fillId="0" borderId="25" xfId="456" applyNumberFormat="1" applyFont="1" applyBorder="1"/>
    <xf numFmtId="182" fontId="127" fillId="0" borderId="25" xfId="457" applyNumberFormat="1" applyFont="1" applyBorder="1"/>
    <xf numFmtId="169" fontId="127" fillId="0" borderId="52" xfId="457" applyNumberFormat="1" applyFont="1" applyBorder="1"/>
    <xf numFmtId="169" fontId="127" fillId="0" borderId="19" xfId="457" applyNumberFormat="1" applyFont="1" applyBorder="1"/>
    <xf numFmtId="0" fontId="128" fillId="25" borderId="52" xfId="457" applyFont="1" applyFill="1" applyBorder="1"/>
    <xf numFmtId="0" fontId="128" fillId="25" borderId="19" xfId="457" applyFont="1" applyFill="1" applyBorder="1"/>
    <xf numFmtId="44" fontId="127" fillId="0" borderId="52" xfId="457" applyNumberFormat="1" applyFont="1" applyBorder="1"/>
    <xf numFmtId="44" fontId="127" fillId="0" borderId="19" xfId="457" applyNumberFormat="1" applyFont="1" applyBorder="1"/>
    <xf numFmtId="176" fontId="134" fillId="0" borderId="52" xfId="458" applyNumberFormat="1" applyFont="1" applyBorder="1"/>
    <xf numFmtId="176" fontId="134" fillId="0" borderId="19" xfId="458" applyNumberFormat="1" applyFont="1" applyBorder="1"/>
    <xf numFmtId="176" fontId="131" fillId="0" borderId="52" xfId="457" applyNumberFormat="1" applyFont="1" applyBorder="1"/>
    <xf numFmtId="176" fontId="131" fillId="0" borderId="19" xfId="457" applyNumberFormat="1" applyFont="1" applyBorder="1"/>
    <xf numFmtId="176" fontId="135" fillId="0" borderId="52" xfId="458" applyNumberFormat="1" applyFont="1" applyFill="1" applyBorder="1" applyAlignment="1">
      <alignment horizontal="center" vertical="center"/>
    </xf>
    <xf numFmtId="176" fontId="135" fillId="0" borderId="19" xfId="458" applyNumberFormat="1" applyFont="1" applyFill="1" applyBorder="1" applyAlignment="1">
      <alignment horizontal="center" vertical="center"/>
    </xf>
    <xf numFmtId="176" fontId="128" fillId="25" borderId="52" xfId="458" applyNumberFormat="1" applyFont="1" applyFill="1" applyBorder="1" applyAlignment="1"/>
    <xf numFmtId="176" fontId="128" fillId="25" borderId="19" xfId="458" applyNumberFormat="1" applyFont="1" applyFill="1" applyBorder="1" applyAlignment="1"/>
    <xf numFmtId="176" fontId="126" fillId="25" borderId="52" xfId="458" applyNumberFormat="1" applyFont="1" applyFill="1" applyBorder="1" applyAlignment="1"/>
    <xf numFmtId="176" fontId="126" fillId="25" borderId="19" xfId="458" applyNumberFormat="1" applyFont="1" applyFill="1" applyBorder="1" applyAlignment="1"/>
    <xf numFmtId="176" fontId="126" fillId="20" borderId="19" xfId="458" applyNumberFormat="1" applyFont="1" applyFill="1" applyBorder="1" applyAlignment="1"/>
    <xf numFmtId="0" fontId="127" fillId="0" borderId="34" xfId="457" applyFont="1" applyBorder="1"/>
    <xf numFmtId="0" fontId="127" fillId="0" borderId="23" xfId="457" applyFont="1" applyBorder="1"/>
    <xf numFmtId="0" fontId="127" fillId="0" borderId="26" xfId="457" applyFont="1" applyBorder="1"/>
    <xf numFmtId="37" fontId="147" fillId="0" borderId="14" xfId="382" applyNumberFormat="1" applyFont="1" applyBorder="1"/>
    <xf numFmtId="41" fontId="0" fillId="24" borderId="0" xfId="0" applyNumberFormat="1" applyFill="1"/>
    <xf numFmtId="41" fontId="0" fillId="24" borderId="0" xfId="59" applyNumberFormat="1" applyFont="1" applyFill="1"/>
    <xf numFmtId="0" fontId="143" fillId="0" borderId="0" xfId="382" applyFont="1" applyAlignment="1">
      <alignment horizontal="center"/>
    </xf>
    <xf numFmtId="10" fontId="144" fillId="0" borderId="0" xfId="382" applyNumberFormat="1" applyFont="1"/>
    <xf numFmtId="176" fontId="128" fillId="28" borderId="19" xfId="458" applyNumberFormat="1" applyFont="1" applyFill="1" applyBorder="1"/>
    <xf numFmtId="176" fontId="127" fillId="0" borderId="0" xfId="455" applyNumberFormat="1" applyFont="1"/>
    <xf numFmtId="0" fontId="127" fillId="0" borderId="0" xfId="455" applyFont="1"/>
    <xf numFmtId="176" fontId="127" fillId="0" borderId="0" xfId="93" applyNumberFormat="1" applyFont="1" applyFill="1" applyBorder="1"/>
    <xf numFmtId="176" fontId="131" fillId="0" borderId="0" xfId="93" applyNumberFormat="1" applyFont="1" applyFill="1" applyBorder="1"/>
    <xf numFmtId="176" fontId="127" fillId="0" borderId="0" xfId="451" applyNumberFormat="1" applyFont="1"/>
    <xf numFmtId="175" fontId="55" fillId="0" borderId="8" xfId="59" applyNumberFormat="1" applyFont="1" applyFill="1" applyBorder="1" applyAlignment="1">
      <alignment horizontal="right"/>
    </xf>
    <xf numFmtId="41" fontId="144" fillId="24" borderId="0" xfId="382" applyNumberFormat="1" applyFont="1" applyFill="1"/>
    <xf numFmtId="3" fontId="151" fillId="0" borderId="0" xfId="452" applyNumberFormat="1" applyFont="1" applyAlignment="1">
      <alignment horizontal="right"/>
    </xf>
    <xf numFmtId="3" fontId="151" fillId="0" borderId="0" xfId="452" applyNumberFormat="1" applyFont="1"/>
    <xf numFmtId="3" fontId="119" fillId="0" borderId="0" xfId="452" applyNumberFormat="1"/>
    <xf numFmtId="171" fontId="151" fillId="0" borderId="0" xfId="266" applyNumberFormat="1" applyFont="1" applyBorder="1" applyAlignment="1"/>
    <xf numFmtId="186" fontId="151" fillId="0" borderId="0" xfId="266" applyNumberFormat="1" applyFont="1" applyBorder="1" applyAlignment="1"/>
    <xf numFmtId="3" fontId="130" fillId="0" borderId="0" xfId="452" applyNumberFormat="1" applyFont="1"/>
    <xf numFmtId="0" fontId="152" fillId="0" borderId="0" xfId="452" applyFont="1"/>
    <xf numFmtId="3" fontId="153" fillId="0" borderId="0" xfId="211" applyNumberFormat="1" applyFont="1"/>
    <xf numFmtId="0" fontId="55" fillId="0" borderId="0" xfId="188" applyFont="1" applyAlignment="1">
      <alignment horizontal="left" vertical="top" wrapText="1"/>
    </xf>
    <xf numFmtId="3" fontId="55" fillId="0" borderId="0" xfId="211" applyNumberFormat="1" applyFont="1" applyAlignment="1">
      <alignment horizontal="center"/>
    </xf>
    <xf numFmtId="174" fontId="55" fillId="0" borderId="0" xfId="0" applyFont="1" applyAlignment="1">
      <alignment horizontal="center"/>
    </xf>
    <xf numFmtId="0" fontId="55" fillId="0" borderId="0" xfId="0" applyNumberFormat="1" applyFont="1" applyAlignment="1">
      <alignment horizontal="left" vertical="top" wrapText="1"/>
    </xf>
    <xf numFmtId="174" fontId="55" fillId="0" borderId="0" xfId="211" applyFont="1" applyAlignment="1">
      <alignment horizontal="center"/>
    </xf>
    <xf numFmtId="49" fontId="55" fillId="0" borderId="0" xfId="211" applyNumberFormat="1" applyFont="1" applyAlignment="1" applyProtection="1">
      <alignment horizontal="center"/>
      <protection locked="0"/>
    </xf>
    <xf numFmtId="0" fontId="55" fillId="0" borderId="0" xfId="211" applyNumberFormat="1" applyFont="1" applyAlignment="1" applyProtection="1">
      <alignment vertical="top" wrapText="1"/>
      <protection locked="0"/>
    </xf>
    <xf numFmtId="0" fontId="94" fillId="0" borderId="0" xfId="211" applyNumberFormat="1" applyFont="1" applyAlignment="1" applyProtection="1">
      <alignment vertical="top" wrapText="1"/>
      <protection locked="0"/>
    </xf>
    <xf numFmtId="174" fontId="55" fillId="0" borderId="0" xfId="0" applyFont="1" applyAlignment="1">
      <alignment horizontal="left" wrapText="1"/>
    </xf>
    <xf numFmtId="0" fontId="55" fillId="0" borderId="0" xfId="211" quotePrefix="1" applyNumberFormat="1" applyFont="1" applyAlignment="1">
      <alignment vertical="top" wrapText="1"/>
    </xf>
    <xf numFmtId="0" fontId="55" fillId="0" borderId="0" xfId="211" applyNumberFormat="1" applyFont="1" applyAlignment="1">
      <alignment vertical="top" wrapText="1"/>
    </xf>
    <xf numFmtId="0" fontId="55" fillId="0" borderId="0" xfId="188" quotePrefix="1" applyFont="1" applyAlignment="1">
      <alignment vertical="top" wrapText="1"/>
    </xf>
    <xf numFmtId="0" fontId="55" fillId="0" borderId="0" xfId="188" applyFont="1" applyAlignment="1">
      <alignment vertical="top" wrapText="1"/>
    </xf>
    <xf numFmtId="174" fontId="55" fillId="0" borderId="0" xfId="0" applyFont="1" applyAlignment="1">
      <alignment vertical="top" wrapText="1"/>
    </xf>
    <xf numFmtId="0" fontId="55" fillId="0" borderId="0" xfId="206" applyFont="1" applyAlignment="1">
      <alignment vertical="top" wrapText="1"/>
    </xf>
    <xf numFmtId="174" fontId="45" fillId="0" borderId="0" xfId="0" applyFont="1" applyAlignment="1">
      <alignment horizontal="left" vertical="center" wrapText="1"/>
    </xf>
    <xf numFmtId="174" fontId="55" fillId="0" borderId="0" xfId="201" applyFont="1" applyAlignment="1">
      <alignment horizontal="left"/>
    </xf>
    <xf numFmtId="174" fontId="55" fillId="0" borderId="0" xfId="201" applyFont="1" applyAlignment="1">
      <alignment horizontal="left" vertical="top" wrapText="1"/>
    </xf>
    <xf numFmtId="174" fontId="55" fillId="0" borderId="0" xfId="201" applyFont="1" applyAlignment="1">
      <alignment horizontal="left" wrapText="1"/>
    </xf>
    <xf numFmtId="174" fontId="55" fillId="0" borderId="30" xfId="0" applyFont="1" applyBorder="1" applyAlignment="1">
      <alignment horizontal="center"/>
    </xf>
    <xf numFmtId="174" fontId="55" fillId="0" borderId="31" xfId="0" applyFont="1" applyBorder="1" applyAlignment="1">
      <alignment horizontal="center"/>
    </xf>
    <xf numFmtId="174" fontId="55" fillId="0" borderId="17" xfId="0" applyFont="1" applyBorder="1" applyAlignment="1">
      <alignment horizontal="center"/>
    </xf>
    <xf numFmtId="174" fontId="55" fillId="0" borderId="32" xfId="0" applyFont="1" applyBorder="1" applyAlignment="1">
      <alignment horizontal="center"/>
    </xf>
    <xf numFmtId="174" fontId="55" fillId="0" borderId="0" xfId="0" applyFont="1" applyAlignment="1">
      <alignment horizontal="left" vertical="top" wrapText="1"/>
    </xf>
    <xf numFmtId="174" fontId="62" fillId="0" borderId="0" xfId="0" applyFont="1" applyAlignment="1">
      <alignment horizontal="center"/>
    </xf>
    <xf numFmtId="0" fontId="62" fillId="0" borderId="0" xfId="212" applyFont="1" applyAlignment="1">
      <alignment horizontal="center"/>
    </xf>
    <xf numFmtId="174" fontId="55" fillId="0" borderId="0" xfId="0" applyFont="1" applyAlignment="1">
      <alignment horizontal="left" vertical="center" wrapText="1"/>
    </xf>
    <xf numFmtId="0" fontId="84" fillId="0" borderId="0" xfId="188" applyFont="1" applyAlignment="1">
      <alignment horizontal="left" vertical="top" wrapText="1"/>
    </xf>
    <xf numFmtId="0" fontId="55" fillId="0" borderId="0" xfId="184" applyFont="1" applyAlignment="1">
      <alignment horizontal="center"/>
    </xf>
    <xf numFmtId="3" fontId="55" fillId="0" borderId="0" xfId="184" applyNumberFormat="1" applyFont="1" applyAlignment="1">
      <alignment horizontal="center"/>
    </xf>
    <xf numFmtId="0" fontId="55" fillId="19" borderId="0" xfId="184" applyFont="1" applyFill="1" applyAlignment="1">
      <alignment horizontal="center"/>
    </xf>
    <xf numFmtId="0" fontId="108" fillId="0" borderId="0" xfId="184" applyFont="1" applyAlignment="1">
      <alignment horizontal="center"/>
    </xf>
    <xf numFmtId="0" fontId="108" fillId="19" borderId="0" xfId="184" applyFont="1" applyFill="1" applyAlignment="1">
      <alignment horizontal="center"/>
    </xf>
    <xf numFmtId="0" fontId="55" fillId="0" borderId="0" xfId="184" applyFont="1" applyAlignment="1">
      <alignment wrapText="1"/>
    </xf>
    <xf numFmtId="0" fontId="55" fillId="0" borderId="0" xfId="184" applyFont="1" applyAlignment="1">
      <alignment horizontal="left" wrapText="1"/>
    </xf>
    <xf numFmtId="0" fontId="55" fillId="0" borderId="0" xfId="184" applyFont="1"/>
    <xf numFmtId="0" fontId="55" fillId="0" borderId="24" xfId="184" applyFont="1" applyBorder="1" applyAlignment="1">
      <alignment horizontal="center"/>
    </xf>
    <xf numFmtId="0" fontId="55" fillId="0" borderId="21" xfId="184" applyFont="1" applyBorder="1" applyAlignment="1">
      <alignment horizontal="center"/>
    </xf>
    <xf numFmtId="0" fontId="55" fillId="0" borderId="20" xfId="184" applyFont="1" applyBorder="1" applyAlignment="1">
      <alignment horizontal="center"/>
    </xf>
    <xf numFmtId="174" fontId="55" fillId="0" borderId="10" xfId="0" applyFont="1" applyBorder="1" applyAlignment="1">
      <alignment horizontal="center"/>
    </xf>
    <xf numFmtId="174" fontId="55" fillId="0" borderId="12" xfId="0" applyFont="1" applyBorder="1" applyAlignment="1">
      <alignment horizontal="center"/>
    </xf>
    <xf numFmtId="174" fontId="17" fillId="0" borderId="0" xfId="201" applyFont="1" applyAlignment="1">
      <alignment horizontal="left" wrapText="1"/>
    </xf>
    <xf numFmtId="0" fontId="55" fillId="0" borderId="19" xfId="187" applyFont="1" applyBorder="1" applyAlignment="1">
      <alignment horizontal="left"/>
    </xf>
    <xf numFmtId="0" fontId="55" fillId="0" borderId="0" xfId="187" applyFont="1" applyAlignment="1">
      <alignment horizontal="left"/>
    </xf>
    <xf numFmtId="0" fontId="55" fillId="0" borderId="0" xfId="187" applyFont="1" applyAlignment="1">
      <alignment horizontal="center"/>
    </xf>
    <xf numFmtId="0" fontId="55" fillId="0" borderId="0" xfId="211" applyNumberFormat="1" applyFont="1" applyAlignment="1">
      <alignment horizontal="center"/>
    </xf>
    <xf numFmtId="0" fontId="62" fillId="0" borderId="0" xfId="187" applyFont="1" applyAlignment="1">
      <alignment horizontal="center"/>
    </xf>
    <xf numFmtId="174" fontId="62" fillId="0" borderId="0" xfId="0" applyFont="1" applyAlignment="1" applyProtection="1">
      <alignment horizontal="center"/>
      <protection locked="0"/>
    </xf>
    <xf numFmtId="2" fontId="105" fillId="0" borderId="0" xfId="0" applyNumberFormat="1" applyFont="1" applyAlignment="1">
      <alignment horizontal="left" wrapText="1"/>
    </xf>
    <xf numFmtId="174" fontId="105" fillId="0" borderId="0" xfId="0" applyFont="1" applyAlignment="1">
      <alignment horizontal="left"/>
    </xf>
    <xf numFmtId="0" fontId="40" fillId="0" borderId="1" xfId="442">
      <alignment horizontal="center" wrapText="1"/>
    </xf>
    <xf numFmtId="0" fontId="14" fillId="0" borderId="0" xfId="440" quotePrefix="1" applyAlignment="1">
      <alignment horizontal="left" wrapText="1"/>
    </xf>
    <xf numFmtId="174" fontId="0" fillId="0" borderId="0" xfId="0"/>
    <xf numFmtId="0" fontId="22" fillId="0" borderId="0" xfId="441" quotePrefix="1" applyAlignment="1">
      <alignment horizontal="left" wrapText="1"/>
    </xf>
    <xf numFmtId="0" fontId="22" fillId="0" borderId="0" xfId="441" applyAlignment="1">
      <alignment horizontal="left" wrapText="1"/>
    </xf>
    <xf numFmtId="0" fontId="128" fillId="0" borderId="0" xfId="451" applyFont="1" applyAlignment="1">
      <alignment horizontal="left" vertical="top" wrapText="1"/>
    </xf>
    <xf numFmtId="0" fontId="126" fillId="0" borderId="0" xfId="451" applyFont="1" applyAlignment="1">
      <alignment horizontal="center"/>
    </xf>
    <xf numFmtId="0" fontId="128" fillId="0" borderId="0" xfId="451" applyFont="1" applyAlignment="1">
      <alignment horizontal="center"/>
    </xf>
    <xf numFmtId="0" fontId="128" fillId="0" borderId="50" xfId="451" applyFont="1" applyBorder="1" applyAlignment="1">
      <alignment horizontal="center" vertical="center" wrapText="1"/>
    </xf>
    <xf numFmtId="0" fontId="128" fillId="0" borderId="51" xfId="451" applyFont="1" applyBorder="1" applyAlignment="1">
      <alignment horizontal="center" vertical="center" wrapText="1"/>
    </xf>
    <xf numFmtId="0" fontId="128" fillId="0" borderId="24" xfId="451" applyFont="1" applyBorder="1" applyAlignment="1">
      <alignment horizontal="center" vertical="center"/>
    </xf>
    <xf numFmtId="0" fontId="128" fillId="0" borderId="20" xfId="451" applyFont="1" applyBorder="1" applyAlignment="1">
      <alignment horizontal="center" vertical="center"/>
    </xf>
    <xf numFmtId="0" fontId="138" fillId="0" borderId="0" xfId="184" applyFont="1" applyAlignment="1">
      <alignment horizontal="center"/>
    </xf>
    <xf numFmtId="0" fontId="130" fillId="0" borderId="0" xfId="184" applyFont="1" applyAlignment="1">
      <alignment horizontal="center"/>
    </xf>
    <xf numFmtId="0" fontId="137" fillId="0" borderId="0" xfId="184" applyFont="1" applyAlignment="1">
      <alignment horizontal="center"/>
    </xf>
  </cellXfs>
  <cellStyles count="459">
    <cellStyle name="¢ Currency [1]" xfId="2" xr:uid="{00000000-0005-0000-0000-000000000000}"/>
    <cellStyle name="¢ Currency [2]" xfId="3" xr:uid="{00000000-0005-0000-0000-000001000000}"/>
    <cellStyle name="¢ Currency [3]" xfId="4" xr:uid="{00000000-0005-0000-0000-000002000000}"/>
    <cellStyle name="£ Currency [0]" xfId="5" xr:uid="{00000000-0005-0000-0000-000003000000}"/>
    <cellStyle name="£ Currency [1]" xfId="6" xr:uid="{00000000-0005-0000-0000-000004000000}"/>
    <cellStyle name="£ Currency [2]" xfId="7" xr:uid="{00000000-0005-0000-0000-000005000000}"/>
    <cellStyle name="=C:\WINNT35\SYSTEM32\COMMAND.COM" xfId="1" xr:uid="{00000000-0005-0000-0000-000006000000}"/>
    <cellStyle name="Basic" xfId="8" xr:uid="{00000000-0005-0000-0000-000007000000}"/>
    <cellStyle name="black" xfId="9" xr:uid="{00000000-0005-0000-0000-000008000000}"/>
    <cellStyle name="blu" xfId="10" xr:uid="{00000000-0005-0000-0000-000009000000}"/>
    <cellStyle name="BoldUnderlineNumber 2" xfId="427" xr:uid="{778DAD16-DBF1-4EBE-BA31-398217361C77}"/>
    <cellStyle name="bot" xfId="11" xr:uid="{00000000-0005-0000-0000-00000A000000}"/>
    <cellStyle name="Bullet" xfId="12" xr:uid="{00000000-0005-0000-0000-00000B000000}"/>
    <cellStyle name="Bullet [0]" xfId="13" xr:uid="{00000000-0005-0000-0000-00000C000000}"/>
    <cellStyle name="Bullet [2]" xfId="14" xr:uid="{00000000-0005-0000-0000-00000D000000}"/>
    <cellStyle name="Bullet [4]" xfId="15" xr:uid="{00000000-0005-0000-0000-00000E000000}"/>
    <cellStyle name="c" xfId="16" xr:uid="{00000000-0005-0000-0000-00000F000000}"/>
    <cellStyle name="c," xfId="17" xr:uid="{00000000-0005-0000-0000-000010000000}"/>
    <cellStyle name="c_HardInc " xfId="18" xr:uid="{00000000-0005-0000-0000-000011000000}"/>
    <cellStyle name="c_HardInc _ITC Great Plains Formula 1-12-09a" xfId="19" xr:uid="{00000000-0005-0000-0000-000012000000}"/>
    <cellStyle name="C00A" xfId="20" xr:uid="{00000000-0005-0000-0000-000013000000}"/>
    <cellStyle name="C00B" xfId="21" xr:uid="{00000000-0005-0000-0000-000014000000}"/>
    <cellStyle name="C00L" xfId="22" xr:uid="{00000000-0005-0000-0000-000015000000}"/>
    <cellStyle name="C01A" xfId="23" xr:uid="{00000000-0005-0000-0000-000016000000}"/>
    <cellStyle name="C01B" xfId="24" xr:uid="{00000000-0005-0000-0000-000017000000}"/>
    <cellStyle name="C01H" xfId="25" xr:uid="{00000000-0005-0000-0000-000018000000}"/>
    <cellStyle name="C01L" xfId="26" xr:uid="{00000000-0005-0000-0000-000019000000}"/>
    <cellStyle name="C02A" xfId="27" xr:uid="{00000000-0005-0000-0000-00001A000000}"/>
    <cellStyle name="C02B" xfId="28" xr:uid="{00000000-0005-0000-0000-00001B000000}"/>
    <cellStyle name="C02H" xfId="29" xr:uid="{00000000-0005-0000-0000-00001C000000}"/>
    <cellStyle name="C02L" xfId="30" xr:uid="{00000000-0005-0000-0000-00001D000000}"/>
    <cellStyle name="C03A" xfId="31" xr:uid="{00000000-0005-0000-0000-00001E000000}"/>
    <cellStyle name="C03B" xfId="32" xr:uid="{00000000-0005-0000-0000-00001F000000}"/>
    <cellStyle name="C03H" xfId="33" xr:uid="{00000000-0005-0000-0000-000020000000}"/>
    <cellStyle name="C03L" xfId="34" xr:uid="{00000000-0005-0000-0000-000021000000}"/>
    <cellStyle name="C04A" xfId="35" xr:uid="{00000000-0005-0000-0000-000022000000}"/>
    <cellStyle name="C04B" xfId="36" xr:uid="{00000000-0005-0000-0000-000023000000}"/>
    <cellStyle name="C04H" xfId="37" xr:uid="{00000000-0005-0000-0000-000024000000}"/>
    <cellStyle name="C04L" xfId="38" xr:uid="{00000000-0005-0000-0000-000025000000}"/>
    <cellStyle name="C05A" xfId="39" xr:uid="{00000000-0005-0000-0000-000026000000}"/>
    <cellStyle name="C05B" xfId="40" xr:uid="{00000000-0005-0000-0000-000027000000}"/>
    <cellStyle name="C05H" xfId="41" xr:uid="{00000000-0005-0000-0000-000028000000}"/>
    <cellStyle name="C05L" xfId="42" xr:uid="{00000000-0005-0000-0000-000029000000}"/>
    <cellStyle name="C05L 2" xfId="43" xr:uid="{00000000-0005-0000-0000-00002A000000}"/>
    <cellStyle name="C06A" xfId="44" xr:uid="{00000000-0005-0000-0000-00002B000000}"/>
    <cellStyle name="C06B" xfId="45" xr:uid="{00000000-0005-0000-0000-00002C000000}"/>
    <cellStyle name="C06H" xfId="46" xr:uid="{00000000-0005-0000-0000-00002D000000}"/>
    <cellStyle name="C06L" xfId="47" xr:uid="{00000000-0005-0000-0000-00002E000000}"/>
    <cellStyle name="C07A" xfId="48" xr:uid="{00000000-0005-0000-0000-00002F000000}"/>
    <cellStyle name="C07B" xfId="49" xr:uid="{00000000-0005-0000-0000-000030000000}"/>
    <cellStyle name="C07H" xfId="50" xr:uid="{00000000-0005-0000-0000-000031000000}"/>
    <cellStyle name="C07L" xfId="51" xr:uid="{00000000-0005-0000-0000-000032000000}"/>
    <cellStyle name="c1" xfId="52" xr:uid="{00000000-0005-0000-0000-000033000000}"/>
    <cellStyle name="c1," xfId="53" xr:uid="{00000000-0005-0000-0000-000034000000}"/>
    <cellStyle name="c2" xfId="54" xr:uid="{00000000-0005-0000-0000-000035000000}"/>
    <cellStyle name="c2," xfId="55" xr:uid="{00000000-0005-0000-0000-000036000000}"/>
    <cellStyle name="c3" xfId="56" xr:uid="{00000000-0005-0000-0000-000037000000}"/>
    <cellStyle name="cas" xfId="57" xr:uid="{00000000-0005-0000-0000-000038000000}"/>
    <cellStyle name="Centered Heading" xfId="58" xr:uid="{00000000-0005-0000-0000-000039000000}"/>
    <cellStyle name="ColumnHeader" xfId="428" xr:uid="{6CB8418B-7FF2-48CC-A7DE-A827A8FB9B43}"/>
    <cellStyle name="ColumnHeader 2" xfId="442" xr:uid="{E4F4BC93-5B1A-492C-A50B-8283B9B3982C}"/>
    <cellStyle name="Comma" xfId="59" builtinId="3"/>
    <cellStyle name="Comma  - Style1" xfId="60" xr:uid="{00000000-0005-0000-0000-00003B000000}"/>
    <cellStyle name="Comma  - Style2" xfId="61" xr:uid="{00000000-0005-0000-0000-00003C000000}"/>
    <cellStyle name="Comma  - Style3" xfId="62" xr:uid="{00000000-0005-0000-0000-00003D000000}"/>
    <cellStyle name="Comma  - Style4" xfId="63" xr:uid="{00000000-0005-0000-0000-00003E000000}"/>
    <cellStyle name="Comma  - Style5" xfId="64" xr:uid="{00000000-0005-0000-0000-00003F000000}"/>
    <cellStyle name="Comma  - Style6" xfId="65" xr:uid="{00000000-0005-0000-0000-000040000000}"/>
    <cellStyle name="Comma  - Style7" xfId="66" xr:uid="{00000000-0005-0000-0000-000041000000}"/>
    <cellStyle name="Comma  - Style8" xfId="67" xr:uid="{00000000-0005-0000-0000-000042000000}"/>
    <cellStyle name="Comma [0] 2" xfId="68" xr:uid="{00000000-0005-0000-0000-000043000000}"/>
    <cellStyle name="Comma [0] 2 2" xfId="383" xr:uid="{F761B933-9AF3-417E-9BCA-1A90BDDEA6EF}"/>
    <cellStyle name="Comma [1]" xfId="69" xr:uid="{00000000-0005-0000-0000-000044000000}"/>
    <cellStyle name="Comma [2]" xfId="70" xr:uid="{00000000-0005-0000-0000-000045000000}"/>
    <cellStyle name="Comma [3]" xfId="71" xr:uid="{00000000-0005-0000-0000-000046000000}"/>
    <cellStyle name="Comma 0.0" xfId="72" xr:uid="{00000000-0005-0000-0000-000047000000}"/>
    <cellStyle name="Comma 0.00" xfId="73" xr:uid="{00000000-0005-0000-0000-000048000000}"/>
    <cellStyle name="Comma 0.000" xfId="74" xr:uid="{00000000-0005-0000-0000-000049000000}"/>
    <cellStyle name="Comma 0.0000" xfId="75" xr:uid="{00000000-0005-0000-0000-00004A000000}"/>
    <cellStyle name="Comma 10" xfId="76" xr:uid="{00000000-0005-0000-0000-00004B000000}"/>
    <cellStyle name="Comma 10 10" xfId="403" xr:uid="{E7B1182E-74CD-4B9D-91E2-F37CF9A0B231}"/>
    <cellStyle name="Comma 10 2" xfId="412" xr:uid="{5E5098CF-2A15-41BF-8CE6-7C346D5FDD53}"/>
    <cellStyle name="Comma 11" xfId="77" xr:uid="{00000000-0005-0000-0000-00004C000000}"/>
    <cellStyle name="Comma 13" xfId="395" xr:uid="{9F0DC352-6B6C-4AFB-BEAB-4828AB9AF195}"/>
    <cellStyle name="Comma 14" xfId="409" xr:uid="{7FAAA872-1E31-4957-9CB3-AA9FFA7200F1}"/>
    <cellStyle name="Comma 14 2" xfId="438" xr:uid="{26716B6F-4DDE-4CDB-A814-3F52E3662F66}"/>
    <cellStyle name="Comma 2" xfId="78" xr:uid="{00000000-0005-0000-0000-00004D000000}"/>
    <cellStyle name="Comma 2 2" xfId="79" xr:uid="{00000000-0005-0000-0000-00004E000000}"/>
    <cellStyle name="Comma 2 2 2" xfId="408" xr:uid="{DF90DCB8-D352-4C67-8CEB-2C56FE6BA759}"/>
    <cellStyle name="Comma 3" xfId="80" xr:uid="{00000000-0005-0000-0000-00004F000000}"/>
    <cellStyle name="Comma 3 2" xfId="81" xr:uid="{00000000-0005-0000-0000-000050000000}"/>
    <cellStyle name="Comma 4" xfId="82" xr:uid="{00000000-0005-0000-0000-000051000000}"/>
    <cellStyle name="Comma 4 2" xfId="435" xr:uid="{56542532-02CF-437B-97B4-A891DC57FC82}"/>
    <cellStyle name="Comma 5" xfId="83" xr:uid="{00000000-0005-0000-0000-000052000000}"/>
    <cellStyle name="Comma 5 2" xfId="388" xr:uid="{3D411168-7E09-4308-A8A8-367BDFD3D398}"/>
    <cellStyle name="Comma 6" xfId="84" xr:uid="{00000000-0005-0000-0000-000053000000}"/>
    <cellStyle name="Comma 7" xfId="85" xr:uid="{00000000-0005-0000-0000-000054000000}"/>
    <cellStyle name="Comma 7 2" xfId="384" xr:uid="{2623140B-6045-457D-8B8D-C4F83A435DB0}"/>
    <cellStyle name="Comma 8" xfId="86" xr:uid="{00000000-0005-0000-0000-000055000000}"/>
    <cellStyle name="Comma 8 2" xfId="87" xr:uid="{00000000-0005-0000-0000-000056000000}"/>
    <cellStyle name="Comma 8 2 2" xfId="365" xr:uid="{00000000-0005-0000-0000-000057000000}"/>
    <cellStyle name="Comma 9" xfId="88" xr:uid="{00000000-0005-0000-0000-000058000000}"/>
    <cellStyle name="Comma 9 2" xfId="366" xr:uid="{00000000-0005-0000-0000-000059000000}"/>
    <cellStyle name="Comma Input" xfId="89" xr:uid="{00000000-0005-0000-0000-00005A000000}"/>
    <cellStyle name="Comma0" xfId="90" xr:uid="{00000000-0005-0000-0000-00005B000000}"/>
    <cellStyle name="Company Name" xfId="91" xr:uid="{00000000-0005-0000-0000-00005C000000}"/>
    <cellStyle name="Config Data" xfId="92" xr:uid="{00000000-0005-0000-0000-00005D000000}"/>
    <cellStyle name="Currency" xfId="93" builtinId="4"/>
    <cellStyle name="Currency [1]" xfId="94" xr:uid="{00000000-0005-0000-0000-00005F000000}"/>
    <cellStyle name="Currency [2]" xfId="95" xr:uid="{00000000-0005-0000-0000-000060000000}"/>
    <cellStyle name="Currency [3]" xfId="96" xr:uid="{00000000-0005-0000-0000-000061000000}"/>
    <cellStyle name="Currency 0.0" xfId="97" xr:uid="{00000000-0005-0000-0000-000062000000}"/>
    <cellStyle name="Currency 0.00" xfId="98" xr:uid="{00000000-0005-0000-0000-000063000000}"/>
    <cellStyle name="Currency 0.000" xfId="99" xr:uid="{00000000-0005-0000-0000-000064000000}"/>
    <cellStyle name="Currency 0.0000" xfId="100" xr:uid="{00000000-0005-0000-0000-000065000000}"/>
    <cellStyle name="Currency 2" xfId="101" xr:uid="{00000000-0005-0000-0000-000066000000}"/>
    <cellStyle name="Currency 2 2" xfId="102" xr:uid="{00000000-0005-0000-0000-000067000000}"/>
    <cellStyle name="Currency 2 3" xfId="433" xr:uid="{C4D3BE21-C769-4A26-8174-D824E9D1EA41}"/>
    <cellStyle name="Currency 3" xfId="103" xr:uid="{00000000-0005-0000-0000-000068000000}"/>
    <cellStyle name="Currency 3 2" xfId="104" xr:uid="{00000000-0005-0000-0000-000069000000}"/>
    <cellStyle name="Currency 4" xfId="105" xr:uid="{00000000-0005-0000-0000-00006A000000}"/>
    <cellStyle name="Currency 5" xfId="399" xr:uid="{534CB1AD-10C2-4AB1-A3A5-7689DF5131A3}"/>
    <cellStyle name="Currency 6" xfId="392" xr:uid="{5B9FE03A-15BF-454D-8DA3-BDF05C890F20}"/>
    <cellStyle name="Currency 6 2" xfId="431" xr:uid="{B9AB2421-2B7F-4E4B-BD4B-6DC9CD4C3BA4}"/>
    <cellStyle name="Currency 6 2 2" xfId="450" xr:uid="{3387A23C-3123-4213-93C2-1C368674FECF}"/>
    <cellStyle name="Currency 6 2 2 2" xfId="454" xr:uid="{D802DDF3-037B-4EB1-B2AE-24B6A48262E8}"/>
    <cellStyle name="Currency 6 2 2 2 2" xfId="458" xr:uid="{FE67546D-F1F8-4FFA-9ACE-A4B921387FC8}"/>
    <cellStyle name="Currency 7" xfId="414" xr:uid="{82DD0E24-4D63-41AD-8275-629175534384}"/>
    <cellStyle name="Currency Input" xfId="106" xr:uid="{00000000-0005-0000-0000-00006B000000}"/>
    <cellStyle name="Currency0" xfId="107" xr:uid="{00000000-0005-0000-0000-00006C000000}"/>
    <cellStyle name="d" xfId="108" xr:uid="{00000000-0005-0000-0000-00006D000000}"/>
    <cellStyle name="d," xfId="109" xr:uid="{00000000-0005-0000-0000-00006E000000}"/>
    <cellStyle name="d1" xfId="110" xr:uid="{00000000-0005-0000-0000-00006F000000}"/>
    <cellStyle name="d1," xfId="111" xr:uid="{00000000-0005-0000-0000-000070000000}"/>
    <cellStyle name="d2" xfId="112" xr:uid="{00000000-0005-0000-0000-000071000000}"/>
    <cellStyle name="d2," xfId="113" xr:uid="{00000000-0005-0000-0000-000072000000}"/>
    <cellStyle name="d3" xfId="114" xr:uid="{00000000-0005-0000-0000-000073000000}"/>
    <cellStyle name="Dash" xfId="115" xr:uid="{00000000-0005-0000-0000-000074000000}"/>
    <cellStyle name="Date" xfId="116" xr:uid="{00000000-0005-0000-0000-000075000000}"/>
    <cellStyle name="Date [Abbreviated]" xfId="117" xr:uid="{00000000-0005-0000-0000-000076000000}"/>
    <cellStyle name="Date [Long Europe]" xfId="118" xr:uid="{00000000-0005-0000-0000-000077000000}"/>
    <cellStyle name="Date [Long U.S.]" xfId="119" xr:uid="{00000000-0005-0000-0000-000078000000}"/>
    <cellStyle name="Date [Short Europe]" xfId="120" xr:uid="{00000000-0005-0000-0000-000079000000}"/>
    <cellStyle name="Date [Short U.S.]" xfId="121" xr:uid="{00000000-0005-0000-0000-00007A000000}"/>
    <cellStyle name="Date_ITCM 2010 Template" xfId="122" xr:uid="{00000000-0005-0000-0000-00007B000000}"/>
    <cellStyle name="Define$0" xfId="123" xr:uid="{00000000-0005-0000-0000-00007C000000}"/>
    <cellStyle name="Define$1" xfId="124" xr:uid="{00000000-0005-0000-0000-00007D000000}"/>
    <cellStyle name="Define$2" xfId="125" xr:uid="{00000000-0005-0000-0000-00007E000000}"/>
    <cellStyle name="Define0" xfId="126" xr:uid="{00000000-0005-0000-0000-00007F000000}"/>
    <cellStyle name="Define1" xfId="127" xr:uid="{00000000-0005-0000-0000-000080000000}"/>
    <cellStyle name="Define1x" xfId="128" xr:uid="{00000000-0005-0000-0000-000081000000}"/>
    <cellStyle name="Define2" xfId="129" xr:uid="{00000000-0005-0000-0000-000082000000}"/>
    <cellStyle name="Define2x" xfId="130" xr:uid="{00000000-0005-0000-0000-000083000000}"/>
    <cellStyle name="DetailIndented" xfId="419" xr:uid="{49ABAF95-8913-41CD-B8C8-E05A1F54C853}"/>
    <cellStyle name="DetailIndented 2" xfId="443" xr:uid="{B9B02D47-8E4B-49D2-85C7-D2576C7C6B1D}"/>
    <cellStyle name="DetailTotalNumber" xfId="420" xr:uid="{BFFEA434-A97F-4544-AC1A-538EC69A258F}"/>
    <cellStyle name="DetailTotalNumber 2" xfId="445" xr:uid="{D6399EF7-6950-4BDA-8C37-9F15A7195E29}"/>
    <cellStyle name="Dollar" xfId="131" xr:uid="{00000000-0005-0000-0000-000084000000}"/>
    <cellStyle name="e" xfId="132" xr:uid="{00000000-0005-0000-0000-000085000000}"/>
    <cellStyle name="e1" xfId="133" xr:uid="{00000000-0005-0000-0000-000086000000}"/>
    <cellStyle name="e2" xfId="134" xr:uid="{00000000-0005-0000-0000-000087000000}"/>
    <cellStyle name="Euro" xfId="135" xr:uid="{00000000-0005-0000-0000-000088000000}"/>
    <cellStyle name="Fixed" xfId="136" xr:uid="{00000000-0005-0000-0000-000089000000}"/>
    <cellStyle name="FOOTER - Style1" xfId="137" xr:uid="{00000000-0005-0000-0000-00008A000000}"/>
    <cellStyle name="g" xfId="138" xr:uid="{00000000-0005-0000-0000-00008B000000}"/>
    <cellStyle name="general" xfId="139" xr:uid="{00000000-0005-0000-0000-00008C000000}"/>
    <cellStyle name="General [C]" xfId="140" xr:uid="{00000000-0005-0000-0000-00008D000000}"/>
    <cellStyle name="General [R]" xfId="141" xr:uid="{00000000-0005-0000-0000-00008E000000}"/>
    <cellStyle name="GrandTotalNumber 2" xfId="426" xr:uid="{33097B07-0E3A-43D5-9A72-252E2077FC71}"/>
    <cellStyle name="Green" xfId="142" xr:uid="{00000000-0005-0000-0000-00008F000000}"/>
    <cellStyle name="grey" xfId="143" xr:uid="{00000000-0005-0000-0000-000090000000}"/>
    <cellStyle name="Header" xfId="416" xr:uid="{1410186E-FF13-4026-9F17-F0C10B834257}"/>
    <cellStyle name="Header 2" xfId="440" xr:uid="{4E347313-4D92-46EC-AFF1-D16066007AFD}"/>
    <cellStyle name="Header1" xfId="144" xr:uid="{00000000-0005-0000-0000-000091000000}"/>
    <cellStyle name="Header2" xfId="145" xr:uid="{00000000-0005-0000-0000-000092000000}"/>
    <cellStyle name="Heading" xfId="146" xr:uid="{00000000-0005-0000-0000-000093000000}"/>
    <cellStyle name="Heading 1" xfId="147" builtinId="16" customBuiltin="1"/>
    <cellStyle name="Heading 2" xfId="148" builtinId="17" customBuiltin="1"/>
    <cellStyle name="Heading 2 2" xfId="149" xr:uid="{00000000-0005-0000-0000-000096000000}"/>
    <cellStyle name="Heading No Underline" xfId="150" xr:uid="{00000000-0005-0000-0000-000097000000}"/>
    <cellStyle name="Heading With Underline" xfId="151" xr:uid="{00000000-0005-0000-0000-000098000000}"/>
    <cellStyle name="Heading1" xfId="152" xr:uid="{00000000-0005-0000-0000-000099000000}"/>
    <cellStyle name="Heading2" xfId="153" xr:uid="{00000000-0005-0000-0000-00009A000000}"/>
    <cellStyle name="Headline" xfId="154" xr:uid="{00000000-0005-0000-0000-00009B000000}"/>
    <cellStyle name="Highlight" xfId="155" xr:uid="{00000000-0005-0000-0000-00009C000000}"/>
    <cellStyle name="Hyperlink 2" xfId="156" xr:uid="{00000000-0005-0000-0000-00009D000000}"/>
    <cellStyle name="Hyperlink 3" xfId="397" xr:uid="{E050CF66-328B-42CB-BC51-760479A85BCC}"/>
    <cellStyle name="in" xfId="157" xr:uid="{00000000-0005-0000-0000-00009E000000}"/>
    <cellStyle name="Indented [0]" xfId="158" xr:uid="{00000000-0005-0000-0000-00009F000000}"/>
    <cellStyle name="Indented [2]" xfId="159" xr:uid="{00000000-0005-0000-0000-0000A0000000}"/>
    <cellStyle name="Indented [4]" xfId="160" xr:uid="{00000000-0005-0000-0000-0000A1000000}"/>
    <cellStyle name="Indented [6]" xfId="161" xr:uid="{00000000-0005-0000-0000-0000A2000000}"/>
    <cellStyle name="Input [yellow]" xfId="162" xr:uid="{00000000-0005-0000-0000-0000A3000000}"/>
    <cellStyle name="Input$0" xfId="163" xr:uid="{00000000-0005-0000-0000-0000A4000000}"/>
    <cellStyle name="Input$1" xfId="164" xr:uid="{00000000-0005-0000-0000-0000A5000000}"/>
    <cellStyle name="Input$2" xfId="165" xr:uid="{00000000-0005-0000-0000-0000A6000000}"/>
    <cellStyle name="Input0" xfId="166" xr:uid="{00000000-0005-0000-0000-0000A7000000}"/>
    <cellStyle name="Input1" xfId="167" xr:uid="{00000000-0005-0000-0000-0000A8000000}"/>
    <cellStyle name="Input1x" xfId="168" xr:uid="{00000000-0005-0000-0000-0000A9000000}"/>
    <cellStyle name="Input2" xfId="169" xr:uid="{00000000-0005-0000-0000-0000AA000000}"/>
    <cellStyle name="Input2x" xfId="170" xr:uid="{00000000-0005-0000-0000-0000AB000000}"/>
    <cellStyle name="lborder" xfId="171" xr:uid="{00000000-0005-0000-0000-0000AC000000}"/>
    <cellStyle name="LeftSubtitle" xfId="172" xr:uid="{00000000-0005-0000-0000-0000AD000000}"/>
    <cellStyle name="Lines" xfId="173" xr:uid="{00000000-0005-0000-0000-0000AE000000}"/>
    <cellStyle name="m" xfId="174" xr:uid="{00000000-0005-0000-0000-0000AF000000}"/>
    <cellStyle name="m1" xfId="175" xr:uid="{00000000-0005-0000-0000-0000B0000000}"/>
    <cellStyle name="m2" xfId="176" xr:uid="{00000000-0005-0000-0000-0000B1000000}"/>
    <cellStyle name="m3" xfId="177" xr:uid="{00000000-0005-0000-0000-0000B2000000}"/>
    <cellStyle name="Multiple" xfId="178" xr:uid="{00000000-0005-0000-0000-0000B3000000}"/>
    <cellStyle name="Negative" xfId="179" xr:uid="{00000000-0005-0000-0000-0000B4000000}"/>
    <cellStyle name="no dec" xfId="180" xr:uid="{00000000-0005-0000-0000-0000B5000000}"/>
    <cellStyle name="Normal" xfId="0" builtinId="0"/>
    <cellStyle name="Normal - Style1" xfId="181" xr:uid="{00000000-0005-0000-0000-0000B7000000}"/>
    <cellStyle name="Normal 10" xfId="182" xr:uid="{00000000-0005-0000-0000-0000B8000000}"/>
    <cellStyle name="Normal 10 2" xfId="367" xr:uid="{00000000-0005-0000-0000-0000B9000000}"/>
    <cellStyle name="Normal 10 4" xfId="387" xr:uid="{98628C40-199B-443E-AAA0-21DDBE974296}"/>
    <cellStyle name="Normal 11" xfId="183" xr:uid="{00000000-0005-0000-0000-0000BA000000}"/>
    <cellStyle name="Normal 12" xfId="385" xr:uid="{F9C35DC4-0C87-4520-8F3F-A639677D5A67}"/>
    <cellStyle name="Normal 12 2" xfId="390" xr:uid="{067A044E-AE69-411B-B26C-F2CB4D7DB1CE}"/>
    <cellStyle name="Normal 12 2 2" xfId="429" xr:uid="{031263BA-B9F5-45A4-8BA5-F45F00568D64}"/>
    <cellStyle name="Normal 12 2 2 2" xfId="448" xr:uid="{7C88BFBD-E2EB-4C74-AFC0-5F86CE334D93}"/>
    <cellStyle name="Normal 12 2 2 2 2" xfId="451" xr:uid="{6360EEC0-B9D2-474A-A871-7858C3ACA9EA}"/>
    <cellStyle name="Normal 12 2 2 2 2 2" xfId="457" xr:uid="{ADD22337-9EAC-420B-A107-3094B66F7ECA}"/>
    <cellStyle name="Normal 12 2 3" xfId="455" xr:uid="{0734CA24-85DB-4F91-B335-7415BACD9959}"/>
    <cellStyle name="Normal 12 3" xfId="413" xr:uid="{D221270A-6273-43DD-8638-CFF4EB5FC966}"/>
    <cellStyle name="Normal 13" xfId="386" xr:uid="{78025087-982E-4C7F-ACFE-47F60D34F0BF}"/>
    <cellStyle name="Normal 14" xfId="394" xr:uid="{8E3F4A83-48C0-4C7F-8542-4C7C8C6573F3}"/>
    <cellStyle name="Normal 15" xfId="415" xr:uid="{1FAA150E-F9C2-4DDE-BB6C-3BC2336A8653}"/>
    <cellStyle name="Normal 16" xfId="436" xr:uid="{58244A43-6B8A-44C9-95FC-91B0F57AD787}"/>
    <cellStyle name="Normal 16 2" xfId="439" xr:uid="{3D6E7FF9-87CD-4374-8466-51481384AFEA}"/>
    <cellStyle name="Normal 2" xfId="184" xr:uid="{00000000-0005-0000-0000-0000BB000000}"/>
    <cellStyle name="Normal 2 2" xfId="185" xr:uid="{00000000-0005-0000-0000-0000BC000000}"/>
    <cellStyle name="Normal 2 2 2" xfId="407" xr:uid="{94A398C0-BC84-4205-A8F7-6BA33CD04666}"/>
    <cellStyle name="Normal 2 2 2 2" xfId="411" xr:uid="{A947FF5A-79C5-4C0C-99FE-FC719312F083}"/>
    <cellStyle name="Normal 2 3" xfId="400" xr:uid="{99C7BAB2-44CF-4352-A06D-32660CF94868}"/>
    <cellStyle name="Normal 2 6 2 2" xfId="398" xr:uid="{90831672-E5D5-4962-9369-CDD3C3164A8B}"/>
    <cellStyle name="Normal 3" xfId="186" xr:uid="{00000000-0005-0000-0000-0000BD000000}"/>
    <cellStyle name="Normal 3 2" xfId="187" xr:uid="{00000000-0005-0000-0000-0000BE000000}"/>
    <cellStyle name="Normal 3 4" xfId="393" xr:uid="{A2F5DAA9-C3B6-4EEA-A91B-A40354CB2988}"/>
    <cellStyle name="Normal 3 8" xfId="401" xr:uid="{D3C3B44F-40D6-4AA7-89CE-2277A17EB89F}"/>
    <cellStyle name="Normal 3_Attach O, GG, Support -New Method 2-14-11" xfId="188" xr:uid="{00000000-0005-0000-0000-0000BF000000}"/>
    <cellStyle name="Normal 4" xfId="189" xr:uid="{00000000-0005-0000-0000-0000C0000000}"/>
    <cellStyle name="Normal 4 2" xfId="190" xr:uid="{00000000-0005-0000-0000-0000C1000000}"/>
    <cellStyle name="Normal 4 3" xfId="434" xr:uid="{92F76C32-30D5-4F6A-AA53-D97903DAF854}"/>
    <cellStyle name="Normal 4_Attach O, GG, Support -New Method 2-14-11" xfId="191" xr:uid="{00000000-0005-0000-0000-0000C2000000}"/>
    <cellStyle name="Normal 42" xfId="382" xr:uid="{C61695BD-D805-478D-842A-8A54684A4FB0}"/>
    <cellStyle name="Normal 5" xfId="192" xr:uid="{00000000-0005-0000-0000-0000C3000000}"/>
    <cellStyle name="Normal 6" xfId="193" xr:uid="{00000000-0005-0000-0000-0000C4000000}"/>
    <cellStyle name="Normal 6 2" xfId="194" xr:uid="{00000000-0005-0000-0000-0000C5000000}"/>
    <cellStyle name="Normal 6 2 2" xfId="195" xr:uid="{00000000-0005-0000-0000-0000C6000000}"/>
    <cellStyle name="Normal 6 2 2 2" xfId="196" xr:uid="{00000000-0005-0000-0000-0000C7000000}"/>
    <cellStyle name="Normal 6 2 2 2 2" xfId="371" xr:uid="{00000000-0005-0000-0000-0000C8000000}"/>
    <cellStyle name="Normal 6 2 2 3" xfId="370" xr:uid="{00000000-0005-0000-0000-0000C9000000}"/>
    <cellStyle name="Normal 6 2 3" xfId="197" xr:uid="{00000000-0005-0000-0000-0000CA000000}"/>
    <cellStyle name="Normal 6 2 3 2" xfId="372" xr:uid="{00000000-0005-0000-0000-0000CB000000}"/>
    <cellStyle name="Normal 6 2 4" xfId="369" xr:uid="{00000000-0005-0000-0000-0000CC000000}"/>
    <cellStyle name="Normal 6 3" xfId="198" xr:uid="{00000000-0005-0000-0000-0000CD000000}"/>
    <cellStyle name="Normal 6 3 2" xfId="199" xr:uid="{00000000-0005-0000-0000-0000CE000000}"/>
    <cellStyle name="Normal 6 3 2 2" xfId="374" xr:uid="{00000000-0005-0000-0000-0000CF000000}"/>
    <cellStyle name="Normal 6 3 3" xfId="373" xr:uid="{00000000-0005-0000-0000-0000D0000000}"/>
    <cellStyle name="Normal 6 4" xfId="200" xr:uid="{00000000-0005-0000-0000-0000D1000000}"/>
    <cellStyle name="Normal 6 4 2" xfId="375" xr:uid="{00000000-0005-0000-0000-0000D2000000}"/>
    <cellStyle name="Normal 6 5" xfId="368" xr:uid="{00000000-0005-0000-0000-0000D3000000}"/>
    <cellStyle name="Normal 7" xfId="201" xr:uid="{00000000-0005-0000-0000-0000D4000000}"/>
    <cellStyle name="Normal 7 2 2" xfId="402" xr:uid="{AD73AC99-C7E3-460A-B993-E6386AAB25D6}"/>
    <cellStyle name="Normal 8" xfId="202" xr:uid="{00000000-0005-0000-0000-0000D5000000}"/>
    <cellStyle name="Normal 8 2" xfId="203" xr:uid="{00000000-0005-0000-0000-0000D6000000}"/>
    <cellStyle name="Normal 8 2 2" xfId="377" xr:uid="{00000000-0005-0000-0000-0000D7000000}"/>
    <cellStyle name="Normal 8 3" xfId="376" xr:uid="{00000000-0005-0000-0000-0000D8000000}"/>
    <cellStyle name="Normal 9" xfId="204" xr:uid="{00000000-0005-0000-0000-0000D9000000}"/>
    <cellStyle name="Normal 9 2" xfId="205" xr:uid="{00000000-0005-0000-0000-0000DA000000}"/>
    <cellStyle name="Normal 9 2 2" xfId="379" xr:uid="{00000000-0005-0000-0000-0000DB000000}"/>
    <cellStyle name="Normal 9 3" xfId="378" xr:uid="{00000000-0005-0000-0000-0000DC000000}"/>
    <cellStyle name="Normal_21 Exh B" xfId="206" xr:uid="{00000000-0005-0000-0000-0000DD000000}"/>
    <cellStyle name="Normal_21 Exh B 2" xfId="452" xr:uid="{A473FABA-7FE5-421E-8183-B4CBFAA72F41}"/>
    <cellStyle name="Normal_AR workpaper --2002 Def Tax Exp by Account 8-14-02" xfId="380" xr:uid="{00000000-0005-0000-0000-0000DE000000}"/>
    <cellStyle name="Normal_ATC Projected 2008 Monthly Plant Balances for Attachment O 2 (2)" xfId="207" xr:uid="{00000000-0005-0000-0000-0000DF000000}"/>
    <cellStyle name="Normal_Attachment GG Example 8 26 09" xfId="208" xr:uid="{00000000-0005-0000-0000-0000E0000000}"/>
    <cellStyle name="Normal_Attachment GG Template ER11-28 11-18-10" xfId="209" xr:uid="{00000000-0005-0000-0000-0000E1000000}"/>
    <cellStyle name="Normal_Attachment O Support - 2004 True-up" xfId="210" xr:uid="{00000000-0005-0000-0000-0000E2000000}"/>
    <cellStyle name="Normal_Attachment Os for 2002 True-up" xfId="211" xr:uid="{00000000-0005-0000-0000-0000E3000000}"/>
    <cellStyle name="Normal_Attachment Os for 2002 True-up 2" xfId="381" xr:uid="{E97780FB-4568-43DA-8A23-E012521B915B}"/>
    <cellStyle name="Normal_Schedule O Info for Mike" xfId="212" xr:uid="{00000000-0005-0000-0000-0000E4000000}"/>
    <cellStyle name="Output1_Back" xfId="213" xr:uid="{00000000-0005-0000-0000-0000E5000000}"/>
    <cellStyle name="p" xfId="214" xr:uid="{00000000-0005-0000-0000-0000E6000000}"/>
    <cellStyle name="p_2010 Attachment O  GG_082709" xfId="215" xr:uid="{00000000-0005-0000-0000-0000E7000000}"/>
    <cellStyle name="p_2010 Attachment O Template Supporting Work Papers_ITC Midwest" xfId="216" xr:uid="{00000000-0005-0000-0000-0000E8000000}"/>
    <cellStyle name="p_2010 Attachment O Template Supporting Work Papers_ITCTransmission" xfId="217" xr:uid="{00000000-0005-0000-0000-0000E9000000}"/>
    <cellStyle name="p_2010 Attachment O Template Supporting Work Papers_METC" xfId="218" xr:uid="{00000000-0005-0000-0000-0000EA000000}"/>
    <cellStyle name="p_2Mod11" xfId="219" xr:uid="{00000000-0005-0000-0000-0000EB000000}"/>
    <cellStyle name="p_aavidmod11.xls Chart 1" xfId="220" xr:uid="{00000000-0005-0000-0000-0000EC000000}"/>
    <cellStyle name="p_aavidmod11.xls Chart 2" xfId="221" xr:uid="{00000000-0005-0000-0000-0000ED000000}"/>
    <cellStyle name="p_Attachment O &amp; GG" xfId="222" xr:uid="{00000000-0005-0000-0000-0000EE000000}"/>
    <cellStyle name="p_charts for capm" xfId="223" xr:uid="{00000000-0005-0000-0000-0000EF000000}"/>
    <cellStyle name="p_DCF" xfId="224" xr:uid="{00000000-0005-0000-0000-0000F0000000}"/>
    <cellStyle name="p_DCF_2Mod11" xfId="225" xr:uid="{00000000-0005-0000-0000-0000F1000000}"/>
    <cellStyle name="p_DCF_aavidmod11.xls Chart 1" xfId="226" xr:uid="{00000000-0005-0000-0000-0000F2000000}"/>
    <cellStyle name="p_DCF_aavidmod11.xls Chart 2" xfId="227" xr:uid="{00000000-0005-0000-0000-0000F3000000}"/>
    <cellStyle name="p_DCF_charts for capm" xfId="228" xr:uid="{00000000-0005-0000-0000-0000F4000000}"/>
    <cellStyle name="p_DCF_DCF5" xfId="229" xr:uid="{00000000-0005-0000-0000-0000F5000000}"/>
    <cellStyle name="p_DCF_Template2" xfId="230" xr:uid="{00000000-0005-0000-0000-0000F6000000}"/>
    <cellStyle name="p_DCF_Template2_1" xfId="231" xr:uid="{00000000-0005-0000-0000-0000F7000000}"/>
    <cellStyle name="p_DCF_VERA" xfId="232" xr:uid="{00000000-0005-0000-0000-0000F8000000}"/>
    <cellStyle name="p_DCF_VERA_1" xfId="233" xr:uid="{00000000-0005-0000-0000-0000F9000000}"/>
    <cellStyle name="p_DCF_VERA_1_Template2" xfId="234" xr:uid="{00000000-0005-0000-0000-0000FA000000}"/>
    <cellStyle name="p_DCF_VERA_aavidmod11.xls Chart 2" xfId="235" xr:uid="{00000000-0005-0000-0000-0000FB000000}"/>
    <cellStyle name="p_DCF_VERA_Model02" xfId="236" xr:uid="{00000000-0005-0000-0000-0000FC000000}"/>
    <cellStyle name="p_DCF_VERA_Template2" xfId="237" xr:uid="{00000000-0005-0000-0000-0000FD000000}"/>
    <cellStyle name="p_DCF_VERA_VERA" xfId="238" xr:uid="{00000000-0005-0000-0000-0000FE000000}"/>
    <cellStyle name="p_DCF_VERA_VERA_1" xfId="239" xr:uid="{00000000-0005-0000-0000-0000FF000000}"/>
    <cellStyle name="p_DCF_VERA_VERA_2" xfId="240" xr:uid="{00000000-0005-0000-0000-000000010000}"/>
    <cellStyle name="p_DCF_VERA_VERA_Template2" xfId="241" xr:uid="{00000000-0005-0000-0000-000001010000}"/>
    <cellStyle name="p_DCF5" xfId="242" xr:uid="{00000000-0005-0000-0000-000002010000}"/>
    <cellStyle name="p_ITC Great Plains Formula 1-12-09a" xfId="243" xr:uid="{00000000-0005-0000-0000-000003010000}"/>
    <cellStyle name="p_ITCM 2010 Template" xfId="244" xr:uid="{00000000-0005-0000-0000-000004010000}"/>
    <cellStyle name="p_ITCMW 2009 Rate" xfId="245" xr:uid="{00000000-0005-0000-0000-000005010000}"/>
    <cellStyle name="p_ITCMW 2010 Rate_083109" xfId="246" xr:uid="{00000000-0005-0000-0000-000006010000}"/>
    <cellStyle name="p_ITCOP 2010 Rate_083109" xfId="247" xr:uid="{00000000-0005-0000-0000-000007010000}"/>
    <cellStyle name="p_ITCT 2009 Rate" xfId="248" xr:uid="{00000000-0005-0000-0000-000008010000}"/>
    <cellStyle name="p_ITCT New 2010 Attachment O &amp; GG_111209NL" xfId="249" xr:uid="{00000000-0005-0000-0000-000009010000}"/>
    <cellStyle name="p_METC 2010 Rate_083109" xfId="250" xr:uid="{00000000-0005-0000-0000-00000A010000}"/>
    <cellStyle name="p_Template2" xfId="251" xr:uid="{00000000-0005-0000-0000-00000B010000}"/>
    <cellStyle name="p_Template2_1" xfId="252" xr:uid="{00000000-0005-0000-0000-00000C010000}"/>
    <cellStyle name="p_VERA" xfId="253" xr:uid="{00000000-0005-0000-0000-00000D010000}"/>
    <cellStyle name="p_VERA_1" xfId="254" xr:uid="{00000000-0005-0000-0000-00000E010000}"/>
    <cellStyle name="p_VERA_1_Template2" xfId="255" xr:uid="{00000000-0005-0000-0000-00000F010000}"/>
    <cellStyle name="p_VERA_aavidmod11.xls Chart 2" xfId="256" xr:uid="{00000000-0005-0000-0000-000010010000}"/>
    <cellStyle name="p_VERA_Model02" xfId="257" xr:uid="{00000000-0005-0000-0000-000011010000}"/>
    <cellStyle name="p_VERA_Template2" xfId="258" xr:uid="{00000000-0005-0000-0000-000012010000}"/>
    <cellStyle name="p_VERA_VERA" xfId="259" xr:uid="{00000000-0005-0000-0000-000013010000}"/>
    <cellStyle name="p_VERA_VERA_1" xfId="260" xr:uid="{00000000-0005-0000-0000-000014010000}"/>
    <cellStyle name="p_VERA_VERA_2" xfId="261" xr:uid="{00000000-0005-0000-0000-000015010000}"/>
    <cellStyle name="p_VERA_VERA_Template2" xfId="262" xr:uid="{00000000-0005-0000-0000-000016010000}"/>
    <cellStyle name="p1" xfId="263" xr:uid="{00000000-0005-0000-0000-000017010000}"/>
    <cellStyle name="p2" xfId="264" xr:uid="{00000000-0005-0000-0000-000018010000}"/>
    <cellStyle name="p3" xfId="265" xr:uid="{00000000-0005-0000-0000-000019010000}"/>
    <cellStyle name="Percent" xfId="266" builtinId="5"/>
    <cellStyle name="Percent %" xfId="267" xr:uid="{00000000-0005-0000-0000-00001B010000}"/>
    <cellStyle name="Percent % Long Underline" xfId="268" xr:uid="{00000000-0005-0000-0000-00001C010000}"/>
    <cellStyle name="Percent (0)" xfId="269" xr:uid="{00000000-0005-0000-0000-00001D010000}"/>
    <cellStyle name="Percent [0]" xfId="270" xr:uid="{00000000-0005-0000-0000-00001E010000}"/>
    <cellStyle name="Percent [1]" xfId="271" xr:uid="{00000000-0005-0000-0000-00001F010000}"/>
    <cellStyle name="Percent [2]" xfId="272" xr:uid="{00000000-0005-0000-0000-000020010000}"/>
    <cellStyle name="Percent [3]" xfId="273" xr:uid="{00000000-0005-0000-0000-000021010000}"/>
    <cellStyle name="Percent 0.0%" xfId="274" xr:uid="{00000000-0005-0000-0000-000022010000}"/>
    <cellStyle name="Percent 0.0% Long Underline" xfId="275" xr:uid="{00000000-0005-0000-0000-000023010000}"/>
    <cellStyle name="Percent 0.00%" xfId="276" xr:uid="{00000000-0005-0000-0000-000024010000}"/>
    <cellStyle name="Percent 0.00% Long Underline" xfId="277" xr:uid="{00000000-0005-0000-0000-000025010000}"/>
    <cellStyle name="Percent 0.000%" xfId="278" xr:uid="{00000000-0005-0000-0000-000026010000}"/>
    <cellStyle name="Percent 0.000% Long Underline" xfId="279" xr:uid="{00000000-0005-0000-0000-000027010000}"/>
    <cellStyle name="Percent 0.0000%" xfId="280" xr:uid="{00000000-0005-0000-0000-000028010000}"/>
    <cellStyle name="Percent 0.0000% Long Underline" xfId="281" xr:uid="{00000000-0005-0000-0000-000029010000}"/>
    <cellStyle name="Percent 10" xfId="405" xr:uid="{2F3AC73B-EFA9-4663-A631-6464EDF8578B}"/>
    <cellStyle name="Percent 11" xfId="406" xr:uid="{8BFD05D9-8AA4-4FAC-9239-78DFBF2AD63C}"/>
    <cellStyle name="Percent 11 2" xfId="437" xr:uid="{88A6E214-5886-46F8-B8E3-CCC90A739982}"/>
    <cellStyle name="Percent 2" xfId="282" xr:uid="{00000000-0005-0000-0000-00002A010000}"/>
    <cellStyle name="Percent 2 2" xfId="283" xr:uid="{00000000-0005-0000-0000-00002B010000}"/>
    <cellStyle name="Percent 2 2 2" xfId="404" xr:uid="{A0C1A2A0-561B-4349-9100-753FC36EE33C}"/>
    <cellStyle name="Percent 2 3" xfId="432" xr:uid="{6B4E977B-2115-4A83-AABF-51C39118DC8B}"/>
    <cellStyle name="Percent 3" xfId="284" xr:uid="{00000000-0005-0000-0000-00002C010000}"/>
    <cellStyle name="Percent 3 2" xfId="285" xr:uid="{00000000-0005-0000-0000-00002D010000}"/>
    <cellStyle name="Percent 4" xfId="286" xr:uid="{00000000-0005-0000-0000-00002E010000}"/>
    <cellStyle name="Percent 5" xfId="287" xr:uid="{00000000-0005-0000-0000-00002F010000}"/>
    <cellStyle name="Percent 6" xfId="288" xr:uid="{00000000-0005-0000-0000-000030010000}"/>
    <cellStyle name="Percent 7" xfId="289" xr:uid="{00000000-0005-0000-0000-000031010000}"/>
    <cellStyle name="Percent 8" xfId="410" xr:uid="{9E7037AE-F6E5-4104-A954-56B9E8411FA0}"/>
    <cellStyle name="Percent 8 2" xfId="391" xr:uid="{2A86B7A4-F5D9-4DB7-967F-4857A70F270E}"/>
    <cellStyle name="Percent 8 2 2" xfId="430" xr:uid="{B06C9C57-06B8-4403-81F5-95DD36CA2CE0}"/>
    <cellStyle name="Percent 8 2 2 2" xfId="449" xr:uid="{F8E192BA-E4EB-4592-8B5F-4FA650A5C03C}"/>
    <cellStyle name="Percent 8 2 2 2 2 2" xfId="453" xr:uid="{ABF0BB22-7A07-44E6-9157-756B0F792E40}"/>
    <cellStyle name="Percent 8 2 2 2 2 2 2" xfId="456" xr:uid="{11FFFD47-F804-40EF-A937-E1F0C9BA8D96}"/>
    <cellStyle name="Percent 9" xfId="396" xr:uid="{0FE5300D-91B8-4240-B0CC-7A8B16BC0E80}"/>
    <cellStyle name="Percent Input" xfId="290" xr:uid="{00000000-0005-0000-0000-000032010000}"/>
    <cellStyle name="Percent0" xfId="291" xr:uid="{00000000-0005-0000-0000-000033010000}"/>
    <cellStyle name="Percent1" xfId="292" xr:uid="{00000000-0005-0000-0000-000034010000}"/>
    <cellStyle name="Percent2" xfId="293" xr:uid="{00000000-0005-0000-0000-000035010000}"/>
    <cellStyle name="PSChar" xfId="294" xr:uid="{00000000-0005-0000-0000-000036010000}"/>
    <cellStyle name="PSDate" xfId="295" xr:uid="{00000000-0005-0000-0000-000037010000}"/>
    <cellStyle name="PSDec" xfId="296" xr:uid="{00000000-0005-0000-0000-000038010000}"/>
    <cellStyle name="PSdesc" xfId="297" xr:uid="{00000000-0005-0000-0000-000039010000}"/>
    <cellStyle name="PSHeading" xfId="298" xr:uid="{00000000-0005-0000-0000-00003A010000}"/>
    <cellStyle name="PSInt" xfId="299" xr:uid="{00000000-0005-0000-0000-00003B010000}"/>
    <cellStyle name="PSSpacer" xfId="300" xr:uid="{00000000-0005-0000-0000-00003C010000}"/>
    <cellStyle name="PStest" xfId="301" xr:uid="{00000000-0005-0000-0000-00003D010000}"/>
    <cellStyle name="R00A" xfId="302" xr:uid="{00000000-0005-0000-0000-00003E010000}"/>
    <cellStyle name="R00B" xfId="303" xr:uid="{00000000-0005-0000-0000-00003F010000}"/>
    <cellStyle name="R00L" xfId="304" xr:uid="{00000000-0005-0000-0000-000040010000}"/>
    <cellStyle name="R01A" xfId="305" xr:uid="{00000000-0005-0000-0000-000041010000}"/>
    <cellStyle name="R01B" xfId="306" xr:uid="{00000000-0005-0000-0000-000042010000}"/>
    <cellStyle name="R01H" xfId="307" xr:uid="{00000000-0005-0000-0000-000043010000}"/>
    <cellStyle name="R01L" xfId="308" xr:uid="{00000000-0005-0000-0000-000044010000}"/>
    <cellStyle name="R02A" xfId="309" xr:uid="{00000000-0005-0000-0000-000045010000}"/>
    <cellStyle name="R02B" xfId="310" xr:uid="{00000000-0005-0000-0000-000046010000}"/>
    <cellStyle name="R02H" xfId="311" xr:uid="{00000000-0005-0000-0000-000047010000}"/>
    <cellStyle name="R02L" xfId="312" xr:uid="{00000000-0005-0000-0000-000048010000}"/>
    <cellStyle name="R03A" xfId="313" xr:uid="{00000000-0005-0000-0000-000049010000}"/>
    <cellStyle name="R03B" xfId="314" xr:uid="{00000000-0005-0000-0000-00004A010000}"/>
    <cellStyle name="R03H" xfId="315" xr:uid="{00000000-0005-0000-0000-00004B010000}"/>
    <cellStyle name="R03L" xfId="316" xr:uid="{00000000-0005-0000-0000-00004C010000}"/>
    <cellStyle name="R04A" xfId="317" xr:uid="{00000000-0005-0000-0000-00004D010000}"/>
    <cellStyle name="R04B" xfId="318" xr:uid="{00000000-0005-0000-0000-00004E010000}"/>
    <cellStyle name="R04H" xfId="319" xr:uid="{00000000-0005-0000-0000-00004F010000}"/>
    <cellStyle name="R04L" xfId="320" xr:uid="{00000000-0005-0000-0000-000050010000}"/>
    <cellStyle name="R05A" xfId="321" xr:uid="{00000000-0005-0000-0000-000051010000}"/>
    <cellStyle name="R05B" xfId="322" xr:uid="{00000000-0005-0000-0000-000052010000}"/>
    <cellStyle name="R05H" xfId="323" xr:uid="{00000000-0005-0000-0000-000053010000}"/>
    <cellStyle name="R05L" xfId="324" xr:uid="{00000000-0005-0000-0000-000054010000}"/>
    <cellStyle name="R05L 2" xfId="325" xr:uid="{00000000-0005-0000-0000-000055010000}"/>
    <cellStyle name="R06A" xfId="326" xr:uid="{00000000-0005-0000-0000-000056010000}"/>
    <cellStyle name="R06B" xfId="327" xr:uid="{00000000-0005-0000-0000-000057010000}"/>
    <cellStyle name="R06H" xfId="328" xr:uid="{00000000-0005-0000-0000-000058010000}"/>
    <cellStyle name="R06L" xfId="329" xr:uid="{00000000-0005-0000-0000-000059010000}"/>
    <cellStyle name="R07A" xfId="330" xr:uid="{00000000-0005-0000-0000-00005A010000}"/>
    <cellStyle name="R07B" xfId="331" xr:uid="{00000000-0005-0000-0000-00005B010000}"/>
    <cellStyle name="R07H" xfId="332" xr:uid="{00000000-0005-0000-0000-00005C010000}"/>
    <cellStyle name="R07L" xfId="333" xr:uid="{00000000-0005-0000-0000-00005D010000}"/>
    <cellStyle name="rborder" xfId="334" xr:uid="{00000000-0005-0000-0000-00005E010000}"/>
    <cellStyle name="red" xfId="335" xr:uid="{00000000-0005-0000-0000-00005F010000}"/>
    <cellStyle name="s_HardInc " xfId="336" xr:uid="{00000000-0005-0000-0000-000060010000}"/>
    <cellStyle name="s_HardInc _ITC Great Plains Formula 1-12-09a" xfId="337" xr:uid="{00000000-0005-0000-0000-000061010000}"/>
    <cellStyle name="SAPHierarchyCell4" xfId="389" xr:uid="{04FE7ADE-427D-402F-9902-4F32CF1D5982}"/>
    <cellStyle name="scenario" xfId="338" xr:uid="{00000000-0005-0000-0000-000062010000}"/>
    <cellStyle name="SECTION" xfId="339" xr:uid="{00000000-0005-0000-0000-000063010000}"/>
    <cellStyle name="Sheetmult" xfId="340" xr:uid="{00000000-0005-0000-0000-000064010000}"/>
    <cellStyle name="Shtmultx" xfId="341" xr:uid="{00000000-0005-0000-0000-000065010000}"/>
    <cellStyle name="Style 1" xfId="342" xr:uid="{00000000-0005-0000-0000-000066010000}"/>
    <cellStyle name="STYLE1" xfId="343" xr:uid="{00000000-0005-0000-0000-000067010000}"/>
    <cellStyle name="STYLE2" xfId="344" xr:uid="{00000000-0005-0000-0000-000068010000}"/>
    <cellStyle name="SubHeader" xfId="417" xr:uid="{426C510B-EAAE-4275-AA1E-C899BF50AD28}"/>
    <cellStyle name="SubHeader 2" xfId="441" xr:uid="{F5CC5AAA-2068-4251-A56D-A38767405175}"/>
    <cellStyle name="SubTotalNumber 2" xfId="422" xr:uid="{25F49A97-92A9-4BC5-B832-74D45E78D08A}"/>
    <cellStyle name="System Defined" xfId="345" xr:uid="{00000000-0005-0000-0000-000069010000}"/>
    <cellStyle name="TableHeading" xfId="346" xr:uid="{00000000-0005-0000-0000-00006A010000}"/>
    <cellStyle name="tb" xfId="347" xr:uid="{00000000-0005-0000-0000-00006B010000}"/>
    <cellStyle name="TextNumber" xfId="421" xr:uid="{BA5503E8-9D0B-4BF1-890C-37D4B1A322EA}"/>
    <cellStyle name="TextNumber 2" xfId="444" xr:uid="{C3E138B8-DCBB-4C68-A672-001BCD54840D}"/>
    <cellStyle name="TextRate" xfId="425" xr:uid="{DF4165A5-04E0-4DB2-ABCB-B7D5D5FF4681}"/>
    <cellStyle name="Tickmark" xfId="348" xr:uid="{00000000-0005-0000-0000-00006C010000}"/>
    <cellStyle name="Title1" xfId="349" xr:uid="{00000000-0005-0000-0000-00006D010000}"/>
    <cellStyle name="top" xfId="350" xr:uid="{00000000-0005-0000-0000-00006E010000}"/>
    <cellStyle name="Total" xfId="351" builtinId="25" customBuiltin="1"/>
    <cellStyle name="TotalNumber" xfId="423" xr:uid="{8F7AC836-77AE-49CF-BC24-B11F2870B6BF}"/>
    <cellStyle name="TotalNumber 2" xfId="447" xr:uid="{19CC70F4-89D3-43E7-9964-4250DDF41EB1}"/>
    <cellStyle name="TotalText" xfId="424" xr:uid="{51E55F50-BA6A-4A16-99D4-3BCA2E72FDBB}"/>
    <cellStyle name="TotalText 2" xfId="446" xr:uid="{0426D954-2131-481F-8B4B-AE8ACC8CA64F}"/>
    <cellStyle name="UnitHeader 2" xfId="418" xr:uid="{7A3707FB-6070-476B-A998-D5D10D55A2E9}"/>
    <cellStyle name="w" xfId="352" xr:uid="{00000000-0005-0000-0000-000070010000}"/>
    <cellStyle name="XComma" xfId="353" xr:uid="{00000000-0005-0000-0000-000071010000}"/>
    <cellStyle name="XComma 0.0" xfId="354" xr:uid="{00000000-0005-0000-0000-000072010000}"/>
    <cellStyle name="XComma 0.00" xfId="355" xr:uid="{00000000-0005-0000-0000-000073010000}"/>
    <cellStyle name="XComma 0.000" xfId="356" xr:uid="{00000000-0005-0000-0000-000074010000}"/>
    <cellStyle name="XCurrency" xfId="357" xr:uid="{00000000-0005-0000-0000-000075010000}"/>
    <cellStyle name="XCurrency 0.0" xfId="358" xr:uid="{00000000-0005-0000-0000-000076010000}"/>
    <cellStyle name="XCurrency 0.00" xfId="359" xr:uid="{00000000-0005-0000-0000-000077010000}"/>
    <cellStyle name="XCurrency 0.000" xfId="360" xr:uid="{00000000-0005-0000-0000-000078010000}"/>
    <cellStyle name="yra" xfId="361" xr:uid="{00000000-0005-0000-0000-000079010000}"/>
    <cellStyle name="yrActual" xfId="362" xr:uid="{00000000-0005-0000-0000-00007A010000}"/>
    <cellStyle name="yre" xfId="363" xr:uid="{00000000-0005-0000-0000-00007B010000}"/>
    <cellStyle name="yrExpect" xfId="364" xr:uid="{00000000-0005-0000-0000-00007C010000}"/>
  </cellStyles>
  <dxfs count="0"/>
  <tableStyles count="0" defaultTableStyle="TableStyleMedium2" defaultPivotStyle="PivotStyleLight16"/>
  <colors>
    <mruColors>
      <color rgb="FFFFFF99"/>
      <color rgb="FFFF00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 Id="rId35" Type="http://schemas.openxmlformats.org/officeDocument/2006/relationships/customXml" Target="../customXml/item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3</xdr:row>
      <xdr:rowOff>0</xdr:rowOff>
    </xdr:from>
    <xdr:to>
      <xdr:col>36</xdr:col>
      <xdr:colOff>372520</xdr:colOff>
      <xdr:row>14</xdr:row>
      <xdr:rowOff>95588</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21545550" y="581025"/>
          <a:ext cx="7487695" cy="24196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53511</xdr:colOff>
      <xdr:row>119</xdr:row>
      <xdr:rowOff>96321</xdr:rowOff>
    </xdr:from>
    <xdr:to>
      <xdr:col>20</xdr:col>
      <xdr:colOff>496865</xdr:colOff>
      <xdr:row>183</xdr:row>
      <xdr:rowOff>48993</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53511" y="14326671"/>
          <a:ext cx="21141179" cy="10925472"/>
        </a:xfrm>
        <a:prstGeom prst="rect">
          <a:avLst/>
        </a:prstGeom>
      </xdr:spPr>
    </xdr:pic>
    <xdr:clientData/>
  </xdr:twoCellAnchor>
  <xdr:twoCellAnchor editAs="oneCell">
    <xdr:from>
      <xdr:col>21</xdr:col>
      <xdr:colOff>0</xdr:colOff>
      <xdr:row>0</xdr:row>
      <xdr:rowOff>0</xdr:rowOff>
    </xdr:from>
    <xdr:to>
      <xdr:col>24</xdr:col>
      <xdr:colOff>870450</xdr:colOff>
      <xdr:row>2</xdr:row>
      <xdr:rowOff>62380</xdr:rowOff>
    </xdr:to>
    <xdr:pic>
      <xdr:nvPicPr>
        <xdr:cNvPr id="4" name="Picture 3">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2"/>
        <a:stretch>
          <a:fillRect/>
        </a:stretch>
      </xdr:blipFill>
      <xdr:spPr>
        <a:xfrm>
          <a:off x="20883652" y="0"/>
          <a:ext cx="3553146" cy="41912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15.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17.xml.rels><?xml version="1.0" encoding="UTF-8" standalone="yes"?>
<Relationships xmlns="http://schemas.openxmlformats.org/package/2006/relationships"><Relationship Id="rId3" Type="http://schemas.openxmlformats.org/officeDocument/2006/relationships/customProperty" Target="../customProperty17.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19.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1.xml.rels><?xml version="1.0" encoding="UTF-8" standalone="yes"?>
<Relationships xmlns="http://schemas.openxmlformats.org/package/2006/relationships"><Relationship Id="rId1" Type="http://schemas.openxmlformats.org/officeDocument/2006/relationships/customProperty" Target="../customProperty2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2.bin"/><Relationship Id="rId1" Type="http://schemas.openxmlformats.org/officeDocument/2006/relationships/printerSettings" Target="../printerSettings/printerSettings46.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47.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48.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5.bin"/><Relationship Id="rId1" Type="http://schemas.openxmlformats.org/officeDocument/2006/relationships/printerSettings" Target="../printerSettings/printerSettings49.bin"/><Relationship Id="rId4" Type="http://schemas.openxmlformats.org/officeDocument/2006/relationships/comments" Target="../comments1.xm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6.bin"/><Relationship Id="rId1" Type="http://schemas.openxmlformats.org/officeDocument/2006/relationships/printerSettings" Target="../printerSettings/printerSettings50.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79"/>
  <sheetViews>
    <sheetView tabSelected="1" topLeftCell="C200" zoomScaleNormal="100" zoomScaleSheetLayoutView="80" workbookViewId="0">
      <selection activeCell="A18" sqref="A18"/>
    </sheetView>
  </sheetViews>
  <sheetFormatPr defaultColWidth="8.88671875" defaultRowHeight="12.75"/>
  <cols>
    <col min="1" max="1" width="5.6640625" style="15" customWidth="1"/>
    <col min="2" max="2" width="56" style="15" customWidth="1"/>
    <col min="3" max="3" width="47.44140625" style="15" bestFit="1" customWidth="1"/>
    <col min="4" max="4" width="16.33203125" style="15" customWidth="1"/>
    <col min="5" max="5" width="5.6640625" style="15" customWidth="1"/>
    <col min="6" max="6" width="7.33203125" style="15" customWidth="1"/>
    <col min="7" max="7" width="16.6640625" style="15" customWidth="1"/>
    <col min="8" max="8" width="4.88671875" style="15" customWidth="1"/>
    <col min="9" max="9" width="16.33203125" style="15" customWidth="1"/>
    <col min="10" max="10" width="2.6640625" style="15" customWidth="1"/>
    <col min="11" max="11" width="11.44140625" style="15" customWidth="1"/>
    <col min="12" max="12" width="14.44140625" style="15" bestFit="1" customWidth="1"/>
    <col min="13" max="13" width="14.6640625" style="15" bestFit="1" customWidth="1"/>
    <col min="14" max="16384" width="8.88671875" style="15"/>
  </cols>
  <sheetData>
    <row r="1" spans="1:11">
      <c r="A1" s="40"/>
      <c r="B1" s="40"/>
      <c r="C1" s="40"/>
      <c r="D1" s="40"/>
      <c r="E1" s="40"/>
      <c r="F1" s="40"/>
      <c r="G1" s="40"/>
      <c r="H1" s="40"/>
      <c r="I1" s="40"/>
      <c r="J1" s="40"/>
      <c r="K1" s="132"/>
    </row>
    <row r="2" spans="1:11">
      <c r="A2" s="40"/>
      <c r="B2" s="40" t="s">
        <v>501</v>
      </c>
      <c r="C2" s="40"/>
      <c r="D2" s="40"/>
      <c r="E2" s="40"/>
      <c r="F2" s="40"/>
      <c r="G2" s="40"/>
      <c r="H2" s="40"/>
      <c r="I2" s="40"/>
      <c r="J2" s="40"/>
      <c r="K2" s="40"/>
    </row>
    <row r="3" spans="1:11">
      <c r="A3" s="33"/>
      <c r="B3" s="27" t="s">
        <v>9</v>
      </c>
      <c r="C3" s="228" t="str">
        <f>+'Attachment H'!D5</f>
        <v>GridLiance High Plains LLC</v>
      </c>
      <c r="D3" s="133" t="s">
        <v>91</v>
      </c>
      <c r="E3" s="27"/>
      <c r="F3" s="27"/>
      <c r="G3" s="27"/>
      <c r="H3" s="27"/>
      <c r="I3" s="134"/>
      <c r="J3" s="135"/>
      <c r="K3" s="21" t="s">
        <v>1441</v>
      </c>
    </row>
    <row r="4" spans="1:11">
      <c r="A4" s="33"/>
      <c r="C4" s="28"/>
      <c r="D4" s="31" t="s">
        <v>159</v>
      </c>
      <c r="E4" s="28"/>
      <c r="F4" s="28"/>
      <c r="G4" s="28"/>
      <c r="H4" s="27"/>
      <c r="I4" s="27"/>
      <c r="J4" s="30"/>
      <c r="K4" s="30"/>
    </row>
    <row r="5" spans="1:11" ht="13.5">
      <c r="A5" s="33"/>
      <c r="B5" s="136"/>
      <c r="C5" s="30"/>
      <c r="D5" s="31" t="s">
        <v>1098</v>
      </c>
      <c r="E5" s="30"/>
      <c r="F5" s="30"/>
      <c r="G5" s="30"/>
      <c r="H5" s="30"/>
      <c r="I5" s="30"/>
      <c r="J5" s="30"/>
      <c r="K5" s="30"/>
    </row>
    <row r="6" spans="1:11" ht="13.5">
      <c r="B6" s="136"/>
      <c r="J6" s="137"/>
      <c r="K6" s="137"/>
    </row>
    <row r="7" spans="1:11">
      <c r="A7" s="133"/>
      <c r="C7" s="30"/>
      <c r="D7" s="138"/>
      <c r="E7" s="30"/>
      <c r="F7" s="30"/>
      <c r="G7" s="30"/>
      <c r="H7" s="30"/>
      <c r="I7" s="30"/>
      <c r="J7" s="30"/>
      <c r="K7" s="30"/>
    </row>
    <row r="8" spans="1:11">
      <c r="A8" s="133"/>
      <c r="B8" s="139" t="s">
        <v>11</v>
      </c>
      <c r="C8" s="139" t="s">
        <v>12</v>
      </c>
      <c r="D8" s="139" t="s">
        <v>13</v>
      </c>
      <c r="E8" s="28" t="s">
        <v>10</v>
      </c>
      <c r="F8" s="28"/>
      <c r="G8" s="138" t="s">
        <v>14</v>
      </c>
      <c r="H8" s="28"/>
      <c r="I8" s="138" t="s">
        <v>15</v>
      </c>
      <c r="J8" s="30"/>
      <c r="K8" s="30"/>
    </row>
    <row r="9" spans="1:11">
      <c r="A9" s="133" t="s">
        <v>16</v>
      </c>
      <c r="B9" s="30"/>
      <c r="C9" s="30"/>
      <c r="D9" s="137"/>
      <c r="E9" s="30"/>
      <c r="F9" s="30"/>
      <c r="G9" s="30"/>
      <c r="H9" s="30"/>
      <c r="I9" s="133" t="s">
        <v>17</v>
      </c>
      <c r="J9" s="30"/>
      <c r="K9" s="30"/>
    </row>
    <row r="10" spans="1:11" ht="13.5" thickBot="1">
      <c r="A10" s="32" t="s">
        <v>18</v>
      </c>
      <c r="B10" s="30"/>
      <c r="C10" s="30"/>
      <c r="D10" s="30"/>
      <c r="E10" s="30"/>
      <c r="F10" s="30"/>
      <c r="G10" s="30"/>
      <c r="H10" s="30"/>
      <c r="I10" s="32" t="s">
        <v>19</v>
      </c>
      <c r="J10" s="30"/>
      <c r="K10" s="30"/>
    </row>
    <row r="11" spans="1:11">
      <c r="A11" s="133">
        <v>1</v>
      </c>
      <c r="B11" s="30" t="s">
        <v>312</v>
      </c>
      <c r="C11" s="30" t="s">
        <v>311</v>
      </c>
      <c r="D11" s="28"/>
      <c r="E11" s="30"/>
      <c r="F11" s="30"/>
      <c r="G11" s="30"/>
      <c r="H11" s="30"/>
      <c r="I11" s="140">
        <f>+I172</f>
        <v>976234.35509318695</v>
      </c>
      <c r="J11" s="30"/>
      <c r="K11" s="30"/>
    </row>
    <row r="12" spans="1:11">
      <c r="A12" s="133"/>
      <c r="B12" s="30"/>
      <c r="C12" s="30"/>
      <c r="D12" s="30"/>
      <c r="E12" s="30"/>
      <c r="F12" s="30"/>
      <c r="G12" s="30"/>
      <c r="H12" s="30"/>
      <c r="I12" s="28"/>
      <c r="J12" s="30"/>
      <c r="K12" s="30"/>
    </row>
    <row r="13" spans="1:11" ht="13.5" thickBot="1">
      <c r="A13" s="133" t="s">
        <v>10</v>
      </c>
      <c r="B13" s="30" t="s">
        <v>20</v>
      </c>
      <c r="C13" s="28" t="s">
        <v>313</v>
      </c>
      <c r="D13" s="32" t="s">
        <v>21</v>
      </c>
      <c r="E13" s="28"/>
      <c r="F13" s="141" t="s">
        <v>22</v>
      </c>
      <c r="G13" s="141"/>
      <c r="H13" s="30"/>
      <c r="I13" s="28"/>
      <c r="J13" s="30"/>
      <c r="K13" s="30"/>
    </row>
    <row r="14" spans="1:11">
      <c r="A14" s="133">
        <f>+A11+1</f>
        <v>2</v>
      </c>
      <c r="B14" s="30" t="s">
        <v>175</v>
      </c>
      <c r="C14" s="28" t="str">
        <f>"(page 4, line "&amp;A222&amp;")"</f>
        <v>(page 4, line 29)</v>
      </c>
      <c r="D14" s="142">
        <f>I222</f>
        <v>0</v>
      </c>
      <c r="E14" s="28"/>
      <c r="F14" s="28" t="s">
        <v>23</v>
      </c>
      <c r="G14" s="26">
        <f>I191</f>
        <v>0</v>
      </c>
      <c r="H14" s="38"/>
      <c r="I14" s="26">
        <f>+G14*D14</f>
        <v>0</v>
      </c>
      <c r="J14" s="30"/>
      <c r="K14" s="30"/>
    </row>
    <row r="15" spans="1:11">
      <c r="A15" s="133">
        <f>+A14+1</f>
        <v>3</v>
      </c>
      <c r="B15" s="30" t="s">
        <v>176</v>
      </c>
      <c r="C15" s="28" t="str">
        <f>"(page 4, line "&amp;A227&amp;")"</f>
        <v>(page 4, line 33)</v>
      </c>
      <c r="D15" s="142">
        <f>I227</f>
        <v>0</v>
      </c>
      <c r="E15" s="28"/>
      <c r="F15" s="28" t="s">
        <v>23</v>
      </c>
      <c r="G15" s="26">
        <f>+G14</f>
        <v>0</v>
      </c>
      <c r="H15" s="38"/>
      <c r="I15" s="26">
        <f>+G15*D15</f>
        <v>0</v>
      </c>
      <c r="J15" s="30"/>
      <c r="K15" s="30"/>
    </row>
    <row r="16" spans="1:11">
      <c r="A16" s="133">
        <f>+A15+1</f>
        <v>4</v>
      </c>
      <c r="B16" s="30" t="s">
        <v>267</v>
      </c>
      <c r="C16" s="28" t="s">
        <v>860</v>
      </c>
      <c r="D16" s="142">
        <f>+'5-P3 Support'!G67</f>
        <v>0</v>
      </c>
      <c r="E16" s="28"/>
      <c r="F16" s="28" t="s">
        <v>23</v>
      </c>
      <c r="G16" s="26">
        <f>+G15</f>
        <v>0</v>
      </c>
      <c r="H16" s="38"/>
      <c r="I16" s="26">
        <f>+D16*G16</f>
        <v>0</v>
      </c>
      <c r="J16" s="30"/>
      <c r="K16" s="30"/>
    </row>
    <row r="17" spans="1:13">
      <c r="A17" s="133">
        <f>+A16+1</f>
        <v>5</v>
      </c>
      <c r="B17" s="28" t="s">
        <v>413</v>
      </c>
      <c r="C17" s="143" t="s">
        <v>307</v>
      </c>
      <c r="D17" s="180">
        <v>0</v>
      </c>
      <c r="E17" s="28"/>
      <c r="F17" s="28" t="s">
        <v>23</v>
      </c>
      <c r="G17" s="26">
        <f>+G15</f>
        <v>0</v>
      </c>
      <c r="H17" s="38"/>
      <c r="I17" s="26">
        <f>+G17*D17</f>
        <v>0</v>
      </c>
      <c r="J17" s="30"/>
      <c r="K17" s="30"/>
    </row>
    <row r="18" spans="1:13" ht="13.5" thickBot="1">
      <c r="A18" s="133">
        <f>+A17+1</f>
        <v>6</v>
      </c>
      <c r="B18" s="28" t="s">
        <v>177</v>
      </c>
      <c r="C18" s="143"/>
      <c r="D18" s="180">
        <v>0</v>
      </c>
      <c r="E18" s="28"/>
      <c r="F18" s="28" t="s">
        <v>23</v>
      </c>
      <c r="G18" s="26">
        <f>+G17</f>
        <v>0</v>
      </c>
      <c r="H18" s="38"/>
      <c r="I18" s="41">
        <f>+G18*D18</f>
        <v>0</v>
      </c>
      <c r="J18" s="30"/>
      <c r="K18" s="30"/>
    </row>
    <row r="19" spans="1:13">
      <c r="A19" s="133">
        <f>+A18+1</f>
        <v>7</v>
      </c>
      <c r="B19" s="30" t="s">
        <v>334</v>
      </c>
      <c r="C19" s="30" t="s">
        <v>333</v>
      </c>
      <c r="D19" s="379">
        <f>SUM(D14:D18)</f>
        <v>0</v>
      </c>
      <c r="E19" s="28"/>
      <c r="F19" s="28"/>
      <c r="G19" s="39"/>
      <c r="H19" s="38"/>
      <c r="I19" s="26">
        <f>SUM(I14:I18)</f>
        <v>0</v>
      </c>
      <c r="J19" s="30"/>
      <c r="K19" s="30"/>
    </row>
    <row r="20" spans="1:13">
      <c r="A20" s="133"/>
      <c r="B20" s="33"/>
      <c r="C20" s="30"/>
      <c r="D20" s="28" t="s">
        <v>10</v>
      </c>
      <c r="E20" s="30"/>
      <c r="F20" s="30"/>
      <c r="G20" s="145"/>
      <c r="H20" s="30"/>
      <c r="I20" s="33"/>
      <c r="J20" s="30"/>
      <c r="K20" s="30"/>
    </row>
    <row r="21" spans="1:13" ht="13.5" thickBot="1">
      <c r="A21" s="133">
        <f>+A19+1</f>
        <v>8</v>
      </c>
      <c r="B21" s="30" t="s">
        <v>24</v>
      </c>
      <c r="C21" s="30" t="s">
        <v>314</v>
      </c>
      <c r="D21" s="144" t="s">
        <v>10</v>
      </c>
      <c r="E21" s="28"/>
      <c r="F21" s="28"/>
      <c r="G21" s="28"/>
      <c r="H21" s="28"/>
      <c r="I21" s="146">
        <f>I11-I19</f>
        <v>976234.35509318695</v>
      </c>
      <c r="J21" s="30"/>
      <c r="K21" s="30"/>
      <c r="M21" s="147"/>
    </row>
    <row r="22" spans="1:13" ht="13.5" thickTop="1">
      <c r="A22" s="133"/>
      <c r="B22" s="33"/>
      <c r="C22" s="30"/>
      <c r="D22" s="144"/>
      <c r="E22" s="28"/>
      <c r="F22" s="28"/>
      <c r="G22" s="28"/>
      <c r="H22" s="28"/>
      <c r="I22" s="33"/>
      <c r="J22" s="30"/>
      <c r="K22" s="30"/>
      <c r="M22" s="148"/>
    </row>
    <row r="23" spans="1:13">
      <c r="A23" s="149">
        <f>+A21+1</f>
        <v>9</v>
      </c>
      <c r="B23" s="150" t="s">
        <v>160</v>
      </c>
      <c r="C23" s="501" t="s">
        <v>669</v>
      </c>
      <c r="D23" s="142">
        <f>+'3-Project True-up'!H39</f>
        <v>0</v>
      </c>
      <c r="E23" s="150"/>
      <c r="F23" s="150" t="s">
        <v>97</v>
      </c>
      <c r="G23" s="151">
        <v>1</v>
      </c>
      <c r="H23" s="150"/>
      <c r="I23" s="18">
        <f>+G23*D23</f>
        <v>0</v>
      </c>
      <c r="K23" s="30"/>
    </row>
    <row r="24" spans="1:13">
      <c r="A24" s="149"/>
      <c r="B24" s="150"/>
      <c r="C24" s="150"/>
      <c r="D24" s="150"/>
      <c r="E24" s="150"/>
      <c r="F24" s="150"/>
      <c r="G24" s="150"/>
      <c r="H24" s="150"/>
      <c r="I24" s="152"/>
      <c r="K24" s="30"/>
    </row>
    <row r="25" spans="1:13" ht="13.5" thickBot="1">
      <c r="A25" s="149">
        <f>+A23+1</f>
        <v>10</v>
      </c>
      <c r="B25" s="150" t="s">
        <v>24</v>
      </c>
      <c r="C25" s="150" t="s">
        <v>315</v>
      </c>
      <c r="D25" s="150"/>
      <c r="E25" s="152"/>
      <c r="F25" s="152"/>
      <c r="G25" s="152"/>
      <c r="H25" s="152"/>
      <c r="I25" s="153">
        <f>+I21+I23</f>
        <v>976234.35509318695</v>
      </c>
      <c r="K25" s="446"/>
    </row>
    <row r="26" spans="1:13" ht="13.5" thickTop="1">
      <c r="A26" s="133"/>
      <c r="B26" s="28"/>
      <c r="C26" s="30"/>
      <c r="D26" s="30"/>
      <c r="E26" s="30"/>
      <c r="F26" s="33"/>
      <c r="G26" s="27"/>
      <c r="H26" s="30"/>
      <c r="I26" s="28"/>
      <c r="J26" s="30"/>
      <c r="K26" s="30"/>
    </row>
    <row r="27" spans="1:13">
      <c r="A27" s="133"/>
      <c r="B27" s="30"/>
      <c r="C27" s="30"/>
      <c r="D27" s="30"/>
      <c r="E27" s="30"/>
      <c r="F27" s="33"/>
      <c r="G27" s="27"/>
      <c r="H27" s="30"/>
      <c r="I27" s="28"/>
      <c r="J27" s="30"/>
      <c r="K27" s="30"/>
    </row>
    <row r="28" spans="1:13">
      <c r="A28" s="133"/>
      <c r="B28" s="28"/>
      <c r="C28" s="30"/>
      <c r="D28" s="30"/>
      <c r="E28" s="30"/>
      <c r="F28" s="30"/>
      <c r="G28" s="27"/>
      <c r="H28" s="30"/>
      <c r="I28" s="28"/>
      <c r="J28" s="30"/>
      <c r="K28" s="30"/>
    </row>
    <row r="29" spans="1:13">
      <c r="A29" s="133"/>
      <c r="B29" s="28"/>
      <c r="C29" s="30"/>
      <c r="D29" s="30"/>
      <c r="E29" s="30"/>
      <c r="F29" s="30"/>
      <c r="G29" s="27"/>
      <c r="H29" s="30"/>
      <c r="I29" s="28"/>
      <c r="J29" s="30"/>
      <c r="K29" s="30"/>
    </row>
    <row r="30" spans="1:13">
      <c r="A30" s="133"/>
      <c r="B30" s="28"/>
      <c r="C30" s="30"/>
      <c r="D30" s="30"/>
      <c r="E30" s="30"/>
      <c r="F30" s="30"/>
      <c r="G30" s="27"/>
      <c r="H30" s="30"/>
      <c r="I30" s="28"/>
      <c r="J30" s="30"/>
      <c r="K30" s="30"/>
    </row>
    <row r="31" spans="1:13">
      <c r="A31" s="133"/>
      <c r="B31" s="27"/>
      <c r="C31" s="30"/>
      <c r="D31" s="30"/>
      <c r="E31" s="30"/>
      <c r="F31" s="30"/>
      <c r="G31" s="30"/>
      <c r="H31" s="30"/>
      <c r="I31" s="28"/>
      <c r="J31" s="30"/>
      <c r="K31" s="30"/>
    </row>
    <row r="32" spans="1:13">
      <c r="A32" s="133"/>
      <c r="B32" s="30"/>
      <c r="C32" s="30"/>
      <c r="D32" s="30"/>
      <c r="E32" s="30"/>
      <c r="F32" s="30"/>
      <c r="G32" s="30"/>
      <c r="H32" s="30"/>
      <c r="I32" s="28"/>
      <c r="J32" s="30"/>
      <c r="K32" s="30"/>
    </row>
    <row r="33" spans="1:11">
      <c r="A33" s="133"/>
      <c r="B33" s="30"/>
      <c r="C33" s="30"/>
      <c r="D33" s="154"/>
      <c r="E33" s="30"/>
      <c r="F33" s="30"/>
      <c r="G33" s="30"/>
      <c r="H33" s="30"/>
      <c r="I33" s="33"/>
      <c r="J33" s="30"/>
      <c r="K33" s="30"/>
    </row>
    <row r="34" spans="1:11">
      <c r="A34" s="133"/>
      <c r="B34" s="30"/>
      <c r="C34" s="30"/>
      <c r="D34" s="154"/>
      <c r="E34" s="30"/>
      <c r="F34" s="30"/>
      <c r="G34" s="30"/>
      <c r="H34" s="30"/>
      <c r="I34" s="33"/>
      <c r="J34" s="30"/>
      <c r="K34" s="30"/>
    </row>
    <row r="35" spans="1:11">
      <c r="A35" s="133"/>
      <c r="B35" s="30"/>
      <c r="C35" s="30"/>
      <c r="D35" s="155"/>
      <c r="E35" s="30"/>
      <c r="F35" s="30"/>
      <c r="G35" s="30"/>
      <c r="H35" s="30"/>
      <c r="I35" s="33"/>
      <c r="J35" s="30"/>
      <c r="K35" s="30"/>
    </row>
    <row r="36" spans="1:11">
      <c r="A36" s="133"/>
      <c r="B36" s="30"/>
      <c r="C36" s="30"/>
      <c r="D36" s="156"/>
      <c r="E36" s="30"/>
      <c r="F36" s="30"/>
      <c r="G36" s="30"/>
      <c r="H36" s="30"/>
      <c r="I36" s="157"/>
      <c r="J36" s="30"/>
      <c r="K36" s="30"/>
    </row>
    <row r="37" spans="1:11">
      <c r="A37" s="133"/>
      <c r="B37" s="30"/>
      <c r="C37" s="158"/>
      <c r="D37" s="154"/>
      <c r="E37" s="30"/>
      <c r="F37" s="30"/>
      <c r="G37" s="30"/>
      <c r="H37" s="30"/>
      <c r="I37" s="159"/>
      <c r="J37" s="30"/>
      <c r="K37" s="30"/>
    </row>
    <row r="38" spans="1:11">
      <c r="A38" s="133"/>
      <c r="B38" s="30"/>
      <c r="C38" s="158"/>
      <c r="D38" s="154"/>
      <c r="E38" s="30"/>
      <c r="F38" s="33"/>
      <c r="G38" s="30"/>
      <c r="H38" s="30"/>
      <c r="I38" s="159"/>
      <c r="J38" s="30"/>
      <c r="K38" s="30"/>
    </row>
    <row r="39" spans="1:11">
      <c r="A39" s="133"/>
      <c r="B39" s="30"/>
      <c r="C39" s="158"/>
      <c r="D39" s="154"/>
      <c r="E39" s="30"/>
      <c r="F39" s="33"/>
      <c r="G39" s="30"/>
      <c r="H39" s="30"/>
      <c r="I39" s="159"/>
      <c r="J39" s="30"/>
      <c r="K39" s="30"/>
    </row>
    <row r="40" spans="1:11">
      <c r="A40" s="133"/>
      <c r="B40" s="30"/>
      <c r="C40" s="30"/>
      <c r="D40" s="30"/>
      <c r="E40" s="30"/>
      <c r="F40" s="33"/>
      <c r="G40" s="30"/>
      <c r="H40" s="30"/>
      <c r="I40" s="33"/>
      <c r="J40" s="30"/>
      <c r="K40" s="30"/>
    </row>
    <row r="41" spans="1:11">
      <c r="A41" s="133"/>
      <c r="B41" s="30"/>
      <c r="C41" s="30"/>
      <c r="D41" s="30"/>
      <c r="E41" s="30"/>
      <c r="F41" s="33"/>
      <c r="G41" s="30"/>
      <c r="H41" s="30"/>
      <c r="I41" s="33"/>
      <c r="J41" s="30"/>
      <c r="K41" s="30"/>
    </row>
    <row r="42" spans="1:11">
      <c r="A42" s="133"/>
      <c r="B42" s="30"/>
      <c r="C42" s="30"/>
      <c r="D42" s="160"/>
      <c r="E42" s="160"/>
      <c r="F42" s="160"/>
      <c r="G42" s="160"/>
      <c r="H42" s="160"/>
      <c r="I42" s="160"/>
      <c r="J42" s="160"/>
      <c r="K42" s="30"/>
    </row>
    <row r="43" spans="1:11">
      <c r="A43" s="133"/>
      <c r="B43" s="30"/>
      <c r="C43" s="30"/>
      <c r="D43" s="160"/>
      <c r="E43" s="160"/>
      <c r="F43" s="160"/>
      <c r="G43" s="160"/>
      <c r="H43" s="160"/>
      <c r="I43" s="160"/>
      <c r="J43" s="160"/>
      <c r="K43" s="30"/>
    </row>
    <row r="44" spans="1:11">
      <c r="A44" s="133"/>
      <c r="B44" s="30"/>
      <c r="C44" s="30"/>
      <c r="D44" s="160"/>
      <c r="E44" s="160"/>
      <c r="F44" s="160"/>
      <c r="G44" s="160"/>
      <c r="H44" s="160"/>
      <c r="I44" s="160"/>
      <c r="J44" s="160"/>
      <c r="K44" s="30"/>
    </row>
    <row r="45" spans="1:11">
      <c r="A45" s="133"/>
      <c r="B45" s="30"/>
      <c r="C45" s="30"/>
      <c r="D45" s="160"/>
      <c r="E45" s="160"/>
      <c r="F45" s="160"/>
      <c r="G45" s="160"/>
      <c r="H45" s="160"/>
      <c r="I45" s="160"/>
      <c r="J45" s="160"/>
      <c r="K45" s="30"/>
    </row>
    <row r="46" spans="1:11">
      <c r="A46" s="133"/>
      <c r="B46" s="30"/>
      <c r="C46" s="30"/>
      <c r="D46" s="160"/>
      <c r="E46" s="160"/>
      <c r="F46" s="160"/>
      <c r="G46" s="160"/>
      <c r="H46" s="160"/>
      <c r="I46" s="160"/>
      <c r="J46" s="160"/>
      <c r="K46" s="30"/>
    </row>
    <row r="47" spans="1:11">
      <c r="A47" s="133"/>
      <c r="B47" s="30"/>
      <c r="C47" s="30"/>
      <c r="D47" s="160"/>
      <c r="E47" s="160"/>
      <c r="F47" s="160"/>
      <c r="G47" s="160"/>
      <c r="H47" s="160"/>
      <c r="I47" s="160"/>
      <c r="J47" s="160"/>
      <c r="K47" s="30"/>
    </row>
    <row r="48" spans="1:11">
      <c r="A48" s="133"/>
      <c r="B48" s="30"/>
      <c r="C48" s="30"/>
      <c r="D48" s="160"/>
      <c r="E48" s="160"/>
      <c r="F48" s="160"/>
      <c r="G48" s="160"/>
      <c r="H48" s="160"/>
      <c r="I48" s="160"/>
      <c r="J48" s="160"/>
      <c r="K48" s="30"/>
    </row>
    <row r="49" spans="1:11">
      <c r="A49" s="133"/>
      <c r="B49" s="30"/>
      <c r="C49" s="30"/>
      <c r="D49" s="160"/>
      <c r="E49" s="160"/>
      <c r="F49" s="160"/>
      <c r="G49" s="160"/>
      <c r="H49" s="160"/>
      <c r="I49" s="160"/>
      <c r="J49" s="160"/>
      <c r="K49" s="30"/>
    </row>
    <row r="50" spans="1:11">
      <c r="A50" s="133"/>
      <c r="B50" s="30"/>
      <c r="C50" s="30"/>
      <c r="D50" s="160"/>
      <c r="E50" s="160"/>
      <c r="F50" s="160"/>
      <c r="G50" s="160"/>
      <c r="H50" s="160"/>
      <c r="I50" s="160"/>
      <c r="J50" s="160"/>
      <c r="K50" s="30"/>
    </row>
    <row r="51" spans="1:11">
      <c r="A51" s="133"/>
      <c r="B51" s="30"/>
      <c r="C51" s="30"/>
      <c r="D51" s="160"/>
      <c r="E51" s="160"/>
      <c r="F51" s="160"/>
      <c r="G51" s="160"/>
      <c r="H51" s="160"/>
      <c r="I51" s="160"/>
      <c r="J51" s="160"/>
      <c r="K51" s="30"/>
    </row>
    <row r="52" spans="1:11">
      <c r="A52" s="33"/>
      <c r="B52" s="30"/>
      <c r="C52" s="30"/>
      <c r="D52" s="30"/>
      <c r="E52" s="30"/>
      <c r="F52" s="30"/>
      <c r="G52" s="30"/>
      <c r="H52" s="30"/>
      <c r="I52" s="161"/>
      <c r="J52" s="30"/>
      <c r="K52" s="162"/>
    </row>
    <row r="53" spans="1:11">
      <c r="A53" s="33"/>
      <c r="B53" s="30"/>
      <c r="C53" s="30"/>
      <c r="D53" s="30"/>
      <c r="E53" s="30"/>
      <c r="F53" s="30"/>
      <c r="G53" s="30"/>
      <c r="H53" s="30"/>
      <c r="I53" s="30"/>
      <c r="J53" s="30"/>
      <c r="K53" s="30"/>
    </row>
    <row r="54" spans="1:11">
      <c r="A54" s="33"/>
      <c r="B54" s="30" t="s">
        <v>9</v>
      </c>
      <c r="C54" s="30"/>
      <c r="D54" s="139" t="s">
        <v>91</v>
      </c>
      <c r="E54" s="30"/>
      <c r="F54" s="30"/>
      <c r="G54" s="30"/>
      <c r="H54" s="30"/>
      <c r="I54" s="40"/>
      <c r="J54" s="30"/>
      <c r="K54" s="162" t="str">
        <f>K3</f>
        <v>For  the 12 months ended 12/31/2025</v>
      </c>
    </row>
    <row r="55" spans="1:11">
      <c r="A55" s="33"/>
      <c r="B55" s="163"/>
      <c r="C55" s="28"/>
      <c r="D55" s="31" t="s">
        <v>159</v>
      </c>
      <c r="E55" s="28"/>
      <c r="F55" s="28"/>
      <c r="G55" s="28"/>
      <c r="H55" s="28"/>
      <c r="I55" s="28"/>
      <c r="J55" s="28"/>
      <c r="K55" s="28"/>
    </row>
    <row r="56" spans="1:11">
      <c r="A56" s="33"/>
      <c r="B56" s="30"/>
      <c r="C56" s="28"/>
      <c r="D56" s="31" t="str">
        <f>+D5</f>
        <v>GridLiance High Plains LLC</v>
      </c>
      <c r="E56" s="28"/>
      <c r="F56" s="28"/>
      <c r="G56" s="28" t="s">
        <v>10</v>
      </c>
      <c r="H56" s="28"/>
      <c r="I56" s="28"/>
      <c r="J56" s="28"/>
      <c r="K56" s="28"/>
    </row>
    <row r="57" spans="1:11">
      <c r="A57" s="1150"/>
      <c r="B57" s="1150"/>
      <c r="C57" s="1150"/>
      <c r="D57" s="1150"/>
      <c r="E57" s="1150"/>
      <c r="F57" s="1150"/>
      <c r="G57" s="1150"/>
      <c r="H57" s="1150"/>
      <c r="I57" s="1150"/>
      <c r="J57" s="1150"/>
      <c r="K57" s="1150"/>
    </row>
    <row r="58" spans="1:11">
      <c r="A58" s="33"/>
      <c r="B58" s="139" t="s">
        <v>11</v>
      </c>
      <c r="C58" s="139" t="s">
        <v>12</v>
      </c>
      <c r="D58" s="139" t="s">
        <v>13</v>
      </c>
      <c r="E58" s="28" t="s">
        <v>10</v>
      </c>
      <c r="F58" s="28"/>
      <c r="G58" s="138" t="s">
        <v>14</v>
      </c>
      <c r="H58" s="28"/>
      <c r="I58" s="138" t="s">
        <v>15</v>
      </c>
      <c r="J58" s="28"/>
      <c r="K58" s="139"/>
    </row>
    <row r="59" spans="1:11">
      <c r="A59" s="33"/>
      <c r="B59" s="30"/>
      <c r="C59" s="164"/>
      <c r="D59" s="28"/>
      <c r="E59" s="28"/>
      <c r="F59" s="28"/>
      <c r="G59" s="133"/>
      <c r="H59" s="28"/>
      <c r="I59" s="165" t="s">
        <v>25</v>
      </c>
      <c r="J59" s="28"/>
      <c r="K59" s="139"/>
    </row>
    <row r="60" spans="1:11">
      <c r="A60" s="133" t="s">
        <v>16</v>
      </c>
      <c r="B60" s="30"/>
      <c r="C60" s="166" t="s">
        <v>295</v>
      </c>
      <c r="D60" s="165" t="s">
        <v>27</v>
      </c>
      <c r="E60" s="167"/>
      <c r="F60" s="165" t="s">
        <v>28</v>
      </c>
      <c r="G60" s="33"/>
      <c r="H60" s="167"/>
      <c r="I60" s="133" t="s">
        <v>29</v>
      </c>
      <c r="J60" s="28"/>
      <c r="K60" s="139"/>
    </row>
    <row r="61" spans="1:11" ht="13.5" thickBot="1">
      <c r="A61" s="32" t="s">
        <v>18</v>
      </c>
      <c r="B61" s="168" t="s">
        <v>563</v>
      </c>
      <c r="C61" s="28"/>
      <c r="D61" s="28"/>
      <c r="E61" s="28"/>
      <c r="F61" s="28"/>
      <c r="G61" s="28"/>
      <c r="H61" s="28"/>
      <c r="I61" s="28"/>
      <c r="J61" s="28"/>
      <c r="K61" s="28"/>
    </row>
    <row r="62" spans="1:11">
      <c r="A62" s="133"/>
      <c r="B62" s="30" t="s">
        <v>682</v>
      </c>
      <c r="C62" s="28"/>
      <c r="D62" s="28"/>
      <c r="E62" s="28"/>
      <c r="F62" s="28"/>
      <c r="G62" s="28"/>
      <c r="H62" s="28"/>
      <c r="I62" s="28"/>
      <c r="J62" s="28"/>
      <c r="K62" s="28"/>
    </row>
    <row r="63" spans="1:11">
      <c r="A63" s="133">
        <v>1</v>
      </c>
      <c r="B63" s="30" t="s">
        <v>414</v>
      </c>
      <c r="C63" s="38" t="s">
        <v>419</v>
      </c>
      <c r="D63" s="169">
        <v>0</v>
      </c>
      <c r="E63" s="28"/>
      <c r="F63" s="28" t="s">
        <v>30</v>
      </c>
      <c r="G63" s="18"/>
      <c r="H63" s="28"/>
      <c r="I63" s="18">
        <f>+G63*D63</f>
        <v>0</v>
      </c>
      <c r="J63" s="28"/>
      <c r="K63" s="28"/>
    </row>
    <row r="64" spans="1:11">
      <c r="A64" s="133">
        <f>+A63+1</f>
        <v>2</v>
      </c>
      <c r="B64" s="30" t="s">
        <v>31</v>
      </c>
      <c r="C64" s="38" t="s">
        <v>417</v>
      </c>
      <c r="D64" s="180">
        <f>'4- Rate Base'!C24</f>
        <v>0</v>
      </c>
      <c r="E64" s="28"/>
      <c r="F64" s="28" t="s">
        <v>23</v>
      </c>
      <c r="G64" s="26">
        <f>I191</f>
        <v>0</v>
      </c>
      <c r="H64" s="38"/>
      <c r="I64" s="18">
        <f>+G64*D64</f>
        <v>0</v>
      </c>
      <c r="J64" s="28"/>
      <c r="K64" s="28"/>
    </row>
    <row r="65" spans="1:11">
      <c r="A65" s="133">
        <f t="shared" ref="A65:A104" si="0">+A64+1</f>
        <v>3</v>
      </c>
      <c r="B65" s="30" t="s">
        <v>415</v>
      </c>
      <c r="C65" s="38" t="s">
        <v>420</v>
      </c>
      <c r="D65" s="169">
        <f>'11a-Wholesale Distribution '!D194</f>
        <v>99593745.849230781</v>
      </c>
      <c r="E65" s="28"/>
      <c r="F65" s="28" t="s">
        <v>30</v>
      </c>
      <c r="G65" s="142">
        <v>0</v>
      </c>
      <c r="H65" s="38"/>
      <c r="I65" s="18">
        <f>+G65*D65</f>
        <v>0</v>
      </c>
      <c r="J65" s="28"/>
      <c r="K65" s="28"/>
    </row>
    <row r="66" spans="1:11">
      <c r="A66" s="133">
        <f t="shared" si="0"/>
        <v>4</v>
      </c>
      <c r="B66" s="30" t="s">
        <v>124</v>
      </c>
      <c r="C66" s="38" t="s">
        <v>418</v>
      </c>
      <c r="D66" s="180">
        <f>'4- Rate Base'!D24</f>
        <v>86767.09</v>
      </c>
      <c r="E66" s="28"/>
      <c r="F66" s="28" t="s">
        <v>32</v>
      </c>
      <c r="G66" s="26">
        <f>I199</f>
        <v>0</v>
      </c>
      <c r="H66" s="38"/>
      <c r="I66" s="18">
        <f>+G66*D66</f>
        <v>0</v>
      </c>
      <c r="J66" s="28"/>
      <c r="K66" s="28"/>
    </row>
    <row r="67" spans="1:11" ht="13.5" thickBot="1">
      <c r="A67" s="133">
        <f t="shared" si="0"/>
        <v>5</v>
      </c>
      <c r="B67" s="30" t="s">
        <v>416</v>
      </c>
      <c r="C67" s="28" t="s">
        <v>421</v>
      </c>
      <c r="D67" s="170">
        <v>0</v>
      </c>
      <c r="E67" s="28"/>
      <c r="F67" s="28" t="s">
        <v>181</v>
      </c>
      <c r="G67" s="26">
        <f>K203</f>
        <v>0</v>
      </c>
      <c r="H67" s="38"/>
      <c r="I67" s="171">
        <f>+G67*D67</f>
        <v>0</v>
      </c>
      <c r="J67" s="28"/>
      <c r="K67" s="28"/>
    </row>
    <row r="68" spans="1:11" ht="24" customHeight="1">
      <c r="A68" s="133">
        <f t="shared" si="0"/>
        <v>6</v>
      </c>
      <c r="B68" s="27" t="s">
        <v>324</v>
      </c>
      <c r="C68" s="28" t="s">
        <v>323</v>
      </c>
      <c r="D68" s="18">
        <f>SUM(D63:D67)</f>
        <v>99680512.939230785</v>
      </c>
      <c r="E68" s="28"/>
      <c r="F68" s="28" t="s">
        <v>33</v>
      </c>
      <c r="G68" s="172">
        <f>IF(I68&gt;0,I68/D68,0)</f>
        <v>0</v>
      </c>
      <c r="H68" s="38"/>
      <c r="I68" s="18">
        <f>SUM(I63:I67)</f>
        <v>0</v>
      </c>
      <c r="J68" s="28"/>
      <c r="K68" s="173"/>
    </row>
    <row r="69" spans="1:11">
      <c r="A69" s="133"/>
      <c r="B69" s="30"/>
      <c r="C69" s="28"/>
      <c r="D69" s="18"/>
      <c r="E69" s="28"/>
      <c r="F69" s="28"/>
      <c r="G69" s="173"/>
      <c r="H69" s="28"/>
      <c r="I69" s="18"/>
      <c r="J69" s="28"/>
      <c r="K69" s="173"/>
    </row>
    <row r="70" spans="1:11">
      <c r="A70" s="133">
        <f>+A68+1</f>
        <v>7</v>
      </c>
      <c r="B70" s="30" t="s">
        <v>683</v>
      </c>
      <c r="C70" s="28"/>
      <c r="D70" s="18"/>
      <c r="E70" s="28"/>
      <c r="F70" s="28"/>
      <c r="G70" s="28"/>
      <c r="H70" s="28"/>
      <c r="I70" s="18"/>
      <c r="J70" s="28"/>
      <c r="K70" s="28"/>
    </row>
    <row r="71" spans="1:11">
      <c r="A71" s="133">
        <f t="shared" si="0"/>
        <v>8</v>
      </c>
      <c r="B71" s="30" t="s">
        <v>414</v>
      </c>
      <c r="C71" s="28" t="s">
        <v>422</v>
      </c>
      <c r="D71" s="169">
        <v>0</v>
      </c>
      <c r="E71" s="28"/>
      <c r="F71" s="28" t="s">
        <v>30</v>
      </c>
      <c r="G71" s="18"/>
      <c r="H71" s="28"/>
      <c r="I71" s="18">
        <f>+G71*D71</f>
        <v>0</v>
      </c>
      <c r="J71" s="28"/>
      <c r="K71" s="28"/>
    </row>
    <row r="72" spans="1:11">
      <c r="A72" s="133">
        <f t="shared" si="0"/>
        <v>9</v>
      </c>
      <c r="B72" s="30" t="s">
        <v>31</v>
      </c>
      <c r="C72" s="28" t="s">
        <v>424</v>
      </c>
      <c r="D72" s="180">
        <f>'4- Rate Base'!I24</f>
        <v>0</v>
      </c>
      <c r="E72" s="28"/>
      <c r="F72" s="28" t="s">
        <v>23</v>
      </c>
      <c r="G72" s="26">
        <f>+G64</f>
        <v>0</v>
      </c>
      <c r="H72" s="38"/>
      <c r="I72" s="18">
        <f>+G72*D72</f>
        <v>0</v>
      </c>
      <c r="J72" s="28"/>
      <c r="K72" s="28"/>
    </row>
    <row r="73" spans="1:11">
      <c r="A73" s="133">
        <f t="shared" si="0"/>
        <v>10</v>
      </c>
      <c r="B73" s="30" t="s">
        <v>415</v>
      </c>
      <c r="C73" s="28" t="s">
        <v>423</v>
      </c>
      <c r="D73" s="169">
        <f>'11a-Wholesale Distribution '!E194</f>
        <v>23869494.683846153</v>
      </c>
      <c r="E73" s="28"/>
      <c r="F73" s="28" t="s">
        <v>30</v>
      </c>
      <c r="G73" s="26">
        <f>+G65</f>
        <v>0</v>
      </c>
      <c r="H73" s="38"/>
      <c r="I73" s="180">
        <f>+G73*D73</f>
        <v>0</v>
      </c>
      <c r="J73" s="28"/>
      <c r="K73" s="28"/>
    </row>
    <row r="74" spans="1:11">
      <c r="A74" s="133">
        <f t="shared" si="0"/>
        <v>11</v>
      </c>
      <c r="B74" s="30" t="s">
        <v>124</v>
      </c>
      <c r="C74" s="28" t="s">
        <v>425</v>
      </c>
      <c r="D74" s="180">
        <f>'4- Rate Base'!J24</f>
        <v>25636.32</v>
      </c>
      <c r="E74" s="28"/>
      <c r="F74" s="28" t="s">
        <v>32</v>
      </c>
      <c r="G74" s="26">
        <f>+G66</f>
        <v>0</v>
      </c>
      <c r="H74" s="38"/>
      <c r="I74" s="18">
        <f>+G74*D74</f>
        <v>0</v>
      </c>
      <c r="J74" s="28"/>
      <c r="K74" s="28"/>
    </row>
    <row r="75" spans="1:11" ht="13.5" thickBot="1">
      <c r="A75" s="133">
        <f t="shared" si="0"/>
        <v>12</v>
      </c>
      <c r="B75" s="30" t="s">
        <v>416</v>
      </c>
      <c r="C75" s="28" t="s">
        <v>421</v>
      </c>
      <c r="D75" s="170">
        <v>0</v>
      </c>
      <c r="E75" s="28"/>
      <c r="F75" s="28" t="s">
        <v>181</v>
      </c>
      <c r="G75" s="26">
        <f>+G67</f>
        <v>0</v>
      </c>
      <c r="H75" s="38"/>
      <c r="I75" s="171">
        <f>+G75*D75</f>
        <v>0</v>
      </c>
      <c r="J75" s="28"/>
      <c r="K75" s="28"/>
    </row>
    <row r="76" spans="1:11">
      <c r="A76" s="133">
        <f t="shared" si="0"/>
        <v>13</v>
      </c>
      <c r="B76" s="30" t="s">
        <v>326</v>
      </c>
      <c r="C76" s="28" t="s">
        <v>325</v>
      </c>
      <c r="D76" s="18">
        <f>SUM(D71:D75)</f>
        <v>23895131.003846154</v>
      </c>
      <c r="E76" s="28"/>
      <c r="F76" s="28"/>
      <c r="G76" s="26"/>
      <c r="H76" s="38"/>
      <c r="I76" s="18">
        <f>SUM(I71:I75)</f>
        <v>0</v>
      </c>
      <c r="J76" s="28"/>
      <c r="K76" s="28"/>
    </row>
    <row r="77" spans="1:11">
      <c r="A77" s="133"/>
      <c r="B77" s="33"/>
      <c r="C77" s="28" t="s">
        <v>10</v>
      </c>
      <c r="D77" s="18"/>
      <c r="E77" s="28"/>
      <c r="F77" s="28"/>
      <c r="G77" s="172"/>
      <c r="H77" s="28"/>
      <c r="I77" s="18"/>
      <c r="J77" s="28"/>
      <c r="K77" s="173"/>
    </row>
    <row r="78" spans="1:11">
      <c r="A78" s="133">
        <f>+A76+1</f>
        <v>14</v>
      </c>
      <c r="B78" s="30" t="s">
        <v>34</v>
      </c>
      <c r="C78" s="28"/>
      <c r="D78" s="18"/>
      <c r="E78" s="28"/>
      <c r="F78" s="28"/>
      <c r="G78" s="26"/>
      <c r="H78" s="28"/>
      <c r="I78" s="18"/>
      <c r="J78" s="28"/>
      <c r="K78" s="28"/>
    </row>
    <row r="79" spans="1:11">
      <c r="A79" s="133">
        <f t="shared" si="0"/>
        <v>15</v>
      </c>
      <c r="B79" s="30" t="s">
        <v>414</v>
      </c>
      <c r="C79" s="28" t="str">
        <f>"(line "&amp;A63&amp;" - line "&amp;A71&amp;")"</f>
        <v>(line 1 - line 8)</v>
      </c>
      <c r="D79" s="18">
        <f>D63-D71</f>
        <v>0</v>
      </c>
      <c r="E79" s="38"/>
      <c r="F79" s="38"/>
      <c r="G79" s="172"/>
      <c r="H79" s="38"/>
      <c r="I79" s="18">
        <f>I63-I71</f>
        <v>0</v>
      </c>
      <c r="J79" s="28"/>
      <c r="K79" s="173"/>
    </row>
    <row r="80" spans="1:11">
      <c r="A80" s="133">
        <f t="shared" si="0"/>
        <v>16</v>
      </c>
      <c r="B80" s="30" t="s">
        <v>31</v>
      </c>
      <c r="C80" s="28" t="s">
        <v>328</v>
      </c>
      <c r="D80" s="18">
        <f>D64-D72</f>
        <v>0</v>
      </c>
      <c r="E80" s="38"/>
      <c r="F80" s="38"/>
      <c r="G80" s="26"/>
      <c r="H80" s="38"/>
      <c r="I80" s="18">
        <f>I64-I72</f>
        <v>0</v>
      </c>
      <c r="J80" s="28"/>
      <c r="K80" s="173"/>
    </row>
    <row r="81" spans="1:11">
      <c r="A81" s="133">
        <f t="shared" si="0"/>
        <v>17</v>
      </c>
      <c r="B81" s="30" t="s">
        <v>415</v>
      </c>
      <c r="C81" s="28" t="str">
        <f>"(line "&amp;A65&amp;" - line "&amp;A73&amp;")"</f>
        <v>(line 3 - line 10)</v>
      </c>
      <c r="D81" s="18">
        <f>D65-D73</f>
        <v>75724251.16538462</v>
      </c>
      <c r="E81" s="38"/>
      <c r="F81" s="38"/>
      <c r="G81" s="172"/>
      <c r="H81" s="38"/>
      <c r="I81" s="180">
        <f>I65-I73</f>
        <v>0</v>
      </c>
      <c r="J81" s="28"/>
      <c r="K81" s="173"/>
    </row>
    <row r="82" spans="1:11">
      <c r="A82" s="133">
        <f t="shared" si="0"/>
        <v>18</v>
      </c>
      <c r="B82" s="30" t="s">
        <v>124</v>
      </c>
      <c r="C82" s="28" t="s">
        <v>329</v>
      </c>
      <c r="D82" s="18">
        <f>D66-D74</f>
        <v>61130.77</v>
      </c>
      <c r="E82" s="38"/>
      <c r="F82" s="38"/>
      <c r="G82" s="172"/>
      <c r="H82" s="38"/>
      <c r="I82" s="18">
        <f>I66-I74</f>
        <v>0</v>
      </c>
      <c r="J82" s="28"/>
      <c r="K82" s="173"/>
    </row>
    <row r="83" spans="1:11" ht="13.5" thickBot="1">
      <c r="A83" s="133">
        <f t="shared" si="0"/>
        <v>19</v>
      </c>
      <c r="B83" s="30" t="s">
        <v>416</v>
      </c>
      <c r="C83" s="28" t="str">
        <f>"(line "&amp;A67&amp;" - line "&amp;A75&amp;")"</f>
        <v>(line 5 - line 12)</v>
      </c>
      <c r="D83" s="171">
        <f>D67-D75</f>
        <v>0</v>
      </c>
      <c r="E83" s="38"/>
      <c r="F83" s="38"/>
      <c r="G83" s="172"/>
      <c r="H83" s="38"/>
      <c r="I83" s="171">
        <f>I67-I75</f>
        <v>0</v>
      </c>
      <c r="J83" s="28"/>
      <c r="K83" s="173"/>
    </row>
    <row r="84" spans="1:11">
      <c r="A84" s="133">
        <f t="shared" si="0"/>
        <v>20</v>
      </c>
      <c r="B84" s="30" t="s">
        <v>332</v>
      </c>
      <c r="C84" s="28" t="s">
        <v>327</v>
      </c>
      <c r="D84" s="18">
        <f>SUM(D79:D83)</f>
        <v>75785381.935384616</v>
      </c>
      <c r="E84" s="38"/>
      <c r="F84" s="38" t="s">
        <v>35</v>
      </c>
      <c r="G84" s="172">
        <f>IF(I84&gt;0,I84/D84,0)</f>
        <v>0</v>
      </c>
      <c r="H84" s="38"/>
      <c r="I84" s="18">
        <f>SUM(I79:I83)</f>
        <v>0</v>
      </c>
      <c r="J84" s="28"/>
      <c r="K84" s="28"/>
    </row>
    <row r="85" spans="1:11">
      <c r="A85" s="133"/>
      <c r="B85" s="33"/>
      <c r="C85" s="28"/>
      <c r="D85" s="18"/>
      <c r="E85" s="28"/>
      <c r="F85" s="33"/>
      <c r="G85" s="33"/>
      <c r="H85" s="28"/>
      <c r="I85" s="180"/>
      <c r="J85" s="28"/>
      <c r="K85" s="173"/>
    </row>
    <row r="86" spans="1:11">
      <c r="A86" s="133">
        <f>+A84+1</f>
        <v>21</v>
      </c>
      <c r="B86" s="27" t="s">
        <v>684</v>
      </c>
      <c r="C86" s="28"/>
      <c r="D86" s="18"/>
      <c r="E86" s="28"/>
      <c r="F86" s="28"/>
      <c r="G86" s="28"/>
      <c r="H86" s="28"/>
      <c r="I86" s="180"/>
      <c r="J86" s="28"/>
      <c r="K86" s="28"/>
    </row>
    <row r="87" spans="1:11">
      <c r="A87" s="133">
        <f t="shared" si="0"/>
        <v>22</v>
      </c>
      <c r="B87" s="30" t="s">
        <v>125</v>
      </c>
      <c r="C87" s="28" t="s">
        <v>694</v>
      </c>
      <c r="D87" s="180">
        <f>+'4- Rate Base'!E44</f>
        <v>0</v>
      </c>
      <c r="E87" s="28"/>
      <c r="F87" s="28" t="s">
        <v>30</v>
      </c>
      <c r="G87" s="191" t="s">
        <v>182</v>
      </c>
      <c r="H87" s="38"/>
      <c r="I87" s="180">
        <v>0</v>
      </c>
      <c r="J87" s="28"/>
      <c r="K87" s="173"/>
    </row>
    <row r="88" spans="1:11">
      <c r="A88" s="133">
        <f t="shared" si="0"/>
        <v>23</v>
      </c>
      <c r="B88" s="30" t="s">
        <v>126</v>
      </c>
      <c r="C88" s="28" t="s">
        <v>695</v>
      </c>
      <c r="D88" s="875">
        <f>'4- Rate Base'!F44</f>
        <v>-4521961.6363634719</v>
      </c>
      <c r="E88" s="28"/>
      <c r="F88" s="28" t="s">
        <v>97</v>
      </c>
      <c r="G88" s="448">
        <v>1</v>
      </c>
      <c r="H88" s="38"/>
      <c r="I88" s="180">
        <f>D88*G88</f>
        <v>-4521961.6363634719</v>
      </c>
      <c r="J88" s="28"/>
      <c r="K88" s="173"/>
    </row>
    <row r="89" spans="1:11">
      <c r="A89" s="133">
        <f t="shared" si="0"/>
        <v>24</v>
      </c>
      <c r="B89" s="30" t="s">
        <v>127</v>
      </c>
      <c r="C89" s="28" t="s">
        <v>696</v>
      </c>
      <c r="D89" s="875">
        <f>+'4- Rate Base'!G44</f>
        <v>0</v>
      </c>
      <c r="E89" s="28"/>
      <c r="F89" s="28" t="s">
        <v>97</v>
      </c>
      <c r="G89" s="448">
        <f>+G88</f>
        <v>1</v>
      </c>
      <c r="H89" s="38"/>
      <c r="I89" s="180">
        <f>D89*G89</f>
        <v>0</v>
      </c>
      <c r="J89" s="28"/>
      <c r="K89" s="173"/>
    </row>
    <row r="90" spans="1:11">
      <c r="A90" s="133">
        <f t="shared" si="0"/>
        <v>25</v>
      </c>
      <c r="B90" s="30" t="s">
        <v>149</v>
      </c>
      <c r="C90" s="28" t="s">
        <v>697</v>
      </c>
      <c r="D90" s="875">
        <f>+'4- Rate Base'!H44</f>
        <v>0</v>
      </c>
      <c r="E90" s="28"/>
      <c r="F90" s="28" t="s">
        <v>97</v>
      </c>
      <c r="G90" s="448">
        <f>+G89</f>
        <v>1</v>
      </c>
      <c r="H90" s="38"/>
      <c r="I90" s="180">
        <f>D90*G90</f>
        <v>0</v>
      </c>
      <c r="J90" s="28"/>
      <c r="K90" s="173"/>
    </row>
    <row r="91" spans="1:11">
      <c r="A91" s="133">
        <f t="shared" si="0"/>
        <v>26</v>
      </c>
      <c r="B91" s="33" t="s">
        <v>128</v>
      </c>
      <c r="C91" s="33" t="s">
        <v>698</v>
      </c>
      <c r="D91" s="47">
        <f>+'4- Rate Base'!I44</f>
        <v>0</v>
      </c>
      <c r="E91" s="28"/>
      <c r="F91" s="28" t="s">
        <v>36</v>
      </c>
      <c r="G91" s="176">
        <f>G84</f>
        <v>0</v>
      </c>
      <c r="H91" s="38"/>
      <c r="I91" s="36">
        <f>D91*G91</f>
        <v>0</v>
      </c>
      <c r="J91" s="28"/>
      <c r="K91" s="173"/>
    </row>
    <row r="92" spans="1:11">
      <c r="A92" s="133" t="s">
        <v>579</v>
      </c>
      <c r="B92" s="33" t="s">
        <v>681</v>
      </c>
      <c r="C92" s="33" t="s">
        <v>580</v>
      </c>
      <c r="D92" s="47">
        <f>+'4- Rate Base'!I59</f>
        <v>0</v>
      </c>
      <c r="E92" s="28"/>
      <c r="F92" s="28" t="s">
        <v>97</v>
      </c>
      <c r="G92" s="448">
        <f>G93</f>
        <v>1</v>
      </c>
      <c r="H92" s="38"/>
      <c r="I92" s="47">
        <f>+G92*D92</f>
        <v>0</v>
      </c>
      <c r="J92" s="28"/>
      <c r="K92" s="173"/>
    </row>
    <row r="93" spans="1:11">
      <c r="A93" s="133">
        <f>+A91+1</f>
        <v>27</v>
      </c>
      <c r="B93" s="150" t="s">
        <v>107</v>
      </c>
      <c r="C93" s="152" t="s">
        <v>296</v>
      </c>
      <c r="D93" s="47">
        <f>'4- Rate Base'!E24</f>
        <v>0</v>
      </c>
      <c r="E93" s="152"/>
      <c r="F93" s="152" t="str">
        <f>+F94</f>
        <v>DA</v>
      </c>
      <c r="G93" s="177">
        <v>1</v>
      </c>
      <c r="H93" s="152"/>
      <c r="I93" s="36">
        <f>+G93*D93</f>
        <v>0</v>
      </c>
      <c r="K93" s="173"/>
    </row>
    <row r="94" spans="1:11">
      <c r="A94" s="133">
        <f t="shared" si="0"/>
        <v>28</v>
      </c>
      <c r="B94" s="150" t="s">
        <v>164</v>
      </c>
      <c r="C94" s="152" t="s">
        <v>461</v>
      </c>
      <c r="D94" s="47">
        <f>+'4- Rate Base'!C44</f>
        <v>0</v>
      </c>
      <c r="E94" s="152"/>
      <c r="F94" s="152" t="str">
        <f>+F95</f>
        <v>DA</v>
      </c>
      <c r="G94" s="177">
        <v>1</v>
      </c>
      <c r="H94" s="152"/>
      <c r="I94" s="36">
        <f>+G94*D94</f>
        <v>0</v>
      </c>
      <c r="K94" s="173"/>
    </row>
    <row r="95" spans="1:11" ht="13.5" thickBot="1">
      <c r="A95" s="133">
        <f t="shared" si="0"/>
        <v>29</v>
      </c>
      <c r="B95" s="150" t="s">
        <v>165</v>
      </c>
      <c r="C95" s="152" t="s">
        <v>426</v>
      </c>
      <c r="D95" s="188">
        <f>+'4- Rate Base'!D44</f>
        <v>0</v>
      </c>
      <c r="E95" s="152"/>
      <c r="F95" s="152" t="s">
        <v>97</v>
      </c>
      <c r="G95" s="178">
        <v>1</v>
      </c>
      <c r="H95" s="152"/>
      <c r="I95" s="171">
        <f>+G95*D95</f>
        <v>0</v>
      </c>
      <c r="K95" s="173"/>
    </row>
    <row r="96" spans="1:11">
      <c r="A96" s="133">
        <f t="shared" si="0"/>
        <v>30</v>
      </c>
      <c r="B96" s="30" t="s">
        <v>331</v>
      </c>
      <c r="C96" s="28" t="s">
        <v>330</v>
      </c>
      <c r="D96" s="18">
        <f>SUM(D87:D95)</f>
        <v>-4521961.6363634719</v>
      </c>
      <c r="E96" s="28"/>
      <c r="F96" s="28"/>
      <c r="G96" s="38"/>
      <c r="H96" s="38"/>
      <c r="I96" s="18">
        <f>SUM(I87:I95)</f>
        <v>-4521961.6363634719</v>
      </c>
      <c r="J96" s="28"/>
      <c r="K96" s="28"/>
    </row>
    <row r="97" spans="1:11">
      <c r="A97" s="133"/>
      <c r="B97" s="33"/>
      <c r="C97" s="28"/>
      <c r="D97" s="18"/>
      <c r="E97" s="28"/>
      <c r="F97" s="28"/>
      <c r="G97" s="173"/>
      <c r="H97" s="28"/>
      <c r="I97" s="18"/>
      <c r="J97" s="28"/>
      <c r="K97" s="173"/>
    </row>
    <row r="98" spans="1:11">
      <c r="A98" s="133">
        <f>+A96+1</f>
        <v>31</v>
      </c>
      <c r="B98" s="27" t="s">
        <v>699</v>
      </c>
      <c r="C98" s="179" t="s">
        <v>427</v>
      </c>
      <c r="D98" s="180">
        <f>+'4- Rate Base'!F24</f>
        <v>0</v>
      </c>
      <c r="E98" s="28"/>
      <c r="F98" s="28" t="s">
        <v>23</v>
      </c>
      <c r="G98" s="26">
        <f>+G72</f>
        <v>0</v>
      </c>
      <c r="H98" s="38"/>
      <c r="I98" s="18">
        <f>+G98*D98</f>
        <v>0</v>
      </c>
      <c r="J98" s="28"/>
      <c r="K98" s="28"/>
    </row>
    <row r="99" spans="1:11">
      <c r="A99" s="133"/>
      <c r="B99" s="30"/>
      <c r="C99" s="28"/>
      <c r="D99" s="18"/>
      <c r="E99" s="28"/>
      <c r="F99" s="28"/>
      <c r="G99" s="26"/>
      <c r="H99" s="38"/>
      <c r="I99" s="18"/>
      <c r="J99" s="28"/>
      <c r="K99" s="28"/>
    </row>
    <row r="100" spans="1:11">
      <c r="A100" s="133">
        <f>+A98+1</f>
        <v>32</v>
      </c>
      <c r="B100" s="30" t="s">
        <v>336</v>
      </c>
      <c r="C100" s="28" t="s">
        <v>179</v>
      </c>
      <c r="D100" s="18"/>
      <c r="E100" s="28"/>
      <c r="F100" s="28"/>
      <c r="G100" s="26"/>
      <c r="H100" s="38"/>
      <c r="I100" s="18"/>
      <c r="J100" s="28"/>
      <c r="K100" s="28"/>
    </row>
    <row r="101" spans="1:11">
      <c r="A101" s="133">
        <f t="shared" si="0"/>
        <v>33</v>
      </c>
      <c r="B101" s="30" t="s">
        <v>183</v>
      </c>
      <c r="C101" s="33" t="s">
        <v>971</v>
      </c>
      <c r="D101" s="180">
        <f>(D134-D131)/8</f>
        <v>374335.46410310408</v>
      </c>
      <c r="E101" s="28"/>
      <c r="F101" s="28"/>
      <c r="G101" s="142"/>
      <c r="H101" s="38"/>
      <c r="I101" s="180">
        <f>(I134-I131)/8</f>
        <v>0</v>
      </c>
      <c r="J101" s="30"/>
      <c r="K101" s="173"/>
    </row>
    <row r="102" spans="1:11">
      <c r="A102" s="133">
        <f t="shared" si="0"/>
        <v>34</v>
      </c>
      <c r="B102" s="30" t="s">
        <v>248</v>
      </c>
      <c r="C102" s="179" t="s">
        <v>464</v>
      </c>
      <c r="D102" s="180">
        <f>+'4- Rate Base'!G24</f>
        <v>904567.77558906574</v>
      </c>
      <c r="E102" s="28"/>
      <c r="F102" s="28" t="s">
        <v>23</v>
      </c>
      <c r="G102" s="26">
        <f>+G119</f>
        <v>0</v>
      </c>
      <c r="H102" s="38"/>
      <c r="I102" s="18">
        <f>+G102*D102</f>
        <v>0</v>
      </c>
      <c r="J102" s="28" t="s">
        <v>10</v>
      </c>
      <c r="K102" s="173"/>
    </row>
    <row r="103" spans="1:11" ht="13.5" thickBot="1">
      <c r="A103" s="133">
        <f t="shared" si="0"/>
        <v>35</v>
      </c>
      <c r="B103" s="30" t="s">
        <v>129</v>
      </c>
      <c r="C103" s="38" t="s">
        <v>428</v>
      </c>
      <c r="D103" s="188">
        <f>+'4- Rate Base'!H24</f>
        <v>0</v>
      </c>
      <c r="E103" s="28"/>
      <c r="F103" s="28" t="s">
        <v>37</v>
      </c>
      <c r="G103" s="26">
        <f>+G68</f>
        <v>0</v>
      </c>
      <c r="H103" s="38"/>
      <c r="I103" s="171">
        <f>+G103*D103</f>
        <v>0</v>
      </c>
      <c r="J103" s="28"/>
      <c r="K103" s="173"/>
    </row>
    <row r="104" spans="1:11">
      <c r="A104" s="133">
        <f t="shared" si="0"/>
        <v>36</v>
      </c>
      <c r="B104" s="30" t="s">
        <v>335</v>
      </c>
      <c r="C104" s="30" t="s">
        <v>670</v>
      </c>
      <c r="D104" s="18">
        <f>SUM(D101:D103)</f>
        <v>1278903.2396921697</v>
      </c>
      <c r="E104" s="30"/>
      <c r="F104" s="30"/>
      <c r="G104" s="40"/>
      <c r="H104" s="40"/>
      <c r="I104" s="18">
        <f>I101+I102+I103</f>
        <v>0</v>
      </c>
      <c r="J104" s="30"/>
      <c r="K104" s="30"/>
    </row>
    <row r="105" spans="1:11" ht="13.5" thickBot="1">
      <c r="A105" s="133"/>
      <c r="B105" s="33"/>
      <c r="C105" s="28"/>
      <c r="D105" s="171"/>
      <c r="E105" s="28"/>
      <c r="F105" s="28"/>
      <c r="G105" s="28"/>
      <c r="H105" s="28"/>
      <c r="I105" s="171"/>
      <c r="J105" s="28"/>
      <c r="K105" s="28"/>
    </row>
    <row r="106" spans="1:11" ht="13.5" thickBot="1">
      <c r="A106" s="133">
        <f>+A104+1</f>
        <v>37</v>
      </c>
      <c r="B106" s="30" t="s">
        <v>338</v>
      </c>
      <c r="C106" s="28" t="s">
        <v>337</v>
      </c>
      <c r="D106" s="181">
        <f>+D104+D98+D96+D84</f>
        <v>72542323.538713321</v>
      </c>
      <c r="E106" s="38"/>
      <c r="F106" s="38"/>
      <c r="G106" s="182"/>
      <c r="H106" s="38"/>
      <c r="I106" s="181">
        <f>+I104+I98+I96+I84</f>
        <v>-4521961.6363634719</v>
      </c>
      <c r="J106" s="28"/>
      <c r="K106" s="173"/>
    </row>
    <row r="107" spans="1:11" ht="13.5" thickTop="1">
      <c r="A107" s="133"/>
      <c r="B107" s="30"/>
      <c r="C107" s="28"/>
      <c r="D107" s="38"/>
      <c r="E107" s="38"/>
      <c r="F107" s="38"/>
      <c r="G107" s="182"/>
      <c r="H107" s="38"/>
      <c r="I107" s="38"/>
      <c r="J107" s="28"/>
      <c r="K107" s="173"/>
    </row>
    <row r="108" spans="1:11">
      <c r="A108" s="133"/>
      <c r="B108" s="30"/>
      <c r="C108" s="28"/>
      <c r="D108" s="38"/>
      <c r="E108" s="38"/>
      <c r="F108" s="38"/>
      <c r="G108" s="182"/>
      <c r="H108" s="38"/>
      <c r="I108" s="38"/>
      <c r="J108" s="28"/>
      <c r="K108" s="173"/>
    </row>
    <row r="109" spans="1:11">
      <c r="A109" s="133"/>
      <c r="B109" s="30"/>
      <c r="C109" s="28"/>
      <c r="D109" s="28"/>
      <c r="E109" s="28"/>
      <c r="F109" s="28"/>
      <c r="G109" s="28"/>
      <c r="H109" s="28"/>
      <c r="I109" s="28"/>
      <c r="J109" s="28"/>
      <c r="K109" s="183"/>
    </row>
    <row r="110" spans="1:11">
      <c r="A110" s="133"/>
      <c r="B110" s="30"/>
      <c r="C110" s="28"/>
      <c r="D110" s="28"/>
      <c r="E110" s="28"/>
      <c r="F110" s="28"/>
      <c r="G110" s="28"/>
      <c r="H110" s="28"/>
      <c r="I110" s="28"/>
      <c r="J110" s="28"/>
      <c r="K110" s="183"/>
    </row>
    <row r="111" spans="1:11">
      <c r="A111" s="133"/>
      <c r="B111" s="30" t="s">
        <v>9</v>
      </c>
      <c r="C111" s="28"/>
      <c r="D111" s="31" t="s">
        <v>91</v>
      </c>
      <c r="E111" s="28"/>
      <c r="F111" s="28"/>
      <c r="G111" s="28"/>
      <c r="H111" s="28"/>
      <c r="I111" s="40"/>
      <c r="J111" s="28"/>
      <c r="K111" s="183" t="str">
        <f>K3</f>
        <v>For  the 12 months ended 12/31/2025</v>
      </c>
    </row>
    <row r="112" spans="1:11">
      <c r="A112" s="133"/>
      <c r="B112" s="30"/>
      <c r="C112" s="28"/>
      <c r="D112" s="31" t="s">
        <v>159</v>
      </c>
      <c r="E112" s="28"/>
      <c r="F112" s="28"/>
      <c r="G112" s="28"/>
      <c r="H112" s="28"/>
      <c r="I112" s="28"/>
      <c r="J112" s="28"/>
      <c r="K112" s="28"/>
    </row>
    <row r="113" spans="1:11">
      <c r="A113" s="133"/>
      <c r="B113" s="33"/>
      <c r="C113" s="28"/>
      <c r="D113" s="31" t="str">
        <f>+D56</f>
        <v>GridLiance High Plains LLC</v>
      </c>
      <c r="E113" s="28"/>
      <c r="F113" s="28"/>
      <c r="G113" s="28"/>
      <c r="H113" s="28"/>
      <c r="I113" s="28"/>
      <c r="J113" s="28"/>
      <c r="K113" s="28"/>
    </row>
    <row r="114" spans="1:11">
      <c r="A114" s="1151"/>
      <c r="B114" s="1151"/>
      <c r="C114" s="1151"/>
      <c r="D114" s="1151"/>
      <c r="E114" s="1151"/>
      <c r="F114" s="1151"/>
      <c r="G114" s="1151"/>
      <c r="H114" s="1151"/>
      <c r="I114" s="1151"/>
      <c r="J114" s="1151"/>
      <c r="K114" s="1151"/>
    </row>
    <row r="115" spans="1:11">
      <c r="A115" s="133"/>
      <c r="B115" s="139" t="s">
        <v>11</v>
      </c>
      <c r="C115" s="139" t="s">
        <v>12</v>
      </c>
      <c r="D115" s="139" t="s">
        <v>13</v>
      </c>
      <c r="E115" s="28" t="s">
        <v>10</v>
      </c>
      <c r="F115" s="28"/>
      <c r="G115" s="138" t="s">
        <v>14</v>
      </c>
      <c r="H115" s="28"/>
      <c r="I115" s="138" t="s">
        <v>15</v>
      </c>
      <c r="J115" s="28"/>
      <c r="K115" s="28"/>
    </row>
    <row r="116" spans="1:11">
      <c r="A116" s="133" t="s">
        <v>16</v>
      </c>
      <c r="B116" s="30"/>
      <c r="C116" s="164"/>
      <c r="D116" s="28"/>
      <c r="E116" s="28"/>
      <c r="F116" s="28"/>
      <c r="G116" s="133"/>
      <c r="H116" s="28"/>
      <c r="I116" s="165" t="s">
        <v>25</v>
      </c>
      <c r="J116" s="28"/>
      <c r="K116" s="165"/>
    </row>
    <row r="117" spans="1:11" ht="13.5" thickBot="1">
      <c r="A117" s="32" t="s">
        <v>18</v>
      </c>
      <c r="B117" s="30"/>
      <c r="C117" s="166" t="s">
        <v>295</v>
      </c>
      <c r="D117" s="165" t="s">
        <v>27</v>
      </c>
      <c r="E117" s="167"/>
      <c r="F117" s="165" t="s">
        <v>28</v>
      </c>
      <c r="G117" s="33"/>
      <c r="H117" s="167"/>
      <c r="I117" s="133" t="s">
        <v>29</v>
      </c>
      <c r="J117" s="28"/>
      <c r="K117" s="165"/>
    </row>
    <row r="118" spans="1:11">
      <c r="A118" s="133"/>
      <c r="B118" s="30" t="s">
        <v>7</v>
      </c>
      <c r="C118" s="28"/>
      <c r="D118" s="28"/>
      <c r="E118" s="28"/>
      <c r="F118" s="28"/>
      <c r="G118" s="28"/>
      <c r="H118" s="28"/>
      <c r="I118" s="28"/>
      <c r="J118" s="28"/>
      <c r="K118" s="28"/>
    </row>
    <row r="119" spans="1:11">
      <c r="A119" s="133">
        <v>1</v>
      </c>
      <c r="B119" s="30" t="s">
        <v>38</v>
      </c>
      <c r="C119" s="28" t="s">
        <v>431</v>
      </c>
      <c r="D119" s="180">
        <f>'5-P3 Support'!C24</f>
        <v>1258245.254387147</v>
      </c>
      <c r="E119" s="28"/>
      <c r="F119" s="28" t="s">
        <v>23</v>
      </c>
      <c r="G119" s="26">
        <f>+I191</f>
        <v>0</v>
      </c>
      <c r="H119" s="38"/>
      <c r="I119" s="18">
        <f t="shared" ref="I119:I129" si="1">+G119*D119</f>
        <v>0</v>
      </c>
      <c r="J119" s="30"/>
      <c r="K119" s="28"/>
    </row>
    <row r="120" spans="1:11">
      <c r="A120" s="149">
        <f>+A119+1</f>
        <v>2</v>
      </c>
      <c r="B120" s="150" t="s">
        <v>155</v>
      </c>
      <c r="C120" s="28" t="s">
        <v>432</v>
      </c>
      <c r="D120" s="180">
        <f>'5-P3 Support'!D24</f>
        <v>0</v>
      </c>
      <c r="E120" s="152"/>
      <c r="F120" s="152" t="str">
        <f>+F119</f>
        <v>TP</v>
      </c>
      <c r="G120" s="142">
        <f>+G119</f>
        <v>0</v>
      </c>
      <c r="H120" s="152"/>
      <c r="I120" s="180">
        <f>+G120*D120</f>
        <v>0</v>
      </c>
      <c r="K120" s="28"/>
    </row>
    <row r="121" spans="1:11">
      <c r="A121" s="149">
        <f t="shared" ref="A121:A167" si="2">+A120+1</f>
        <v>3</v>
      </c>
      <c r="B121" s="30" t="s">
        <v>39</v>
      </c>
      <c r="C121" s="28" t="s">
        <v>433</v>
      </c>
      <c r="D121" s="180">
        <f>'5-P3 Support'!E24</f>
        <v>0</v>
      </c>
      <c r="E121" s="28"/>
      <c r="F121" s="28" t="str">
        <f>+F120</f>
        <v>TP</v>
      </c>
      <c r="G121" s="26">
        <f>+G120</f>
        <v>0</v>
      </c>
      <c r="H121" s="38"/>
      <c r="I121" s="18">
        <f t="shared" si="1"/>
        <v>0</v>
      </c>
      <c r="J121" s="30"/>
      <c r="K121" s="28"/>
    </row>
    <row r="122" spans="1:11">
      <c r="A122" s="149">
        <f t="shared" si="2"/>
        <v>4</v>
      </c>
      <c r="B122" s="30" t="s">
        <v>40</v>
      </c>
      <c r="C122" s="28" t="s">
        <v>434</v>
      </c>
      <c r="D122" s="180">
        <f>'5-P3 Support'!F24</f>
        <v>1736438.4584376859</v>
      </c>
      <c r="E122" s="28"/>
      <c r="F122" s="28" t="s">
        <v>32</v>
      </c>
      <c r="G122" s="26">
        <f>+G74</f>
        <v>0</v>
      </c>
      <c r="H122" s="38"/>
      <c r="I122" s="18">
        <f t="shared" si="1"/>
        <v>0</v>
      </c>
      <c r="J122" s="28"/>
      <c r="K122" s="28" t="s">
        <v>10</v>
      </c>
    </row>
    <row r="123" spans="1:11">
      <c r="A123" s="149">
        <f t="shared" si="2"/>
        <v>5</v>
      </c>
      <c r="B123" s="30" t="s">
        <v>184</v>
      </c>
      <c r="C123" s="28" t="s">
        <v>392</v>
      </c>
      <c r="D123" s="180">
        <f>'5-P3 Support'!G24</f>
        <v>0</v>
      </c>
      <c r="E123" s="28"/>
      <c r="F123" s="28" t="s">
        <v>32</v>
      </c>
      <c r="G123" s="26">
        <f>+G122</f>
        <v>0</v>
      </c>
      <c r="H123" s="38"/>
      <c r="I123" s="18">
        <f t="shared" si="1"/>
        <v>0</v>
      </c>
      <c r="J123" s="28"/>
      <c r="K123" s="28"/>
    </row>
    <row r="124" spans="1:11">
      <c r="A124" s="149">
        <f t="shared" si="2"/>
        <v>6</v>
      </c>
      <c r="B124" s="30" t="s">
        <v>317</v>
      </c>
      <c r="C124" s="28" t="s">
        <v>429</v>
      </c>
      <c r="D124" s="180">
        <f>'5-P3 Support'!H24</f>
        <v>0</v>
      </c>
      <c r="E124" s="28"/>
      <c r="F124" s="28" t="s">
        <v>32</v>
      </c>
      <c r="G124" s="26">
        <f>+G123</f>
        <v>0</v>
      </c>
      <c r="H124" s="38"/>
      <c r="I124" s="18">
        <f t="shared" si="1"/>
        <v>0</v>
      </c>
      <c r="J124" s="28"/>
      <c r="K124" s="28"/>
    </row>
    <row r="125" spans="1:11" s="14" customFormat="1">
      <c r="A125" s="149" t="s">
        <v>303</v>
      </c>
      <c r="B125" s="30" t="s">
        <v>304</v>
      </c>
      <c r="C125" s="28" t="s">
        <v>582</v>
      </c>
      <c r="D125" s="191">
        <f>+'7 - PBOP'!I16</f>
        <v>0</v>
      </c>
      <c r="E125" s="117"/>
      <c r="F125" s="28" t="s">
        <v>32</v>
      </c>
      <c r="G125" s="26">
        <f>+G124</f>
        <v>0</v>
      </c>
      <c r="H125" s="38"/>
      <c r="I125" s="18">
        <f>+G125*D125</f>
        <v>0</v>
      </c>
      <c r="J125" s="117"/>
      <c r="K125" s="117"/>
    </row>
    <row r="126" spans="1:11">
      <c r="A126" s="149">
        <f>+A124+1</f>
        <v>7</v>
      </c>
      <c r="B126" s="30" t="s">
        <v>316</v>
      </c>
      <c r="C126" s="28" t="s">
        <v>559</v>
      </c>
      <c r="D126" s="180">
        <f>'5-P3 Support'!I24</f>
        <v>0</v>
      </c>
      <c r="E126" s="28"/>
      <c r="F126" s="184" t="s">
        <v>23</v>
      </c>
      <c r="G126" s="142">
        <f>+G119</f>
        <v>0</v>
      </c>
      <c r="H126" s="38"/>
      <c r="I126" s="18">
        <f t="shared" si="1"/>
        <v>0</v>
      </c>
      <c r="J126" s="28"/>
      <c r="K126" s="28"/>
    </row>
    <row r="127" spans="1:11" s="14" customFormat="1">
      <c r="A127" s="149" t="s">
        <v>305</v>
      </c>
      <c r="B127" s="30" t="s">
        <v>306</v>
      </c>
      <c r="C127" s="28" t="s">
        <v>583</v>
      </c>
      <c r="D127" s="191">
        <f>+'7 - PBOP'!I13</f>
        <v>0</v>
      </c>
      <c r="E127" s="117"/>
      <c r="F127" s="28" t="s">
        <v>32</v>
      </c>
      <c r="G127" s="26">
        <f>+G125</f>
        <v>0</v>
      </c>
      <c r="H127" s="38"/>
      <c r="I127" s="18">
        <f>+G127*D127</f>
        <v>0</v>
      </c>
      <c r="J127" s="117"/>
      <c r="K127" s="117"/>
    </row>
    <row r="128" spans="1:11">
      <c r="A128" s="149">
        <f>+A126+1</f>
        <v>8</v>
      </c>
      <c r="B128" s="30" t="s">
        <v>416</v>
      </c>
      <c r="C128" s="28" t="s">
        <v>180</v>
      </c>
      <c r="D128" s="644">
        <v>0</v>
      </c>
      <c r="E128" s="28"/>
      <c r="F128" s="28" t="s">
        <v>181</v>
      </c>
      <c r="G128" s="26">
        <f>+G75</f>
        <v>0</v>
      </c>
      <c r="H128" s="38"/>
      <c r="I128" s="18">
        <f t="shared" si="1"/>
        <v>0</v>
      </c>
      <c r="J128" s="28"/>
      <c r="K128" s="28"/>
    </row>
    <row r="129" spans="1:11">
      <c r="A129" s="149">
        <f t="shared" si="2"/>
        <v>9</v>
      </c>
      <c r="B129" s="30" t="s">
        <v>41</v>
      </c>
      <c r="C129" s="28" t="s">
        <v>560</v>
      </c>
      <c r="D129" s="47">
        <f>'5-P3 Support'!J24</f>
        <v>0</v>
      </c>
      <c r="E129" s="28"/>
      <c r="F129" s="28" t="str">
        <f>+F131</f>
        <v>DA</v>
      </c>
      <c r="G129" s="185">
        <v>1</v>
      </c>
      <c r="H129" s="38"/>
      <c r="I129" s="36">
        <f t="shared" si="1"/>
        <v>0</v>
      </c>
      <c r="J129" s="28"/>
      <c r="K129" s="28"/>
    </row>
    <row r="130" spans="1:11">
      <c r="A130" s="149">
        <f t="shared" si="2"/>
        <v>10</v>
      </c>
      <c r="B130" s="150" t="s">
        <v>156</v>
      </c>
      <c r="C130" s="152"/>
      <c r="D130" s="47"/>
      <c r="E130" s="152"/>
      <c r="F130" s="152"/>
      <c r="G130" s="186"/>
      <c r="H130" s="152"/>
      <c r="I130" s="47"/>
      <c r="K130" s="28"/>
    </row>
    <row r="131" spans="1:11">
      <c r="A131" s="149">
        <f t="shared" si="2"/>
        <v>11</v>
      </c>
      <c r="B131" s="150" t="s">
        <v>158</v>
      </c>
      <c r="C131" s="152" t="s">
        <v>561</v>
      </c>
      <c r="D131" s="47">
        <f>'5-P3 Support'!K24</f>
        <v>0</v>
      </c>
      <c r="E131" s="152"/>
      <c r="F131" s="152" t="s">
        <v>97</v>
      </c>
      <c r="G131" s="187">
        <v>1</v>
      </c>
      <c r="H131" s="152"/>
      <c r="I131" s="47">
        <f>+G131*D131</f>
        <v>0</v>
      </c>
      <c r="K131" s="28"/>
    </row>
    <row r="132" spans="1:11">
      <c r="A132" s="149">
        <f t="shared" si="2"/>
        <v>12</v>
      </c>
      <c r="B132" s="150" t="s">
        <v>584</v>
      </c>
      <c r="C132" s="28" t="s">
        <v>562</v>
      </c>
      <c r="D132" s="47">
        <f>'5-P3 Support'!L24</f>
        <v>0</v>
      </c>
      <c r="E132" s="152"/>
      <c r="F132" s="152" t="s">
        <v>23</v>
      </c>
      <c r="G132" s="187">
        <f>+G119</f>
        <v>0</v>
      </c>
      <c r="H132" s="152"/>
      <c r="I132" s="47">
        <f>+G132*D132</f>
        <v>0</v>
      </c>
      <c r="K132" s="28"/>
    </row>
    <row r="133" spans="1:11" ht="13.5" thickBot="1">
      <c r="A133" s="149">
        <f t="shared" si="2"/>
        <v>13</v>
      </c>
      <c r="B133" s="150" t="s">
        <v>157</v>
      </c>
      <c r="C133" s="152" t="s">
        <v>700</v>
      </c>
      <c r="D133" s="188">
        <f>SUM(D131:D132)</f>
        <v>0</v>
      </c>
      <c r="E133" s="152"/>
      <c r="F133" s="152"/>
      <c r="G133" s="187"/>
      <c r="H133" s="152"/>
      <c r="I133" s="188">
        <f>SUM(I131:I132)</f>
        <v>0</v>
      </c>
      <c r="K133" s="28"/>
    </row>
    <row r="134" spans="1:11">
      <c r="A134" s="149">
        <f t="shared" si="2"/>
        <v>14</v>
      </c>
      <c r="B134" s="189" t="s">
        <v>339</v>
      </c>
      <c r="C134" s="118" t="s">
        <v>430</v>
      </c>
      <c r="D134" s="18">
        <f>+D119-D121-D120+D122-D123-D124-D125+D126+D127+D128+D129+D133</f>
        <v>2994683.7128248326</v>
      </c>
      <c r="E134" s="18"/>
      <c r="F134" s="18"/>
      <c r="G134" s="18"/>
      <c r="H134" s="18"/>
      <c r="I134" s="18">
        <f>+I119-I121-I120+I122-I123-I124-I125+I126+I127+I128+I129+I133</f>
        <v>0</v>
      </c>
      <c r="J134" s="28"/>
      <c r="K134" s="28"/>
    </row>
    <row r="135" spans="1:11">
      <c r="A135" s="149"/>
      <c r="B135" s="33"/>
      <c r="C135" s="28"/>
      <c r="D135" s="18"/>
      <c r="E135" s="18"/>
      <c r="F135" s="18"/>
      <c r="G135" s="18"/>
      <c r="H135" s="18"/>
      <c r="I135" s="18"/>
      <c r="J135" s="28"/>
      <c r="K135" s="28"/>
    </row>
    <row r="136" spans="1:11">
      <c r="A136" s="149">
        <f>+A134+1</f>
        <v>15</v>
      </c>
      <c r="B136" s="30" t="s">
        <v>564</v>
      </c>
      <c r="C136" s="28"/>
      <c r="D136" s="18"/>
      <c r="E136" s="18"/>
      <c r="F136" s="18"/>
      <c r="G136" s="18"/>
      <c r="H136" s="18"/>
      <c r="I136" s="18"/>
      <c r="J136" s="28"/>
      <c r="K136" s="28"/>
    </row>
    <row r="137" spans="1:11">
      <c r="A137" s="149">
        <f t="shared" si="2"/>
        <v>16</v>
      </c>
      <c r="B137" s="30" t="s">
        <v>38</v>
      </c>
      <c r="C137" s="179" t="s">
        <v>701</v>
      </c>
      <c r="D137" s="180">
        <f>'5-P3 Support'!M24</f>
        <v>2375573.11</v>
      </c>
      <c r="E137" s="18"/>
      <c r="F137" s="18" t="s">
        <v>23</v>
      </c>
      <c r="G137" s="18">
        <f>+G98</f>
        <v>0</v>
      </c>
      <c r="H137" s="18"/>
      <c r="I137" s="18">
        <f>+G137*D137</f>
        <v>0</v>
      </c>
      <c r="J137" s="28"/>
      <c r="K137" s="173"/>
    </row>
    <row r="138" spans="1:11">
      <c r="A138" s="149">
        <f t="shared" si="2"/>
        <v>17</v>
      </c>
      <c r="B138" s="190" t="s">
        <v>124</v>
      </c>
      <c r="C138" s="179" t="s">
        <v>703</v>
      </c>
      <c r="D138" s="180">
        <f>'5-P3 Support'!C45</f>
        <v>0</v>
      </c>
      <c r="E138" s="18"/>
      <c r="F138" s="18" t="s">
        <v>32</v>
      </c>
      <c r="G138" s="18">
        <f>+G122</f>
        <v>0</v>
      </c>
      <c r="H138" s="18"/>
      <c r="I138" s="18">
        <f>+G138*D138</f>
        <v>0</v>
      </c>
      <c r="J138" s="28"/>
      <c r="K138" s="173"/>
    </row>
    <row r="139" spans="1:11">
      <c r="A139" s="149">
        <f t="shared" si="2"/>
        <v>18</v>
      </c>
      <c r="B139" s="30" t="s">
        <v>416</v>
      </c>
      <c r="C139" s="179" t="s">
        <v>702</v>
      </c>
      <c r="D139" s="175">
        <v>0</v>
      </c>
      <c r="E139" s="36"/>
      <c r="F139" s="36" t="s">
        <v>181</v>
      </c>
      <c r="G139" s="36">
        <f>+G128</f>
        <v>0</v>
      </c>
      <c r="H139" s="36"/>
      <c r="I139" s="36">
        <f>+G139*D139</f>
        <v>0</v>
      </c>
      <c r="J139" s="28"/>
      <c r="K139" s="173"/>
    </row>
    <row r="140" spans="1:11" ht="13.5" thickBot="1">
      <c r="A140" s="149">
        <f t="shared" si="2"/>
        <v>19</v>
      </c>
      <c r="B140" s="150" t="s">
        <v>130</v>
      </c>
      <c r="C140" s="28" t="s">
        <v>435</v>
      </c>
      <c r="D140" s="188">
        <f>'5-P3 Support'!D45</f>
        <v>0</v>
      </c>
      <c r="E140" s="18"/>
      <c r="F140" s="18" t="s">
        <v>97</v>
      </c>
      <c r="G140" s="185">
        <v>1</v>
      </c>
      <c r="H140" s="18"/>
      <c r="I140" s="171">
        <f>+G140*D140</f>
        <v>0</v>
      </c>
      <c r="J140" s="28"/>
      <c r="K140" s="173"/>
    </row>
    <row r="141" spans="1:11">
      <c r="A141" s="149">
        <f t="shared" si="2"/>
        <v>20</v>
      </c>
      <c r="B141" s="30" t="s">
        <v>319</v>
      </c>
      <c r="C141" s="28" t="s">
        <v>318</v>
      </c>
      <c r="D141" s="18">
        <f>SUM(D137:D140)</f>
        <v>2375573.11</v>
      </c>
      <c r="E141" s="18"/>
      <c r="F141" s="18"/>
      <c r="G141" s="18"/>
      <c r="H141" s="18"/>
      <c r="I141" s="18">
        <f>SUM(I137:I140)</f>
        <v>0</v>
      </c>
      <c r="J141" s="28"/>
      <c r="K141" s="28"/>
    </row>
    <row r="142" spans="1:11">
      <c r="A142" s="149"/>
      <c r="B142" s="30"/>
      <c r="C142" s="28"/>
      <c r="D142" s="18"/>
      <c r="E142" s="18"/>
      <c r="F142" s="18"/>
      <c r="G142" s="18"/>
      <c r="H142" s="18"/>
      <c r="I142" s="18"/>
      <c r="J142" s="28"/>
      <c r="K142" s="28"/>
    </row>
    <row r="143" spans="1:11">
      <c r="A143" s="149">
        <f>+A141+1</f>
        <v>21</v>
      </c>
      <c r="B143" s="30" t="s">
        <v>320</v>
      </c>
      <c r="C143" s="33" t="s">
        <v>243</v>
      </c>
      <c r="D143" s="18"/>
      <c r="E143" s="18"/>
      <c r="F143" s="18"/>
      <c r="G143" s="18"/>
      <c r="H143" s="18"/>
      <c r="I143" s="18"/>
      <c r="J143" s="28"/>
      <c r="K143" s="28"/>
    </row>
    <row r="144" spans="1:11">
      <c r="A144" s="149">
        <f t="shared" si="2"/>
        <v>22</v>
      </c>
      <c r="B144" s="30" t="s">
        <v>42</v>
      </c>
      <c r="C144" s="33"/>
      <c r="D144" s="18"/>
      <c r="E144" s="18"/>
      <c r="F144" s="18"/>
      <c r="G144" s="18"/>
      <c r="H144" s="18"/>
      <c r="I144" s="18"/>
      <c r="J144" s="28"/>
      <c r="K144" s="173"/>
    </row>
    <row r="145" spans="1:11">
      <c r="A145" s="149">
        <f t="shared" si="2"/>
        <v>23</v>
      </c>
      <c r="B145" s="30" t="s">
        <v>43</v>
      </c>
      <c r="C145" s="28" t="s">
        <v>436</v>
      </c>
      <c r="D145" s="180">
        <f>'5-P3 Support'!E45</f>
        <v>0</v>
      </c>
      <c r="E145" s="18"/>
      <c r="F145" s="18" t="s">
        <v>32</v>
      </c>
      <c r="G145" s="180">
        <f>+G138</f>
        <v>0</v>
      </c>
      <c r="H145" s="180"/>
      <c r="I145" s="180">
        <f>+G145*D145</f>
        <v>0</v>
      </c>
      <c r="J145" s="28"/>
      <c r="K145" s="173"/>
    </row>
    <row r="146" spans="1:11">
      <c r="A146" s="149">
        <f t="shared" si="2"/>
        <v>24</v>
      </c>
      <c r="B146" s="30" t="s">
        <v>44</v>
      </c>
      <c r="C146" s="28" t="s">
        <v>437</v>
      </c>
      <c r="D146" s="180">
        <f>'5-P3 Support'!F45</f>
        <v>0</v>
      </c>
      <c r="E146" s="18"/>
      <c r="F146" s="18" t="s">
        <v>32</v>
      </c>
      <c r="G146" s="180">
        <f>+G145</f>
        <v>0</v>
      </c>
      <c r="H146" s="180"/>
      <c r="I146" s="180">
        <f>+G146*D146</f>
        <v>0</v>
      </c>
      <c r="J146" s="28"/>
      <c r="K146" s="173"/>
    </row>
    <row r="147" spans="1:11">
      <c r="A147" s="149">
        <f t="shared" si="2"/>
        <v>25</v>
      </c>
      <c r="B147" s="30" t="s">
        <v>45</v>
      </c>
      <c r="C147" s="28" t="s">
        <v>10</v>
      </c>
      <c r="D147" s="18"/>
      <c r="E147" s="18"/>
      <c r="F147" s="18"/>
      <c r="G147" s="180"/>
      <c r="H147" s="180"/>
      <c r="I147" s="180"/>
      <c r="J147" s="28"/>
      <c r="K147" s="173"/>
    </row>
    <row r="148" spans="1:11">
      <c r="A148" s="149">
        <f t="shared" si="2"/>
        <v>26</v>
      </c>
      <c r="B148" s="30" t="s">
        <v>46</v>
      </c>
      <c r="C148" s="28" t="s">
        <v>438</v>
      </c>
      <c r="D148" s="180">
        <f>'5-P3 Support'!G45</f>
        <v>1564168.8186051857</v>
      </c>
      <c r="E148" s="18"/>
      <c r="F148" s="18" t="s">
        <v>37</v>
      </c>
      <c r="G148" s="180">
        <f>+G68</f>
        <v>0</v>
      </c>
      <c r="H148" s="180"/>
      <c r="I148" s="180">
        <f>+G148*D148</f>
        <v>0</v>
      </c>
      <c r="J148" s="28"/>
      <c r="K148" s="173"/>
    </row>
    <row r="149" spans="1:11">
      <c r="A149" s="149">
        <f t="shared" si="2"/>
        <v>27</v>
      </c>
      <c r="B149" s="30" t="s">
        <v>47</v>
      </c>
      <c r="C149" s="28" t="s">
        <v>439</v>
      </c>
      <c r="D149" s="180">
        <f>'5-P3 Support'!H45</f>
        <v>0</v>
      </c>
      <c r="E149" s="18"/>
      <c r="F149" s="180" t="s">
        <v>30</v>
      </c>
      <c r="G149" s="191" t="s">
        <v>182</v>
      </c>
      <c r="H149" s="180"/>
      <c r="I149" s="180">
        <v>0</v>
      </c>
      <c r="J149" s="28"/>
      <c r="K149" s="173"/>
    </row>
    <row r="150" spans="1:11">
      <c r="A150" s="149">
        <f t="shared" si="2"/>
        <v>28</v>
      </c>
      <c r="B150" s="30" t="s">
        <v>48</v>
      </c>
      <c r="C150" s="28" t="s">
        <v>440</v>
      </c>
      <c r="D150" s="180">
        <f>'5-P3 Support'!I45</f>
        <v>0</v>
      </c>
      <c r="E150" s="18"/>
      <c r="F150" s="18" t="s">
        <v>37</v>
      </c>
      <c r="G150" s="180">
        <f>+G148</f>
        <v>0</v>
      </c>
      <c r="H150" s="180"/>
      <c r="I150" s="180">
        <f>+G150*D150</f>
        <v>0</v>
      </c>
      <c r="J150" s="28"/>
      <c r="K150" s="173"/>
    </row>
    <row r="151" spans="1:11" ht="13.5" thickBot="1">
      <c r="A151" s="149">
        <f t="shared" si="2"/>
        <v>29</v>
      </c>
      <c r="B151" s="30" t="s">
        <v>49</v>
      </c>
      <c r="C151" s="28" t="s">
        <v>861</v>
      </c>
      <c r="D151" s="188">
        <f>'5-P3 Support'!J45</f>
        <v>0</v>
      </c>
      <c r="E151" s="18"/>
      <c r="F151" s="18" t="s">
        <v>37</v>
      </c>
      <c r="G151" s="180">
        <f>+G148</f>
        <v>0</v>
      </c>
      <c r="H151" s="180"/>
      <c r="I151" s="188">
        <f>+G151*D151</f>
        <v>0</v>
      </c>
      <c r="J151" s="28"/>
      <c r="K151" s="173"/>
    </row>
    <row r="152" spans="1:11">
      <c r="A152" s="149">
        <f t="shared" si="2"/>
        <v>30</v>
      </c>
      <c r="B152" s="30" t="s">
        <v>322</v>
      </c>
      <c r="C152" s="28" t="s">
        <v>321</v>
      </c>
      <c r="D152" s="18">
        <f>SUM(D145:D151)</f>
        <v>1564168.8186051857</v>
      </c>
      <c r="E152" s="18"/>
      <c r="F152" s="18"/>
      <c r="G152" s="180"/>
      <c r="H152" s="180"/>
      <c r="I152" s="180">
        <f>SUM(I145:I151)</f>
        <v>0</v>
      </c>
      <c r="J152" s="28"/>
      <c r="K152" s="28"/>
    </row>
    <row r="153" spans="1:11">
      <c r="A153" s="149"/>
      <c r="B153" s="30"/>
      <c r="C153" s="28"/>
      <c r="D153" s="28"/>
      <c r="E153" s="28"/>
      <c r="F153" s="28"/>
      <c r="G153" s="145"/>
      <c r="H153" s="28"/>
      <c r="I153" s="28"/>
      <c r="J153" s="28"/>
      <c r="K153" s="28"/>
    </row>
    <row r="154" spans="1:11">
      <c r="A154" s="149">
        <f>+A152+1</f>
        <v>31</v>
      </c>
      <c r="B154" s="30" t="s">
        <v>50</v>
      </c>
      <c r="C154" s="28" t="str">
        <f>"(Note "&amp;A$258&amp;")"</f>
        <v>(Note G)</v>
      </c>
      <c r="D154" s="28"/>
      <c r="E154" s="28"/>
      <c r="F154" s="33"/>
      <c r="G154" s="34"/>
      <c r="H154" s="28"/>
      <c r="I154" s="33"/>
      <c r="J154" s="28"/>
      <c r="K154" s="33"/>
    </row>
    <row r="155" spans="1:11">
      <c r="A155" s="149">
        <f t="shared" si="2"/>
        <v>32</v>
      </c>
      <c r="B155" s="35" t="s">
        <v>924</v>
      </c>
      <c r="C155" s="28" t="s">
        <v>1105</v>
      </c>
      <c r="D155" s="199">
        <f>IF(D259&gt;0,1-(((1-D260)*(1-D259))/(1-D260*D259*D261)),0)</f>
        <v>0.24160000000000004</v>
      </c>
      <c r="E155" s="28"/>
      <c r="F155" s="33"/>
      <c r="G155" s="34"/>
      <c r="H155" s="28"/>
      <c r="I155" s="33"/>
      <c r="J155" s="28"/>
      <c r="K155" s="33"/>
    </row>
    <row r="156" spans="1:11">
      <c r="A156" s="149">
        <f t="shared" si="2"/>
        <v>33</v>
      </c>
      <c r="B156" s="33" t="s">
        <v>51</v>
      </c>
      <c r="C156" s="28" t="s">
        <v>1106</v>
      </c>
      <c r="D156" s="199">
        <f>IF(I210&gt;0,(D155/(1-D155))*(1-I210/I213),0)</f>
        <v>0.22138833361068025</v>
      </c>
      <c r="E156" s="28"/>
      <c r="F156" s="33"/>
      <c r="G156" s="34"/>
      <c r="H156" s="28"/>
      <c r="I156" s="33"/>
      <c r="J156" s="28"/>
      <c r="K156" s="33"/>
    </row>
    <row r="157" spans="1:11">
      <c r="A157" s="149">
        <f t="shared" si="2"/>
        <v>34</v>
      </c>
      <c r="B157" s="30" t="s">
        <v>362</v>
      </c>
      <c r="C157" s="28" t="s">
        <v>363</v>
      </c>
      <c r="D157" s="28"/>
      <c r="E157" s="28"/>
      <c r="F157" s="33"/>
      <c r="G157" s="34"/>
      <c r="H157" s="28"/>
      <c r="I157" s="33"/>
      <c r="J157" s="28"/>
      <c r="K157" s="33"/>
    </row>
    <row r="158" spans="1:11">
      <c r="A158" s="149">
        <f t="shared" si="2"/>
        <v>35</v>
      </c>
      <c r="B158" s="30"/>
      <c r="D158" s="28"/>
      <c r="E158" s="28"/>
      <c r="F158" s="33"/>
      <c r="G158" s="34"/>
      <c r="H158" s="28"/>
      <c r="I158" s="33"/>
      <c r="J158" s="28"/>
      <c r="K158" s="33"/>
    </row>
    <row r="159" spans="1:11">
      <c r="A159" s="149">
        <f>+A158+1</f>
        <v>36</v>
      </c>
      <c r="B159" s="35" t="str">
        <f>"      1 / (1 - T)  =  (from line "&amp;A155&amp;")"</f>
        <v xml:space="preserve">      1 / (1 - T)  =  (from line 32)</v>
      </c>
      <c r="C159" s="28"/>
      <c r="D159" s="791">
        <f>IF(D155=0,0,1/(1-D155))</f>
        <v>1.3185654008438819</v>
      </c>
      <c r="E159" s="28"/>
      <c r="F159" s="33"/>
      <c r="G159" s="34"/>
      <c r="H159" s="28"/>
      <c r="I159" s="18"/>
      <c r="J159" s="28"/>
      <c r="K159" s="33"/>
    </row>
    <row r="160" spans="1:11">
      <c r="A160" s="149">
        <f t="shared" si="2"/>
        <v>37</v>
      </c>
      <c r="B160" s="30" t="s">
        <v>357</v>
      </c>
      <c r="C160" s="28" t="s">
        <v>441</v>
      </c>
      <c r="D160" s="180">
        <f>-'5-P3 Support'!K45</f>
        <v>0</v>
      </c>
      <c r="E160" s="28"/>
      <c r="F160" s="33"/>
      <c r="G160" s="34"/>
      <c r="H160" s="28"/>
      <c r="I160" s="18"/>
      <c r="J160" s="28"/>
      <c r="K160" s="33"/>
    </row>
    <row r="161" spans="1:14">
      <c r="A161" s="149">
        <f t="shared" si="2"/>
        <v>38</v>
      </c>
      <c r="B161" s="30" t="s">
        <v>979</v>
      </c>
      <c r="C161" s="28" t="s">
        <v>980</v>
      </c>
      <c r="D161" s="180">
        <f>-'5-P3 Support'!L45</f>
        <v>0</v>
      </c>
      <c r="E161" s="28"/>
      <c r="F161" s="33"/>
      <c r="G161" s="36"/>
      <c r="H161" s="28"/>
      <c r="I161" s="18"/>
      <c r="J161" s="28"/>
      <c r="K161" s="33"/>
    </row>
    <row r="162" spans="1:14">
      <c r="A162" s="149">
        <f t="shared" si="2"/>
        <v>39</v>
      </c>
      <c r="B162" s="30" t="s">
        <v>463</v>
      </c>
      <c r="C162" s="28" t="s">
        <v>472</v>
      </c>
      <c r="D162" s="180">
        <f>+'5-P3 Support'!M45</f>
        <v>-276927.66615605197</v>
      </c>
      <c r="E162" s="28"/>
      <c r="F162" s="33"/>
      <c r="G162" s="34"/>
      <c r="H162" s="28"/>
      <c r="I162" s="18"/>
      <c r="J162" s="28"/>
      <c r="K162" s="33"/>
    </row>
    <row r="163" spans="1:14" ht="15.75">
      <c r="A163" s="149">
        <f t="shared" si="2"/>
        <v>40</v>
      </c>
      <c r="B163" s="35" t="s">
        <v>358</v>
      </c>
      <c r="C163" s="37" t="s">
        <v>1113</v>
      </c>
      <c r="D163" s="191">
        <f>D156*D170</f>
        <v>1358837.0933238987</v>
      </c>
      <c r="E163" s="38"/>
      <c r="F163" s="38" t="s">
        <v>30</v>
      </c>
      <c r="G163" s="39"/>
      <c r="H163" s="38"/>
      <c r="I163" s="191">
        <f>D163</f>
        <v>1358837.0933238987</v>
      </c>
      <c r="J163" s="28"/>
      <c r="K163" s="143" t="s">
        <v>10</v>
      </c>
      <c r="L163" s="1138"/>
      <c r="M163" s="1139"/>
      <c r="N163" s="1140"/>
    </row>
    <row r="164" spans="1:14" ht="15.75">
      <c r="A164" s="149">
        <f t="shared" si="2"/>
        <v>41</v>
      </c>
      <c r="B164" s="33" t="s">
        <v>359</v>
      </c>
      <c r="C164" s="37" t="s">
        <v>355</v>
      </c>
      <c r="D164" s="370">
        <f>+D$159*D160</f>
        <v>0</v>
      </c>
      <c r="E164" s="38"/>
      <c r="F164" s="40" t="s">
        <v>36</v>
      </c>
      <c r="G164" s="26">
        <f>G84</f>
        <v>0</v>
      </c>
      <c r="H164" s="38"/>
      <c r="I164" s="370">
        <f>+G164*D164</f>
        <v>0</v>
      </c>
      <c r="J164" s="28"/>
      <c r="K164" s="143"/>
      <c r="L164" s="1138"/>
      <c r="M164" s="1141"/>
      <c r="N164" s="1140"/>
    </row>
    <row r="165" spans="1:14" ht="15.75">
      <c r="A165" s="149">
        <f t="shared" si="2"/>
        <v>42</v>
      </c>
      <c r="B165" s="33" t="s">
        <v>981</v>
      </c>
      <c r="C165" s="37" t="s">
        <v>353</v>
      </c>
      <c r="D165" s="370">
        <f>+D$159*D161</f>
        <v>0</v>
      </c>
      <c r="E165" s="38"/>
      <c r="F165" s="40" t="s">
        <v>36</v>
      </c>
      <c r="G165" s="26">
        <f>G164</f>
        <v>0</v>
      </c>
      <c r="H165" s="38"/>
      <c r="I165" s="370">
        <f>+G165*D165</f>
        <v>0</v>
      </c>
      <c r="J165" s="28"/>
      <c r="K165" s="143"/>
      <c r="L165" s="1138"/>
      <c r="M165" s="1139"/>
      <c r="N165" s="1140"/>
    </row>
    <row r="166" spans="1:14" ht="16.5" thickBot="1">
      <c r="A166" s="149">
        <f t="shared" si="2"/>
        <v>43</v>
      </c>
      <c r="B166" s="33" t="s">
        <v>185</v>
      </c>
      <c r="C166" s="37" t="s">
        <v>354</v>
      </c>
      <c r="D166" s="1136">
        <f>+D$159*D162</f>
        <v>-365147.23912981537</v>
      </c>
      <c r="E166" s="38"/>
      <c r="F166" s="40" t="s">
        <v>36</v>
      </c>
      <c r="G166" s="26">
        <f>G165</f>
        <v>0</v>
      </c>
      <c r="H166" s="38"/>
      <c r="I166" s="371">
        <f>+G166*D166</f>
        <v>0</v>
      </c>
      <c r="J166" s="28"/>
      <c r="K166" s="143"/>
      <c r="L166" s="1138"/>
      <c r="M166" s="1142"/>
      <c r="N166" s="1140"/>
    </row>
    <row r="167" spans="1:14" ht="15.75">
      <c r="A167" s="149">
        <f t="shared" si="2"/>
        <v>44</v>
      </c>
      <c r="B167" s="42" t="s">
        <v>360</v>
      </c>
      <c r="C167" s="33" t="s">
        <v>356</v>
      </c>
      <c r="D167" s="191">
        <f>SUM(D163:D166)</f>
        <v>993689.85419408337</v>
      </c>
      <c r="E167" s="38"/>
      <c r="F167" s="38" t="s">
        <v>10</v>
      </c>
      <c r="G167" s="39" t="s">
        <v>10</v>
      </c>
      <c r="H167" s="38"/>
      <c r="I167" s="191">
        <f>SUM(I163:I166)</f>
        <v>1358837.0933238987</v>
      </c>
      <c r="J167" s="28"/>
      <c r="K167" s="28"/>
      <c r="L167" s="1138"/>
      <c r="M167" s="1139"/>
      <c r="N167" s="1140"/>
    </row>
    <row r="168" spans="1:14" ht="15.75">
      <c r="A168" s="149"/>
      <c r="B168" s="33"/>
      <c r="C168" s="192"/>
      <c r="D168" s="18"/>
      <c r="E168" s="28"/>
      <c r="F168" s="28"/>
      <c r="G168" s="145"/>
      <c r="H168" s="28"/>
      <c r="I168" s="18"/>
      <c r="J168" s="28"/>
      <c r="K168" s="28"/>
      <c r="L168" s="1138"/>
      <c r="M168" s="1139"/>
      <c r="N168" s="1140"/>
    </row>
    <row r="169" spans="1:14" ht="15.75">
      <c r="A169" s="149">
        <f>+A167+1</f>
        <v>45</v>
      </c>
      <c r="B169" s="30" t="s">
        <v>53</v>
      </c>
      <c r="J169" s="28"/>
      <c r="K169" s="33"/>
      <c r="L169" s="1143"/>
      <c r="M169" s="1139"/>
      <c r="N169" s="1140"/>
    </row>
    <row r="170" spans="1:14" ht="15.75">
      <c r="A170" s="149">
        <f>A169+1</f>
        <v>46</v>
      </c>
      <c r="B170" s="42" t="s">
        <v>481</v>
      </c>
      <c r="C170" s="35" t="s">
        <v>361</v>
      </c>
      <c r="D170" s="18">
        <f>+$I213*D106</f>
        <v>6137799.0030561639</v>
      </c>
      <c r="E170" s="38"/>
      <c r="F170" s="38" t="s">
        <v>30</v>
      </c>
      <c r="G170" s="193"/>
      <c r="H170" s="38"/>
      <c r="I170" s="18">
        <f>+$I213*I106</f>
        <v>-382602.73823071184</v>
      </c>
      <c r="K170" s="173"/>
      <c r="L170" s="1143"/>
      <c r="M170" s="1139"/>
      <c r="N170" s="1144"/>
    </row>
    <row r="171" spans="1:14">
      <c r="A171" s="149"/>
      <c r="B171" s="30"/>
      <c r="C171" s="33"/>
      <c r="D171" s="36"/>
      <c r="E171" s="38"/>
      <c r="F171" s="38"/>
      <c r="G171" s="193"/>
      <c r="H171" s="38"/>
      <c r="I171" s="36"/>
      <c r="J171" s="28"/>
      <c r="K171" s="173"/>
      <c r="M171" s="1145"/>
    </row>
    <row r="172" spans="1:14" ht="13.5" thickBot="1">
      <c r="A172" s="149">
        <f>A170+1</f>
        <v>47</v>
      </c>
      <c r="B172" s="30" t="s">
        <v>365</v>
      </c>
      <c r="C172" s="28" t="s">
        <v>364</v>
      </c>
      <c r="D172" s="194">
        <f>+D170+D167+D152+D141+D134</f>
        <v>14065914.498680266</v>
      </c>
      <c r="E172" s="38"/>
      <c r="F172" s="38"/>
      <c r="G172" s="38"/>
      <c r="H172" s="38"/>
      <c r="I172" s="194">
        <f>+I170+I167+I152+I141+I134</f>
        <v>976234.35509318695</v>
      </c>
      <c r="J172" s="30"/>
      <c r="K172" s="30"/>
    </row>
    <row r="173" spans="1:14" ht="13.5" thickTop="1">
      <c r="A173" s="149"/>
      <c r="B173" s="30"/>
      <c r="C173" s="28"/>
      <c r="D173" s="38"/>
      <c r="E173" s="38"/>
      <c r="F173" s="38"/>
      <c r="G173" s="38"/>
      <c r="H173" s="38"/>
      <c r="I173" s="36"/>
      <c r="J173" s="30"/>
      <c r="K173" s="30"/>
    </row>
    <row r="174" spans="1:14">
      <c r="A174" s="149"/>
      <c r="B174" s="40"/>
      <c r="C174" s="38"/>
      <c r="D174" s="38"/>
      <c r="E174" s="38"/>
      <c r="F174" s="38"/>
      <c r="G174" s="38"/>
      <c r="H174" s="38"/>
      <c r="I174" s="38"/>
      <c r="J174" s="30"/>
      <c r="K174" s="30"/>
    </row>
    <row r="175" spans="1:14">
      <c r="A175" s="133"/>
      <c r="B175" s="33"/>
      <c r="C175" s="33"/>
      <c r="D175" s="33"/>
      <c r="E175" s="33"/>
      <c r="F175" s="33"/>
      <c r="G175" s="33"/>
      <c r="H175" s="33"/>
      <c r="I175" s="33"/>
      <c r="J175" s="28"/>
      <c r="K175" s="183"/>
    </row>
    <row r="176" spans="1:14">
      <c r="A176" s="133"/>
      <c r="B176" s="33"/>
      <c r="C176" s="33"/>
      <c r="D176" s="33"/>
      <c r="E176" s="33"/>
      <c r="F176" s="33"/>
      <c r="G176" s="33"/>
      <c r="H176" s="33"/>
      <c r="I176" s="33"/>
      <c r="J176" s="28"/>
      <c r="K176" s="28"/>
    </row>
    <row r="177" spans="1:11">
      <c r="A177" s="133"/>
      <c r="B177" s="30" t="s">
        <v>9</v>
      </c>
      <c r="C177" s="33"/>
      <c r="D177" s="157" t="s">
        <v>91</v>
      </c>
      <c r="E177" s="33"/>
      <c r="F177" s="33"/>
      <c r="G177" s="33"/>
      <c r="H177" s="33"/>
      <c r="I177" s="40"/>
      <c r="J177" s="28"/>
      <c r="K177" s="195" t="str">
        <f>K3</f>
        <v>For  the 12 months ended 12/31/2025</v>
      </c>
    </row>
    <row r="178" spans="1:11">
      <c r="A178" s="133"/>
      <c r="B178" s="30"/>
      <c r="C178" s="33"/>
      <c r="D178" s="157" t="s">
        <v>159</v>
      </c>
      <c r="E178" s="33"/>
      <c r="F178" s="33"/>
      <c r="G178" s="33"/>
      <c r="H178" s="33"/>
      <c r="I178" s="33"/>
      <c r="J178" s="28"/>
      <c r="K178" s="28"/>
    </row>
    <row r="179" spans="1:11">
      <c r="A179" s="133"/>
      <c r="B179" s="33"/>
      <c r="C179" s="33"/>
      <c r="D179" s="157" t="str">
        <f>+D113</f>
        <v>GridLiance High Plains LLC</v>
      </c>
      <c r="E179" s="33"/>
      <c r="F179" s="33"/>
      <c r="G179" s="33"/>
      <c r="H179" s="33"/>
      <c r="I179" s="33"/>
      <c r="J179" s="28"/>
      <c r="K179" s="28"/>
    </row>
    <row r="180" spans="1:11">
      <c r="A180" s="1151"/>
      <c r="B180" s="1151"/>
      <c r="C180" s="1151"/>
      <c r="D180" s="1151"/>
      <c r="E180" s="1151"/>
      <c r="F180" s="1151"/>
      <c r="G180" s="1151"/>
      <c r="H180" s="1151"/>
      <c r="I180" s="1151"/>
      <c r="J180" s="1151"/>
      <c r="K180" s="1151"/>
    </row>
    <row r="181" spans="1:11" s="14" customFormat="1">
      <c r="A181" s="196"/>
      <c r="B181" s="139" t="s">
        <v>11</v>
      </c>
      <c r="C181" s="139" t="s">
        <v>12</v>
      </c>
      <c r="D181" s="139" t="s">
        <v>13</v>
      </c>
      <c r="E181" s="28" t="s">
        <v>10</v>
      </c>
      <c r="F181" s="28"/>
      <c r="G181" s="138" t="s">
        <v>14</v>
      </c>
      <c r="H181" s="28"/>
      <c r="I181" s="138" t="s">
        <v>15</v>
      </c>
      <c r="J181" s="117"/>
      <c r="K181" s="117"/>
    </row>
    <row r="182" spans="1:11">
      <c r="A182" s="133"/>
      <c r="B182" s="33"/>
      <c r="C182" s="30"/>
      <c r="D182" s="30"/>
      <c r="E182" s="30"/>
      <c r="F182" s="30"/>
      <c r="G182" s="30"/>
      <c r="H182" s="30"/>
      <c r="I182" s="30"/>
      <c r="J182" s="30"/>
      <c r="K182" s="30"/>
    </row>
    <row r="183" spans="1:11">
      <c r="A183" s="133"/>
      <c r="B183" s="33"/>
      <c r="C183" s="168" t="s">
        <v>54</v>
      </c>
      <c r="D183" s="33"/>
      <c r="E183" s="30"/>
      <c r="F183" s="30"/>
      <c r="G183" s="30"/>
      <c r="H183" s="30"/>
      <c r="I183" s="30"/>
      <c r="J183" s="28"/>
      <c r="K183" s="28"/>
    </row>
    <row r="184" spans="1:11">
      <c r="A184" s="133" t="s">
        <v>16</v>
      </c>
      <c r="B184" s="168"/>
      <c r="C184" s="30"/>
      <c r="D184" s="30"/>
      <c r="E184" s="30"/>
      <c r="F184" s="30"/>
      <c r="G184" s="30"/>
      <c r="H184" s="30"/>
      <c r="I184" s="30"/>
      <c r="J184" s="28"/>
      <c r="K184" s="28"/>
    </row>
    <row r="185" spans="1:11" ht="13.5" thickBot="1">
      <c r="A185" s="32" t="s">
        <v>18</v>
      </c>
      <c r="B185" s="27" t="s">
        <v>55</v>
      </c>
      <c r="C185" s="30"/>
      <c r="D185" s="30"/>
      <c r="E185" s="30"/>
      <c r="F185" s="30"/>
      <c r="G185" s="30"/>
      <c r="H185" s="33"/>
      <c r="I185" s="33"/>
      <c r="J185" s="28"/>
      <c r="K185" s="28"/>
    </row>
    <row r="186" spans="1:11">
      <c r="A186" s="133">
        <v>1</v>
      </c>
      <c r="B186" s="27" t="s">
        <v>343</v>
      </c>
      <c r="C186" s="30" t="s">
        <v>498</v>
      </c>
      <c r="D186" s="28"/>
      <c r="E186" s="28"/>
      <c r="F186" s="28"/>
      <c r="G186" s="28"/>
      <c r="H186" s="28"/>
      <c r="I186" s="180">
        <f>D64</f>
        <v>0</v>
      </c>
      <c r="J186" s="28"/>
      <c r="K186" s="28"/>
    </row>
    <row r="187" spans="1:11">
      <c r="A187" s="133">
        <f>+A186+1</f>
        <v>2</v>
      </c>
      <c r="B187" s="27" t="s">
        <v>344</v>
      </c>
      <c r="C187" s="33" t="s">
        <v>341</v>
      </c>
      <c r="D187" s="33"/>
      <c r="E187" s="33"/>
      <c r="F187" s="33"/>
      <c r="G187" s="33"/>
      <c r="H187" s="33"/>
      <c r="I187" s="169">
        <v>0</v>
      </c>
      <c r="J187" s="28"/>
      <c r="K187" s="28"/>
    </row>
    <row r="188" spans="1:11" ht="13.5" thickBot="1">
      <c r="A188" s="133">
        <f>+A187+1</f>
        <v>3</v>
      </c>
      <c r="B188" s="197" t="s">
        <v>345</v>
      </c>
      <c r="C188" s="198" t="s">
        <v>342</v>
      </c>
      <c r="D188" s="40"/>
      <c r="E188" s="28"/>
      <c r="F188" s="28"/>
      <c r="G188" s="31"/>
      <c r="H188" s="28"/>
      <c r="I188" s="170">
        <v>0</v>
      </c>
      <c r="J188" s="28"/>
      <c r="K188" s="28"/>
    </row>
    <row r="189" spans="1:11">
      <c r="A189" s="133">
        <f t="shared" ref="A189:A220" si="3">+A188+1</f>
        <v>4</v>
      </c>
      <c r="B189" s="27" t="s">
        <v>347</v>
      </c>
      <c r="C189" s="30" t="s">
        <v>346</v>
      </c>
      <c r="D189" s="28"/>
      <c r="E189" s="28"/>
      <c r="F189" s="28"/>
      <c r="G189" s="31"/>
      <c r="H189" s="28"/>
      <c r="I189" s="180">
        <f>I186-I187-I188</f>
        <v>0</v>
      </c>
      <c r="J189" s="28"/>
      <c r="K189" s="28"/>
    </row>
    <row r="190" spans="1:11">
      <c r="A190" s="133"/>
      <c r="B190" s="33"/>
      <c r="C190" s="30"/>
      <c r="D190" s="28"/>
      <c r="E190" s="28"/>
      <c r="F190" s="28"/>
      <c r="G190" s="31"/>
      <c r="H190" s="28"/>
      <c r="I190" s="180"/>
      <c r="J190" s="28"/>
      <c r="K190" s="28"/>
    </row>
    <row r="191" spans="1:11">
      <c r="A191" s="133">
        <f>+A189+1</f>
        <v>5</v>
      </c>
      <c r="B191" s="27" t="s">
        <v>349</v>
      </c>
      <c r="C191" s="137" t="s">
        <v>348</v>
      </c>
      <c r="D191" s="137"/>
      <c r="E191" s="137"/>
      <c r="F191" s="137"/>
      <c r="G191" s="138"/>
      <c r="H191" s="28" t="s">
        <v>56</v>
      </c>
      <c r="I191" s="199">
        <f>IF(I186&gt;0,I189/I186,0)</f>
        <v>0</v>
      </c>
      <c r="J191" s="28"/>
      <c r="K191" s="28"/>
    </row>
    <row r="192" spans="1:11">
      <c r="A192" s="133"/>
      <c r="B192" s="33"/>
      <c r="C192" s="33"/>
      <c r="D192" s="33"/>
      <c r="E192" s="33"/>
      <c r="F192" s="33"/>
      <c r="G192" s="33"/>
      <c r="H192" s="33"/>
      <c r="I192" s="33"/>
      <c r="J192" s="33"/>
      <c r="K192" s="33"/>
    </row>
    <row r="193" spans="1:11">
      <c r="A193" s="133">
        <f>+A191+1</f>
        <v>6</v>
      </c>
      <c r="B193" s="30" t="s">
        <v>186</v>
      </c>
      <c r="C193" s="28"/>
      <c r="D193" s="28"/>
      <c r="E193" s="28"/>
      <c r="F193" s="28"/>
      <c r="G193" s="28"/>
      <c r="H193" s="28"/>
      <c r="I193" s="28"/>
      <c r="J193" s="28"/>
      <c r="K193" s="28"/>
    </row>
    <row r="194" spans="1:11" ht="13.5" thickBot="1">
      <c r="A194" s="133"/>
      <c r="B194" s="30"/>
      <c r="C194" s="200" t="s">
        <v>57</v>
      </c>
      <c r="D194" s="29" t="s">
        <v>58</v>
      </c>
      <c r="E194" s="29" t="s">
        <v>23</v>
      </c>
      <c r="F194" s="28"/>
      <c r="G194" s="29" t="s">
        <v>59</v>
      </c>
      <c r="H194" s="28"/>
      <c r="I194" s="28"/>
      <c r="J194" s="28"/>
      <c r="K194" s="28"/>
    </row>
    <row r="195" spans="1:11">
      <c r="A195" s="133">
        <f>+A193+1</f>
        <v>7</v>
      </c>
      <c r="B195" s="30" t="s">
        <v>414</v>
      </c>
      <c r="C195" s="28" t="s">
        <v>60</v>
      </c>
      <c r="D195" s="169">
        <v>0</v>
      </c>
      <c r="E195" s="26">
        <v>0</v>
      </c>
      <c r="F195" s="201"/>
      <c r="G195" s="18">
        <f>D195*E195</f>
        <v>0</v>
      </c>
      <c r="H195" s="38"/>
      <c r="I195" s="38"/>
      <c r="J195" s="28"/>
      <c r="K195" s="28"/>
    </row>
    <row r="196" spans="1:11">
      <c r="A196" s="133">
        <f t="shared" si="3"/>
        <v>8</v>
      </c>
      <c r="B196" s="30" t="s">
        <v>31</v>
      </c>
      <c r="C196" s="28" t="s">
        <v>442</v>
      </c>
      <c r="D196" s="644">
        <v>0</v>
      </c>
      <c r="E196" s="26">
        <f>+I191</f>
        <v>0</v>
      </c>
      <c r="F196" s="201"/>
      <c r="G196" s="18">
        <f>D196*E196</f>
        <v>0</v>
      </c>
      <c r="H196" s="38"/>
      <c r="I196" s="38"/>
      <c r="J196" s="28"/>
      <c r="K196" s="28"/>
    </row>
    <row r="197" spans="1:11">
      <c r="A197" s="133">
        <f t="shared" si="3"/>
        <v>9</v>
      </c>
      <c r="B197" s="30" t="s">
        <v>415</v>
      </c>
      <c r="C197" s="28" t="s">
        <v>150</v>
      </c>
      <c r="D197" s="169">
        <v>1</v>
      </c>
      <c r="E197" s="26">
        <v>0</v>
      </c>
      <c r="F197" s="201"/>
      <c r="G197" s="18">
        <f>D197*E197</f>
        <v>0</v>
      </c>
      <c r="H197" s="38"/>
      <c r="I197" s="202" t="s">
        <v>61</v>
      </c>
      <c r="J197" s="28"/>
      <c r="K197" s="28"/>
    </row>
    <row r="198" spans="1:11" ht="13.5" thickBot="1">
      <c r="A198" s="133">
        <f t="shared" si="3"/>
        <v>10</v>
      </c>
      <c r="B198" s="30" t="s">
        <v>62</v>
      </c>
      <c r="C198" s="28" t="s">
        <v>443</v>
      </c>
      <c r="D198" s="170">
        <v>0</v>
      </c>
      <c r="E198" s="26">
        <v>0</v>
      </c>
      <c r="F198" s="201"/>
      <c r="G198" s="171">
        <f>D198*E198</f>
        <v>0</v>
      </c>
      <c r="H198" s="38"/>
      <c r="I198" s="203" t="s">
        <v>63</v>
      </c>
      <c r="J198" s="28"/>
      <c r="K198" s="28"/>
    </row>
    <row r="199" spans="1:11">
      <c r="A199" s="133">
        <f t="shared" si="3"/>
        <v>11</v>
      </c>
      <c r="B199" s="30" t="s">
        <v>704</v>
      </c>
      <c r="C199" s="28" t="s">
        <v>351</v>
      </c>
      <c r="D199" s="18">
        <f>SUM(D195:D198)</f>
        <v>1</v>
      </c>
      <c r="E199" s="28"/>
      <c r="F199" s="28"/>
      <c r="G199" s="18">
        <f>SUM(G195:G198)</f>
        <v>0</v>
      </c>
      <c r="H199" s="204" t="s">
        <v>64</v>
      </c>
      <c r="I199" s="176">
        <f>IF(G199&gt;0,G199/D199,0)</f>
        <v>0</v>
      </c>
      <c r="J199" s="31" t="s">
        <v>64</v>
      </c>
      <c r="K199" s="28" t="s">
        <v>65</v>
      </c>
    </row>
    <row r="200" spans="1:11">
      <c r="A200" s="133"/>
      <c r="B200" s="30" t="s">
        <v>10</v>
      </c>
      <c r="C200" s="28" t="s">
        <v>10</v>
      </c>
      <c r="D200" s="33"/>
      <c r="E200" s="28"/>
      <c r="F200" s="28"/>
      <c r="G200" s="33"/>
      <c r="H200" s="33"/>
      <c r="I200" s="33"/>
      <c r="J200" s="33"/>
      <c r="K200" s="28"/>
    </row>
    <row r="201" spans="1:11">
      <c r="A201" s="133">
        <f>+A199+1</f>
        <v>12</v>
      </c>
      <c r="B201" s="30" t="s">
        <v>586</v>
      </c>
      <c r="C201" s="28"/>
      <c r="D201" s="164" t="s">
        <v>58</v>
      </c>
      <c r="E201" s="28"/>
      <c r="F201" s="28"/>
      <c r="G201" s="31" t="s">
        <v>187</v>
      </c>
      <c r="H201" s="34"/>
      <c r="I201" s="173" t="s">
        <v>61</v>
      </c>
      <c r="J201" s="28"/>
      <c r="K201" s="28"/>
    </row>
    <row r="202" spans="1:11">
      <c r="A202" s="133">
        <f t="shared" si="3"/>
        <v>13</v>
      </c>
      <c r="B202" s="30" t="s">
        <v>444</v>
      </c>
      <c r="C202" s="28" t="s">
        <v>188</v>
      </c>
      <c r="D202" s="169">
        <f>+D80</f>
        <v>0</v>
      </c>
      <c r="E202" s="28"/>
      <c r="F202" s="33"/>
      <c r="G202" s="133" t="s">
        <v>671</v>
      </c>
      <c r="H202" s="205"/>
      <c r="I202" s="133" t="s">
        <v>672</v>
      </c>
      <c r="J202" s="28"/>
      <c r="K202" s="139" t="s">
        <v>181</v>
      </c>
    </row>
    <row r="203" spans="1:11">
      <c r="A203" s="133">
        <f t="shared" si="3"/>
        <v>14</v>
      </c>
      <c r="B203" s="30" t="s">
        <v>445</v>
      </c>
      <c r="C203" s="28" t="s">
        <v>862</v>
      </c>
      <c r="D203" s="169">
        <v>0</v>
      </c>
      <c r="E203" s="28"/>
      <c r="F203" s="33"/>
      <c r="G203" s="176">
        <f>IF(D205&gt;0,D202/D205,0)</f>
        <v>0</v>
      </c>
      <c r="H203" s="206" t="s">
        <v>169</v>
      </c>
      <c r="I203" s="176">
        <f>I199</f>
        <v>0</v>
      </c>
      <c r="J203" s="206" t="s">
        <v>64</v>
      </c>
      <c r="K203" s="176">
        <f>I203*G203</f>
        <v>0</v>
      </c>
    </row>
    <row r="204" spans="1:11" ht="13.5" thickBot="1">
      <c r="A204" s="133">
        <f t="shared" si="3"/>
        <v>15</v>
      </c>
      <c r="B204" s="198" t="s">
        <v>62</v>
      </c>
      <c r="C204" s="200" t="s">
        <v>972</v>
      </c>
      <c r="D204" s="170">
        <v>0</v>
      </c>
      <c r="E204" s="28"/>
      <c r="F204" s="28"/>
      <c r="G204" s="28" t="s">
        <v>10</v>
      </c>
      <c r="H204" s="28"/>
      <c r="I204" s="28"/>
      <c r="J204" s="28"/>
      <c r="K204" s="28"/>
    </row>
    <row r="205" spans="1:11">
      <c r="A205" s="133">
        <f t="shared" si="3"/>
        <v>16</v>
      </c>
      <c r="B205" s="30" t="s">
        <v>447</v>
      </c>
      <c r="C205" s="28" t="s">
        <v>350</v>
      </c>
      <c r="D205" s="18">
        <f>D202+D203+D204</f>
        <v>0</v>
      </c>
      <c r="E205" s="28"/>
      <c r="F205" s="28"/>
      <c r="G205" s="28"/>
      <c r="H205" s="28"/>
      <c r="I205" s="28"/>
      <c r="J205" s="28"/>
      <c r="K205" s="28"/>
    </row>
    <row r="206" spans="1:11">
      <c r="A206" s="133"/>
      <c r="B206" s="30"/>
      <c r="C206" s="28"/>
      <c r="D206" s="33"/>
      <c r="E206" s="28"/>
      <c r="F206" s="28"/>
      <c r="G206" s="28"/>
      <c r="H206" s="28"/>
      <c r="I206" s="28"/>
      <c r="J206" s="28"/>
      <c r="K206" s="28"/>
    </row>
    <row r="207" spans="1:11" ht="13.5" thickBot="1">
      <c r="A207" s="133">
        <f>+A205+1</f>
        <v>17</v>
      </c>
      <c r="B207" s="27" t="s">
        <v>66</v>
      </c>
      <c r="C207" s="28" t="s">
        <v>394</v>
      </c>
      <c r="D207" s="28"/>
      <c r="E207" s="28"/>
      <c r="F207" s="28"/>
      <c r="G207" s="28"/>
      <c r="H207" s="28"/>
      <c r="I207" s="29" t="s">
        <v>58</v>
      </c>
      <c r="J207" s="28"/>
      <c r="K207" s="28"/>
    </row>
    <row r="208" spans="1:11">
      <c r="A208" s="133">
        <f>+A207+1</f>
        <v>18</v>
      </c>
      <c r="B208" s="30"/>
      <c r="C208" s="28"/>
      <c r="D208" s="28"/>
      <c r="E208" s="28"/>
      <c r="F208" s="28"/>
      <c r="G208" s="31" t="s">
        <v>67</v>
      </c>
      <c r="H208" s="28"/>
      <c r="I208" s="28"/>
      <c r="J208" s="28"/>
      <c r="K208" s="28"/>
    </row>
    <row r="209" spans="1:11" ht="13.5" thickBot="1">
      <c r="A209" s="133">
        <f t="shared" si="3"/>
        <v>19</v>
      </c>
      <c r="B209" s="30"/>
      <c r="C209" s="28"/>
      <c r="D209" s="32" t="s">
        <v>58</v>
      </c>
      <c r="E209" s="32" t="s">
        <v>68</v>
      </c>
      <c r="F209" s="28"/>
      <c r="G209" s="157" t="str">
        <f>"(Notes "&amp;A266&amp;", "&amp;A272&amp;", &amp; "&amp;A273&amp;")"</f>
        <v>(Notes K, Q, &amp; R)</v>
      </c>
      <c r="H209" s="28"/>
      <c r="I209" s="32" t="s">
        <v>69</v>
      </c>
      <c r="J209" s="28"/>
      <c r="K209" s="28"/>
    </row>
    <row r="210" spans="1:11">
      <c r="A210" s="133">
        <f t="shared" si="3"/>
        <v>20</v>
      </c>
      <c r="B210" s="27" t="s">
        <v>352</v>
      </c>
      <c r="C210" s="33" t="s">
        <v>568</v>
      </c>
      <c r="D210" s="207">
        <v>2917624.22307692</v>
      </c>
      <c r="E210" s="786">
        <f>+MAX(D210/D$213,40%)</f>
        <v>0.4</v>
      </c>
      <c r="F210" s="26"/>
      <c r="G210" s="744">
        <f>'5-P3 Support'!I84</f>
        <v>6.4524759052576847E-2</v>
      </c>
      <c r="H210" s="239"/>
      <c r="I210" s="186">
        <f>IF(E210=0,0,E210*G210)</f>
        <v>2.5809903621030739E-2</v>
      </c>
      <c r="J210" s="208" t="s">
        <v>70</v>
      </c>
      <c r="K210" s="33"/>
    </row>
    <row r="211" spans="1:11">
      <c r="A211" s="133">
        <f t="shared" si="3"/>
        <v>21</v>
      </c>
      <c r="B211" s="27" t="s">
        <v>189</v>
      </c>
      <c r="C211" s="33" t="s">
        <v>568</v>
      </c>
      <c r="D211" s="759">
        <v>0</v>
      </c>
      <c r="E211" s="786">
        <v>0</v>
      </c>
      <c r="F211" s="26"/>
      <c r="G211" s="432">
        <v>0</v>
      </c>
      <c r="H211" s="239"/>
      <c r="I211" s="186">
        <f>E211*G211</f>
        <v>0</v>
      </c>
      <c r="J211" s="28"/>
      <c r="K211" s="33"/>
    </row>
    <row r="212" spans="1:11" ht="13.5" thickBot="1">
      <c r="A212" s="133">
        <f t="shared" si="3"/>
        <v>22</v>
      </c>
      <c r="B212" s="27" t="s">
        <v>460</v>
      </c>
      <c r="C212" s="33" t="s">
        <v>569</v>
      </c>
      <c r="D212" s="878">
        <v>132903795.35461536</v>
      </c>
      <c r="E212" s="786">
        <f>+MIN(D212/D$213,60%)</f>
        <v>0.6</v>
      </c>
      <c r="F212" s="26"/>
      <c r="G212" s="744">
        <v>9.8000000000000004E-2</v>
      </c>
      <c r="H212" s="239"/>
      <c r="I212" s="868">
        <f>E212*G212</f>
        <v>5.8799999999999998E-2</v>
      </c>
      <c r="J212" s="28"/>
      <c r="K212" s="33"/>
    </row>
    <row r="213" spans="1:11">
      <c r="A213" s="133">
        <f t="shared" si="3"/>
        <v>23</v>
      </c>
      <c r="B213" s="30" t="s">
        <v>1445</v>
      </c>
      <c r="C213" s="33" t="s">
        <v>489</v>
      </c>
      <c r="D213" s="209">
        <f>SUM(D210:D212)</f>
        <v>135821419.57769227</v>
      </c>
      <c r="E213" s="28" t="s">
        <v>10</v>
      </c>
      <c r="F213" s="28"/>
      <c r="G213" s="239"/>
      <c r="H213" s="239"/>
      <c r="I213" s="186">
        <f>SUM(I210:I212)</f>
        <v>8.4609903621030741E-2</v>
      </c>
      <c r="J213" s="208" t="s">
        <v>71</v>
      </c>
      <c r="K213" s="33"/>
    </row>
    <row r="214" spans="1:11">
      <c r="A214" s="133"/>
      <c r="B214" s="33"/>
      <c r="C214" s="33"/>
      <c r="D214" s="33"/>
      <c r="E214" s="28"/>
      <c r="F214" s="28"/>
      <c r="G214" s="28"/>
      <c r="H214" s="28"/>
      <c r="I214" s="239"/>
      <c r="J214" s="33"/>
      <c r="K214" s="33"/>
    </row>
    <row r="215" spans="1:11">
      <c r="A215" s="133">
        <f>+A213+1</f>
        <v>24</v>
      </c>
      <c r="B215" s="27" t="s">
        <v>190</v>
      </c>
      <c r="C215" s="27"/>
      <c r="D215" s="27"/>
      <c r="E215" s="27"/>
      <c r="F215" s="27"/>
      <c r="G215" s="27"/>
      <c r="H215" s="27"/>
      <c r="I215" s="27"/>
      <c r="J215" s="27"/>
      <c r="K215" s="27"/>
    </row>
    <row r="216" spans="1:11" ht="13.5" thickBot="1">
      <c r="A216" s="133"/>
      <c r="B216" s="27"/>
      <c r="C216" s="27"/>
      <c r="D216" s="873"/>
      <c r="E216" s="27"/>
      <c r="F216" s="27"/>
      <c r="G216" s="27"/>
      <c r="H216" s="27"/>
      <c r="I216" s="32"/>
      <c r="J216" s="133"/>
      <c r="K216" s="33"/>
    </row>
    <row r="217" spans="1:11">
      <c r="A217" s="133">
        <f>+A215+1</f>
        <v>25</v>
      </c>
      <c r="B217" s="27" t="s">
        <v>673</v>
      </c>
      <c r="C217" s="27" t="s">
        <v>471</v>
      </c>
      <c r="D217" s="27"/>
      <c r="E217" s="27"/>
      <c r="F217" s="27"/>
      <c r="G217" s="210" t="s">
        <v>10</v>
      </c>
      <c r="H217" s="211"/>
      <c r="I217" s="212"/>
      <c r="J217" s="212"/>
      <c r="K217" s="33"/>
    </row>
    <row r="218" spans="1:11">
      <c r="A218" s="133">
        <f t="shared" si="3"/>
        <v>26</v>
      </c>
      <c r="B218" s="33" t="s">
        <v>368</v>
      </c>
      <c r="C218" s="27" t="s">
        <v>448</v>
      </c>
      <c r="D218" s="27"/>
      <c r="E218" s="33"/>
      <c r="F218" s="27"/>
      <c r="G218" s="33"/>
      <c r="H218" s="211"/>
      <c r="I218" s="213">
        <v>0</v>
      </c>
      <c r="J218" s="214"/>
      <c r="K218" s="33"/>
    </row>
    <row r="219" spans="1:11" ht="13.5" thickBot="1">
      <c r="A219" s="133">
        <f t="shared" si="3"/>
        <v>27</v>
      </c>
      <c r="B219" s="215" t="s">
        <v>1</v>
      </c>
      <c r="C219" s="28" t="s">
        <v>863</v>
      </c>
      <c r="D219" s="33"/>
      <c r="E219" s="27"/>
      <c r="F219" s="27"/>
      <c r="G219" s="27"/>
      <c r="H219" s="27"/>
      <c r="I219" s="380">
        <f>+'5-P3 Support'!C67</f>
        <v>0</v>
      </c>
      <c r="J219" s="216"/>
      <c r="K219" s="33"/>
    </row>
    <row r="220" spans="1:11">
      <c r="A220" s="133">
        <f t="shared" si="3"/>
        <v>28</v>
      </c>
      <c r="B220" s="33" t="s">
        <v>191</v>
      </c>
      <c r="C220" s="30"/>
      <c r="D220" s="33"/>
      <c r="E220" s="27"/>
      <c r="F220" s="27"/>
      <c r="G220" s="27"/>
      <c r="H220" s="27"/>
      <c r="I220" s="217">
        <f>I218-I219</f>
        <v>0</v>
      </c>
      <c r="J220" s="214"/>
      <c r="K220" s="33"/>
    </row>
    <row r="221" spans="1:11">
      <c r="A221" s="133"/>
      <c r="B221" s="33"/>
      <c r="C221" s="30"/>
      <c r="D221" s="33"/>
      <c r="E221" s="27"/>
      <c r="F221" s="27"/>
      <c r="G221" s="27"/>
      <c r="H221" s="27"/>
      <c r="I221" s="218"/>
      <c r="J221" s="212"/>
      <c r="K221" s="33"/>
    </row>
    <row r="222" spans="1:11">
      <c r="A222" s="133">
        <f>+A220+1</f>
        <v>29</v>
      </c>
      <c r="B222" s="27" t="s">
        <v>309</v>
      </c>
      <c r="C222" s="30" t="s">
        <v>864</v>
      </c>
      <c r="D222" s="33"/>
      <c r="E222" s="27"/>
      <c r="F222" s="27"/>
      <c r="G222" s="219"/>
      <c r="H222" s="27"/>
      <c r="I222" s="220">
        <f>+'5-P3 Support'!D67</f>
        <v>0</v>
      </c>
      <c r="J222" s="212"/>
      <c r="K222" s="221"/>
    </row>
    <row r="223" spans="1:11">
      <c r="A223" s="133"/>
      <c r="B223" s="33"/>
      <c r="C223" s="27"/>
      <c r="D223" s="27"/>
      <c r="E223" s="27"/>
      <c r="F223" s="27"/>
      <c r="G223" s="27"/>
      <c r="H223" s="27"/>
      <c r="I223" s="218"/>
      <c r="J223" s="212"/>
      <c r="K223" s="221"/>
    </row>
    <row r="224" spans="1:11">
      <c r="A224" s="133">
        <f>+A222+1</f>
        <v>30</v>
      </c>
      <c r="B224" s="27" t="s">
        <v>310</v>
      </c>
      <c r="C224" s="27" t="s">
        <v>705</v>
      </c>
      <c r="D224" s="27"/>
      <c r="E224" s="27"/>
      <c r="F224" s="27"/>
      <c r="G224" s="27"/>
      <c r="H224" s="27"/>
      <c r="I224" s="33"/>
      <c r="J224" s="33"/>
      <c r="K224" s="221"/>
    </row>
    <row r="225" spans="1:11">
      <c r="A225" s="133">
        <f>+A224+1</f>
        <v>31</v>
      </c>
      <c r="B225" s="222" t="s">
        <v>367</v>
      </c>
      <c r="C225" s="28" t="s">
        <v>865</v>
      </c>
      <c r="D225" s="28"/>
      <c r="E225" s="28"/>
      <c r="F225" s="28"/>
      <c r="G225" s="28"/>
      <c r="H225" s="28"/>
      <c r="I225" s="223">
        <f>+'5-P3 Support'!E67</f>
        <v>0</v>
      </c>
      <c r="J225" s="224"/>
      <c r="K225" s="221"/>
    </row>
    <row r="226" spans="1:11" ht="26.25" thickBot="1">
      <c r="A226" s="133">
        <f>+A225+1</f>
        <v>32</v>
      </c>
      <c r="B226" s="225" t="s">
        <v>366</v>
      </c>
      <c r="C226" s="28" t="s">
        <v>866</v>
      </c>
      <c r="D226" s="27"/>
      <c r="E226" s="27"/>
      <c r="F226" s="27"/>
      <c r="G226" s="27"/>
      <c r="H226" s="27"/>
      <c r="I226" s="381">
        <f>+'5-P3 Support'!F67</f>
        <v>0</v>
      </c>
      <c r="J226" s="33"/>
      <c r="K226" s="226"/>
    </row>
    <row r="227" spans="1:11">
      <c r="A227" s="133">
        <f>+A226+1</f>
        <v>33</v>
      </c>
      <c r="B227" s="40" t="s">
        <v>191</v>
      </c>
      <c r="C227" s="133"/>
      <c r="D227" s="28"/>
      <c r="E227" s="28"/>
      <c r="F227" s="28"/>
      <c r="G227" s="28"/>
      <c r="H227" s="27"/>
      <c r="I227" s="227">
        <f>+I225-I226</f>
        <v>0</v>
      </c>
      <c r="J227" s="224"/>
      <c r="K227" s="224"/>
    </row>
    <row r="228" spans="1:11">
      <c r="A228" s="133"/>
      <c r="B228" s="40"/>
      <c r="C228" s="133"/>
      <c r="D228" s="28"/>
      <c r="E228" s="28"/>
      <c r="F228" s="28"/>
      <c r="G228" s="28"/>
      <c r="H228" s="27"/>
      <c r="I228" s="227"/>
      <c r="J228" s="224"/>
      <c r="K228" s="224"/>
    </row>
    <row r="229" spans="1:11">
      <c r="A229" s="133"/>
      <c r="D229" s="28"/>
      <c r="E229" s="28"/>
      <c r="F229" s="28"/>
      <c r="G229" s="28"/>
      <c r="H229" s="27"/>
      <c r="I229" s="227"/>
      <c r="J229" s="224"/>
      <c r="K229" s="224"/>
    </row>
    <row r="230" spans="1:11">
      <c r="A230" s="133"/>
      <c r="B230" s="40"/>
      <c r="D230" s="133"/>
      <c r="E230" s="28"/>
      <c r="F230" s="28"/>
      <c r="G230" s="28"/>
      <c r="H230" s="27"/>
      <c r="I230" s="227"/>
      <c r="J230" s="224"/>
      <c r="K230" s="224"/>
    </row>
    <row r="231" spans="1:11">
      <c r="A231" s="133"/>
      <c r="B231" s="40"/>
      <c r="C231" s="656"/>
      <c r="D231" s="28"/>
      <c r="E231" s="28"/>
      <c r="F231" s="28"/>
      <c r="H231" s="27"/>
      <c r="I231" s="227"/>
      <c r="J231" s="224"/>
      <c r="K231" s="224"/>
    </row>
    <row r="232" spans="1:11">
      <c r="A232" s="133">
        <v>34</v>
      </c>
      <c r="B232" s="40" t="s">
        <v>706</v>
      </c>
      <c r="C232" s="671"/>
      <c r="D232" s="186"/>
      <c r="E232" s="28"/>
      <c r="F232" s="28"/>
      <c r="H232" s="27"/>
      <c r="I232" s="227"/>
      <c r="J232" s="224"/>
      <c r="K232" s="224"/>
    </row>
    <row r="233" spans="1:11">
      <c r="A233" s="133">
        <v>35</v>
      </c>
      <c r="B233" s="40" t="s">
        <v>706</v>
      </c>
      <c r="C233" s="789"/>
      <c r="D233" s="18"/>
      <c r="E233" s="18"/>
      <c r="F233" s="18"/>
      <c r="G233" s="18"/>
      <c r="H233" s="27"/>
      <c r="I233" s="227"/>
      <c r="J233" s="224"/>
      <c r="K233" s="224"/>
    </row>
    <row r="234" spans="1:11">
      <c r="A234" s="133">
        <v>36</v>
      </c>
      <c r="B234" s="40" t="s">
        <v>706</v>
      </c>
      <c r="C234" s="789"/>
      <c r="D234" s="657"/>
      <c r="E234" s="18"/>
      <c r="F234" s="18"/>
      <c r="G234" s="180"/>
      <c r="H234" s="27"/>
      <c r="I234" s="669"/>
      <c r="J234" s="224"/>
      <c r="K234" s="224"/>
    </row>
    <row r="235" spans="1:11">
      <c r="A235" s="133"/>
      <c r="B235" s="40"/>
      <c r="C235" s="133"/>
      <c r="D235" s="28"/>
      <c r="E235" s="28"/>
      <c r="F235" s="28"/>
      <c r="G235" s="28"/>
      <c r="H235" s="27"/>
      <c r="I235" s="227"/>
      <c r="J235" s="224"/>
      <c r="K235" s="224"/>
    </row>
    <row r="236" spans="1:11">
      <c r="A236" s="133"/>
      <c r="B236" s="40"/>
      <c r="C236" s="133"/>
      <c r="D236" s="28"/>
      <c r="E236" s="28"/>
      <c r="F236" s="28"/>
      <c r="G236" s="28"/>
      <c r="H236" s="27"/>
      <c r="I236" s="227"/>
      <c r="J236" s="224"/>
      <c r="K236" s="224"/>
    </row>
    <row r="237" spans="1:11">
      <c r="A237" s="133"/>
      <c r="B237" s="40"/>
      <c r="C237" s="133"/>
      <c r="D237" s="28"/>
      <c r="E237" s="28"/>
      <c r="F237" s="28"/>
      <c r="G237" s="28"/>
      <c r="H237" s="27"/>
      <c r="I237" s="227"/>
      <c r="J237" s="224"/>
      <c r="K237" s="224"/>
    </row>
    <row r="238" spans="1:11">
      <c r="A238" s="133"/>
      <c r="B238" s="40"/>
      <c r="C238" s="133"/>
      <c r="D238" s="28"/>
      <c r="E238" s="28"/>
      <c r="F238" s="28"/>
      <c r="G238" s="28"/>
      <c r="H238" s="27"/>
      <c r="I238" s="227"/>
      <c r="J238" s="224"/>
      <c r="K238" s="224"/>
    </row>
    <row r="239" spans="1:11">
      <c r="A239" s="133"/>
      <c r="B239" s="228"/>
      <c r="C239" s="133"/>
      <c r="D239" s="28"/>
      <c r="E239" s="28"/>
      <c r="F239" s="28"/>
      <c r="G239" s="28"/>
      <c r="H239" s="27"/>
      <c r="I239" s="218"/>
      <c r="J239" s="224"/>
      <c r="K239" s="224"/>
    </row>
    <row r="240" spans="1:11">
      <c r="A240" s="133"/>
      <c r="B240" s="228"/>
      <c r="C240" s="133"/>
      <c r="D240" s="28"/>
      <c r="E240" s="28"/>
      <c r="F240" s="28"/>
      <c r="G240" s="28"/>
      <c r="H240" s="27"/>
      <c r="I240" s="218"/>
      <c r="J240" s="224"/>
      <c r="K240" s="224"/>
    </row>
    <row r="241" spans="1:11">
      <c r="A241" s="133"/>
      <c r="B241" s="30"/>
      <c r="C241" s="30"/>
      <c r="D241" s="28"/>
      <c r="E241" s="28"/>
      <c r="F241" s="28"/>
      <c r="G241" s="28"/>
      <c r="H241" s="30"/>
      <c r="I241" s="28"/>
      <c r="J241" s="30"/>
      <c r="K241" s="183"/>
    </row>
    <row r="242" spans="1:11">
      <c r="A242" s="133"/>
      <c r="B242" s="30"/>
      <c r="C242" s="30"/>
      <c r="D242" s="28"/>
      <c r="E242" s="28"/>
      <c r="F242" s="28"/>
      <c r="G242" s="28"/>
      <c r="H242" s="30"/>
      <c r="I242" s="28"/>
      <c r="J242" s="30"/>
      <c r="K242" s="28"/>
    </row>
    <row r="243" spans="1:11">
      <c r="A243" s="133"/>
      <c r="B243" s="228" t="s">
        <v>9</v>
      </c>
      <c r="C243" s="133"/>
      <c r="D243" s="31" t="s">
        <v>91</v>
      </c>
      <c r="E243" s="28"/>
      <c r="F243" s="28"/>
      <c r="G243" s="28"/>
      <c r="H243" s="27"/>
      <c r="I243" s="40"/>
      <c r="J243" s="212"/>
      <c r="K243" s="229" t="str">
        <f>K3</f>
        <v>For  the 12 months ended 12/31/2025</v>
      </c>
    </row>
    <row r="244" spans="1:11">
      <c r="A244" s="133"/>
      <c r="B244" s="228"/>
      <c r="C244" s="133"/>
      <c r="D244" s="31" t="s">
        <v>159</v>
      </c>
      <c r="E244" s="28"/>
      <c r="F244" s="28"/>
      <c r="G244" s="28"/>
      <c r="H244" s="27"/>
      <c r="I244" s="230"/>
      <c r="J244" s="212"/>
      <c r="K244" s="224"/>
    </row>
    <row r="245" spans="1:11">
      <c r="A245" s="133"/>
      <c r="B245" s="228"/>
      <c r="C245" s="133"/>
      <c r="D245" s="31" t="str">
        <f>+D179</f>
        <v>GridLiance High Plains LLC</v>
      </c>
      <c r="E245" s="28"/>
      <c r="F245" s="28"/>
      <c r="G245" s="28"/>
      <c r="H245" s="27"/>
      <c r="I245" s="230"/>
      <c r="J245" s="212"/>
      <c r="K245" s="224"/>
    </row>
    <row r="246" spans="1:11">
      <c r="A246" s="1151"/>
      <c r="B246" s="1151"/>
      <c r="C246" s="1151"/>
      <c r="D246" s="1151"/>
      <c r="E246" s="1151"/>
      <c r="F246" s="1151"/>
      <c r="G246" s="1151"/>
      <c r="H246" s="1151"/>
      <c r="I246" s="1151"/>
      <c r="J246" s="1151"/>
      <c r="K246" s="1151"/>
    </row>
    <row r="247" spans="1:11">
      <c r="A247" s="133"/>
      <c r="B247" s="228"/>
      <c r="C247" s="133"/>
      <c r="D247" s="28"/>
      <c r="E247" s="28"/>
      <c r="F247" s="28"/>
      <c r="G247" s="28"/>
      <c r="H247" s="27"/>
      <c r="I247" s="230"/>
      <c r="J247" s="212"/>
      <c r="K247" s="224"/>
    </row>
    <row r="248" spans="1:11">
      <c r="A248" s="133"/>
      <c r="B248" s="27" t="s">
        <v>72</v>
      </c>
      <c r="C248" s="133"/>
      <c r="D248" s="28"/>
      <c r="E248" s="28"/>
      <c r="F248" s="28"/>
      <c r="G248" s="28"/>
      <c r="H248" s="27"/>
      <c r="I248" s="28"/>
      <c r="J248" s="27"/>
      <c r="K248" s="28"/>
    </row>
    <row r="249" spans="1:11">
      <c r="A249" s="133"/>
      <c r="B249" s="231" t="s">
        <v>192</v>
      </c>
      <c r="C249" s="133"/>
      <c r="D249" s="28"/>
      <c r="E249" s="28"/>
      <c r="F249" s="28"/>
      <c r="G249" s="28"/>
      <c r="H249" s="27"/>
      <c r="I249" s="28"/>
      <c r="J249" s="27"/>
      <c r="K249" s="28"/>
    </row>
    <row r="250" spans="1:11">
      <c r="A250" s="133" t="s">
        <v>73</v>
      </c>
      <c r="B250" s="27"/>
      <c r="C250" s="27"/>
      <c r="D250" s="28"/>
      <c r="E250" s="28"/>
      <c r="F250" s="28"/>
      <c r="G250" s="28"/>
      <c r="H250" s="27"/>
      <c r="I250" s="28"/>
      <c r="J250" s="27"/>
      <c r="K250" s="28"/>
    </row>
    <row r="251" spans="1:11" ht="13.5" thickBot="1">
      <c r="A251" s="32" t="s">
        <v>74</v>
      </c>
      <c r="B251" s="1153"/>
      <c r="C251" s="1153"/>
      <c r="D251" s="232"/>
      <c r="E251" s="232"/>
      <c r="F251" s="232"/>
      <c r="G251" s="232"/>
      <c r="H251" s="233"/>
      <c r="I251" s="232"/>
      <c r="J251" s="233"/>
      <c r="K251" s="232"/>
    </row>
    <row r="252" spans="1:11">
      <c r="A252" s="233" t="s">
        <v>269</v>
      </c>
      <c r="B252" s="1152" t="s">
        <v>706</v>
      </c>
      <c r="C252" s="1152"/>
      <c r="D252" s="1152"/>
      <c r="E252" s="1152"/>
      <c r="F252" s="1152"/>
      <c r="G252" s="1152"/>
      <c r="H252" s="1152"/>
      <c r="I252" s="1152"/>
      <c r="J252" s="1152"/>
      <c r="K252" s="1152"/>
    </row>
    <row r="253" spans="1:11" ht="64.5" customHeight="1">
      <c r="A253" s="233" t="s">
        <v>270</v>
      </c>
      <c r="B253" s="1152" t="s">
        <v>1097</v>
      </c>
      <c r="C253" s="1152"/>
      <c r="D253" s="1152"/>
      <c r="E253" s="1152"/>
      <c r="F253" s="1152"/>
      <c r="G253" s="1152"/>
      <c r="H253" s="1152"/>
      <c r="I253" s="1152"/>
      <c r="J253" s="1152"/>
      <c r="K253" s="1152"/>
    </row>
    <row r="254" spans="1:11">
      <c r="A254" s="233" t="s">
        <v>77</v>
      </c>
      <c r="B254" s="1152" t="s">
        <v>82</v>
      </c>
      <c r="C254" s="1152"/>
      <c r="D254" s="1152"/>
      <c r="E254" s="1152"/>
      <c r="F254" s="1152"/>
      <c r="G254" s="1152"/>
      <c r="H254" s="1152"/>
      <c r="I254" s="1152"/>
      <c r="J254" s="1152"/>
      <c r="K254" s="1152"/>
    </row>
    <row r="255" spans="1:11" ht="29.25" customHeight="1">
      <c r="A255" s="233" t="s">
        <v>78</v>
      </c>
      <c r="B255" s="1152" t="s">
        <v>449</v>
      </c>
      <c r="C255" s="1152"/>
      <c r="D255" s="1152"/>
      <c r="E255" s="1152"/>
      <c r="F255" s="1152"/>
      <c r="G255" s="1152"/>
      <c r="H255" s="1152"/>
      <c r="I255" s="1152"/>
      <c r="J255" s="1152"/>
      <c r="K255" s="1152"/>
    </row>
    <row r="256" spans="1:11" ht="29.25" customHeight="1">
      <c r="A256" s="233" t="s">
        <v>79</v>
      </c>
      <c r="B256" s="1152" t="s">
        <v>867</v>
      </c>
      <c r="C256" s="1152"/>
      <c r="D256" s="1152"/>
      <c r="E256" s="1152"/>
      <c r="F256" s="1152"/>
      <c r="G256" s="1152"/>
      <c r="H256" s="1152"/>
      <c r="I256" s="1152"/>
      <c r="J256" s="1152"/>
      <c r="K256" s="1152"/>
    </row>
    <row r="257" spans="1:11" ht="30" customHeight="1">
      <c r="A257" s="233" t="s">
        <v>80</v>
      </c>
      <c r="B257" s="1152" t="s">
        <v>193</v>
      </c>
      <c r="C257" s="1152"/>
      <c r="D257" s="1152"/>
      <c r="E257" s="1152"/>
      <c r="F257" s="1152"/>
      <c r="G257" s="1152"/>
      <c r="H257" s="1152"/>
      <c r="I257" s="1152"/>
      <c r="J257" s="1152"/>
      <c r="K257" s="1152"/>
    </row>
    <row r="258" spans="1:11" ht="45.75" customHeight="1">
      <c r="A258" s="1152" t="s">
        <v>81</v>
      </c>
      <c r="B258" s="1152" t="s">
        <v>982</v>
      </c>
      <c r="C258" s="1152"/>
      <c r="D258" s="1152"/>
      <c r="E258" s="1152"/>
      <c r="F258" s="1152"/>
      <c r="G258" s="1152"/>
      <c r="H258" s="1152"/>
      <c r="I258" s="1152"/>
      <c r="J258" s="1152"/>
      <c r="K258" s="1152"/>
    </row>
    <row r="259" spans="1:11">
      <c r="A259" s="1152"/>
      <c r="B259" s="353" t="s">
        <v>86</v>
      </c>
      <c r="C259" s="353" t="s">
        <v>87</v>
      </c>
      <c r="D259" s="787">
        <v>0.21</v>
      </c>
      <c r="E259" s="353" t="s">
        <v>1112</v>
      </c>
      <c r="F259" s="353"/>
      <c r="G259" s="353"/>
      <c r="H259" s="353"/>
      <c r="I259" s="353"/>
      <c r="J259" s="353"/>
      <c r="K259" s="353"/>
    </row>
    <row r="260" spans="1:11">
      <c r="A260" s="1152"/>
      <c r="B260" s="353"/>
      <c r="C260" s="353" t="s">
        <v>88</v>
      </c>
      <c r="D260" s="787">
        <v>0.04</v>
      </c>
      <c r="E260" s="353" t="s">
        <v>983</v>
      </c>
      <c r="F260" s="353"/>
      <c r="G260" s="353"/>
      <c r="H260" s="353"/>
      <c r="I260" s="353"/>
      <c r="J260" s="353"/>
      <c r="K260" s="353"/>
    </row>
    <row r="261" spans="1:11">
      <c r="A261" s="1152"/>
      <c r="B261" s="353"/>
      <c r="C261" s="353" t="s">
        <v>89</v>
      </c>
      <c r="D261" s="787">
        <v>0</v>
      </c>
      <c r="E261" s="353" t="s">
        <v>194</v>
      </c>
      <c r="F261" s="353"/>
      <c r="G261" s="353"/>
      <c r="H261" s="353"/>
      <c r="I261" s="353"/>
      <c r="J261" s="353"/>
      <c r="K261" s="353"/>
    </row>
    <row r="262" spans="1:11">
      <c r="A262" s="1152"/>
      <c r="B262" s="353"/>
      <c r="C262" s="353"/>
      <c r="D262" s="655"/>
      <c r="E262" s="353"/>
      <c r="F262" s="353"/>
      <c r="G262" s="353"/>
      <c r="H262" s="353"/>
      <c r="I262" s="353"/>
      <c r="J262" s="353"/>
      <c r="K262" s="353"/>
    </row>
    <row r="263" spans="1:11" ht="19.5" customHeight="1">
      <c r="A263" s="233" t="s">
        <v>83</v>
      </c>
      <c r="B263" s="1152" t="s">
        <v>196</v>
      </c>
      <c r="C263" s="1152"/>
      <c r="D263" s="1152"/>
      <c r="E263" s="1152"/>
      <c r="F263" s="1152"/>
      <c r="G263" s="1152"/>
      <c r="H263" s="1152"/>
      <c r="I263" s="1152"/>
      <c r="J263" s="1152"/>
      <c r="K263" s="1152"/>
    </row>
    <row r="264" spans="1:11" ht="31.5" customHeight="1">
      <c r="A264" s="233" t="s">
        <v>84</v>
      </c>
      <c r="B264" s="1152" t="s">
        <v>197</v>
      </c>
      <c r="C264" s="1152"/>
      <c r="D264" s="1152"/>
      <c r="E264" s="1152"/>
      <c r="F264" s="1152"/>
      <c r="G264" s="1152"/>
      <c r="H264" s="1152"/>
      <c r="I264" s="1152"/>
      <c r="J264" s="1152"/>
      <c r="K264" s="1152"/>
    </row>
    <row r="265" spans="1:11">
      <c r="A265" s="233" t="s">
        <v>85</v>
      </c>
      <c r="B265" s="1152" t="s">
        <v>90</v>
      </c>
      <c r="C265" s="1152"/>
      <c r="D265" s="1152"/>
      <c r="E265" s="1152"/>
      <c r="F265" s="1152"/>
      <c r="G265" s="1152"/>
      <c r="H265" s="1152"/>
      <c r="I265" s="1152"/>
      <c r="J265" s="1152"/>
      <c r="K265" s="1152"/>
    </row>
    <row r="266" spans="1:11" ht="21" customHeight="1">
      <c r="A266" s="233" t="s">
        <v>161</v>
      </c>
      <c r="B266" s="1152" t="s">
        <v>281</v>
      </c>
      <c r="C266" s="1152"/>
      <c r="D266" s="1152"/>
      <c r="E266" s="1152"/>
      <c r="F266" s="1152"/>
      <c r="G266" s="1152"/>
      <c r="H266" s="1152"/>
      <c r="I266" s="1152"/>
      <c r="J266" s="1152"/>
      <c r="K266" s="1152"/>
    </row>
    <row r="267" spans="1:11">
      <c r="A267" s="233" t="s">
        <v>271</v>
      </c>
      <c r="B267" s="1152" t="s">
        <v>576</v>
      </c>
      <c r="C267" s="1152"/>
      <c r="D267" s="1152"/>
      <c r="E267" s="1152"/>
      <c r="F267" s="1152"/>
      <c r="G267" s="1152"/>
      <c r="H267" s="1152"/>
      <c r="I267" s="1152"/>
      <c r="J267" s="1152"/>
      <c r="K267" s="1152"/>
    </row>
    <row r="268" spans="1:11">
      <c r="A268" s="233" t="s">
        <v>195</v>
      </c>
      <c r="B268" s="1152" t="s">
        <v>202</v>
      </c>
      <c r="C268" s="1152"/>
      <c r="D268" s="1152"/>
      <c r="E268" s="1152"/>
      <c r="F268" s="1152"/>
      <c r="G268" s="1152"/>
      <c r="H268" s="1152"/>
      <c r="I268" s="1152"/>
      <c r="J268" s="1152"/>
      <c r="K268" s="1152"/>
    </row>
    <row r="269" spans="1:11">
      <c r="A269" s="233" t="s">
        <v>272</v>
      </c>
      <c r="B269" s="1152" t="s">
        <v>487</v>
      </c>
      <c r="C269" s="1152"/>
      <c r="D269" s="1152"/>
      <c r="E269" s="1152"/>
      <c r="F269" s="1152"/>
      <c r="G269" s="1152"/>
      <c r="H269" s="1152"/>
      <c r="I269" s="1152"/>
      <c r="J269" s="1152"/>
      <c r="K269" s="1152"/>
    </row>
    <row r="270" spans="1:11" ht="33.75" customHeight="1">
      <c r="A270" s="233" t="s">
        <v>198</v>
      </c>
      <c r="B270" s="1155" t="s">
        <v>853</v>
      </c>
      <c r="C270" s="1156"/>
      <c r="D270" s="1156"/>
      <c r="E270" s="1156"/>
      <c r="F270" s="1156"/>
      <c r="G270" s="1156"/>
      <c r="H270" s="1156"/>
      <c r="I270" s="1156"/>
      <c r="J270" s="1156"/>
      <c r="K270" s="1156"/>
    </row>
    <row r="271" spans="1:11">
      <c r="A271" s="354" t="s">
        <v>199</v>
      </c>
      <c r="B271" s="1157" t="s">
        <v>706</v>
      </c>
      <c r="C271" s="1158"/>
      <c r="D271" s="1158"/>
      <c r="E271" s="1158"/>
      <c r="F271" s="1158"/>
      <c r="G271" s="1158"/>
      <c r="H271" s="1158"/>
      <c r="I271" s="1158"/>
      <c r="J271" s="1158"/>
      <c r="K271" s="1158"/>
    </row>
    <row r="272" spans="1:11" ht="44.25" customHeight="1">
      <c r="A272" s="355" t="s">
        <v>200</v>
      </c>
      <c r="B272" s="1159" t="s">
        <v>1070</v>
      </c>
      <c r="C272" s="1159"/>
      <c r="D272" s="1159"/>
      <c r="E272" s="1159"/>
      <c r="F272" s="1159"/>
      <c r="G272" s="1159"/>
      <c r="H272" s="1159"/>
      <c r="I272" s="1159"/>
      <c r="J272" s="1159"/>
      <c r="K272" s="1159"/>
    </row>
    <row r="273" spans="1:11" ht="28.35" customHeight="1">
      <c r="A273" s="355" t="s">
        <v>201</v>
      </c>
      <c r="B273" s="1149" t="s">
        <v>1099</v>
      </c>
      <c r="C273" s="1149"/>
      <c r="D273" s="1149"/>
      <c r="E273" s="1149"/>
      <c r="F273" s="1149"/>
      <c r="G273" s="1149"/>
      <c r="H273" s="1149"/>
      <c r="I273" s="1149"/>
      <c r="J273" s="1149"/>
      <c r="K273" s="1149"/>
    </row>
    <row r="274" spans="1:11" ht="18.75" customHeight="1">
      <c r="A274" s="355" t="s">
        <v>203</v>
      </c>
      <c r="B274" s="1160" t="s">
        <v>855</v>
      </c>
      <c r="C274" s="1160"/>
      <c r="D274" s="1160"/>
      <c r="E274" s="1160"/>
      <c r="F274" s="1160"/>
      <c r="G274" s="1160"/>
      <c r="H274" s="1160"/>
      <c r="I274" s="1160"/>
      <c r="J274" s="1160"/>
      <c r="K274" s="1160"/>
    </row>
    <row r="275" spans="1:11" s="14" customFormat="1" ht="28.5" customHeight="1">
      <c r="A275" s="355" t="s">
        <v>204</v>
      </c>
      <c r="B275" s="1154" t="s">
        <v>854</v>
      </c>
      <c r="C275" s="1154"/>
      <c r="D275" s="1154"/>
      <c r="E275" s="1154"/>
      <c r="F275" s="1154"/>
      <c r="G275" s="1154"/>
      <c r="H275" s="1154"/>
      <c r="I275" s="1154"/>
      <c r="J275" s="1154"/>
      <c r="K275" s="1154"/>
    </row>
    <row r="276" spans="1:11" s="14" customFormat="1">
      <c r="A276" s="355" t="s">
        <v>308</v>
      </c>
      <c r="B276" s="356" t="s">
        <v>497</v>
      </c>
      <c r="C276" s="356"/>
      <c r="D276" s="356"/>
      <c r="E276" s="356"/>
      <c r="F276" s="356"/>
      <c r="G276" s="356"/>
      <c r="H276" s="353"/>
      <c r="I276" s="357"/>
      <c r="J276" s="358"/>
      <c r="K276" s="358"/>
    </row>
    <row r="277" spans="1:11" s="14" customFormat="1">
      <c r="A277" s="359" t="s">
        <v>393</v>
      </c>
      <c r="B277" s="359" t="s">
        <v>486</v>
      </c>
      <c r="C277" s="359"/>
      <c r="D277" s="359"/>
      <c r="E277" s="359"/>
      <c r="F277" s="359"/>
      <c r="G277" s="359"/>
      <c r="H277" s="359"/>
      <c r="I277" s="359"/>
      <c r="J277" s="359"/>
      <c r="K277" s="359"/>
    </row>
    <row r="278" spans="1:11">
      <c r="A278" s="15" t="s">
        <v>473</v>
      </c>
      <c r="B278" s="15" t="s">
        <v>499</v>
      </c>
    </row>
    <row r="279" spans="1:11" ht="15">
      <c r="A279" s="508" t="s">
        <v>585</v>
      </c>
      <c r="B279" s="15" t="s">
        <v>587</v>
      </c>
    </row>
  </sheetData>
  <customSheetViews>
    <customSheetView guid="{FBCC48E4-C877-408C-9E23-E60DD74454B1}" fitToPage="1">
      <selection activeCell="D88" sqref="D88"/>
      <rowBreaks count="4" manualBreakCount="4">
        <brk id="50" max="10" man="1"/>
        <brk id="108" max="16383" man="1"/>
        <brk id="173" max="10" man="1"/>
        <brk id="239" max="10" man="1"/>
      </rowBreaks>
      <pageMargins left="0.25" right="0.25" top="0.75" bottom="0.75" header="0.3" footer="0.3"/>
      <pageSetup scale="58" fitToHeight="0" orientation="landscape" r:id="rId1"/>
    </customSheetView>
    <customSheetView guid="{F04A2B9A-C6FE-4FEB-AD1E-2CF9AC309BE4}" scale="70" showPageBreaks="1" printArea="1" view="pageBreakPreview" topLeftCell="A61">
      <selection activeCell="C103" sqref="C103"/>
      <rowBreaks count="4" manualBreakCount="4">
        <brk id="50" max="10" man="1"/>
        <brk id="107" max="16383" man="1"/>
        <brk id="170" max="10" man="1"/>
        <brk id="225" max="16383" man="1"/>
      </rowBreaks>
      <pageMargins left="0.7" right="0.7" top="0.75" bottom="0.75" header="0.3" footer="0.3"/>
      <pageSetup scale="51" fitToHeight="6" orientation="landscape" r:id="rId2"/>
    </customSheetView>
  </customSheetViews>
  <mergeCells count="26">
    <mergeCell ref="A258:A262"/>
    <mergeCell ref="B272:K272"/>
    <mergeCell ref="B274:K274"/>
    <mergeCell ref="B258:K258"/>
    <mergeCell ref="B263:K263"/>
    <mergeCell ref="B264:K264"/>
    <mergeCell ref="B265:K265"/>
    <mergeCell ref="B266:K266"/>
    <mergeCell ref="B273:K273"/>
    <mergeCell ref="B275:K275"/>
    <mergeCell ref="B267:K267"/>
    <mergeCell ref="B268:K268"/>
    <mergeCell ref="B269:K269"/>
    <mergeCell ref="B270:K270"/>
    <mergeCell ref="B271:K271"/>
    <mergeCell ref="A57:K57"/>
    <mergeCell ref="A114:K114"/>
    <mergeCell ref="A180:K180"/>
    <mergeCell ref="B257:K257"/>
    <mergeCell ref="A246:K246"/>
    <mergeCell ref="B251:C251"/>
    <mergeCell ref="B252:K252"/>
    <mergeCell ref="B253:K253"/>
    <mergeCell ref="B254:K254"/>
    <mergeCell ref="B255:K255"/>
    <mergeCell ref="B256:K256"/>
  </mergeCells>
  <phoneticPr fontId="0" type="noConversion"/>
  <printOptions horizontalCentered="1"/>
  <pageMargins left="3.472222222222222E-3" right="3.472222222222222E-3" top="6.9444444444444441E-3" bottom="6.9444444444444441E-3" header="4.1666666666666666E-3" footer="4.1666666666666666E-3"/>
  <pageSetup scale="61" fitToHeight="0" orientation="landscape" r:id="rId3"/>
  <rowBreaks count="4" manualBreakCount="4">
    <brk id="50" max="10" man="1"/>
    <brk id="108" max="16383" man="1"/>
    <brk id="173" max="10" man="1"/>
    <brk id="239" max="10" man="1"/>
  </rowBreaks>
  <customProperties>
    <customPr name="_pios_id" r:id="rId4"/>
  </customProperties>
  <ignoredErrors>
    <ignoredError sqref="C12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R213"/>
  <sheetViews>
    <sheetView tabSelected="1" topLeftCell="C4" zoomScale="85" zoomScaleNormal="85" zoomScaleSheetLayoutView="80" workbookViewId="0">
      <selection activeCell="A18" sqref="A18"/>
    </sheetView>
  </sheetViews>
  <sheetFormatPr defaultColWidth="8.88671875" defaultRowHeight="12.75"/>
  <cols>
    <col min="1" max="1" width="5.6640625" style="673" customWidth="1"/>
    <col min="2" max="2" width="32.6640625" style="679" customWidth="1"/>
    <col min="3" max="3" width="10.6640625" style="673" customWidth="1"/>
    <col min="4" max="4" width="9.88671875" style="673" customWidth="1"/>
    <col min="5" max="5" width="16.33203125" style="673" customWidth="1"/>
    <col min="6" max="6" width="12.109375" style="673" customWidth="1"/>
    <col min="7" max="7" width="11.88671875" style="673" customWidth="1"/>
    <col min="8" max="8" width="14.109375" style="673" customWidth="1"/>
    <col min="9" max="9" width="17.109375" style="673" customWidth="1"/>
    <col min="10" max="10" width="38.44140625" style="673" bestFit="1" customWidth="1"/>
    <col min="11" max="11" width="8.88671875" style="673"/>
    <col min="12" max="12" width="12.109375" style="673" customWidth="1"/>
    <col min="13" max="13" width="12.88671875" style="673" customWidth="1"/>
    <col min="14" max="16384" width="8.88671875" style="673"/>
  </cols>
  <sheetData>
    <row r="1" spans="1:18" ht="18" customHeight="1">
      <c r="A1" s="1174" t="s">
        <v>1061</v>
      </c>
      <c r="B1" s="1174"/>
      <c r="C1" s="1174"/>
      <c r="D1" s="1174"/>
      <c r="E1" s="1174"/>
      <c r="F1" s="1174"/>
      <c r="G1" s="1174"/>
      <c r="H1" s="1174"/>
      <c r="I1" s="1174"/>
      <c r="J1" s="1174"/>
    </row>
    <row r="2" spans="1:18" ht="18" customHeight="1">
      <c r="A2" s="1175" t="str">
        <f>+'Attachment H'!D5</f>
        <v>GridLiance High Plains LLC</v>
      </c>
      <c r="B2" s="1174" t="e">
        <f>+'Attachment H'!#REF!</f>
        <v>#REF!</v>
      </c>
      <c r="C2" s="1174" t="e">
        <f>+'Attachment H'!#REF!</f>
        <v>#REF!</v>
      </c>
      <c r="D2" s="1174">
        <f>+'Attachment H'!A4</f>
        <v>0</v>
      </c>
      <c r="E2" s="1174">
        <f>+'Attachment H'!B4</f>
        <v>0</v>
      </c>
      <c r="F2" s="1174">
        <f>+'Attachment H'!C4</f>
        <v>0</v>
      </c>
      <c r="G2" s="1174" t="str">
        <f>+'Attachment H'!D4</f>
        <v>Utilizing FERC Form 1 Data</v>
      </c>
      <c r="H2" s="1174">
        <f>+'Attachment H'!E4</f>
        <v>0</v>
      </c>
      <c r="I2" s="1174">
        <f>+'Attachment H'!F4</f>
        <v>0</v>
      </c>
      <c r="J2" s="1174">
        <f>+'Attachment H'!G4</f>
        <v>0</v>
      </c>
      <c r="K2" s="674"/>
      <c r="L2" s="674"/>
      <c r="M2" s="674"/>
    </row>
    <row r="3" spans="1:18" ht="18" customHeight="1">
      <c r="A3" s="1174" t="str">
        <f>'Attachment H'!K3</f>
        <v>For  the 12 months ended 12/31/2025</v>
      </c>
      <c r="B3" s="1174"/>
      <c r="C3" s="1174"/>
      <c r="D3" s="1174"/>
      <c r="E3" s="1174"/>
      <c r="F3" s="1174"/>
      <c r="G3" s="1174"/>
      <c r="H3" s="1176"/>
      <c r="I3" s="1176"/>
      <c r="J3" s="1174"/>
    </row>
    <row r="4" spans="1:18" ht="18" customHeight="1">
      <c r="A4" s="675"/>
      <c r="B4" s="675"/>
      <c r="C4" s="675"/>
      <c r="D4" s="675"/>
      <c r="E4" s="675"/>
      <c r="F4" s="675"/>
      <c r="G4" s="675"/>
      <c r="H4" s="675"/>
      <c r="I4" s="675"/>
      <c r="J4" s="675"/>
    </row>
    <row r="5" spans="1:18">
      <c r="B5" s="675" t="s">
        <v>286</v>
      </c>
      <c r="C5" s="675" t="s">
        <v>287</v>
      </c>
      <c r="D5" s="675" t="s">
        <v>288</v>
      </c>
      <c r="E5" s="675" t="s">
        <v>289</v>
      </c>
      <c r="F5" s="675" t="s">
        <v>291</v>
      </c>
      <c r="G5" s="675" t="s">
        <v>290</v>
      </c>
      <c r="H5" s="675" t="s">
        <v>292</v>
      </c>
      <c r="I5" s="676" t="s">
        <v>293</v>
      </c>
      <c r="J5" s="675"/>
    </row>
    <row r="6" spans="1:18" ht="25.5">
      <c r="A6" s="677" t="s">
        <v>988</v>
      </c>
      <c r="B6" s="678" t="s">
        <v>989</v>
      </c>
      <c r="C6" s="678" t="s">
        <v>246</v>
      </c>
      <c r="D6" s="678" t="s">
        <v>96</v>
      </c>
      <c r="E6" s="678" t="s">
        <v>990</v>
      </c>
      <c r="F6" s="678" t="s">
        <v>991</v>
      </c>
      <c r="G6" s="678" t="s">
        <v>992</v>
      </c>
      <c r="H6" s="678" t="s">
        <v>993</v>
      </c>
      <c r="I6" s="678" t="s">
        <v>994</v>
      </c>
      <c r="J6" s="678"/>
      <c r="R6" s="675"/>
    </row>
    <row r="7" spans="1:18">
      <c r="A7" s="673" t="s">
        <v>995</v>
      </c>
      <c r="D7" s="675"/>
      <c r="E7" s="675"/>
      <c r="F7" s="675"/>
      <c r="R7" s="675"/>
    </row>
    <row r="8" spans="1:18" ht="20.25" customHeight="1">
      <c r="A8" s="680">
        <v>1</v>
      </c>
      <c r="B8" s="679" t="s">
        <v>996</v>
      </c>
      <c r="C8" s="673" t="s">
        <v>98</v>
      </c>
      <c r="D8" s="783">
        <v>2024</v>
      </c>
      <c r="E8" s="618">
        <f>'4c- ADIT BOY'!C54</f>
        <v>-4541189.8770000003</v>
      </c>
      <c r="F8" s="618">
        <f>'4c- ADIT BOY'!E54</f>
        <v>-4541189.8770000003</v>
      </c>
      <c r="G8" s="618">
        <f>'4c- ADIT BOY'!F54</f>
        <v>0</v>
      </c>
      <c r="H8" s="618">
        <f>'4c- ADIT BOY'!G54</f>
        <v>0</v>
      </c>
      <c r="I8" s="618"/>
      <c r="J8" s="681"/>
    </row>
    <row r="9" spans="1:18" ht="20.25" customHeight="1">
      <c r="A9" s="680">
        <f>A8+1</f>
        <v>2</v>
      </c>
      <c r="B9" s="679" t="s">
        <v>1108</v>
      </c>
      <c r="C9" s="673" t="s">
        <v>98</v>
      </c>
      <c r="D9" s="783">
        <v>2025</v>
      </c>
      <c r="E9" s="618">
        <f>'4d- ADIT EOY'!C54-'4d- ADIT EOY'!C51</f>
        <v>0</v>
      </c>
      <c r="F9" s="618">
        <f>'4d- ADIT EOY'!E54-'4d- ADIT EOY'!E51</f>
        <v>0</v>
      </c>
      <c r="G9" s="618">
        <f>'4d- ADIT EOY'!F54-'4d- ADIT EOY'!F51</f>
        <v>0</v>
      </c>
      <c r="H9" s="618">
        <f>'4d- ADIT EOY'!G54-'4d- ADIT EOY'!G51</f>
        <v>0</v>
      </c>
      <c r="I9" s="618"/>
      <c r="J9" s="681"/>
    </row>
    <row r="10" spans="1:18" ht="20.25" customHeight="1">
      <c r="A10" s="680">
        <f t="shared" ref="A10:A15" si="0">A9+1</f>
        <v>3</v>
      </c>
      <c r="B10" s="679" t="s">
        <v>1090</v>
      </c>
      <c r="C10" s="673" t="s">
        <v>98</v>
      </c>
      <c r="D10" s="783">
        <v>2025</v>
      </c>
      <c r="E10" s="618">
        <f>'4f-ADIT True-up Proration'!F22</f>
        <v>-945934.64373435744</v>
      </c>
      <c r="F10" s="618">
        <f>'4f-ADIT True-up Proration'!N21</f>
        <v>-4521961.6363634719</v>
      </c>
      <c r="G10" s="618">
        <f>'4f-ADIT True-up Proration'!W21</f>
        <v>0</v>
      </c>
      <c r="H10" s="618">
        <f>'4f-ADIT True-up Proration'!AF21</f>
        <v>0</v>
      </c>
      <c r="I10" s="618"/>
      <c r="J10" s="681"/>
    </row>
    <row r="11" spans="1:18" ht="20.25" customHeight="1">
      <c r="A11" s="680">
        <f t="shared" si="0"/>
        <v>4</v>
      </c>
      <c r="B11" s="679" t="s">
        <v>1075</v>
      </c>
      <c r="D11" s="749"/>
      <c r="E11" s="683">
        <f>E9+E10</f>
        <v>-945934.64373435744</v>
      </c>
      <c r="F11" s="683">
        <f>F9+F10</f>
        <v>-4521961.6363634719</v>
      </c>
      <c r="G11" s="683">
        <f>G9+G10</f>
        <v>0</v>
      </c>
      <c r="H11" s="683">
        <f>H9+H10</f>
        <v>0</v>
      </c>
      <c r="I11" s="683"/>
      <c r="J11" s="683"/>
    </row>
    <row r="12" spans="1:18" ht="20.25" customHeight="1">
      <c r="A12" s="680">
        <f t="shared" si="0"/>
        <v>5</v>
      </c>
      <c r="B12" s="679" t="s">
        <v>997</v>
      </c>
      <c r="E12" s="681"/>
      <c r="F12" s="681">
        <v>1</v>
      </c>
      <c r="G12" s="681"/>
      <c r="H12" s="681"/>
      <c r="I12" s="681"/>
      <c r="J12" s="682">
        <v>1</v>
      </c>
    </row>
    <row r="13" spans="1:18" ht="20.25" customHeight="1">
      <c r="A13" s="680">
        <f t="shared" si="0"/>
        <v>6</v>
      </c>
      <c r="B13" s="679" t="s">
        <v>998</v>
      </c>
      <c r="E13" s="681"/>
      <c r="F13" s="681"/>
      <c r="G13" s="681">
        <f>'Attachment H'!G$84</f>
        <v>0</v>
      </c>
      <c r="H13" s="681"/>
      <c r="I13" s="681"/>
      <c r="J13" s="673" t="s">
        <v>999</v>
      </c>
    </row>
    <row r="14" spans="1:18" ht="20.25" customHeight="1">
      <c r="A14" s="680">
        <f t="shared" si="0"/>
        <v>7</v>
      </c>
      <c r="B14" s="679" t="s">
        <v>1000</v>
      </c>
      <c r="E14" s="681"/>
      <c r="F14" s="681"/>
      <c r="G14" s="681"/>
      <c r="H14" s="681">
        <f>'Attachment H'!I$199</f>
        <v>0</v>
      </c>
      <c r="I14" s="681"/>
      <c r="J14" s="673" t="s">
        <v>1001</v>
      </c>
    </row>
    <row r="15" spans="1:18" ht="20.25" customHeight="1">
      <c r="A15" s="680">
        <f t="shared" si="0"/>
        <v>8</v>
      </c>
      <c r="B15" s="679" t="s">
        <v>1002</v>
      </c>
      <c r="E15" s="683">
        <f>+E11</f>
        <v>-945934.64373435744</v>
      </c>
      <c r="F15" s="683">
        <f>F11*F12</f>
        <v>-4521961.6363634719</v>
      </c>
      <c r="G15" s="683">
        <f>+G11*G13</f>
        <v>0</v>
      </c>
      <c r="H15" s="683">
        <f>+H11*H14</f>
        <v>0</v>
      </c>
      <c r="I15" s="683">
        <f>+F15+G15+H15</f>
        <v>-4521961.6363634719</v>
      </c>
      <c r="J15" s="681" t="s">
        <v>1068</v>
      </c>
    </row>
    <row r="16" spans="1:18">
      <c r="A16" s="680"/>
    </row>
    <row r="17" spans="1:10">
      <c r="A17" s="673" t="s">
        <v>1003</v>
      </c>
    </row>
    <row r="18" spans="1:10" ht="20.25" customHeight="1">
      <c r="A18" s="680">
        <f>A15+1</f>
        <v>9</v>
      </c>
      <c r="B18" s="679" t="s">
        <v>1004</v>
      </c>
      <c r="C18" s="673" t="s">
        <v>98</v>
      </c>
      <c r="D18" s="783">
        <f>D8</f>
        <v>2024</v>
      </c>
      <c r="E18" s="618">
        <f>'4c- ADIT BOY'!C78</f>
        <v>0</v>
      </c>
      <c r="F18" s="618">
        <f>'4c- ADIT BOY'!E78</f>
        <v>0</v>
      </c>
      <c r="G18" s="618">
        <f>'4c- ADIT BOY'!F78</f>
        <v>0</v>
      </c>
      <c r="H18" s="618">
        <f>'4c- ADIT BOY'!G78</f>
        <v>0</v>
      </c>
      <c r="I18" s="618"/>
      <c r="J18" s="681"/>
    </row>
    <row r="19" spans="1:10" ht="20.25" customHeight="1">
      <c r="A19" s="680">
        <f>A18+1</f>
        <v>10</v>
      </c>
      <c r="B19" s="679" t="s">
        <v>1109</v>
      </c>
      <c r="C19" s="673" t="s">
        <v>98</v>
      </c>
      <c r="D19" s="783">
        <f t="shared" ref="D19:D20" si="1">D9</f>
        <v>2025</v>
      </c>
      <c r="E19" s="618">
        <f>'4d- ADIT EOY'!C78-'4d- ADIT EOY'!C75</f>
        <v>0</v>
      </c>
      <c r="F19" s="618">
        <f>'4d- ADIT EOY'!E78-'4d- ADIT EOY'!E75</f>
        <v>0</v>
      </c>
      <c r="G19" s="618">
        <f>'4d- ADIT EOY'!F78-'4d- ADIT EOY'!F75</f>
        <v>0</v>
      </c>
      <c r="H19" s="618">
        <f>'4d- ADIT EOY'!G78-'4d- ADIT EOY'!G75</f>
        <v>0</v>
      </c>
      <c r="I19" s="618"/>
      <c r="J19" s="681"/>
    </row>
    <row r="20" spans="1:10" ht="20.25" customHeight="1">
      <c r="A20" s="680">
        <f t="shared" ref="A20:A25" si="2">A19+1</f>
        <v>11</v>
      </c>
      <c r="B20" s="679" t="s">
        <v>1091</v>
      </c>
      <c r="C20" s="673" t="s">
        <v>98</v>
      </c>
      <c r="D20" s="783">
        <f t="shared" si="1"/>
        <v>2025</v>
      </c>
      <c r="E20" s="618">
        <f>'4f-ADIT True-up Proration'!F38</f>
        <v>0</v>
      </c>
      <c r="F20" s="618">
        <f>'4f-ADIT True-up Proration'!N37</f>
        <v>0</v>
      </c>
      <c r="G20" s="618">
        <f>'4f-ADIT True-up Proration'!W37</f>
        <v>0</v>
      </c>
      <c r="H20" s="618">
        <f>'4f-ADIT True-up Proration'!AF37</f>
        <v>0</v>
      </c>
      <c r="I20" s="618"/>
      <c r="J20" s="681"/>
    </row>
    <row r="21" spans="1:10" ht="20.25" customHeight="1">
      <c r="A21" s="680">
        <f t="shared" si="2"/>
        <v>12</v>
      </c>
      <c r="B21" s="679" t="s">
        <v>1075</v>
      </c>
      <c r="D21" s="749"/>
      <c r="E21" s="683">
        <f>E19+E20</f>
        <v>0</v>
      </c>
      <c r="F21" s="683">
        <f>F19+F20</f>
        <v>0</v>
      </c>
      <c r="G21" s="683">
        <f>G19+G20</f>
        <v>0</v>
      </c>
      <c r="H21" s="683">
        <f>H19+H20</f>
        <v>0</v>
      </c>
      <c r="I21" s="618"/>
      <c r="J21" s="681"/>
    </row>
    <row r="22" spans="1:10" ht="20.25" customHeight="1">
      <c r="A22" s="680">
        <f t="shared" si="2"/>
        <v>13</v>
      </c>
      <c r="B22" s="679" t="s">
        <v>997</v>
      </c>
      <c r="E22" s="681"/>
      <c r="F22" s="681">
        <v>1</v>
      </c>
      <c r="G22" s="681"/>
      <c r="H22" s="681"/>
      <c r="I22" s="681"/>
      <c r="J22" s="682">
        <v>1</v>
      </c>
    </row>
    <row r="23" spans="1:10" ht="20.25" customHeight="1">
      <c r="A23" s="680">
        <f t="shared" si="2"/>
        <v>14</v>
      </c>
      <c r="B23" s="679" t="s">
        <v>998</v>
      </c>
      <c r="E23" s="681"/>
      <c r="F23" s="681"/>
      <c r="G23" s="681">
        <f>'Attachment H'!G$84</f>
        <v>0</v>
      </c>
      <c r="H23" s="681"/>
      <c r="I23" s="681"/>
      <c r="J23" s="673" t="s">
        <v>999</v>
      </c>
    </row>
    <row r="24" spans="1:10" ht="20.25" customHeight="1">
      <c r="A24" s="680">
        <f t="shared" si="2"/>
        <v>15</v>
      </c>
      <c r="B24" s="679" t="s">
        <v>1000</v>
      </c>
      <c r="E24" s="681"/>
      <c r="F24" s="681"/>
      <c r="G24" s="681"/>
      <c r="H24" s="681">
        <f>'Attachment H'!I$199</f>
        <v>0</v>
      </c>
      <c r="I24" s="681"/>
      <c r="J24" s="673" t="s">
        <v>1001</v>
      </c>
    </row>
    <row r="25" spans="1:10" ht="20.25" customHeight="1">
      <c r="A25" s="680">
        <f t="shared" si="2"/>
        <v>16</v>
      </c>
      <c r="B25" s="679" t="s">
        <v>1002</v>
      </c>
      <c r="E25" s="683">
        <f>+E21</f>
        <v>0</v>
      </c>
      <c r="F25" s="683">
        <f>+F21*F22</f>
        <v>0</v>
      </c>
      <c r="G25" s="683">
        <f>+G21*G23</f>
        <v>0</v>
      </c>
      <c r="H25" s="683">
        <f>+H21*H24</f>
        <v>0</v>
      </c>
      <c r="I25" s="683">
        <f>+F25+G25+H25</f>
        <v>0</v>
      </c>
      <c r="J25" s="681" t="s">
        <v>1068</v>
      </c>
    </row>
    <row r="26" spans="1:10">
      <c r="A26" s="680"/>
    </row>
    <row r="27" spans="1:10">
      <c r="A27" s="673" t="s">
        <v>1005</v>
      </c>
    </row>
    <row r="28" spans="1:10" ht="20.25" customHeight="1">
      <c r="A28" s="680">
        <f>A25+1</f>
        <v>17</v>
      </c>
      <c r="B28" s="679" t="s">
        <v>1006</v>
      </c>
      <c r="C28" s="673" t="s">
        <v>98</v>
      </c>
      <c r="D28" s="783">
        <f>D18</f>
        <v>2024</v>
      </c>
      <c r="E28" s="618">
        <f>'4c- ADIT BOY'!C32</f>
        <v>0</v>
      </c>
      <c r="F28" s="618">
        <f>'4c- ADIT BOY'!E32</f>
        <v>0</v>
      </c>
      <c r="G28" s="618">
        <f>'4c- ADIT BOY'!F32</f>
        <v>0</v>
      </c>
      <c r="H28" s="618">
        <f>'4c- ADIT BOY'!G32</f>
        <v>0</v>
      </c>
      <c r="I28" s="618"/>
      <c r="J28" s="681"/>
    </row>
    <row r="29" spans="1:10" ht="20.25" customHeight="1">
      <c r="A29" s="680">
        <f>A28+1</f>
        <v>18</v>
      </c>
      <c r="B29" s="679" t="s">
        <v>1110</v>
      </c>
      <c r="C29" s="673" t="s">
        <v>98</v>
      </c>
      <c r="D29" s="783">
        <f t="shared" ref="D29:D30" si="3">D19</f>
        <v>2025</v>
      </c>
      <c r="E29" s="618">
        <f>'4d- ADIT EOY'!C32-'4d- ADIT EOY'!C29</f>
        <v>0</v>
      </c>
      <c r="F29" s="618">
        <f>'4d- ADIT EOY'!E32-'4d- ADIT EOY'!E29</f>
        <v>0</v>
      </c>
      <c r="G29" s="618">
        <f>'4d- ADIT EOY'!F32-'4d- ADIT EOY'!F29</f>
        <v>0</v>
      </c>
      <c r="H29" s="618">
        <f>'4d- ADIT EOY'!G32-'4d- ADIT EOY'!G29</f>
        <v>0</v>
      </c>
      <c r="I29" s="618"/>
      <c r="J29" s="681"/>
    </row>
    <row r="30" spans="1:10" ht="20.25" customHeight="1">
      <c r="A30" s="680">
        <f t="shared" ref="A30:A35" si="4">A29+1</f>
        <v>19</v>
      </c>
      <c r="B30" s="679" t="s">
        <v>1092</v>
      </c>
      <c r="C30" s="673" t="s">
        <v>98</v>
      </c>
      <c r="D30" s="783">
        <f t="shared" si="3"/>
        <v>2025</v>
      </c>
      <c r="E30" s="618">
        <f>'4f-ADIT True-up Proration'!F54</f>
        <v>0</v>
      </c>
      <c r="F30" s="618">
        <f>'4f-ADIT True-up Proration'!N53</f>
        <v>0</v>
      </c>
      <c r="G30" s="618">
        <f>'4f-ADIT True-up Proration'!W53</f>
        <v>0</v>
      </c>
      <c r="H30" s="618">
        <f>'4f-ADIT True-up Proration'!AF53</f>
        <v>0</v>
      </c>
      <c r="I30" s="618"/>
      <c r="J30" s="681"/>
    </row>
    <row r="31" spans="1:10" ht="20.25" customHeight="1">
      <c r="A31" s="680">
        <f t="shared" si="4"/>
        <v>20</v>
      </c>
      <c r="B31" s="679" t="s">
        <v>1075</v>
      </c>
      <c r="D31" s="749"/>
      <c r="E31" s="683">
        <f>E29+E30</f>
        <v>0</v>
      </c>
      <c r="F31" s="683">
        <f>F29+F30</f>
        <v>0</v>
      </c>
      <c r="G31" s="683">
        <f>G29+G30</f>
        <v>0</v>
      </c>
      <c r="H31" s="683">
        <f>H29+H30</f>
        <v>0</v>
      </c>
      <c r="I31" s="618"/>
      <c r="J31" s="681"/>
    </row>
    <row r="32" spans="1:10" ht="20.25" customHeight="1">
      <c r="A32" s="680">
        <f t="shared" si="4"/>
        <v>21</v>
      </c>
      <c r="B32" s="679" t="s">
        <v>997</v>
      </c>
      <c r="E32" s="681"/>
      <c r="F32" s="681">
        <v>1</v>
      </c>
      <c r="G32" s="681"/>
      <c r="H32" s="681"/>
      <c r="I32" s="681"/>
      <c r="J32" s="682">
        <v>1</v>
      </c>
    </row>
    <row r="33" spans="1:10" ht="20.25" customHeight="1">
      <c r="A33" s="680">
        <f t="shared" si="4"/>
        <v>22</v>
      </c>
      <c r="B33" s="679" t="s">
        <v>998</v>
      </c>
      <c r="E33" s="681"/>
      <c r="F33" s="681"/>
      <c r="G33" s="681">
        <f>'Attachment H'!G$84</f>
        <v>0</v>
      </c>
      <c r="H33" s="681"/>
      <c r="I33" s="681"/>
      <c r="J33" s="673" t="s">
        <v>999</v>
      </c>
    </row>
    <row r="34" spans="1:10" ht="20.25" customHeight="1">
      <c r="A34" s="680">
        <f t="shared" si="4"/>
        <v>23</v>
      </c>
      <c r="B34" s="679" t="s">
        <v>1000</v>
      </c>
      <c r="E34" s="681"/>
      <c r="F34" s="681"/>
      <c r="G34" s="681"/>
      <c r="H34" s="681">
        <f>'Attachment H'!I$199</f>
        <v>0</v>
      </c>
      <c r="I34" s="681"/>
      <c r="J34" s="673" t="s">
        <v>1001</v>
      </c>
    </row>
    <row r="35" spans="1:10" ht="20.25" customHeight="1">
      <c r="A35" s="680">
        <f t="shared" si="4"/>
        <v>24</v>
      </c>
      <c r="B35" s="679" t="s">
        <v>1002</v>
      </c>
      <c r="E35" s="683">
        <f>+E31</f>
        <v>0</v>
      </c>
      <c r="F35" s="683">
        <f>+F31*F32</f>
        <v>0</v>
      </c>
      <c r="G35" s="683">
        <f>+G31*G33</f>
        <v>0</v>
      </c>
      <c r="H35" s="683">
        <f>+H31*H34</f>
        <v>0</v>
      </c>
      <c r="I35" s="683">
        <f>+F35+G35+H35</f>
        <v>0</v>
      </c>
      <c r="J35" s="681" t="s">
        <v>1068</v>
      </c>
    </row>
    <row r="36" spans="1:10">
      <c r="D36" s="675"/>
    </row>
    <row r="37" spans="1:10">
      <c r="D37" s="446"/>
    </row>
    <row r="38" spans="1:10">
      <c r="D38" s="446"/>
    </row>
    <row r="39" spans="1:10">
      <c r="D39" s="446"/>
    </row>
    <row r="40" spans="1:10">
      <c r="D40" s="446"/>
    </row>
    <row r="41" spans="1:10">
      <c r="D41" s="446"/>
    </row>
    <row r="42" spans="1:10">
      <c r="D42" s="446"/>
    </row>
    <row r="43" spans="1:10">
      <c r="D43" s="446"/>
    </row>
    <row r="44" spans="1:10">
      <c r="D44" s="446"/>
    </row>
    <row r="45" spans="1:10">
      <c r="D45" s="446"/>
    </row>
    <row r="46" spans="1:10">
      <c r="D46" s="446"/>
    </row>
    <row r="47" spans="1:10">
      <c r="B47" s="673"/>
      <c r="D47" s="446"/>
    </row>
    <row r="48" spans="1:10">
      <c r="D48" s="446"/>
    </row>
    <row r="49" spans="2:4">
      <c r="B49" s="673"/>
      <c r="D49" s="446"/>
    </row>
    <row r="153" spans="8:9">
      <c r="H153" s="686"/>
      <c r="I153" s="686"/>
    </row>
    <row r="213" spans="2:2">
      <c r="B213" s="679" t="s">
        <v>1445</v>
      </c>
    </row>
  </sheetData>
  <customSheetViews>
    <customSheetView guid="{FBCC48E4-C877-408C-9E23-E60DD74454B1}" scale="85" fitToPage="1">
      <selection activeCell="H18" sqref="H18"/>
      <pageMargins left="0.25" right="0.25" top="0.75" bottom="0.75" header="0.3" footer="0.3"/>
      <pageSetup scale="66" fitToHeight="0" orientation="landscape" r:id="rId1"/>
    </customSheetView>
  </customSheetViews>
  <mergeCells count="3">
    <mergeCell ref="A1:J1"/>
    <mergeCell ref="A2:J2"/>
    <mergeCell ref="A3:J3"/>
  </mergeCells>
  <printOptions horizontalCentered="1"/>
  <pageMargins left="3.472222222222222E-3" right="3.472222222222222E-3" top="6.9444444444444441E-3" bottom="6.9444444444444441E-3" header="4.1666666666666666E-3" footer="4.1666666666666666E-3"/>
  <pageSetup scale="69" fitToHeight="0" orientation="landscape" r:id="rId2"/>
  <customProperties>
    <customPr name="_pios_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AG213"/>
  <sheetViews>
    <sheetView tabSelected="1" zoomScale="85" zoomScaleNormal="85" zoomScaleSheetLayoutView="80" workbookViewId="0">
      <selection activeCell="A18" sqref="A18"/>
    </sheetView>
  </sheetViews>
  <sheetFormatPr defaultColWidth="8.88671875" defaultRowHeight="12.75"/>
  <cols>
    <col min="1" max="1" width="5.6640625" style="673" customWidth="1"/>
    <col min="2" max="2" width="25.88671875" style="679" customWidth="1"/>
    <col min="3" max="3" width="10.6640625" style="673" customWidth="1"/>
    <col min="4" max="4" width="9.88671875" style="673" customWidth="1"/>
    <col min="5" max="5" width="10" style="673" customWidth="1"/>
    <col min="6" max="32" width="10.5546875" style="673" customWidth="1"/>
    <col min="33" max="16384" width="8.88671875" style="673"/>
  </cols>
  <sheetData>
    <row r="1" spans="1:33">
      <c r="A1" s="1174" t="s">
        <v>1080</v>
      </c>
      <c r="B1" s="1174"/>
      <c r="C1" s="1174"/>
      <c r="D1" s="1174"/>
      <c r="E1" s="1174"/>
      <c r="F1" s="1174"/>
      <c r="G1" s="1174"/>
      <c r="H1" s="1174"/>
      <c r="I1" s="1174"/>
      <c r="J1" s="1174"/>
      <c r="K1" s="1174"/>
      <c r="L1" s="1174"/>
      <c r="M1" s="1174"/>
      <c r="N1" s="1174"/>
    </row>
    <row r="2" spans="1:33">
      <c r="A2" s="1174" t="str">
        <f>+'4a-ADIT Projection'!A2:J2</f>
        <v>GridLiance High Plains LLC</v>
      </c>
      <c r="B2" s="1174"/>
      <c r="C2" s="1174"/>
      <c r="D2" s="1174"/>
      <c r="E2" s="1174"/>
      <c r="F2" s="1174"/>
      <c r="G2" s="1174"/>
      <c r="H2" s="1174"/>
      <c r="I2" s="1174"/>
      <c r="J2" s="1174"/>
      <c r="K2" s="1174"/>
      <c r="L2" s="1174"/>
      <c r="M2" s="1174"/>
      <c r="N2" s="1174"/>
    </row>
    <row r="3" spans="1:33">
      <c r="A3" s="1174" t="str">
        <f>'Attachment H'!K3</f>
        <v>For  the 12 months ended 12/31/2025</v>
      </c>
      <c r="B3" s="1174"/>
      <c r="C3" s="1174"/>
      <c r="D3" s="1174"/>
      <c r="E3" s="1174"/>
      <c r="F3" s="1174"/>
      <c r="G3" s="1174"/>
      <c r="H3" s="1174"/>
      <c r="I3" s="1174"/>
      <c r="J3" s="1174"/>
      <c r="K3" s="1174"/>
      <c r="L3" s="1174"/>
      <c r="M3" s="1174"/>
      <c r="N3" s="1174"/>
    </row>
    <row r="4" spans="1:33" ht="13.5" thickBot="1"/>
    <row r="5" spans="1:33">
      <c r="F5" s="1182" t="s">
        <v>25</v>
      </c>
      <c r="G5" s="1183"/>
      <c r="H5" s="1183"/>
      <c r="I5" s="1183"/>
      <c r="J5" s="1183"/>
      <c r="K5" s="1183"/>
      <c r="L5" s="1183"/>
      <c r="M5" s="1183"/>
      <c r="N5" s="1184"/>
      <c r="O5" s="1182" t="s">
        <v>992</v>
      </c>
      <c r="P5" s="1183"/>
      <c r="Q5" s="1183"/>
      <c r="R5" s="1183"/>
      <c r="S5" s="1183"/>
      <c r="T5" s="1183"/>
      <c r="U5" s="1183"/>
      <c r="V5" s="1183"/>
      <c r="W5" s="1184"/>
      <c r="X5" s="1182" t="s">
        <v>993</v>
      </c>
      <c r="Y5" s="1183"/>
      <c r="Z5" s="1183"/>
      <c r="AA5" s="1183"/>
      <c r="AB5" s="1183"/>
      <c r="AC5" s="1183"/>
      <c r="AD5" s="1183"/>
      <c r="AE5" s="1183"/>
      <c r="AF5" s="1184"/>
      <c r="AG5" s="675"/>
    </row>
    <row r="6" spans="1:33">
      <c r="B6" s="675" t="s">
        <v>286</v>
      </c>
      <c r="C6" s="675" t="s">
        <v>287</v>
      </c>
      <c r="D6" s="675" t="s">
        <v>288</v>
      </c>
      <c r="E6" s="675" t="s">
        <v>289</v>
      </c>
      <c r="F6" s="752" t="s">
        <v>291</v>
      </c>
      <c r="G6" s="675" t="s">
        <v>290</v>
      </c>
      <c r="H6" s="675" t="s">
        <v>292</v>
      </c>
      <c r="I6" s="675" t="s">
        <v>290</v>
      </c>
      <c r="J6" s="675" t="s">
        <v>292</v>
      </c>
      <c r="K6" s="675" t="s">
        <v>293</v>
      </c>
      <c r="L6" s="675" t="s">
        <v>294</v>
      </c>
      <c r="M6" s="675" t="s">
        <v>387</v>
      </c>
      <c r="N6" s="753" t="s">
        <v>391</v>
      </c>
      <c r="O6" s="752" t="s">
        <v>291</v>
      </c>
      <c r="P6" s="675" t="s">
        <v>290</v>
      </c>
      <c r="Q6" s="675" t="s">
        <v>292</v>
      </c>
      <c r="R6" s="675" t="s">
        <v>290</v>
      </c>
      <c r="S6" s="675" t="s">
        <v>292</v>
      </c>
      <c r="T6" s="675" t="s">
        <v>293</v>
      </c>
      <c r="U6" s="675" t="s">
        <v>294</v>
      </c>
      <c r="V6" s="675" t="s">
        <v>387</v>
      </c>
      <c r="W6" s="753" t="s">
        <v>391</v>
      </c>
      <c r="X6" s="752" t="s">
        <v>291</v>
      </c>
      <c r="Y6" s="675" t="s">
        <v>290</v>
      </c>
      <c r="Z6" s="675" t="s">
        <v>292</v>
      </c>
      <c r="AA6" s="675" t="s">
        <v>290</v>
      </c>
      <c r="AB6" s="675" t="s">
        <v>292</v>
      </c>
      <c r="AC6" s="675" t="s">
        <v>293</v>
      </c>
      <c r="AD6" s="675" t="s">
        <v>294</v>
      </c>
      <c r="AE6" s="675" t="s">
        <v>387</v>
      </c>
      <c r="AF6" s="753" t="s">
        <v>391</v>
      </c>
    </row>
    <row r="7" spans="1:33" ht="76.5">
      <c r="A7" s="754"/>
      <c r="B7" s="678" t="s">
        <v>989</v>
      </c>
      <c r="C7" s="678" t="s">
        <v>246</v>
      </c>
      <c r="D7" s="678" t="s">
        <v>96</v>
      </c>
      <c r="E7" s="678" t="s">
        <v>1008</v>
      </c>
      <c r="F7" s="755" t="s">
        <v>1088</v>
      </c>
      <c r="G7" s="678" t="s">
        <v>1089</v>
      </c>
      <c r="H7" s="678" t="s">
        <v>1087</v>
      </c>
      <c r="I7" s="678" t="s">
        <v>1081</v>
      </c>
      <c r="J7" s="678" t="s">
        <v>1082</v>
      </c>
      <c r="K7" s="678" t="s">
        <v>1083</v>
      </c>
      <c r="L7" s="678" t="s">
        <v>1084</v>
      </c>
      <c r="M7" s="678" t="s">
        <v>1085</v>
      </c>
      <c r="N7" s="756" t="s">
        <v>1086</v>
      </c>
      <c r="O7" s="755" t="s">
        <v>1088</v>
      </c>
      <c r="P7" s="678" t="s">
        <v>1089</v>
      </c>
      <c r="Q7" s="678" t="s">
        <v>1087</v>
      </c>
      <c r="R7" s="678" t="s">
        <v>1081</v>
      </c>
      <c r="S7" s="678" t="s">
        <v>1082</v>
      </c>
      <c r="T7" s="678" t="s">
        <v>1083</v>
      </c>
      <c r="U7" s="678" t="s">
        <v>1084</v>
      </c>
      <c r="V7" s="678" t="s">
        <v>1085</v>
      </c>
      <c r="W7" s="756" t="s">
        <v>1086</v>
      </c>
      <c r="X7" s="755" t="s">
        <v>1088</v>
      </c>
      <c r="Y7" s="678" t="s">
        <v>1089</v>
      </c>
      <c r="Z7" s="678" t="s">
        <v>1087</v>
      </c>
      <c r="AA7" s="678" t="s">
        <v>1081</v>
      </c>
      <c r="AB7" s="678" t="s">
        <v>1082</v>
      </c>
      <c r="AC7" s="678" t="s">
        <v>1083</v>
      </c>
      <c r="AD7" s="678" t="s">
        <v>1084</v>
      </c>
      <c r="AE7" s="678" t="s">
        <v>1085</v>
      </c>
      <c r="AF7" s="756" t="s">
        <v>1086</v>
      </c>
      <c r="AG7" s="675"/>
    </row>
    <row r="8" spans="1:33">
      <c r="A8" s="673" t="s">
        <v>1093</v>
      </c>
      <c r="D8" s="675"/>
      <c r="E8" s="675"/>
      <c r="F8" s="757"/>
      <c r="N8" s="758"/>
      <c r="O8" s="757"/>
      <c r="W8" s="758"/>
      <c r="X8" s="757"/>
      <c r="AF8" s="758"/>
      <c r="AG8" s="675"/>
    </row>
    <row r="9" spans="1:33">
      <c r="A9" s="680">
        <v>1</v>
      </c>
      <c r="B9" s="679" t="s">
        <v>1013</v>
      </c>
      <c r="C9" s="673" t="s">
        <v>98</v>
      </c>
      <c r="D9" s="783">
        <v>2024</v>
      </c>
      <c r="E9" s="760">
        <f>365/365</f>
        <v>1</v>
      </c>
      <c r="F9" s="761"/>
      <c r="G9" s="446"/>
      <c r="H9" s="446">
        <f>'4c- ADIT BOY'!E54</f>
        <v>-4541189.8770000003</v>
      </c>
      <c r="I9" s="446"/>
      <c r="J9" s="446"/>
      <c r="K9" s="446"/>
      <c r="L9" s="446"/>
      <c r="M9" s="446"/>
      <c r="N9" s="762">
        <f>'4c- ADIT BOY'!C54</f>
        <v>-4541189.8770000003</v>
      </c>
      <c r="O9" s="761"/>
      <c r="P9" s="446"/>
      <c r="Q9" s="446">
        <f>'4c- ADIT BOY'!F54</f>
        <v>0</v>
      </c>
      <c r="R9" s="446"/>
      <c r="S9" s="446"/>
      <c r="T9" s="446"/>
      <c r="U9" s="446"/>
      <c r="V9" s="446"/>
      <c r="W9" s="762">
        <v>0</v>
      </c>
      <c r="X9" s="761"/>
      <c r="Y9" s="446"/>
      <c r="Z9" s="446">
        <f>'4c- ADIT BOY'!G54</f>
        <v>0</v>
      </c>
      <c r="AA9" s="446"/>
      <c r="AB9" s="446"/>
      <c r="AC9" s="446"/>
      <c r="AD9" s="446"/>
      <c r="AE9" s="446"/>
      <c r="AF9" s="762">
        <v>0</v>
      </c>
    </row>
    <row r="10" spans="1:33">
      <c r="A10" s="680">
        <f t="shared" ref="A10:A22" si="0">+A9+1</f>
        <v>2</v>
      </c>
      <c r="B10" s="679" t="s">
        <v>1014</v>
      </c>
      <c r="C10" s="673" t="s">
        <v>105</v>
      </c>
      <c r="D10" s="783">
        <v>2025</v>
      </c>
      <c r="E10" s="760">
        <f>335/365</f>
        <v>0.9178082191780822</v>
      </c>
      <c r="F10" s="761">
        <f>'4b-ADIT Projection Proration'!G10</f>
        <v>-78827.886977863105</v>
      </c>
      <c r="G10" s="446">
        <f>$E10*F10</f>
        <v>-72348.882568723668</v>
      </c>
      <c r="H10" s="446">
        <f>+G10+H9</f>
        <v>-4613538.7595687238</v>
      </c>
      <c r="I10" s="440">
        <f>(Deferreds!Y32-Deferreds!V32)/12</f>
        <v>-82286.885416666672</v>
      </c>
      <c r="J10" s="446">
        <f>I10-F10</f>
        <v>-3458.9984388035664</v>
      </c>
      <c r="K10" s="446">
        <f>IF(J10&gt;=0,+J10,0)</f>
        <v>0</v>
      </c>
      <c r="L10" s="446">
        <f>IF(K10&gt;0,0,IF(I10&lt;0,0,(-(J10)*($E10))))</f>
        <v>0</v>
      </c>
      <c r="M10" s="446">
        <f>IF(K10&gt;0,0,IF(I10&gt;0,0,(-(J10)*($E10))))</f>
        <v>3174.6971972580677</v>
      </c>
      <c r="N10" s="762">
        <f>IF(I10&lt;0,N9+M10,N9+$G10+K10-L10)</f>
        <v>-4538015.1798027419</v>
      </c>
      <c r="O10" s="761">
        <f>'4b-ADIT Projection Proration'!I10</f>
        <v>0</v>
      </c>
      <c r="P10" s="446">
        <f t="shared" ref="P10:P21" si="1">$E10*O10</f>
        <v>0</v>
      </c>
      <c r="Q10" s="446">
        <f>+P10+Q9</f>
        <v>0</v>
      </c>
      <c r="R10" s="440">
        <v>0</v>
      </c>
      <c r="S10" s="446">
        <f t="shared" ref="S10:S21" si="2">R10-O10</f>
        <v>0</v>
      </c>
      <c r="T10" s="446">
        <f>IF(S10&gt;=0,+S10,0)</f>
        <v>0</v>
      </c>
      <c r="U10" s="446">
        <f t="shared" ref="U10:U21" si="3">IF(T10&gt;0,0,IF(R10&lt;0,0,(-(S10)*($E10))))</f>
        <v>0</v>
      </c>
      <c r="V10" s="446">
        <f t="shared" ref="V10:V21" si="4">IF(T10&gt;0,0,IF(R10&gt;0,0,(-(S10)*($E10))))</f>
        <v>0</v>
      </c>
      <c r="W10" s="762">
        <f>IF(R10&lt;0,W9+V10,W9+P10+T10-U10)</f>
        <v>0</v>
      </c>
      <c r="X10" s="761">
        <f>'4b-ADIT Projection Proration'!K10</f>
        <v>0</v>
      </c>
      <c r="Y10" s="446">
        <f t="shared" ref="Y10:Y21" si="5">$E10*X10</f>
        <v>0</v>
      </c>
      <c r="Z10" s="446">
        <f>+Y10+Z9</f>
        <v>0</v>
      </c>
      <c r="AA10" s="440">
        <v>0</v>
      </c>
      <c r="AB10" s="446">
        <f t="shared" ref="AB10:AB21" si="6">AA10-X10</f>
        <v>0</v>
      </c>
      <c r="AC10" s="446">
        <f>IF(AB10&gt;=0,+AB10,0)</f>
        <v>0</v>
      </c>
      <c r="AD10" s="446">
        <f t="shared" ref="AD10:AD21" si="7">IF(AC10&gt;0,0,IF(AA10&lt;0,0,(-(AB10)*($E10))))</f>
        <v>0</v>
      </c>
      <c r="AE10" s="446">
        <f t="shared" ref="AE10:AE21" si="8">IF(AC10&gt;0,0,IF(AA10&gt;0,0,(-(AB10)*($E10))))</f>
        <v>0</v>
      </c>
      <c r="AF10" s="762">
        <f>IF(AA10&lt;0,AF9+AE10,AF9+Y10+AC10-AD10)</f>
        <v>0</v>
      </c>
    </row>
    <row r="11" spans="1:33">
      <c r="A11" s="680">
        <f t="shared" si="0"/>
        <v>3</v>
      </c>
      <c r="B11" s="679" t="s">
        <v>1014</v>
      </c>
      <c r="C11" s="673" t="s">
        <v>104</v>
      </c>
      <c r="D11" s="783">
        <f>D10</f>
        <v>2025</v>
      </c>
      <c r="E11" s="760">
        <f>307/365</f>
        <v>0.84109589041095889</v>
      </c>
      <c r="F11" s="761">
        <f>'4b-ADIT Projection Proration'!G11</f>
        <v>-78827.886977863105</v>
      </c>
      <c r="G11" s="446">
        <f t="shared" ref="G11:G21" si="9">$E11*F11</f>
        <v>-66301.811786860198</v>
      </c>
      <c r="H11" s="446">
        <f>+G11+H10</f>
        <v>-4679840.5713555841</v>
      </c>
      <c r="I11" s="440">
        <f>I10</f>
        <v>-82286.885416666672</v>
      </c>
      <c r="J11" s="446">
        <f t="shared" ref="J11:J21" si="10">I11-F11</f>
        <v>-3458.9984388035664</v>
      </c>
      <c r="K11" s="446">
        <f t="shared" ref="K11:K21" si="11">IF(J11&gt;=0,+J11,0)</f>
        <v>0</v>
      </c>
      <c r="L11" s="446">
        <f t="shared" ref="L11:L21" si="12">IF(K11&gt;0,0,IF(I11&lt;0,0,(-(J11)*($E11))))</f>
        <v>0</v>
      </c>
      <c r="M11" s="446">
        <f t="shared" ref="M11:M21" si="13">IF(K11&gt;0,0,IF(I11&gt;0,0,(-(J11)*($E11))))</f>
        <v>2909.3493718156024</v>
      </c>
      <c r="N11" s="762">
        <f t="shared" ref="N11:N21" si="14">IF(I11&lt;0,N10+M11,N10+$G11+K11-L11)</f>
        <v>-4535105.8304309258</v>
      </c>
      <c r="O11" s="761">
        <f>'4b-ADIT Projection Proration'!I11</f>
        <v>0</v>
      </c>
      <c r="P11" s="446">
        <f t="shared" si="1"/>
        <v>0</v>
      </c>
      <c r="Q11" s="446">
        <f t="shared" ref="Q11:Q21" si="15">+P11+Q10</f>
        <v>0</v>
      </c>
      <c r="R11" s="440">
        <v>0</v>
      </c>
      <c r="S11" s="446">
        <f t="shared" si="2"/>
        <v>0</v>
      </c>
      <c r="T11" s="446">
        <f t="shared" ref="T11:T21" si="16">IF(S11&gt;=0,+S11,0)</f>
        <v>0</v>
      </c>
      <c r="U11" s="446">
        <f t="shared" si="3"/>
        <v>0</v>
      </c>
      <c r="V11" s="446">
        <f t="shared" si="4"/>
        <v>0</v>
      </c>
      <c r="W11" s="762">
        <f t="shared" ref="W11:W21" si="17">IF(R11&lt;0,W10+V11,W10+P11+T11-U11)</f>
        <v>0</v>
      </c>
      <c r="X11" s="761">
        <f>'4b-ADIT Projection Proration'!K11</f>
        <v>0</v>
      </c>
      <c r="Y11" s="446">
        <f t="shared" si="5"/>
        <v>0</v>
      </c>
      <c r="Z11" s="446">
        <f t="shared" ref="Z11:Z21" si="18">+Y11+Z10</f>
        <v>0</v>
      </c>
      <c r="AA11" s="440">
        <v>0</v>
      </c>
      <c r="AB11" s="446">
        <f t="shared" si="6"/>
        <v>0</v>
      </c>
      <c r="AC11" s="446">
        <f t="shared" ref="AC11:AC21" si="19">IF(AB11&gt;=0,+AB11,0)</f>
        <v>0</v>
      </c>
      <c r="AD11" s="446">
        <f t="shared" si="7"/>
        <v>0</v>
      </c>
      <c r="AE11" s="446">
        <f t="shared" si="8"/>
        <v>0</v>
      </c>
      <c r="AF11" s="762">
        <f t="shared" ref="AF11:AF21" si="20">IF(AA11&lt;0,AF10+AE11,AF10+Y11+AC11-AD11)</f>
        <v>0</v>
      </c>
    </row>
    <row r="12" spans="1:33">
      <c r="A12" s="680">
        <f t="shared" si="0"/>
        <v>4</v>
      </c>
      <c r="B12" s="679" t="s">
        <v>1014</v>
      </c>
      <c r="C12" s="673" t="s">
        <v>103</v>
      </c>
      <c r="D12" s="783">
        <f>D10</f>
        <v>2025</v>
      </c>
      <c r="E12" s="760">
        <f>276/365</f>
        <v>0.75616438356164384</v>
      </c>
      <c r="F12" s="761">
        <f>'4b-ADIT Projection Proration'!G12</f>
        <v>-78827.886977863105</v>
      </c>
      <c r="G12" s="446">
        <f t="shared" si="9"/>
        <v>-59606.840564082784</v>
      </c>
      <c r="H12" s="446">
        <f t="shared" ref="H12:H21" si="21">+G12+H11</f>
        <v>-4739447.4119196665</v>
      </c>
      <c r="I12" s="440">
        <f t="shared" ref="I12:I21" si="22">I11</f>
        <v>-82286.885416666672</v>
      </c>
      <c r="J12" s="446">
        <f t="shared" si="10"/>
        <v>-3458.9984388035664</v>
      </c>
      <c r="K12" s="446">
        <f t="shared" si="11"/>
        <v>0</v>
      </c>
      <c r="L12" s="446">
        <f t="shared" si="12"/>
        <v>0</v>
      </c>
      <c r="M12" s="446">
        <f t="shared" si="13"/>
        <v>2615.571422218587</v>
      </c>
      <c r="N12" s="762">
        <f t="shared" si="14"/>
        <v>-4532490.2590087075</v>
      </c>
      <c r="O12" s="761">
        <f>'4b-ADIT Projection Proration'!I12</f>
        <v>0</v>
      </c>
      <c r="P12" s="446">
        <f t="shared" si="1"/>
        <v>0</v>
      </c>
      <c r="Q12" s="446">
        <f t="shared" si="15"/>
        <v>0</v>
      </c>
      <c r="R12" s="440">
        <v>0</v>
      </c>
      <c r="S12" s="446">
        <f t="shared" si="2"/>
        <v>0</v>
      </c>
      <c r="T12" s="446">
        <f t="shared" si="16"/>
        <v>0</v>
      </c>
      <c r="U12" s="446">
        <f t="shared" si="3"/>
        <v>0</v>
      </c>
      <c r="V12" s="446">
        <f t="shared" si="4"/>
        <v>0</v>
      </c>
      <c r="W12" s="762">
        <f t="shared" si="17"/>
        <v>0</v>
      </c>
      <c r="X12" s="761">
        <f>'4b-ADIT Projection Proration'!K12</f>
        <v>0</v>
      </c>
      <c r="Y12" s="446">
        <f t="shared" si="5"/>
        <v>0</v>
      </c>
      <c r="Z12" s="446">
        <f t="shared" si="18"/>
        <v>0</v>
      </c>
      <c r="AA12" s="440">
        <v>0</v>
      </c>
      <c r="AB12" s="446">
        <f t="shared" si="6"/>
        <v>0</v>
      </c>
      <c r="AC12" s="446">
        <f t="shared" si="19"/>
        <v>0</v>
      </c>
      <c r="AD12" s="446">
        <f t="shared" si="7"/>
        <v>0</v>
      </c>
      <c r="AE12" s="446">
        <f t="shared" si="8"/>
        <v>0</v>
      </c>
      <c r="AF12" s="762">
        <f t="shared" si="20"/>
        <v>0</v>
      </c>
    </row>
    <row r="13" spans="1:33">
      <c r="A13" s="680">
        <f t="shared" si="0"/>
        <v>5</v>
      </c>
      <c r="B13" s="679" t="s">
        <v>1014</v>
      </c>
      <c r="C13" s="673" t="s">
        <v>95</v>
      </c>
      <c r="D13" s="783">
        <f>D10</f>
        <v>2025</v>
      </c>
      <c r="E13" s="760">
        <f>246/365</f>
        <v>0.67397260273972603</v>
      </c>
      <c r="F13" s="761">
        <f>'4b-ADIT Projection Proration'!G13</f>
        <v>-78827.886977863105</v>
      </c>
      <c r="G13" s="446">
        <f t="shared" si="9"/>
        <v>-53127.836154943354</v>
      </c>
      <c r="H13" s="446">
        <f t="shared" si="21"/>
        <v>-4792575.2480746098</v>
      </c>
      <c r="I13" s="440">
        <f>I12</f>
        <v>-82286.885416666672</v>
      </c>
      <c r="J13" s="446">
        <f t="shared" si="10"/>
        <v>-3458.9984388035664</v>
      </c>
      <c r="K13" s="446">
        <f t="shared" si="11"/>
        <v>0</v>
      </c>
      <c r="L13" s="446">
        <f t="shared" si="12"/>
        <v>0</v>
      </c>
      <c r="M13" s="446">
        <f t="shared" si="13"/>
        <v>2331.2701806730888</v>
      </c>
      <c r="N13" s="762">
        <f t="shared" si="14"/>
        <v>-4530158.9888280341</v>
      </c>
      <c r="O13" s="761">
        <f>'4b-ADIT Projection Proration'!I13</f>
        <v>0</v>
      </c>
      <c r="P13" s="446">
        <f t="shared" si="1"/>
        <v>0</v>
      </c>
      <c r="Q13" s="446">
        <f t="shared" si="15"/>
        <v>0</v>
      </c>
      <c r="R13" s="440">
        <v>0</v>
      </c>
      <c r="S13" s="446">
        <f t="shared" si="2"/>
        <v>0</v>
      </c>
      <c r="T13" s="446">
        <f t="shared" si="16"/>
        <v>0</v>
      </c>
      <c r="U13" s="446">
        <f t="shared" si="3"/>
        <v>0</v>
      </c>
      <c r="V13" s="446">
        <f t="shared" si="4"/>
        <v>0</v>
      </c>
      <c r="W13" s="762">
        <f t="shared" si="17"/>
        <v>0</v>
      </c>
      <c r="X13" s="761">
        <f>'4b-ADIT Projection Proration'!K13</f>
        <v>0</v>
      </c>
      <c r="Y13" s="446">
        <f t="shared" si="5"/>
        <v>0</v>
      </c>
      <c r="Z13" s="446">
        <f t="shared" si="18"/>
        <v>0</v>
      </c>
      <c r="AA13" s="440">
        <v>0</v>
      </c>
      <c r="AB13" s="446">
        <f t="shared" si="6"/>
        <v>0</v>
      </c>
      <c r="AC13" s="446">
        <f t="shared" si="19"/>
        <v>0</v>
      </c>
      <c r="AD13" s="446">
        <f t="shared" si="7"/>
        <v>0</v>
      </c>
      <c r="AE13" s="446">
        <f t="shared" si="8"/>
        <v>0</v>
      </c>
      <c r="AF13" s="762">
        <f t="shared" si="20"/>
        <v>0</v>
      </c>
    </row>
    <row r="14" spans="1:33">
      <c r="A14" s="680">
        <f t="shared" si="0"/>
        <v>6</v>
      </c>
      <c r="B14" s="679" t="s">
        <v>1014</v>
      </c>
      <c r="C14" s="673" t="s">
        <v>92</v>
      </c>
      <c r="D14" s="783">
        <f>D10</f>
        <v>2025</v>
      </c>
      <c r="E14" s="760">
        <f>215/365</f>
        <v>0.58904109589041098</v>
      </c>
      <c r="F14" s="761">
        <f>'4b-ADIT Projection Proration'!G14</f>
        <v>-78827.886977863105</v>
      </c>
      <c r="G14" s="446">
        <f t="shared" si="9"/>
        <v>-46432.86493216594</v>
      </c>
      <c r="H14" s="446">
        <f t="shared" si="21"/>
        <v>-4839008.1130067753</v>
      </c>
      <c r="I14" s="440">
        <f t="shared" si="22"/>
        <v>-82286.885416666672</v>
      </c>
      <c r="J14" s="446">
        <f t="shared" si="10"/>
        <v>-3458.9984388035664</v>
      </c>
      <c r="K14" s="446">
        <f t="shared" si="11"/>
        <v>0</v>
      </c>
      <c r="L14" s="446">
        <f t="shared" si="12"/>
        <v>0</v>
      </c>
      <c r="M14" s="446">
        <f t="shared" si="13"/>
        <v>2037.4922310760735</v>
      </c>
      <c r="N14" s="762">
        <f t="shared" si="14"/>
        <v>-4528121.4965969585</v>
      </c>
      <c r="O14" s="761">
        <f>'4b-ADIT Projection Proration'!I14</f>
        <v>0</v>
      </c>
      <c r="P14" s="446">
        <f t="shared" si="1"/>
        <v>0</v>
      </c>
      <c r="Q14" s="446">
        <f t="shared" si="15"/>
        <v>0</v>
      </c>
      <c r="R14" s="440">
        <v>0</v>
      </c>
      <c r="S14" s="446">
        <f t="shared" si="2"/>
        <v>0</v>
      </c>
      <c r="T14" s="446">
        <f t="shared" si="16"/>
        <v>0</v>
      </c>
      <c r="U14" s="446">
        <f t="shared" si="3"/>
        <v>0</v>
      </c>
      <c r="V14" s="446">
        <f t="shared" si="4"/>
        <v>0</v>
      </c>
      <c r="W14" s="762">
        <f t="shared" si="17"/>
        <v>0</v>
      </c>
      <c r="X14" s="761">
        <f>'4b-ADIT Projection Proration'!K14</f>
        <v>0</v>
      </c>
      <c r="Y14" s="446">
        <f t="shared" si="5"/>
        <v>0</v>
      </c>
      <c r="Z14" s="446">
        <f t="shared" si="18"/>
        <v>0</v>
      </c>
      <c r="AA14" s="440">
        <v>0</v>
      </c>
      <c r="AB14" s="446">
        <f t="shared" si="6"/>
        <v>0</v>
      </c>
      <c r="AC14" s="446">
        <f t="shared" si="19"/>
        <v>0</v>
      </c>
      <c r="AD14" s="446">
        <f t="shared" si="7"/>
        <v>0</v>
      </c>
      <c r="AE14" s="446">
        <f t="shared" si="8"/>
        <v>0</v>
      </c>
      <c r="AF14" s="762">
        <f t="shared" si="20"/>
        <v>0</v>
      </c>
    </row>
    <row r="15" spans="1:33">
      <c r="A15" s="680">
        <f t="shared" si="0"/>
        <v>7</v>
      </c>
      <c r="B15" s="679" t="s">
        <v>1014</v>
      </c>
      <c r="C15" s="673" t="s">
        <v>144</v>
      </c>
      <c r="D15" s="783">
        <f>D10</f>
        <v>2025</v>
      </c>
      <c r="E15" s="760">
        <f>185/365</f>
        <v>0.50684931506849318</v>
      </c>
      <c r="F15" s="761">
        <f>'4b-ADIT Projection Proration'!G15</f>
        <v>-78827.886977863105</v>
      </c>
      <c r="G15" s="446">
        <f t="shared" si="9"/>
        <v>-39953.860523026509</v>
      </c>
      <c r="H15" s="446">
        <f t="shared" si="21"/>
        <v>-4878961.9735298017</v>
      </c>
      <c r="I15" s="440">
        <f t="shared" si="22"/>
        <v>-82286.885416666672</v>
      </c>
      <c r="J15" s="446">
        <f>I15-F15</f>
        <v>-3458.9984388035664</v>
      </c>
      <c r="K15" s="446">
        <f t="shared" si="11"/>
        <v>0</v>
      </c>
      <c r="L15" s="446">
        <f t="shared" si="12"/>
        <v>0</v>
      </c>
      <c r="M15" s="446">
        <f t="shared" si="13"/>
        <v>1753.1909895305748</v>
      </c>
      <c r="N15" s="762">
        <f t="shared" si="14"/>
        <v>-4526368.3056074278</v>
      </c>
      <c r="O15" s="761">
        <f>'4b-ADIT Projection Proration'!I15</f>
        <v>0</v>
      </c>
      <c r="P15" s="446">
        <f t="shared" si="1"/>
        <v>0</v>
      </c>
      <c r="Q15" s="446">
        <f t="shared" si="15"/>
        <v>0</v>
      </c>
      <c r="R15" s="440">
        <v>0</v>
      </c>
      <c r="S15" s="446">
        <f t="shared" si="2"/>
        <v>0</v>
      </c>
      <c r="T15" s="446">
        <f t="shared" si="16"/>
        <v>0</v>
      </c>
      <c r="U15" s="446">
        <f t="shared" si="3"/>
        <v>0</v>
      </c>
      <c r="V15" s="446">
        <f t="shared" si="4"/>
        <v>0</v>
      </c>
      <c r="W15" s="762">
        <f t="shared" si="17"/>
        <v>0</v>
      </c>
      <c r="X15" s="761">
        <f>'4b-ADIT Projection Proration'!K15</f>
        <v>0</v>
      </c>
      <c r="Y15" s="446">
        <f t="shared" si="5"/>
        <v>0</v>
      </c>
      <c r="Z15" s="446">
        <f t="shared" si="18"/>
        <v>0</v>
      </c>
      <c r="AA15" s="440">
        <v>0</v>
      </c>
      <c r="AB15" s="446">
        <f t="shared" si="6"/>
        <v>0</v>
      </c>
      <c r="AC15" s="446">
        <f t="shared" si="19"/>
        <v>0</v>
      </c>
      <c r="AD15" s="446">
        <f t="shared" si="7"/>
        <v>0</v>
      </c>
      <c r="AE15" s="446">
        <f t="shared" si="8"/>
        <v>0</v>
      </c>
      <c r="AF15" s="762">
        <f t="shared" si="20"/>
        <v>0</v>
      </c>
    </row>
    <row r="16" spans="1:33">
      <c r="A16" s="680">
        <f t="shared" si="0"/>
        <v>8</v>
      </c>
      <c r="B16" s="679" t="s">
        <v>1014</v>
      </c>
      <c r="C16" s="673" t="s">
        <v>102</v>
      </c>
      <c r="D16" s="783">
        <f>D10</f>
        <v>2025</v>
      </c>
      <c r="E16" s="760">
        <f>154/365</f>
        <v>0.42191780821917807</v>
      </c>
      <c r="F16" s="761">
        <f>'4b-ADIT Projection Proration'!G16</f>
        <v>-78827.886977863105</v>
      </c>
      <c r="G16" s="446">
        <f t="shared" si="9"/>
        <v>-33258.889300249088</v>
      </c>
      <c r="H16" s="446">
        <f t="shared" si="21"/>
        <v>-4912220.8628300512</v>
      </c>
      <c r="I16" s="440">
        <f t="shared" si="22"/>
        <v>-82286.885416666672</v>
      </c>
      <c r="J16" s="446">
        <f t="shared" si="10"/>
        <v>-3458.9984388035664</v>
      </c>
      <c r="K16" s="446">
        <f t="shared" si="11"/>
        <v>0</v>
      </c>
      <c r="L16" s="446">
        <f t="shared" si="12"/>
        <v>0</v>
      </c>
      <c r="M16" s="446">
        <f t="shared" si="13"/>
        <v>1459.4130399335595</v>
      </c>
      <c r="N16" s="762">
        <f t="shared" si="14"/>
        <v>-4524908.892567494</v>
      </c>
      <c r="O16" s="761">
        <f>'4b-ADIT Projection Proration'!I16</f>
        <v>0</v>
      </c>
      <c r="P16" s="446">
        <f t="shared" si="1"/>
        <v>0</v>
      </c>
      <c r="Q16" s="446">
        <f t="shared" si="15"/>
        <v>0</v>
      </c>
      <c r="R16" s="440">
        <v>0</v>
      </c>
      <c r="S16" s="446">
        <f t="shared" si="2"/>
        <v>0</v>
      </c>
      <c r="T16" s="446">
        <f t="shared" si="16"/>
        <v>0</v>
      </c>
      <c r="U16" s="446">
        <f t="shared" si="3"/>
        <v>0</v>
      </c>
      <c r="V16" s="446">
        <f t="shared" si="4"/>
        <v>0</v>
      </c>
      <c r="W16" s="762">
        <f t="shared" si="17"/>
        <v>0</v>
      </c>
      <c r="X16" s="761">
        <f>'4b-ADIT Projection Proration'!K16</f>
        <v>0</v>
      </c>
      <c r="Y16" s="446">
        <f t="shared" si="5"/>
        <v>0</v>
      </c>
      <c r="Z16" s="446">
        <f t="shared" si="18"/>
        <v>0</v>
      </c>
      <c r="AA16" s="440">
        <v>0</v>
      </c>
      <c r="AB16" s="446">
        <f t="shared" si="6"/>
        <v>0</v>
      </c>
      <c r="AC16" s="446">
        <f t="shared" si="19"/>
        <v>0</v>
      </c>
      <c r="AD16" s="446">
        <f t="shared" si="7"/>
        <v>0</v>
      </c>
      <c r="AE16" s="446">
        <f t="shared" si="8"/>
        <v>0</v>
      </c>
      <c r="AF16" s="762">
        <f t="shared" si="20"/>
        <v>0</v>
      </c>
    </row>
    <row r="17" spans="1:33">
      <c r="A17" s="680">
        <f t="shared" si="0"/>
        <v>9</v>
      </c>
      <c r="B17" s="679" t="s">
        <v>1014</v>
      </c>
      <c r="C17" s="673" t="s">
        <v>101</v>
      </c>
      <c r="D17" s="783">
        <f>D10</f>
        <v>2025</v>
      </c>
      <c r="E17" s="760">
        <f>123/365</f>
        <v>0.33698630136986302</v>
      </c>
      <c r="F17" s="761">
        <f>'4b-ADIT Projection Proration'!G17</f>
        <v>-78827.886977863105</v>
      </c>
      <c r="G17" s="446">
        <f t="shared" si="9"/>
        <v>-26563.918077471677</v>
      </c>
      <c r="H17" s="446">
        <f t="shared" si="21"/>
        <v>-4938784.7809075229</v>
      </c>
      <c r="I17" s="440">
        <f t="shared" si="22"/>
        <v>-82286.885416666672</v>
      </c>
      <c r="J17" s="446">
        <f t="shared" si="10"/>
        <v>-3458.9984388035664</v>
      </c>
      <c r="K17" s="446">
        <f t="shared" si="11"/>
        <v>0</v>
      </c>
      <c r="L17" s="446">
        <f t="shared" si="12"/>
        <v>0</v>
      </c>
      <c r="M17" s="446">
        <f t="shared" si="13"/>
        <v>1165.6350903365444</v>
      </c>
      <c r="N17" s="762">
        <f t="shared" si="14"/>
        <v>-4523743.2574771577</v>
      </c>
      <c r="O17" s="761">
        <f>'4b-ADIT Projection Proration'!I17</f>
        <v>0</v>
      </c>
      <c r="P17" s="446">
        <f t="shared" si="1"/>
        <v>0</v>
      </c>
      <c r="Q17" s="446">
        <f t="shared" si="15"/>
        <v>0</v>
      </c>
      <c r="R17" s="440">
        <v>0</v>
      </c>
      <c r="S17" s="446">
        <f t="shared" si="2"/>
        <v>0</v>
      </c>
      <c r="T17" s="446">
        <f t="shared" si="16"/>
        <v>0</v>
      </c>
      <c r="U17" s="446">
        <f t="shared" si="3"/>
        <v>0</v>
      </c>
      <c r="V17" s="446">
        <f t="shared" si="4"/>
        <v>0</v>
      </c>
      <c r="W17" s="762">
        <f t="shared" si="17"/>
        <v>0</v>
      </c>
      <c r="X17" s="761">
        <f>'4b-ADIT Projection Proration'!K17</f>
        <v>0</v>
      </c>
      <c r="Y17" s="446">
        <f t="shared" si="5"/>
        <v>0</v>
      </c>
      <c r="Z17" s="446">
        <f t="shared" si="18"/>
        <v>0</v>
      </c>
      <c r="AA17" s="440">
        <v>0</v>
      </c>
      <c r="AB17" s="446">
        <f t="shared" si="6"/>
        <v>0</v>
      </c>
      <c r="AC17" s="446">
        <f t="shared" si="19"/>
        <v>0</v>
      </c>
      <c r="AD17" s="446">
        <f t="shared" si="7"/>
        <v>0</v>
      </c>
      <c r="AE17" s="446">
        <f t="shared" si="8"/>
        <v>0</v>
      </c>
      <c r="AF17" s="762">
        <f t="shared" si="20"/>
        <v>0</v>
      </c>
    </row>
    <row r="18" spans="1:33">
      <c r="A18" s="680">
        <f t="shared" si="0"/>
        <v>10</v>
      </c>
      <c r="B18" s="679" t="s">
        <v>1014</v>
      </c>
      <c r="C18" s="673" t="s">
        <v>100</v>
      </c>
      <c r="D18" s="783">
        <f>D10</f>
        <v>2025</v>
      </c>
      <c r="E18" s="760">
        <f>93/365</f>
        <v>0.25479452054794521</v>
      </c>
      <c r="F18" s="761">
        <f>'4b-ADIT Projection Proration'!G18</f>
        <v>-78827.886977863105</v>
      </c>
      <c r="G18" s="446">
        <f t="shared" si="9"/>
        <v>-20084.913668332243</v>
      </c>
      <c r="H18" s="446">
        <f t="shared" si="21"/>
        <v>-4958869.6945758555</v>
      </c>
      <c r="I18" s="440">
        <f t="shared" si="22"/>
        <v>-82286.885416666672</v>
      </c>
      <c r="J18" s="446">
        <f t="shared" si="10"/>
        <v>-3458.9984388035664</v>
      </c>
      <c r="K18" s="446">
        <f t="shared" si="11"/>
        <v>0</v>
      </c>
      <c r="L18" s="446">
        <f t="shared" si="12"/>
        <v>0</v>
      </c>
      <c r="M18" s="446">
        <f t="shared" si="13"/>
        <v>881.33384879104574</v>
      </c>
      <c r="N18" s="762">
        <f t="shared" si="14"/>
        <v>-4522861.9236283666</v>
      </c>
      <c r="O18" s="761">
        <f>'4b-ADIT Projection Proration'!I18</f>
        <v>0</v>
      </c>
      <c r="P18" s="446">
        <f t="shared" si="1"/>
        <v>0</v>
      </c>
      <c r="Q18" s="446">
        <f t="shared" si="15"/>
        <v>0</v>
      </c>
      <c r="R18" s="440">
        <v>0</v>
      </c>
      <c r="S18" s="446">
        <f t="shared" si="2"/>
        <v>0</v>
      </c>
      <c r="T18" s="446">
        <f t="shared" si="16"/>
        <v>0</v>
      </c>
      <c r="U18" s="446">
        <f t="shared" si="3"/>
        <v>0</v>
      </c>
      <c r="V18" s="446">
        <f t="shared" si="4"/>
        <v>0</v>
      </c>
      <c r="W18" s="762">
        <f t="shared" si="17"/>
        <v>0</v>
      </c>
      <c r="X18" s="761">
        <f>'4b-ADIT Projection Proration'!K18</f>
        <v>0</v>
      </c>
      <c r="Y18" s="446">
        <f t="shared" si="5"/>
        <v>0</v>
      </c>
      <c r="Z18" s="446">
        <f t="shared" si="18"/>
        <v>0</v>
      </c>
      <c r="AA18" s="440">
        <v>0</v>
      </c>
      <c r="AB18" s="446">
        <f t="shared" si="6"/>
        <v>0</v>
      </c>
      <c r="AC18" s="446">
        <f t="shared" si="19"/>
        <v>0</v>
      </c>
      <c r="AD18" s="446">
        <f t="shared" si="7"/>
        <v>0</v>
      </c>
      <c r="AE18" s="446">
        <f t="shared" si="8"/>
        <v>0</v>
      </c>
      <c r="AF18" s="762">
        <f t="shared" si="20"/>
        <v>0</v>
      </c>
    </row>
    <row r="19" spans="1:33">
      <c r="A19" s="680">
        <f t="shared" si="0"/>
        <v>11</v>
      </c>
      <c r="B19" s="679" t="s">
        <v>1014</v>
      </c>
      <c r="C19" s="673" t="s">
        <v>106</v>
      </c>
      <c r="D19" s="783">
        <f>D10</f>
        <v>2025</v>
      </c>
      <c r="E19" s="760">
        <f>62/365</f>
        <v>0.16986301369863013</v>
      </c>
      <c r="F19" s="761">
        <f>'4b-ADIT Projection Proration'!G19</f>
        <v>-78827.886977863105</v>
      </c>
      <c r="G19" s="446">
        <f t="shared" si="9"/>
        <v>-13389.942445554829</v>
      </c>
      <c r="H19" s="446">
        <f t="shared" si="21"/>
        <v>-4972259.6370214103</v>
      </c>
      <c r="I19" s="440">
        <f t="shared" si="22"/>
        <v>-82286.885416666672</v>
      </c>
      <c r="J19" s="446">
        <f t="shared" si="10"/>
        <v>-3458.9984388035664</v>
      </c>
      <c r="K19" s="446">
        <f t="shared" si="11"/>
        <v>0</v>
      </c>
      <c r="L19" s="446">
        <f t="shared" si="12"/>
        <v>0</v>
      </c>
      <c r="M19" s="446">
        <f t="shared" si="13"/>
        <v>587.55589919403042</v>
      </c>
      <c r="N19" s="762">
        <f t="shared" si="14"/>
        <v>-4522274.3677291721</v>
      </c>
      <c r="O19" s="761">
        <f>'4b-ADIT Projection Proration'!I19</f>
        <v>0</v>
      </c>
      <c r="P19" s="446">
        <f t="shared" si="1"/>
        <v>0</v>
      </c>
      <c r="Q19" s="446">
        <f t="shared" si="15"/>
        <v>0</v>
      </c>
      <c r="R19" s="440">
        <v>0</v>
      </c>
      <c r="S19" s="446">
        <f t="shared" si="2"/>
        <v>0</v>
      </c>
      <c r="T19" s="446">
        <f t="shared" si="16"/>
        <v>0</v>
      </c>
      <c r="U19" s="446">
        <f t="shared" si="3"/>
        <v>0</v>
      </c>
      <c r="V19" s="446">
        <f t="shared" si="4"/>
        <v>0</v>
      </c>
      <c r="W19" s="762">
        <f t="shared" si="17"/>
        <v>0</v>
      </c>
      <c r="X19" s="761">
        <f>'4b-ADIT Projection Proration'!K19</f>
        <v>0</v>
      </c>
      <c r="Y19" s="446">
        <f t="shared" si="5"/>
        <v>0</v>
      </c>
      <c r="Z19" s="446">
        <f t="shared" si="18"/>
        <v>0</v>
      </c>
      <c r="AA19" s="440">
        <v>0</v>
      </c>
      <c r="AB19" s="446">
        <f t="shared" si="6"/>
        <v>0</v>
      </c>
      <c r="AC19" s="446">
        <f t="shared" si="19"/>
        <v>0</v>
      </c>
      <c r="AD19" s="446">
        <f t="shared" si="7"/>
        <v>0</v>
      </c>
      <c r="AE19" s="446">
        <f t="shared" si="8"/>
        <v>0</v>
      </c>
      <c r="AF19" s="762">
        <f t="shared" si="20"/>
        <v>0</v>
      </c>
    </row>
    <row r="20" spans="1:33">
      <c r="A20" s="680">
        <f t="shared" si="0"/>
        <v>12</v>
      </c>
      <c r="B20" s="679" t="s">
        <v>1014</v>
      </c>
      <c r="C20" s="673" t="s">
        <v>99</v>
      </c>
      <c r="D20" s="783">
        <f>D10</f>
        <v>2025</v>
      </c>
      <c r="E20" s="760">
        <f>32/365</f>
        <v>8.7671232876712329E-2</v>
      </c>
      <c r="F20" s="761">
        <f>'4b-ADIT Projection Proration'!G20</f>
        <v>-78827.886977863105</v>
      </c>
      <c r="G20" s="446">
        <f t="shared" si="9"/>
        <v>-6910.9380364153958</v>
      </c>
      <c r="H20" s="446">
        <f t="shared" si="21"/>
        <v>-4979170.575057826</v>
      </c>
      <c r="I20" s="440">
        <f t="shared" si="22"/>
        <v>-82286.885416666672</v>
      </c>
      <c r="J20" s="446">
        <f t="shared" si="10"/>
        <v>-3458.9984388035664</v>
      </c>
      <c r="K20" s="446">
        <f t="shared" si="11"/>
        <v>0</v>
      </c>
      <c r="L20" s="446">
        <f t="shared" si="12"/>
        <v>0</v>
      </c>
      <c r="M20" s="446">
        <f t="shared" si="13"/>
        <v>303.25465764853186</v>
      </c>
      <c r="N20" s="762">
        <f t="shared" si="14"/>
        <v>-4521971.1130715236</v>
      </c>
      <c r="O20" s="761">
        <f>'4b-ADIT Projection Proration'!I20</f>
        <v>0</v>
      </c>
      <c r="P20" s="446">
        <f t="shared" si="1"/>
        <v>0</v>
      </c>
      <c r="Q20" s="446">
        <f t="shared" si="15"/>
        <v>0</v>
      </c>
      <c r="R20" s="440">
        <v>0</v>
      </c>
      <c r="S20" s="446">
        <f t="shared" si="2"/>
        <v>0</v>
      </c>
      <c r="T20" s="446">
        <f t="shared" si="16"/>
        <v>0</v>
      </c>
      <c r="U20" s="446">
        <f t="shared" si="3"/>
        <v>0</v>
      </c>
      <c r="V20" s="446">
        <f t="shared" si="4"/>
        <v>0</v>
      </c>
      <c r="W20" s="762">
        <f t="shared" si="17"/>
        <v>0</v>
      </c>
      <c r="X20" s="761">
        <f>'4b-ADIT Projection Proration'!K20</f>
        <v>0</v>
      </c>
      <c r="Y20" s="446">
        <f t="shared" si="5"/>
        <v>0</v>
      </c>
      <c r="Z20" s="446">
        <f t="shared" si="18"/>
        <v>0</v>
      </c>
      <c r="AA20" s="440">
        <v>0</v>
      </c>
      <c r="AB20" s="446">
        <f t="shared" si="6"/>
        <v>0</v>
      </c>
      <c r="AC20" s="446">
        <f t="shared" si="19"/>
        <v>0</v>
      </c>
      <c r="AD20" s="446">
        <f t="shared" si="7"/>
        <v>0</v>
      </c>
      <c r="AE20" s="446">
        <f t="shared" si="8"/>
        <v>0</v>
      </c>
      <c r="AF20" s="762">
        <f t="shared" si="20"/>
        <v>0</v>
      </c>
    </row>
    <row r="21" spans="1:33">
      <c r="A21" s="680">
        <f t="shared" si="0"/>
        <v>13</v>
      </c>
      <c r="B21" s="679" t="s">
        <v>1014</v>
      </c>
      <c r="C21" s="673" t="s">
        <v>98</v>
      </c>
      <c r="D21" s="783">
        <f>D10</f>
        <v>2025</v>
      </c>
      <c r="E21" s="760">
        <f>1/365</f>
        <v>2.7397260273972603E-3</v>
      </c>
      <c r="F21" s="763">
        <f>'4b-ADIT Projection Proration'!G21</f>
        <v>-78827.886977863105</v>
      </c>
      <c r="G21" s="764">
        <f t="shared" si="9"/>
        <v>-215.96681363798112</v>
      </c>
      <c r="H21" s="764">
        <f t="shared" si="21"/>
        <v>-4979386.5418714639</v>
      </c>
      <c r="I21" s="442">
        <f t="shared" si="22"/>
        <v>-82286.885416666672</v>
      </c>
      <c r="J21" s="764">
        <f t="shared" si="10"/>
        <v>-3458.9984388035664</v>
      </c>
      <c r="K21" s="764">
        <f t="shared" si="11"/>
        <v>0</v>
      </c>
      <c r="L21" s="764">
        <f t="shared" si="12"/>
        <v>0</v>
      </c>
      <c r="M21" s="764">
        <f t="shared" si="13"/>
        <v>9.4767080515166207</v>
      </c>
      <c r="N21" s="765">
        <f t="shared" si="14"/>
        <v>-4521961.6363634719</v>
      </c>
      <c r="O21" s="763">
        <f>'4b-ADIT Projection Proration'!I21</f>
        <v>0</v>
      </c>
      <c r="P21" s="764">
        <f t="shared" si="1"/>
        <v>0</v>
      </c>
      <c r="Q21" s="764">
        <f t="shared" si="15"/>
        <v>0</v>
      </c>
      <c r="R21" s="442">
        <v>0</v>
      </c>
      <c r="S21" s="764">
        <f t="shared" si="2"/>
        <v>0</v>
      </c>
      <c r="T21" s="764">
        <f t="shared" si="16"/>
        <v>0</v>
      </c>
      <c r="U21" s="764">
        <f t="shared" si="3"/>
        <v>0</v>
      </c>
      <c r="V21" s="764">
        <f t="shared" si="4"/>
        <v>0</v>
      </c>
      <c r="W21" s="765">
        <f t="shared" si="17"/>
        <v>0</v>
      </c>
      <c r="X21" s="763">
        <f>'4b-ADIT Projection Proration'!K21</f>
        <v>0</v>
      </c>
      <c r="Y21" s="764">
        <f t="shared" si="5"/>
        <v>0</v>
      </c>
      <c r="Z21" s="764">
        <f t="shared" si="18"/>
        <v>0</v>
      </c>
      <c r="AA21" s="442">
        <v>0</v>
      </c>
      <c r="AB21" s="764">
        <f t="shared" si="6"/>
        <v>0</v>
      </c>
      <c r="AC21" s="764">
        <f t="shared" si="19"/>
        <v>0</v>
      </c>
      <c r="AD21" s="764">
        <f t="shared" si="7"/>
        <v>0</v>
      </c>
      <c r="AE21" s="764">
        <f t="shared" si="8"/>
        <v>0</v>
      </c>
      <c r="AF21" s="765">
        <f t="shared" si="20"/>
        <v>0</v>
      </c>
    </row>
    <row r="22" spans="1:33">
      <c r="A22" s="680">
        <f t="shared" si="0"/>
        <v>14</v>
      </c>
      <c r="B22" s="679" t="s">
        <v>1015</v>
      </c>
      <c r="D22" s="618"/>
      <c r="F22" s="761">
        <f t="shared" ref="F22:M22" si="23">SUM(F9:F21)</f>
        <v>-945934.64373435744</v>
      </c>
      <c r="G22" s="446">
        <f t="shared" si="23"/>
        <v>-438196.66487146361</v>
      </c>
      <c r="H22" s="446"/>
      <c r="I22" s="446">
        <f>SUM(I9:I21)</f>
        <v>-987442.62499999988</v>
      </c>
      <c r="J22" s="446">
        <f>SUM(J9:J21)</f>
        <v>-41507.981265642797</v>
      </c>
      <c r="K22" s="446">
        <f t="shared" si="23"/>
        <v>0</v>
      </c>
      <c r="L22" s="446">
        <f t="shared" si="23"/>
        <v>0</v>
      </c>
      <c r="M22" s="446">
        <f t="shared" si="23"/>
        <v>19228.240636527222</v>
      </c>
      <c r="N22" s="446"/>
      <c r="O22" s="761">
        <f>SUM(O9:O21)</f>
        <v>0</v>
      </c>
      <c r="P22" s="446">
        <f>SUM(P9:P21)</f>
        <v>0</v>
      </c>
      <c r="Q22" s="446"/>
      <c r="R22" s="446">
        <f>SUM(R9:R21)</f>
        <v>0</v>
      </c>
      <c r="S22" s="446">
        <f>SUM(S9:S21)</f>
        <v>0</v>
      </c>
      <c r="T22" s="446">
        <f>SUM(T9:T21)</f>
        <v>0</v>
      </c>
      <c r="U22" s="446">
        <f>SUM(U9:U21)</f>
        <v>0</v>
      </c>
      <c r="V22" s="446">
        <f>SUM(V9:V21)</f>
        <v>0</v>
      </c>
      <c r="W22" s="762"/>
      <c r="X22" s="761">
        <f>SUM(X9:X21)</f>
        <v>0</v>
      </c>
      <c r="Y22" s="446">
        <f>SUM(Y9:Y21)</f>
        <v>0</v>
      </c>
      <c r="Z22" s="446"/>
      <c r="AA22" s="446">
        <f>SUM(AA9:AA21)</f>
        <v>0</v>
      </c>
      <c r="AB22" s="446">
        <f>SUM(AB9:AB21)</f>
        <v>0</v>
      </c>
      <c r="AC22" s="446">
        <f>SUM(AC9:AC21)</f>
        <v>0</v>
      </c>
      <c r="AD22" s="446">
        <f>SUM(AD9:AD21)</f>
        <v>0</v>
      </c>
      <c r="AE22" s="446">
        <f>SUM(AE9:AE21)</f>
        <v>0</v>
      </c>
      <c r="AF22" s="762"/>
    </row>
    <row r="23" spans="1:33">
      <c r="A23" s="680"/>
      <c r="F23" s="761"/>
      <c r="G23" s="446"/>
      <c r="H23" s="446"/>
      <c r="I23" s="446"/>
      <c r="J23" s="446"/>
      <c r="K23" s="446"/>
      <c r="L23" s="446"/>
      <c r="M23" s="446"/>
      <c r="N23" s="762"/>
      <c r="O23" s="761"/>
      <c r="P23" s="446"/>
      <c r="Q23" s="446"/>
      <c r="R23" s="446"/>
      <c r="S23" s="446"/>
      <c r="T23" s="446"/>
      <c r="U23" s="446"/>
      <c r="V23" s="446"/>
      <c r="W23" s="762"/>
      <c r="X23" s="761"/>
      <c r="Y23" s="446"/>
      <c r="Z23" s="446"/>
      <c r="AA23" s="446"/>
      <c r="AB23" s="446"/>
      <c r="AC23" s="446"/>
      <c r="AD23" s="446"/>
      <c r="AE23" s="446"/>
      <c r="AF23" s="762"/>
    </row>
    <row r="24" spans="1:33">
      <c r="A24" s="673" t="s">
        <v>1094</v>
      </c>
      <c r="D24" s="675"/>
      <c r="E24" s="675"/>
      <c r="F24" s="761"/>
      <c r="G24" s="446"/>
      <c r="H24" s="446"/>
      <c r="I24" s="446"/>
      <c r="J24" s="446"/>
      <c r="K24" s="446"/>
      <c r="L24" s="446"/>
      <c r="M24" s="446"/>
      <c r="N24" s="762"/>
      <c r="O24" s="761"/>
      <c r="P24" s="446"/>
      <c r="Q24" s="446"/>
      <c r="R24" s="446"/>
      <c r="S24" s="446"/>
      <c r="T24" s="446"/>
      <c r="U24" s="446"/>
      <c r="V24" s="446"/>
      <c r="W24" s="762"/>
      <c r="X24" s="761"/>
      <c r="Y24" s="446"/>
      <c r="Z24" s="446"/>
      <c r="AA24" s="446"/>
      <c r="AB24" s="446"/>
      <c r="AC24" s="446"/>
      <c r="AD24" s="446"/>
      <c r="AE24" s="446"/>
      <c r="AF24" s="762"/>
      <c r="AG24" s="675"/>
    </row>
    <row r="25" spans="1:33">
      <c r="A25" s="680">
        <f>A22+1</f>
        <v>15</v>
      </c>
      <c r="B25" s="679" t="s">
        <v>1016</v>
      </c>
      <c r="C25" s="673" t="s">
        <v>98</v>
      </c>
      <c r="D25" s="783">
        <f>D9</f>
        <v>2024</v>
      </c>
      <c r="E25" s="760">
        <f>365/365</f>
        <v>1</v>
      </c>
      <c r="F25" s="761"/>
      <c r="G25" s="446"/>
      <c r="H25" s="446">
        <f>'4c- ADIT BOY'!E74</f>
        <v>0</v>
      </c>
      <c r="I25" s="446"/>
      <c r="J25" s="446"/>
      <c r="K25" s="446"/>
      <c r="L25" s="446"/>
      <c r="M25" s="446"/>
      <c r="N25" s="762">
        <f>'4c- ADIT BOY'!C78</f>
        <v>0</v>
      </c>
      <c r="O25" s="761"/>
      <c r="P25" s="446"/>
      <c r="Q25" s="446">
        <f>'4c- ADIT BOY'!F74</f>
        <v>0</v>
      </c>
      <c r="R25" s="446"/>
      <c r="S25" s="446"/>
      <c r="T25" s="446"/>
      <c r="U25" s="446"/>
      <c r="V25" s="446"/>
      <c r="W25" s="762"/>
      <c r="X25" s="761"/>
      <c r="Y25" s="446"/>
      <c r="Z25" s="446">
        <f>'4c- ADIT BOY'!G74</f>
        <v>0</v>
      </c>
      <c r="AA25" s="446"/>
      <c r="AB25" s="446"/>
      <c r="AC25" s="446"/>
      <c r="AD25" s="446"/>
      <c r="AE25" s="446"/>
      <c r="AF25" s="762"/>
    </row>
    <row r="26" spans="1:33">
      <c r="A26" s="680">
        <f t="shared" ref="A26:A38" si="24">+A25+1</f>
        <v>16</v>
      </c>
      <c r="B26" s="679" t="s">
        <v>1014</v>
      </c>
      <c r="C26" s="673" t="s">
        <v>105</v>
      </c>
      <c r="D26" s="783">
        <f t="shared" ref="D26:D37" si="25">D10</f>
        <v>2025</v>
      </c>
      <c r="E26" s="760">
        <f>335/365</f>
        <v>0.9178082191780822</v>
      </c>
      <c r="F26" s="761">
        <f>'4b-ADIT Projection Proration'!G26</f>
        <v>0</v>
      </c>
      <c r="G26" s="446">
        <f t="shared" ref="G26:G37" si="26">$E26*F26</f>
        <v>0</v>
      </c>
      <c r="H26" s="446">
        <f t="shared" ref="H26:H37" si="27">+G26+H25</f>
        <v>0</v>
      </c>
      <c r="I26" s="440">
        <v>0</v>
      </c>
      <c r="J26" s="446">
        <f t="shared" ref="J26:J37" si="28">I26-F26</f>
        <v>0</v>
      </c>
      <c r="K26" s="446">
        <f t="shared" ref="K26:K37" si="29">IF(J26&gt;=0,+J26,0)</f>
        <v>0</v>
      </c>
      <c r="L26" s="446">
        <f t="shared" ref="L26:L37" si="30">IF(K26&gt;0,0,IF(I26&lt;0,0,(-(J26)*($E26))))</f>
        <v>0</v>
      </c>
      <c r="M26" s="446">
        <f t="shared" ref="M26:M37" si="31">IF(K26&gt;0,0,IF(I26&gt;0,0,(-(J26)*($E26))))</f>
        <v>0</v>
      </c>
      <c r="N26" s="762">
        <f t="shared" ref="N26:N37" si="32">IF(I26&lt;0,N25+M26,N25+$G26+K26-L26)</f>
        <v>0</v>
      </c>
      <c r="O26" s="761">
        <f>'4b-ADIT Projection Proration'!I26</f>
        <v>0</v>
      </c>
      <c r="P26" s="446">
        <f t="shared" ref="P26:P37" si="33">$E26*O26</f>
        <v>0</v>
      </c>
      <c r="Q26" s="446">
        <f t="shared" ref="Q26:Q37" si="34">+P26+Q25</f>
        <v>0</v>
      </c>
      <c r="R26" s="440">
        <v>0</v>
      </c>
      <c r="S26" s="446">
        <f t="shared" ref="S26:S37" si="35">R26-O26</f>
        <v>0</v>
      </c>
      <c r="T26" s="446">
        <f t="shared" ref="T26:T37" si="36">IF(S26&gt;=0,+S26,0)</f>
        <v>0</v>
      </c>
      <c r="U26" s="446">
        <f t="shared" ref="U26:U37" si="37">IF(T26&gt;0,0,IF(R26&lt;0,0,(-(S26)*($E26))))</f>
        <v>0</v>
      </c>
      <c r="V26" s="446">
        <f t="shared" ref="V26:V37" si="38">IF(T26&gt;0,0,IF(R26&gt;0,0,(-(S26)*($E26))))</f>
        <v>0</v>
      </c>
      <c r="W26" s="762">
        <f t="shared" ref="W26:W37" si="39">IF(R26&lt;0,W25+V26,W25+P26+T26-U26)</f>
        <v>0</v>
      </c>
      <c r="X26" s="761">
        <f>'4b-ADIT Projection Proration'!K26</f>
        <v>0</v>
      </c>
      <c r="Y26" s="446">
        <f t="shared" ref="Y26:Y37" si="40">$E26*X26</f>
        <v>0</v>
      </c>
      <c r="Z26" s="446">
        <f t="shared" ref="Z26:Z37" si="41">+Y26+Z25</f>
        <v>0</v>
      </c>
      <c r="AA26" s="440">
        <v>0</v>
      </c>
      <c r="AB26" s="446">
        <f t="shared" ref="AB26:AB37" si="42">AA26-X26</f>
        <v>0</v>
      </c>
      <c r="AC26" s="446">
        <f t="shared" ref="AC26:AC37" si="43">IF(AB26&gt;=0,+AB26,0)</f>
        <v>0</v>
      </c>
      <c r="AD26" s="446">
        <f t="shared" ref="AD26:AD37" si="44">IF(AC26&gt;0,0,IF(AA26&lt;0,0,(-(AB26)*($E26))))</f>
        <v>0</v>
      </c>
      <c r="AE26" s="446">
        <f t="shared" ref="AE26:AE37" si="45">IF(AC26&gt;0,0,IF(AA26&gt;0,0,(-(AB26)*($E26))))</f>
        <v>0</v>
      </c>
      <c r="AF26" s="762">
        <f t="shared" ref="AF26:AF37" si="46">IF(AA26&lt;0,AF25+AE26,AF25+Y26+AC26-AD26)</f>
        <v>0</v>
      </c>
    </row>
    <row r="27" spans="1:33">
      <c r="A27" s="680">
        <f t="shared" si="24"/>
        <v>17</v>
      </c>
      <c r="B27" s="679" t="s">
        <v>1014</v>
      </c>
      <c r="C27" s="673" t="s">
        <v>104</v>
      </c>
      <c r="D27" s="783">
        <f t="shared" si="25"/>
        <v>2025</v>
      </c>
      <c r="E27" s="760">
        <f>307/365</f>
        <v>0.84109589041095889</v>
      </c>
      <c r="F27" s="761">
        <f>'4b-ADIT Projection Proration'!G27</f>
        <v>0</v>
      </c>
      <c r="G27" s="446">
        <f t="shared" si="26"/>
        <v>0</v>
      </c>
      <c r="H27" s="446">
        <f t="shared" si="27"/>
        <v>0</v>
      </c>
      <c r="I27" s="440">
        <f>I26</f>
        <v>0</v>
      </c>
      <c r="J27" s="446">
        <f t="shared" si="28"/>
        <v>0</v>
      </c>
      <c r="K27" s="446">
        <f t="shared" si="29"/>
        <v>0</v>
      </c>
      <c r="L27" s="446">
        <f t="shared" si="30"/>
        <v>0</v>
      </c>
      <c r="M27" s="446">
        <f t="shared" si="31"/>
        <v>0</v>
      </c>
      <c r="N27" s="762">
        <f t="shared" si="32"/>
        <v>0</v>
      </c>
      <c r="O27" s="761">
        <f>'4b-ADIT Projection Proration'!I27</f>
        <v>0</v>
      </c>
      <c r="P27" s="446">
        <f t="shared" si="33"/>
        <v>0</v>
      </c>
      <c r="Q27" s="446">
        <f t="shared" si="34"/>
        <v>0</v>
      </c>
      <c r="R27" s="440">
        <v>0</v>
      </c>
      <c r="S27" s="446">
        <f t="shared" si="35"/>
        <v>0</v>
      </c>
      <c r="T27" s="446">
        <f t="shared" si="36"/>
        <v>0</v>
      </c>
      <c r="U27" s="446">
        <f t="shared" si="37"/>
        <v>0</v>
      </c>
      <c r="V27" s="446">
        <f t="shared" si="38"/>
        <v>0</v>
      </c>
      <c r="W27" s="762">
        <f t="shared" si="39"/>
        <v>0</v>
      </c>
      <c r="X27" s="761">
        <f>'4b-ADIT Projection Proration'!K27</f>
        <v>0</v>
      </c>
      <c r="Y27" s="446">
        <f t="shared" si="40"/>
        <v>0</v>
      </c>
      <c r="Z27" s="446">
        <f t="shared" si="41"/>
        <v>0</v>
      </c>
      <c r="AA27" s="440">
        <v>0</v>
      </c>
      <c r="AB27" s="446">
        <f t="shared" si="42"/>
        <v>0</v>
      </c>
      <c r="AC27" s="446">
        <f t="shared" si="43"/>
        <v>0</v>
      </c>
      <c r="AD27" s="446">
        <f t="shared" si="44"/>
        <v>0</v>
      </c>
      <c r="AE27" s="446">
        <f t="shared" si="45"/>
        <v>0</v>
      </c>
      <c r="AF27" s="762">
        <f t="shared" si="46"/>
        <v>0</v>
      </c>
    </row>
    <row r="28" spans="1:33">
      <c r="A28" s="680">
        <f t="shared" si="24"/>
        <v>18</v>
      </c>
      <c r="B28" s="679" t="s">
        <v>1014</v>
      </c>
      <c r="C28" s="673" t="s">
        <v>103</v>
      </c>
      <c r="D28" s="783">
        <f t="shared" si="25"/>
        <v>2025</v>
      </c>
      <c r="E28" s="760">
        <f>276/365</f>
        <v>0.75616438356164384</v>
      </c>
      <c r="F28" s="761">
        <f>'4b-ADIT Projection Proration'!G28</f>
        <v>0</v>
      </c>
      <c r="G28" s="446">
        <f t="shared" si="26"/>
        <v>0</v>
      </c>
      <c r="H28" s="446">
        <f t="shared" si="27"/>
        <v>0</v>
      </c>
      <c r="I28" s="440">
        <f t="shared" ref="I28:I37" si="47">I27</f>
        <v>0</v>
      </c>
      <c r="J28" s="446">
        <f t="shared" si="28"/>
        <v>0</v>
      </c>
      <c r="K28" s="446">
        <f t="shared" si="29"/>
        <v>0</v>
      </c>
      <c r="L28" s="446">
        <f t="shared" si="30"/>
        <v>0</v>
      </c>
      <c r="M28" s="446">
        <f t="shared" si="31"/>
        <v>0</v>
      </c>
      <c r="N28" s="762">
        <f t="shared" si="32"/>
        <v>0</v>
      </c>
      <c r="O28" s="761">
        <f>'4b-ADIT Projection Proration'!I28</f>
        <v>0</v>
      </c>
      <c r="P28" s="446">
        <f t="shared" si="33"/>
        <v>0</v>
      </c>
      <c r="Q28" s="446">
        <f t="shared" si="34"/>
        <v>0</v>
      </c>
      <c r="R28" s="440">
        <v>0</v>
      </c>
      <c r="S28" s="446">
        <f t="shared" si="35"/>
        <v>0</v>
      </c>
      <c r="T28" s="446">
        <f t="shared" si="36"/>
        <v>0</v>
      </c>
      <c r="U28" s="446">
        <f t="shared" si="37"/>
        <v>0</v>
      </c>
      <c r="V28" s="446">
        <f t="shared" si="38"/>
        <v>0</v>
      </c>
      <c r="W28" s="762">
        <f t="shared" si="39"/>
        <v>0</v>
      </c>
      <c r="X28" s="761">
        <f>'4b-ADIT Projection Proration'!K28</f>
        <v>0</v>
      </c>
      <c r="Y28" s="446">
        <f t="shared" si="40"/>
        <v>0</v>
      </c>
      <c r="Z28" s="446">
        <f t="shared" si="41"/>
        <v>0</v>
      </c>
      <c r="AA28" s="440">
        <v>0</v>
      </c>
      <c r="AB28" s="446">
        <f t="shared" si="42"/>
        <v>0</v>
      </c>
      <c r="AC28" s="446">
        <f t="shared" si="43"/>
        <v>0</v>
      </c>
      <c r="AD28" s="446">
        <f t="shared" si="44"/>
        <v>0</v>
      </c>
      <c r="AE28" s="446">
        <f t="shared" si="45"/>
        <v>0</v>
      </c>
      <c r="AF28" s="762">
        <f t="shared" si="46"/>
        <v>0</v>
      </c>
    </row>
    <row r="29" spans="1:33">
      <c r="A29" s="680">
        <f t="shared" si="24"/>
        <v>19</v>
      </c>
      <c r="B29" s="679" t="s">
        <v>1014</v>
      </c>
      <c r="C29" s="673" t="s">
        <v>95</v>
      </c>
      <c r="D29" s="783">
        <f t="shared" si="25"/>
        <v>2025</v>
      </c>
      <c r="E29" s="760">
        <f>246/365</f>
        <v>0.67397260273972603</v>
      </c>
      <c r="F29" s="761">
        <f>'4b-ADIT Projection Proration'!G29</f>
        <v>0</v>
      </c>
      <c r="G29" s="446">
        <f t="shared" si="26"/>
        <v>0</v>
      </c>
      <c r="H29" s="446">
        <f t="shared" si="27"/>
        <v>0</v>
      </c>
      <c r="I29" s="440">
        <f t="shared" si="47"/>
        <v>0</v>
      </c>
      <c r="J29" s="446">
        <f t="shared" si="28"/>
        <v>0</v>
      </c>
      <c r="K29" s="446">
        <f t="shared" si="29"/>
        <v>0</v>
      </c>
      <c r="L29" s="446">
        <f t="shared" si="30"/>
        <v>0</v>
      </c>
      <c r="M29" s="446">
        <f t="shared" si="31"/>
        <v>0</v>
      </c>
      <c r="N29" s="762">
        <f t="shared" si="32"/>
        <v>0</v>
      </c>
      <c r="O29" s="761">
        <f>'4b-ADIT Projection Proration'!I29</f>
        <v>0</v>
      </c>
      <c r="P29" s="446">
        <f t="shared" si="33"/>
        <v>0</v>
      </c>
      <c r="Q29" s="446">
        <f t="shared" si="34"/>
        <v>0</v>
      </c>
      <c r="R29" s="440">
        <v>0</v>
      </c>
      <c r="S29" s="446">
        <f t="shared" si="35"/>
        <v>0</v>
      </c>
      <c r="T29" s="446">
        <f t="shared" si="36"/>
        <v>0</v>
      </c>
      <c r="U29" s="446">
        <f t="shared" si="37"/>
        <v>0</v>
      </c>
      <c r="V29" s="446">
        <f t="shared" si="38"/>
        <v>0</v>
      </c>
      <c r="W29" s="762">
        <f t="shared" si="39"/>
        <v>0</v>
      </c>
      <c r="X29" s="761">
        <f>'4b-ADIT Projection Proration'!K29</f>
        <v>0</v>
      </c>
      <c r="Y29" s="446">
        <f t="shared" si="40"/>
        <v>0</v>
      </c>
      <c r="Z29" s="446">
        <f t="shared" si="41"/>
        <v>0</v>
      </c>
      <c r="AA29" s="440">
        <v>0</v>
      </c>
      <c r="AB29" s="446">
        <f t="shared" si="42"/>
        <v>0</v>
      </c>
      <c r="AC29" s="446">
        <f t="shared" si="43"/>
        <v>0</v>
      </c>
      <c r="AD29" s="446">
        <f t="shared" si="44"/>
        <v>0</v>
      </c>
      <c r="AE29" s="446">
        <f t="shared" si="45"/>
        <v>0</v>
      </c>
      <c r="AF29" s="762">
        <f t="shared" si="46"/>
        <v>0</v>
      </c>
    </row>
    <row r="30" spans="1:33">
      <c r="A30" s="680">
        <f t="shared" si="24"/>
        <v>20</v>
      </c>
      <c r="B30" s="679" t="s">
        <v>1014</v>
      </c>
      <c r="C30" s="673" t="s">
        <v>92</v>
      </c>
      <c r="D30" s="783">
        <f t="shared" si="25"/>
        <v>2025</v>
      </c>
      <c r="E30" s="760">
        <f>215/365</f>
        <v>0.58904109589041098</v>
      </c>
      <c r="F30" s="761">
        <f>'4b-ADIT Projection Proration'!G30</f>
        <v>0</v>
      </c>
      <c r="G30" s="446">
        <f t="shared" si="26"/>
        <v>0</v>
      </c>
      <c r="H30" s="446">
        <f t="shared" si="27"/>
        <v>0</v>
      </c>
      <c r="I30" s="440">
        <f t="shared" si="47"/>
        <v>0</v>
      </c>
      <c r="J30" s="446">
        <f t="shared" si="28"/>
        <v>0</v>
      </c>
      <c r="K30" s="446">
        <f t="shared" si="29"/>
        <v>0</v>
      </c>
      <c r="L30" s="446">
        <f t="shared" si="30"/>
        <v>0</v>
      </c>
      <c r="M30" s="446">
        <f t="shared" si="31"/>
        <v>0</v>
      </c>
      <c r="N30" s="762">
        <f t="shared" si="32"/>
        <v>0</v>
      </c>
      <c r="O30" s="761">
        <f>'4b-ADIT Projection Proration'!I30</f>
        <v>0</v>
      </c>
      <c r="P30" s="446">
        <f t="shared" si="33"/>
        <v>0</v>
      </c>
      <c r="Q30" s="446">
        <f t="shared" si="34"/>
        <v>0</v>
      </c>
      <c r="R30" s="440">
        <v>0</v>
      </c>
      <c r="S30" s="446">
        <f t="shared" si="35"/>
        <v>0</v>
      </c>
      <c r="T30" s="446">
        <f t="shared" si="36"/>
        <v>0</v>
      </c>
      <c r="U30" s="446">
        <f t="shared" si="37"/>
        <v>0</v>
      </c>
      <c r="V30" s="446">
        <f t="shared" si="38"/>
        <v>0</v>
      </c>
      <c r="W30" s="762">
        <f t="shared" si="39"/>
        <v>0</v>
      </c>
      <c r="X30" s="761">
        <f>'4b-ADIT Projection Proration'!K30</f>
        <v>0</v>
      </c>
      <c r="Y30" s="446">
        <f t="shared" si="40"/>
        <v>0</v>
      </c>
      <c r="Z30" s="446">
        <f t="shared" si="41"/>
        <v>0</v>
      </c>
      <c r="AA30" s="440">
        <v>0</v>
      </c>
      <c r="AB30" s="446">
        <f t="shared" si="42"/>
        <v>0</v>
      </c>
      <c r="AC30" s="446">
        <f t="shared" si="43"/>
        <v>0</v>
      </c>
      <c r="AD30" s="446">
        <f t="shared" si="44"/>
        <v>0</v>
      </c>
      <c r="AE30" s="446">
        <f t="shared" si="45"/>
        <v>0</v>
      </c>
      <c r="AF30" s="762">
        <f t="shared" si="46"/>
        <v>0</v>
      </c>
    </row>
    <row r="31" spans="1:33">
      <c r="A31" s="680">
        <f t="shared" si="24"/>
        <v>21</v>
      </c>
      <c r="B31" s="679" t="s">
        <v>1014</v>
      </c>
      <c r="C31" s="673" t="s">
        <v>144</v>
      </c>
      <c r="D31" s="783">
        <f t="shared" si="25"/>
        <v>2025</v>
      </c>
      <c r="E31" s="760">
        <f>185/365</f>
        <v>0.50684931506849318</v>
      </c>
      <c r="F31" s="761">
        <f>'4b-ADIT Projection Proration'!G31</f>
        <v>0</v>
      </c>
      <c r="G31" s="446">
        <f t="shared" si="26"/>
        <v>0</v>
      </c>
      <c r="H31" s="446">
        <f t="shared" si="27"/>
        <v>0</v>
      </c>
      <c r="I31" s="440">
        <f t="shared" si="47"/>
        <v>0</v>
      </c>
      <c r="J31" s="446">
        <f t="shared" si="28"/>
        <v>0</v>
      </c>
      <c r="K31" s="446">
        <f t="shared" si="29"/>
        <v>0</v>
      </c>
      <c r="L31" s="446">
        <f t="shared" si="30"/>
        <v>0</v>
      </c>
      <c r="M31" s="446">
        <f t="shared" si="31"/>
        <v>0</v>
      </c>
      <c r="N31" s="762">
        <f t="shared" si="32"/>
        <v>0</v>
      </c>
      <c r="O31" s="761">
        <f>'4b-ADIT Projection Proration'!I31</f>
        <v>0</v>
      </c>
      <c r="P31" s="446">
        <f t="shared" si="33"/>
        <v>0</v>
      </c>
      <c r="Q31" s="446">
        <f t="shared" si="34"/>
        <v>0</v>
      </c>
      <c r="R31" s="440">
        <v>0</v>
      </c>
      <c r="S31" s="446">
        <f t="shared" si="35"/>
        <v>0</v>
      </c>
      <c r="T31" s="446">
        <f t="shared" si="36"/>
        <v>0</v>
      </c>
      <c r="U31" s="446">
        <f t="shared" si="37"/>
        <v>0</v>
      </c>
      <c r="V31" s="446">
        <f t="shared" si="38"/>
        <v>0</v>
      </c>
      <c r="W31" s="762">
        <f t="shared" si="39"/>
        <v>0</v>
      </c>
      <c r="X31" s="761">
        <f>'4b-ADIT Projection Proration'!K31</f>
        <v>0</v>
      </c>
      <c r="Y31" s="446">
        <f t="shared" si="40"/>
        <v>0</v>
      </c>
      <c r="Z31" s="446">
        <f t="shared" si="41"/>
        <v>0</v>
      </c>
      <c r="AA31" s="440">
        <v>0</v>
      </c>
      <c r="AB31" s="446">
        <f t="shared" si="42"/>
        <v>0</v>
      </c>
      <c r="AC31" s="446">
        <f t="shared" si="43"/>
        <v>0</v>
      </c>
      <c r="AD31" s="446">
        <f t="shared" si="44"/>
        <v>0</v>
      </c>
      <c r="AE31" s="446">
        <f t="shared" si="45"/>
        <v>0</v>
      </c>
      <c r="AF31" s="762">
        <f t="shared" si="46"/>
        <v>0</v>
      </c>
    </row>
    <row r="32" spans="1:33">
      <c r="A32" s="680">
        <f t="shared" si="24"/>
        <v>22</v>
      </c>
      <c r="B32" s="679" t="s">
        <v>1014</v>
      </c>
      <c r="C32" s="673" t="s">
        <v>102</v>
      </c>
      <c r="D32" s="783">
        <f t="shared" si="25"/>
        <v>2025</v>
      </c>
      <c r="E32" s="760">
        <f>154/365</f>
        <v>0.42191780821917807</v>
      </c>
      <c r="F32" s="761">
        <f>'4b-ADIT Projection Proration'!G32</f>
        <v>0</v>
      </c>
      <c r="G32" s="446">
        <f t="shared" si="26"/>
        <v>0</v>
      </c>
      <c r="H32" s="446">
        <f t="shared" si="27"/>
        <v>0</v>
      </c>
      <c r="I32" s="440">
        <f t="shared" si="47"/>
        <v>0</v>
      </c>
      <c r="J32" s="446">
        <f t="shared" si="28"/>
        <v>0</v>
      </c>
      <c r="K32" s="446">
        <f t="shared" si="29"/>
        <v>0</v>
      </c>
      <c r="L32" s="446">
        <f t="shared" si="30"/>
        <v>0</v>
      </c>
      <c r="M32" s="446">
        <f t="shared" si="31"/>
        <v>0</v>
      </c>
      <c r="N32" s="762">
        <f t="shared" si="32"/>
        <v>0</v>
      </c>
      <c r="O32" s="761">
        <f>'4b-ADIT Projection Proration'!I32</f>
        <v>0</v>
      </c>
      <c r="P32" s="446">
        <f t="shared" si="33"/>
        <v>0</v>
      </c>
      <c r="Q32" s="446">
        <f t="shared" si="34"/>
        <v>0</v>
      </c>
      <c r="R32" s="440">
        <v>0</v>
      </c>
      <c r="S32" s="446">
        <f t="shared" si="35"/>
        <v>0</v>
      </c>
      <c r="T32" s="446">
        <f t="shared" si="36"/>
        <v>0</v>
      </c>
      <c r="U32" s="446">
        <f t="shared" si="37"/>
        <v>0</v>
      </c>
      <c r="V32" s="446">
        <f t="shared" si="38"/>
        <v>0</v>
      </c>
      <c r="W32" s="762">
        <f t="shared" si="39"/>
        <v>0</v>
      </c>
      <c r="X32" s="761">
        <f>'4b-ADIT Projection Proration'!K32</f>
        <v>0</v>
      </c>
      <c r="Y32" s="446">
        <f t="shared" si="40"/>
        <v>0</v>
      </c>
      <c r="Z32" s="446">
        <f t="shared" si="41"/>
        <v>0</v>
      </c>
      <c r="AA32" s="440">
        <v>0</v>
      </c>
      <c r="AB32" s="446">
        <f t="shared" si="42"/>
        <v>0</v>
      </c>
      <c r="AC32" s="446">
        <f t="shared" si="43"/>
        <v>0</v>
      </c>
      <c r="AD32" s="446">
        <f t="shared" si="44"/>
        <v>0</v>
      </c>
      <c r="AE32" s="446">
        <f t="shared" si="45"/>
        <v>0</v>
      </c>
      <c r="AF32" s="762">
        <f t="shared" si="46"/>
        <v>0</v>
      </c>
    </row>
    <row r="33" spans="1:33">
      <c r="A33" s="680">
        <f t="shared" si="24"/>
        <v>23</v>
      </c>
      <c r="B33" s="679" t="s">
        <v>1014</v>
      </c>
      <c r="C33" s="673" t="s">
        <v>101</v>
      </c>
      <c r="D33" s="783">
        <f t="shared" si="25"/>
        <v>2025</v>
      </c>
      <c r="E33" s="760">
        <f>123/365</f>
        <v>0.33698630136986302</v>
      </c>
      <c r="F33" s="761">
        <f>'4b-ADIT Projection Proration'!G33</f>
        <v>0</v>
      </c>
      <c r="G33" s="446">
        <f t="shared" si="26"/>
        <v>0</v>
      </c>
      <c r="H33" s="446">
        <f t="shared" si="27"/>
        <v>0</v>
      </c>
      <c r="I33" s="440">
        <f t="shared" si="47"/>
        <v>0</v>
      </c>
      <c r="J33" s="446">
        <f t="shared" si="28"/>
        <v>0</v>
      </c>
      <c r="K33" s="446">
        <f t="shared" si="29"/>
        <v>0</v>
      </c>
      <c r="L33" s="446">
        <f t="shared" si="30"/>
        <v>0</v>
      </c>
      <c r="M33" s="446">
        <f t="shared" si="31"/>
        <v>0</v>
      </c>
      <c r="N33" s="762">
        <f t="shared" si="32"/>
        <v>0</v>
      </c>
      <c r="O33" s="761">
        <f>'4b-ADIT Projection Proration'!I33</f>
        <v>0</v>
      </c>
      <c r="P33" s="446">
        <f t="shared" si="33"/>
        <v>0</v>
      </c>
      <c r="Q33" s="446">
        <f t="shared" si="34"/>
        <v>0</v>
      </c>
      <c r="R33" s="440">
        <v>0</v>
      </c>
      <c r="S33" s="446">
        <f t="shared" si="35"/>
        <v>0</v>
      </c>
      <c r="T33" s="446">
        <f t="shared" si="36"/>
        <v>0</v>
      </c>
      <c r="U33" s="446">
        <f t="shared" si="37"/>
        <v>0</v>
      </c>
      <c r="V33" s="446">
        <f t="shared" si="38"/>
        <v>0</v>
      </c>
      <c r="W33" s="762">
        <f t="shared" si="39"/>
        <v>0</v>
      </c>
      <c r="X33" s="761">
        <f>'4b-ADIT Projection Proration'!K33</f>
        <v>0</v>
      </c>
      <c r="Y33" s="446">
        <f t="shared" si="40"/>
        <v>0</v>
      </c>
      <c r="Z33" s="446">
        <f t="shared" si="41"/>
        <v>0</v>
      </c>
      <c r="AA33" s="440">
        <v>0</v>
      </c>
      <c r="AB33" s="446">
        <f t="shared" si="42"/>
        <v>0</v>
      </c>
      <c r="AC33" s="446">
        <f t="shared" si="43"/>
        <v>0</v>
      </c>
      <c r="AD33" s="446">
        <f t="shared" si="44"/>
        <v>0</v>
      </c>
      <c r="AE33" s="446">
        <f t="shared" si="45"/>
        <v>0</v>
      </c>
      <c r="AF33" s="762">
        <f t="shared" si="46"/>
        <v>0</v>
      </c>
    </row>
    <row r="34" spans="1:33">
      <c r="A34" s="680">
        <f t="shared" si="24"/>
        <v>24</v>
      </c>
      <c r="B34" s="679" t="s">
        <v>1014</v>
      </c>
      <c r="C34" s="673" t="s">
        <v>100</v>
      </c>
      <c r="D34" s="783">
        <f t="shared" si="25"/>
        <v>2025</v>
      </c>
      <c r="E34" s="760">
        <f>93/365</f>
        <v>0.25479452054794521</v>
      </c>
      <c r="F34" s="761">
        <f>'4b-ADIT Projection Proration'!G34</f>
        <v>0</v>
      </c>
      <c r="G34" s="446">
        <f t="shared" si="26"/>
        <v>0</v>
      </c>
      <c r="H34" s="446">
        <f t="shared" si="27"/>
        <v>0</v>
      </c>
      <c r="I34" s="440">
        <f t="shared" si="47"/>
        <v>0</v>
      </c>
      <c r="J34" s="446">
        <f t="shared" si="28"/>
        <v>0</v>
      </c>
      <c r="K34" s="446">
        <f t="shared" si="29"/>
        <v>0</v>
      </c>
      <c r="L34" s="446">
        <f t="shared" si="30"/>
        <v>0</v>
      </c>
      <c r="M34" s="446">
        <f t="shared" si="31"/>
        <v>0</v>
      </c>
      <c r="N34" s="762">
        <f t="shared" si="32"/>
        <v>0</v>
      </c>
      <c r="O34" s="761">
        <f>'4b-ADIT Projection Proration'!I34</f>
        <v>0</v>
      </c>
      <c r="P34" s="446">
        <f t="shared" si="33"/>
        <v>0</v>
      </c>
      <c r="Q34" s="446">
        <f t="shared" si="34"/>
        <v>0</v>
      </c>
      <c r="R34" s="440">
        <v>0</v>
      </c>
      <c r="S34" s="446">
        <f t="shared" si="35"/>
        <v>0</v>
      </c>
      <c r="T34" s="446">
        <f t="shared" si="36"/>
        <v>0</v>
      </c>
      <c r="U34" s="446">
        <f t="shared" si="37"/>
        <v>0</v>
      </c>
      <c r="V34" s="446">
        <f t="shared" si="38"/>
        <v>0</v>
      </c>
      <c r="W34" s="762">
        <f t="shared" si="39"/>
        <v>0</v>
      </c>
      <c r="X34" s="761">
        <f>'4b-ADIT Projection Proration'!K34</f>
        <v>0</v>
      </c>
      <c r="Y34" s="446">
        <f t="shared" si="40"/>
        <v>0</v>
      </c>
      <c r="Z34" s="446">
        <f t="shared" si="41"/>
        <v>0</v>
      </c>
      <c r="AA34" s="440">
        <v>0</v>
      </c>
      <c r="AB34" s="446">
        <f t="shared" si="42"/>
        <v>0</v>
      </c>
      <c r="AC34" s="446">
        <f t="shared" si="43"/>
        <v>0</v>
      </c>
      <c r="AD34" s="446">
        <f t="shared" si="44"/>
        <v>0</v>
      </c>
      <c r="AE34" s="446">
        <f t="shared" si="45"/>
        <v>0</v>
      </c>
      <c r="AF34" s="762">
        <f t="shared" si="46"/>
        <v>0</v>
      </c>
    </row>
    <row r="35" spans="1:33">
      <c r="A35" s="680">
        <f t="shared" si="24"/>
        <v>25</v>
      </c>
      <c r="B35" s="679" t="s">
        <v>1014</v>
      </c>
      <c r="C35" s="673" t="s">
        <v>106</v>
      </c>
      <c r="D35" s="783">
        <f t="shared" si="25"/>
        <v>2025</v>
      </c>
      <c r="E35" s="760">
        <f>62/365</f>
        <v>0.16986301369863013</v>
      </c>
      <c r="F35" s="761">
        <f>'4b-ADIT Projection Proration'!G35</f>
        <v>0</v>
      </c>
      <c r="G35" s="446">
        <f t="shared" si="26"/>
        <v>0</v>
      </c>
      <c r="H35" s="446">
        <f t="shared" si="27"/>
        <v>0</v>
      </c>
      <c r="I35" s="440">
        <f t="shared" si="47"/>
        <v>0</v>
      </c>
      <c r="J35" s="446">
        <f t="shared" si="28"/>
        <v>0</v>
      </c>
      <c r="K35" s="446">
        <f t="shared" si="29"/>
        <v>0</v>
      </c>
      <c r="L35" s="446">
        <f t="shared" si="30"/>
        <v>0</v>
      </c>
      <c r="M35" s="446">
        <f t="shared" si="31"/>
        <v>0</v>
      </c>
      <c r="N35" s="762">
        <f t="shared" si="32"/>
        <v>0</v>
      </c>
      <c r="O35" s="761">
        <f>'4b-ADIT Projection Proration'!I35</f>
        <v>0</v>
      </c>
      <c r="P35" s="446">
        <f t="shared" si="33"/>
        <v>0</v>
      </c>
      <c r="Q35" s="446">
        <f t="shared" si="34"/>
        <v>0</v>
      </c>
      <c r="R35" s="440">
        <v>0</v>
      </c>
      <c r="S35" s="446">
        <f t="shared" si="35"/>
        <v>0</v>
      </c>
      <c r="T35" s="446">
        <f t="shared" si="36"/>
        <v>0</v>
      </c>
      <c r="U35" s="446">
        <f t="shared" si="37"/>
        <v>0</v>
      </c>
      <c r="V35" s="446">
        <f t="shared" si="38"/>
        <v>0</v>
      </c>
      <c r="W35" s="762">
        <f t="shared" si="39"/>
        <v>0</v>
      </c>
      <c r="X35" s="761">
        <f>'4b-ADIT Projection Proration'!K35</f>
        <v>0</v>
      </c>
      <c r="Y35" s="446">
        <f t="shared" si="40"/>
        <v>0</v>
      </c>
      <c r="Z35" s="446">
        <f t="shared" si="41"/>
        <v>0</v>
      </c>
      <c r="AA35" s="440">
        <v>0</v>
      </c>
      <c r="AB35" s="446">
        <f t="shared" si="42"/>
        <v>0</v>
      </c>
      <c r="AC35" s="446">
        <f t="shared" si="43"/>
        <v>0</v>
      </c>
      <c r="AD35" s="446">
        <f t="shared" si="44"/>
        <v>0</v>
      </c>
      <c r="AE35" s="446">
        <f t="shared" si="45"/>
        <v>0</v>
      </c>
      <c r="AF35" s="762">
        <f t="shared" si="46"/>
        <v>0</v>
      </c>
    </row>
    <row r="36" spans="1:33">
      <c r="A36" s="680">
        <f t="shared" si="24"/>
        <v>26</v>
      </c>
      <c r="B36" s="679" t="s">
        <v>1014</v>
      </c>
      <c r="C36" s="673" t="s">
        <v>99</v>
      </c>
      <c r="D36" s="783">
        <f t="shared" si="25"/>
        <v>2025</v>
      </c>
      <c r="E36" s="760">
        <f>32/365</f>
        <v>8.7671232876712329E-2</v>
      </c>
      <c r="F36" s="761">
        <f>'4b-ADIT Projection Proration'!G36</f>
        <v>0</v>
      </c>
      <c r="G36" s="446">
        <f t="shared" si="26"/>
        <v>0</v>
      </c>
      <c r="H36" s="446">
        <f t="shared" si="27"/>
        <v>0</v>
      </c>
      <c r="I36" s="440">
        <f t="shared" si="47"/>
        <v>0</v>
      </c>
      <c r="J36" s="446">
        <f t="shared" si="28"/>
        <v>0</v>
      </c>
      <c r="K36" s="446">
        <f t="shared" si="29"/>
        <v>0</v>
      </c>
      <c r="L36" s="446">
        <f t="shared" si="30"/>
        <v>0</v>
      </c>
      <c r="M36" s="446">
        <f t="shared" si="31"/>
        <v>0</v>
      </c>
      <c r="N36" s="762">
        <f t="shared" si="32"/>
        <v>0</v>
      </c>
      <c r="O36" s="761">
        <f>'4b-ADIT Projection Proration'!I36</f>
        <v>0</v>
      </c>
      <c r="P36" s="446">
        <f t="shared" si="33"/>
        <v>0</v>
      </c>
      <c r="Q36" s="446">
        <f t="shared" si="34"/>
        <v>0</v>
      </c>
      <c r="R36" s="440">
        <v>0</v>
      </c>
      <c r="S36" s="446">
        <f t="shared" si="35"/>
        <v>0</v>
      </c>
      <c r="T36" s="446">
        <f t="shared" si="36"/>
        <v>0</v>
      </c>
      <c r="U36" s="446">
        <f t="shared" si="37"/>
        <v>0</v>
      </c>
      <c r="V36" s="446">
        <f t="shared" si="38"/>
        <v>0</v>
      </c>
      <c r="W36" s="762">
        <f t="shared" si="39"/>
        <v>0</v>
      </c>
      <c r="X36" s="761">
        <f>'4b-ADIT Projection Proration'!K36</f>
        <v>0</v>
      </c>
      <c r="Y36" s="446">
        <f t="shared" si="40"/>
        <v>0</v>
      </c>
      <c r="Z36" s="446">
        <f t="shared" si="41"/>
        <v>0</v>
      </c>
      <c r="AA36" s="440">
        <v>0</v>
      </c>
      <c r="AB36" s="446">
        <f t="shared" si="42"/>
        <v>0</v>
      </c>
      <c r="AC36" s="446">
        <f t="shared" si="43"/>
        <v>0</v>
      </c>
      <c r="AD36" s="446">
        <f t="shared" si="44"/>
        <v>0</v>
      </c>
      <c r="AE36" s="446">
        <f t="shared" si="45"/>
        <v>0</v>
      </c>
      <c r="AF36" s="762">
        <f t="shared" si="46"/>
        <v>0</v>
      </c>
    </row>
    <row r="37" spans="1:33">
      <c r="A37" s="680">
        <f t="shared" si="24"/>
        <v>27</v>
      </c>
      <c r="B37" s="679" t="s">
        <v>1014</v>
      </c>
      <c r="C37" s="673" t="s">
        <v>98</v>
      </c>
      <c r="D37" s="783">
        <f t="shared" si="25"/>
        <v>2025</v>
      </c>
      <c r="E37" s="760">
        <f>1/365</f>
        <v>2.7397260273972603E-3</v>
      </c>
      <c r="F37" s="763">
        <f>'4b-ADIT Projection Proration'!G37</f>
        <v>0</v>
      </c>
      <c r="G37" s="764">
        <f t="shared" si="26"/>
        <v>0</v>
      </c>
      <c r="H37" s="764">
        <f t="shared" si="27"/>
        <v>0</v>
      </c>
      <c r="I37" s="442">
        <f t="shared" si="47"/>
        <v>0</v>
      </c>
      <c r="J37" s="764">
        <f t="shared" si="28"/>
        <v>0</v>
      </c>
      <c r="K37" s="764">
        <f t="shared" si="29"/>
        <v>0</v>
      </c>
      <c r="L37" s="764">
        <f t="shared" si="30"/>
        <v>0</v>
      </c>
      <c r="M37" s="764">
        <f t="shared" si="31"/>
        <v>0</v>
      </c>
      <c r="N37" s="765">
        <f t="shared" si="32"/>
        <v>0</v>
      </c>
      <c r="O37" s="763">
        <f>'4b-ADIT Projection Proration'!I37</f>
        <v>0</v>
      </c>
      <c r="P37" s="764">
        <f t="shared" si="33"/>
        <v>0</v>
      </c>
      <c r="Q37" s="764">
        <f t="shared" si="34"/>
        <v>0</v>
      </c>
      <c r="R37" s="442">
        <v>0</v>
      </c>
      <c r="S37" s="764">
        <f t="shared" si="35"/>
        <v>0</v>
      </c>
      <c r="T37" s="764">
        <f t="shared" si="36"/>
        <v>0</v>
      </c>
      <c r="U37" s="764">
        <f t="shared" si="37"/>
        <v>0</v>
      </c>
      <c r="V37" s="764">
        <f t="shared" si="38"/>
        <v>0</v>
      </c>
      <c r="W37" s="765">
        <f t="shared" si="39"/>
        <v>0</v>
      </c>
      <c r="X37" s="763">
        <f>'4b-ADIT Projection Proration'!K37</f>
        <v>0</v>
      </c>
      <c r="Y37" s="764">
        <f t="shared" si="40"/>
        <v>0</v>
      </c>
      <c r="Z37" s="764">
        <f t="shared" si="41"/>
        <v>0</v>
      </c>
      <c r="AA37" s="442">
        <v>0</v>
      </c>
      <c r="AB37" s="764">
        <f t="shared" si="42"/>
        <v>0</v>
      </c>
      <c r="AC37" s="764">
        <f t="shared" si="43"/>
        <v>0</v>
      </c>
      <c r="AD37" s="764">
        <f t="shared" si="44"/>
        <v>0</v>
      </c>
      <c r="AE37" s="764">
        <f t="shared" si="45"/>
        <v>0</v>
      </c>
      <c r="AF37" s="765">
        <f t="shared" si="46"/>
        <v>0</v>
      </c>
    </row>
    <row r="38" spans="1:33">
      <c r="A38" s="680">
        <f t="shared" si="24"/>
        <v>28</v>
      </c>
      <c r="B38" s="679" t="s">
        <v>1017</v>
      </c>
      <c r="F38" s="761">
        <f>SUM(F25:F37)</f>
        <v>0</v>
      </c>
      <c r="G38" s="766">
        <f>SUM(G25:G37)</f>
        <v>0</v>
      </c>
      <c r="H38" s="446"/>
      <c r="I38" s="446">
        <f>SUM(I25:I37)</f>
        <v>0</v>
      </c>
      <c r="J38" s="446">
        <f>SUM(J25:J37)</f>
        <v>0</v>
      </c>
      <c r="K38" s="446">
        <f>SUM(K25:K37)</f>
        <v>0</v>
      </c>
      <c r="L38" s="446">
        <f>SUM(L25:L37)</f>
        <v>0</v>
      </c>
      <c r="M38" s="446">
        <f>SUM(M25:M37)</f>
        <v>0</v>
      </c>
      <c r="N38" s="762"/>
      <c r="O38" s="761">
        <f>SUM(O25:O37)</f>
        <v>0</v>
      </c>
      <c r="P38" s="766">
        <f>SUM(P25:P37)</f>
        <v>0</v>
      </c>
      <c r="Q38" s="446"/>
      <c r="R38" s="446">
        <f>SUM(R25:R37)</f>
        <v>0</v>
      </c>
      <c r="S38" s="446">
        <f>SUM(S25:S37)</f>
        <v>0</v>
      </c>
      <c r="T38" s="446">
        <f>SUM(T25:T37)</f>
        <v>0</v>
      </c>
      <c r="U38" s="446">
        <f>SUM(U25:U37)</f>
        <v>0</v>
      </c>
      <c r="V38" s="446">
        <f>SUM(V25:V37)</f>
        <v>0</v>
      </c>
      <c r="W38" s="762"/>
      <c r="X38" s="761">
        <f>SUM(X25:X37)</f>
        <v>0</v>
      </c>
      <c r="Y38" s="766">
        <f>SUM(Y25:Y37)</f>
        <v>0</v>
      </c>
      <c r="Z38" s="446"/>
      <c r="AA38" s="446">
        <f>SUM(AA25:AA37)</f>
        <v>0</v>
      </c>
      <c r="AB38" s="446">
        <f>SUM(AB25:AB37)</f>
        <v>0</v>
      </c>
      <c r="AC38" s="446">
        <f>SUM(AC25:AC37)</f>
        <v>0</v>
      </c>
      <c r="AD38" s="446">
        <f>SUM(AD25:AD37)</f>
        <v>0</v>
      </c>
      <c r="AE38" s="446">
        <f>SUM(AE25:AE37)</f>
        <v>0</v>
      </c>
      <c r="AF38" s="762"/>
    </row>
    <row r="39" spans="1:33">
      <c r="A39" s="680"/>
      <c r="F39" s="761"/>
      <c r="G39" s="446"/>
      <c r="H39" s="446"/>
      <c r="I39" s="446"/>
      <c r="J39" s="446"/>
      <c r="K39" s="446"/>
      <c r="L39" s="446"/>
      <c r="M39" s="446"/>
      <c r="N39" s="762"/>
      <c r="O39" s="761"/>
      <c r="P39" s="446"/>
      <c r="Q39" s="446"/>
      <c r="R39" s="446"/>
      <c r="S39" s="446"/>
      <c r="T39" s="446"/>
      <c r="U39" s="446"/>
      <c r="V39" s="446"/>
      <c r="W39" s="762"/>
      <c r="X39" s="761"/>
      <c r="Y39" s="446"/>
      <c r="Z39" s="446"/>
      <c r="AA39" s="446"/>
      <c r="AB39" s="446"/>
      <c r="AC39" s="446"/>
      <c r="AD39" s="446"/>
      <c r="AE39" s="446"/>
      <c r="AF39" s="762"/>
    </row>
    <row r="40" spans="1:33">
      <c r="A40" s="673" t="s">
        <v>1095</v>
      </c>
      <c r="D40" s="675"/>
      <c r="E40" s="675"/>
      <c r="F40" s="761"/>
      <c r="G40" s="446"/>
      <c r="H40" s="446"/>
      <c r="I40" s="446"/>
      <c r="J40" s="446"/>
      <c r="K40" s="446"/>
      <c r="L40" s="446"/>
      <c r="M40" s="446"/>
      <c r="N40" s="762"/>
      <c r="O40" s="761"/>
      <c r="P40" s="446"/>
      <c r="Q40" s="446"/>
      <c r="R40" s="446"/>
      <c r="S40" s="446"/>
      <c r="T40" s="446"/>
      <c r="U40" s="446"/>
      <c r="V40" s="446"/>
      <c r="W40" s="762"/>
      <c r="X40" s="761"/>
      <c r="Y40" s="446"/>
      <c r="Z40" s="446"/>
      <c r="AA40" s="446"/>
      <c r="AB40" s="446"/>
      <c r="AC40" s="446"/>
      <c r="AD40" s="446"/>
      <c r="AE40" s="446"/>
      <c r="AF40" s="762"/>
      <c r="AG40" s="675"/>
    </row>
    <row r="41" spans="1:33">
      <c r="A41" s="680">
        <f>A38+1</f>
        <v>29</v>
      </c>
      <c r="B41" s="679" t="s">
        <v>1018</v>
      </c>
      <c r="C41" s="673" t="s">
        <v>98</v>
      </c>
      <c r="D41" s="783">
        <f>D25</f>
        <v>2024</v>
      </c>
      <c r="E41" s="760">
        <f>365/365</f>
        <v>1</v>
      </c>
      <c r="F41" s="761"/>
      <c r="G41" s="446"/>
      <c r="H41" s="446">
        <f>'4c- ADIT BOY'!E28</f>
        <v>0</v>
      </c>
      <c r="I41" s="446"/>
      <c r="J41" s="446"/>
      <c r="K41" s="446"/>
      <c r="L41" s="446"/>
      <c r="M41" s="446"/>
      <c r="N41" s="762">
        <f>'4c- ADIT BOY'!C32</f>
        <v>0</v>
      </c>
      <c r="O41" s="761"/>
      <c r="P41" s="446"/>
      <c r="Q41" s="446">
        <f>'4c- ADIT BOY'!F28</f>
        <v>0</v>
      </c>
      <c r="R41" s="446"/>
      <c r="S41" s="446"/>
      <c r="T41" s="446"/>
      <c r="U41" s="446"/>
      <c r="V41" s="446"/>
      <c r="W41" s="762"/>
      <c r="X41" s="761"/>
      <c r="Y41" s="446"/>
      <c r="Z41" s="446">
        <f>'4c- ADIT BOY'!G28</f>
        <v>0</v>
      </c>
      <c r="AA41" s="446"/>
      <c r="AB41" s="446"/>
      <c r="AC41" s="446"/>
      <c r="AD41" s="446"/>
      <c r="AE41" s="446"/>
      <c r="AF41" s="762"/>
    </row>
    <row r="42" spans="1:33">
      <c r="A42" s="680">
        <f t="shared" ref="A42:A54" si="48">+A41+1</f>
        <v>30</v>
      </c>
      <c r="B42" s="679" t="s">
        <v>1014</v>
      </c>
      <c r="C42" s="673" t="s">
        <v>105</v>
      </c>
      <c r="D42" s="783">
        <f t="shared" ref="D42:D53" si="49">D26</f>
        <v>2025</v>
      </c>
      <c r="E42" s="760">
        <f>335/365</f>
        <v>0.9178082191780822</v>
      </c>
      <c r="F42" s="761">
        <f>'4b-ADIT Projection Proration'!G42</f>
        <v>0</v>
      </c>
      <c r="G42" s="446">
        <f t="shared" ref="G42:G53" si="50">$E42*F42</f>
        <v>0</v>
      </c>
      <c r="H42" s="446">
        <f t="shared" ref="H42:H53" si="51">+G42+H41</f>
        <v>0</v>
      </c>
      <c r="I42" s="440">
        <v>0</v>
      </c>
      <c r="J42" s="446">
        <f t="shared" ref="J42:J53" si="52">I42-F42</f>
        <v>0</v>
      </c>
      <c r="K42" s="446">
        <f t="shared" ref="K42:K53" si="53">IF(J42&gt;=0,+J42,0)</f>
        <v>0</v>
      </c>
      <c r="L42" s="446">
        <f t="shared" ref="L42:L53" si="54">IF(K42&gt;0,0,IF(I42&lt;0,0,(-(J42)*($E42))))</f>
        <v>0</v>
      </c>
      <c r="M42" s="446">
        <f t="shared" ref="M42:M53" si="55">IF(K42&gt;0,0,IF(I42&gt;0,0,(-(J42)*($E42))))</f>
        <v>0</v>
      </c>
      <c r="N42" s="762">
        <f t="shared" ref="N42:N53" si="56">IF(I42&lt;0,N41+M42,N41+$G42+K42-L42)</f>
        <v>0</v>
      </c>
      <c r="O42" s="761">
        <f>'4b-ADIT Projection Proration'!I42</f>
        <v>0</v>
      </c>
      <c r="P42" s="446">
        <f t="shared" ref="P42:P53" si="57">$E42*O42</f>
        <v>0</v>
      </c>
      <c r="Q42" s="446">
        <f t="shared" ref="Q42:Q53" si="58">+P42+Q41</f>
        <v>0</v>
      </c>
      <c r="R42" s="440">
        <v>0</v>
      </c>
      <c r="S42" s="446">
        <f t="shared" ref="S42:S53" si="59">R42-O42</f>
        <v>0</v>
      </c>
      <c r="T42" s="446">
        <f t="shared" ref="T42:T53" si="60">IF(S42&gt;=0,+S42,0)</f>
        <v>0</v>
      </c>
      <c r="U42" s="446">
        <f t="shared" ref="U42:U53" si="61">IF(T42&gt;0,0,IF(R42&lt;0,0,(-(S42)*($E42))))</f>
        <v>0</v>
      </c>
      <c r="V42" s="446">
        <f t="shared" ref="V42:V53" si="62">IF(T42&gt;0,0,IF(R42&gt;0,0,(-(S42)*($E42))))</f>
        <v>0</v>
      </c>
      <c r="W42" s="762">
        <f t="shared" ref="W42:W53" si="63">IF(R42&lt;0,W41+V42,W41+P42+T42-U42)</f>
        <v>0</v>
      </c>
      <c r="X42" s="761">
        <f>'4b-ADIT Projection Proration'!K42</f>
        <v>0</v>
      </c>
      <c r="Y42" s="446">
        <f t="shared" ref="Y42:Y53" si="64">$E42*X42</f>
        <v>0</v>
      </c>
      <c r="Z42" s="446">
        <f t="shared" ref="Z42:Z53" si="65">+Y42+Z41</f>
        <v>0</v>
      </c>
      <c r="AA42" s="440">
        <v>0</v>
      </c>
      <c r="AB42" s="446">
        <f t="shared" ref="AB42:AB53" si="66">AA42-X42</f>
        <v>0</v>
      </c>
      <c r="AC42" s="446">
        <f t="shared" ref="AC42:AC53" si="67">IF(AB42&gt;=0,+AB42,0)</f>
        <v>0</v>
      </c>
      <c r="AD42" s="446">
        <f t="shared" ref="AD42:AD53" si="68">IF(AC42&gt;0,0,IF(AA42&lt;0,0,(-(AB42)*($E42))))</f>
        <v>0</v>
      </c>
      <c r="AE42" s="446">
        <f t="shared" ref="AE42:AE53" si="69">IF(AC42&gt;0,0,IF(AA42&gt;0,0,(-(AB42)*($E42))))</f>
        <v>0</v>
      </c>
      <c r="AF42" s="762">
        <f t="shared" ref="AF42:AF53" si="70">IF(AA42&lt;0,AF41+AE42,AF41+Y42+AC42-AD42)</f>
        <v>0</v>
      </c>
    </row>
    <row r="43" spans="1:33">
      <c r="A43" s="680">
        <f t="shared" si="48"/>
        <v>31</v>
      </c>
      <c r="B43" s="679" t="s">
        <v>1014</v>
      </c>
      <c r="C43" s="673" t="s">
        <v>104</v>
      </c>
      <c r="D43" s="783">
        <f t="shared" si="49"/>
        <v>2025</v>
      </c>
      <c r="E43" s="760">
        <f>307/365</f>
        <v>0.84109589041095889</v>
      </c>
      <c r="F43" s="761">
        <f>'4b-ADIT Projection Proration'!G43</f>
        <v>0</v>
      </c>
      <c r="G43" s="446">
        <f t="shared" si="50"/>
        <v>0</v>
      </c>
      <c r="H43" s="446">
        <f t="shared" si="51"/>
        <v>0</v>
      </c>
      <c r="I43" s="440">
        <f>I42</f>
        <v>0</v>
      </c>
      <c r="J43" s="446">
        <f t="shared" si="52"/>
        <v>0</v>
      </c>
      <c r="K43" s="446">
        <f t="shared" si="53"/>
        <v>0</v>
      </c>
      <c r="L43" s="446">
        <f t="shared" si="54"/>
        <v>0</v>
      </c>
      <c r="M43" s="446">
        <f t="shared" si="55"/>
        <v>0</v>
      </c>
      <c r="N43" s="762">
        <f t="shared" si="56"/>
        <v>0</v>
      </c>
      <c r="O43" s="761">
        <f>'4b-ADIT Projection Proration'!I43</f>
        <v>0</v>
      </c>
      <c r="P43" s="446">
        <f t="shared" si="57"/>
        <v>0</v>
      </c>
      <c r="Q43" s="446">
        <f t="shared" si="58"/>
        <v>0</v>
      </c>
      <c r="R43" s="440">
        <v>0</v>
      </c>
      <c r="S43" s="446">
        <f t="shared" si="59"/>
        <v>0</v>
      </c>
      <c r="T43" s="446">
        <f t="shared" si="60"/>
        <v>0</v>
      </c>
      <c r="U43" s="446">
        <f t="shared" si="61"/>
        <v>0</v>
      </c>
      <c r="V43" s="446">
        <f t="shared" si="62"/>
        <v>0</v>
      </c>
      <c r="W43" s="762">
        <f t="shared" si="63"/>
        <v>0</v>
      </c>
      <c r="X43" s="761">
        <f>'4b-ADIT Projection Proration'!K43</f>
        <v>0</v>
      </c>
      <c r="Y43" s="446">
        <f t="shared" si="64"/>
        <v>0</v>
      </c>
      <c r="Z43" s="446">
        <f t="shared" si="65"/>
        <v>0</v>
      </c>
      <c r="AA43" s="440">
        <v>0</v>
      </c>
      <c r="AB43" s="446">
        <f t="shared" si="66"/>
        <v>0</v>
      </c>
      <c r="AC43" s="446">
        <f t="shared" si="67"/>
        <v>0</v>
      </c>
      <c r="AD43" s="446">
        <f t="shared" si="68"/>
        <v>0</v>
      </c>
      <c r="AE43" s="446">
        <f t="shared" si="69"/>
        <v>0</v>
      </c>
      <c r="AF43" s="762">
        <f t="shared" si="70"/>
        <v>0</v>
      </c>
    </row>
    <row r="44" spans="1:33">
      <c r="A44" s="680">
        <f t="shared" si="48"/>
        <v>32</v>
      </c>
      <c r="B44" s="679" t="s">
        <v>1014</v>
      </c>
      <c r="C44" s="673" t="s">
        <v>103</v>
      </c>
      <c r="D44" s="783">
        <f t="shared" si="49"/>
        <v>2025</v>
      </c>
      <c r="E44" s="760">
        <f>276/365</f>
        <v>0.75616438356164384</v>
      </c>
      <c r="F44" s="761">
        <f>'4b-ADIT Projection Proration'!G44</f>
        <v>0</v>
      </c>
      <c r="G44" s="446">
        <f t="shared" si="50"/>
        <v>0</v>
      </c>
      <c r="H44" s="446">
        <f t="shared" si="51"/>
        <v>0</v>
      </c>
      <c r="I44" s="440">
        <f t="shared" ref="I44:I53" si="71">I43</f>
        <v>0</v>
      </c>
      <c r="J44" s="446">
        <f t="shared" si="52"/>
        <v>0</v>
      </c>
      <c r="K44" s="446">
        <f t="shared" si="53"/>
        <v>0</v>
      </c>
      <c r="L44" s="446">
        <f t="shared" si="54"/>
        <v>0</v>
      </c>
      <c r="M44" s="446">
        <f t="shared" si="55"/>
        <v>0</v>
      </c>
      <c r="N44" s="762">
        <f t="shared" si="56"/>
        <v>0</v>
      </c>
      <c r="O44" s="761">
        <f>'4b-ADIT Projection Proration'!I44</f>
        <v>0</v>
      </c>
      <c r="P44" s="446">
        <f t="shared" si="57"/>
        <v>0</v>
      </c>
      <c r="Q44" s="446">
        <f t="shared" si="58"/>
        <v>0</v>
      </c>
      <c r="R44" s="440">
        <v>0</v>
      </c>
      <c r="S44" s="446">
        <f t="shared" si="59"/>
        <v>0</v>
      </c>
      <c r="T44" s="446">
        <f t="shared" si="60"/>
        <v>0</v>
      </c>
      <c r="U44" s="446">
        <f t="shared" si="61"/>
        <v>0</v>
      </c>
      <c r="V44" s="446">
        <f t="shared" si="62"/>
        <v>0</v>
      </c>
      <c r="W44" s="762">
        <f t="shared" si="63"/>
        <v>0</v>
      </c>
      <c r="X44" s="761">
        <f>'4b-ADIT Projection Proration'!K44</f>
        <v>0</v>
      </c>
      <c r="Y44" s="446">
        <f t="shared" si="64"/>
        <v>0</v>
      </c>
      <c r="Z44" s="446">
        <f t="shared" si="65"/>
        <v>0</v>
      </c>
      <c r="AA44" s="440">
        <v>0</v>
      </c>
      <c r="AB44" s="446">
        <f t="shared" si="66"/>
        <v>0</v>
      </c>
      <c r="AC44" s="446">
        <f t="shared" si="67"/>
        <v>0</v>
      </c>
      <c r="AD44" s="446">
        <f t="shared" si="68"/>
        <v>0</v>
      </c>
      <c r="AE44" s="446">
        <f t="shared" si="69"/>
        <v>0</v>
      </c>
      <c r="AF44" s="762">
        <f t="shared" si="70"/>
        <v>0</v>
      </c>
    </row>
    <row r="45" spans="1:33">
      <c r="A45" s="680">
        <f t="shared" si="48"/>
        <v>33</v>
      </c>
      <c r="B45" s="679" t="s">
        <v>1014</v>
      </c>
      <c r="C45" s="673" t="s">
        <v>95</v>
      </c>
      <c r="D45" s="783">
        <f t="shared" si="49"/>
        <v>2025</v>
      </c>
      <c r="E45" s="760">
        <f>246/365</f>
        <v>0.67397260273972603</v>
      </c>
      <c r="F45" s="761">
        <f>'4b-ADIT Projection Proration'!G45</f>
        <v>0</v>
      </c>
      <c r="G45" s="446">
        <f t="shared" si="50"/>
        <v>0</v>
      </c>
      <c r="H45" s="446">
        <f t="shared" si="51"/>
        <v>0</v>
      </c>
      <c r="I45" s="440">
        <f t="shared" si="71"/>
        <v>0</v>
      </c>
      <c r="J45" s="446">
        <f t="shared" si="52"/>
        <v>0</v>
      </c>
      <c r="K45" s="446">
        <f t="shared" si="53"/>
        <v>0</v>
      </c>
      <c r="L45" s="446">
        <f t="shared" si="54"/>
        <v>0</v>
      </c>
      <c r="M45" s="446">
        <f t="shared" si="55"/>
        <v>0</v>
      </c>
      <c r="N45" s="762">
        <f t="shared" si="56"/>
        <v>0</v>
      </c>
      <c r="O45" s="761">
        <f>'4b-ADIT Projection Proration'!I45</f>
        <v>0</v>
      </c>
      <c r="P45" s="446">
        <f t="shared" si="57"/>
        <v>0</v>
      </c>
      <c r="Q45" s="446">
        <f t="shared" si="58"/>
        <v>0</v>
      </c>
      <c r="R45" s="440">
        <v>0</v>
      </c>
      <c r="S45" s="446">
        <f t="shared" si="59"/>
        <v>0</v>
      </c>
      <c r="T45" s="446">
        <f t="shared" si="60"/>
        <v>0</v>
      </c>
      <c r="U45" s="446">
        <f t="shared" si="61"/>
        <v>0</v>
      </c>
      <c r="V45" s="446">
        <f t="shared" si="62"/>
        <v>0</v>
      </c>
      <c r="W45" s="762">
        <f t="shared" si="63"/>
        <v>0</v>
      </c>
      <c r="X45" s="761">
        <f>'4b-ADIT Projection Proration'!K45</f>
        <v>0</v>
      </c>
      <c r="Y45" s="446">
        <f t="shared" si="64"/>
        <v>0</v>
      </c>
      <c r="Z45" s="446">
        <f t="shared" si="65"/>
        <v>0</v>
      </c>
      <c r="AA45" s="440">
        <v>0</v>
      </c>
      <c r="AB45" s="446">
        <f t="shared" si="66"/>
        <v>0</v>
      </c>
      <c r="AC45" s="446">
        <f t="shared" si="67"/>
        <v>0</v>
      </c>
      <c r="AD45" s="446">
        <f t="shared" si="68"/>
        <v>0</v>
      </c>
      <c r="AE45" s="446">
        <f t="shared" si="69"/>
        <v>0</v>
      </c>
      <c r="AF45" s="762">
        <f t="shared" si="70"/>
        <v>0</v>
      </c>
    </row>
    <row r="46" spans="1:33">
      <c r="A46" s="680">
        <f t="shared" si="48"/>
        <v>34</v>
      </c>
      <c r="B46" s="679" t="s">
        <v>1014</v>
      </c>
      <c r="C46" s="673" t="s">
        <v>92</v>
      </c>
      <c r="D46" s="783">
        <f t="shared" si="49"/>
        <v>2025</v>
      </c>
      <c r="E46" s="760">
        <f>215/365</f>
        <v>0.58904109589041098</v>
      </c>
      <c r="F46" s="761">
        <f>'4b-ADIT Projection Proration'!G46</f>
        <v>0</v>
      </c>
      <c r="G46" s="446">
        <f t="shared" si="50"/>
        <v>0</v>
      </c>
      <c r="H46" s="446">
        <f t="shared" si="51"/>
        <v>0</v>
      </c>
      <c r="I46" s="440">
        <f t="shared" si="71"/>
        <v>0</v>
      </c>
      <c r="J46" s="446">
        <f t="shared" si="52"/>
        <v>0</v>
      </c>
      <c r="K46" s="446">
        <f t="shared" si="53"/>
        <v>0</v>
      </c>
      <c r="L46" s="446">
        <f t="shared" si="54"/>
        <v>0</v>
      </c>
      <c r="M46" s="446">
        <f t="shared" si="55"/>
        <v>0</v>
      </c>
      <c r="N46" s="762">
        <f t="shared" si="56"/>
        <v>0</v>
      </c>
      <c r="O46" s="761">
        <f>'4b-ADIT Projection Proration'!I46</f>
        <v>0</v>
      </c>
      <c r="P46" s="446">
        <f t="shared" si="57"/>
        <v>0</v>
      </c>
      <c r="Q46" s="446">
        <f t="shared" si="58"/>
        <v>0</v>
      </c>
      <c r="R46" s="440">
        <v>0</v>
      </c>
      <c r="S46" s="446">
        <f t="shared" si="59"/>
        <v>0</v>
      </c>
      <c r="T46" s="446">
        <f t="shared" si="60"/>
        <v>0</v>
      </c>
      <c r="U46" s="446">
        <f t="shared" si="61"/>
        <v>0</v>
      </c>
      <c r="V46" s="446">
        <f t="shared" si="62"/>
        <v>0</v>
      </c>
      <c r="W46" s="762">
        <f t="shared" si="63"/>
        <v>0</v>
      </c>
      <c r="X46" s="761">
        <f>'4b-ADIT Projection Proration'!K46</f>
        <v>0</v>
      </c>
      <c r="Y46" s="446">
        <f t="shared" si="64"/>
        <v>0</v>
      </c>
      <c r="Z46" s="446">
        <f t="shared" si="65"/>
        <v>0</v>
      </c>
      <c r="AA46" s="440">
        <v>0</v>
      </c>
      <c r="AB46" s="446">
        <f t="shared" si="66"/>
        <v>0</v>
      </c>
      <c r="AC46" s="446">
        <f t="shared" si="67"/>
        <v>0</v>
      </c>
      <c r="AD46" s="446">
        <f t="shared" si="68"/>
        <v>0</v>
      </c>
      <c r="AE46" s="446">
        <f t="shared" si="69"/>
        <v>0</v>
      </c>
      <c r="AF46" s="762">
        <f t="shared" si="70"/>
        <v>0</v>
      </c>
    </row>
    <row r="47" spans="1:33">
      <c r="A47" s="680">
        <f t="shared" si="48"/>
        <v>35</v>
      </c>
      <c r="B47" s="679" t="s">
        <v>1014</v>
      </c>
      <c r="C47" s="673" t="s">
        <v>144</v>
      </c>
      <c r="D47" s="783">
        <f t="shared" si="49"/>
        <v>2025</v>
      </c>
      <c r="E47" s="760">
        <f>185/365</f>
        <v>0.50684931506849318</v>
      </c>
      <c r="F47" s="761">
        <f>'4b-ADIT Projection Proration'!G47</f>
        <v>0</v>
      </c>
      <c r="G47" s="446">
        <f t="shared" si="50"/>
        <v>0</v>
      </c>
      <c r="H47" s="446">
        <f t="shared" si="51"/>
        <v>0</v>
      </c>
      <c r="I47" s="440">
        <f t="shared" si="71"/>
        <v>0</v>
      </c>
      <c r="J47" s="446">
        <f t="shared" si="52"/>
        <v>0</v>
      </c>
      <c r="K47" s="446">
        <f t="shared" si="53"/>
        <v>0</v>
      </c>
      <c r="L47" s="446">
        <f t="shared" si="54"/>
        <v>0</v>
      </c>
      <c r="M47" s="446">
        <f t="shared" si="55"/>
        <v>0</v>
      </c>
      <c r="N47" s="762">
        <f t="shared" si="56"/>
        <v>0</v>
      </c>
      <c r="O47" s="761">
        <f>'4b-ADIT Projection Proration'!I47</f>
        <v>0</v>
      </c>
      <c r="P47" s="446">
        <f t="shared" si="57"/>
        <v>0</v>
      </c>
      <c r="Q47" s="446">
        <f t="shared" si="58"/>
        <v>0</v>
      </c>
      <c r="R47" s="440">
        <v>0</v>
      </c>
      <c r="S47" s="446">
        <f t="shared" si="59"/>
        <v>0</v>
      </c>
      <c r="T47" s="446">
        <f t="shared" si="60"/>
        <v>0</v>
      </c>
      <c r="U47" s="446">
        <f t="shared" si="61"/>
        <v>0</v>
      </c>
      <c r="V47" s="446">
        <f t="shared" si="62"/>
        <v>0</v>
      </c>
      <c r="W47" s="762">
        <f t="shared" si="63"/>
        <v>0</v>
      </c>
      <c r="X47" s="761">
        <f>'4b-ADIT Projection Proration'!K47</f>
        <v>0</v>
      </c>
      <c r="Y47" s="446">
        <f t="shared" si="64"/>
        <v>0</v>
      </c>
      <c r="Z47" s="446">
        <f t="shared" si="65"/>
        <v>0</v>
      </c>
      <c r="AA47" s="440">
        <v>0</v>
      </c>
      <c r="AB47" s="446">
        <f t="shared" si="66"/>
        <v>0</v>
      </c>
      <c r="AC47" s="446">
        <f t="shared" si="67"/>
        <v>0</v>
      </c>
      <c r="AD47" s="446">
        <f t="shared" si="68"/>
        <v>0</v>
      </c>
      <c r="AE47" s="446">
        <f t="shared" si="69"/>
        <v>0</v>
      </c>
      <c r="AF47" s="762">
        <f t="shared" si="70"/>
        <v>0</v>
      </c>
    </row>
    <row r="48" spans="1:33">
      <c r="A48" s="680">
        <f t="shared" si="48"/>
        <v>36</v>
      </c>
      <c r="B48" s="679" t="s">
        <v>1014</v>
      </c>
      <c r="C48" s="673" t="s">
        <v>102</v>
      </c>
      <c r="D48" s="783">
        <f t="shared" si="49"/>
        <v>2025</v>
      </c>
      <c r="E48" s="760">
        <f>154/365</f>
        <v>0.42191780821917807</v>
      </c>
      <c r="F48" s="761">
        <f>'4b-ADIT Projection Proration'!G48</f>
        <v>0</v>
      </c>
      <c r="G48" s="446">
        <f t="shared" si="50"/>
        <v>0</v>
      </c>
      <c r="H48" s="446">
        <f t="shared" si="51"/>
        <v>0</v>
      </c>
      <c r="I48" s="440">
        <f t="shared" si="71"/>
        <v>0</v>
      </c>
      <c r="J48" s="446">
        <f t="shared" si="52"/>
        <v>0</v>
      </c>
      <c r="K48" s="446">
        <f t="shared" si="53"/>
        <v>0</v>
      </c>
      <c r="L48" s="446">
        <f t="shared" si="54"/>
        <v>0</v>
      </c>
      <c r="M48" s="446">
        <f t="shared" si="55"/>
        <v>0</v>
      </c>
      <c r="N48" s="762">
        <f t="shared" si="56"/>
        <v>0</v>
      </c>
      <c r="O48" s="761">
        <f>'4b-ADIT Projection Proration'!I48</f>
        <v>0</v>
      </c>
      <c r="P48" s="446">
        <f t="shared" si="57"/>
        <v>0</v>
      </c>
      <c r="Q48" s="446">
        <f t="shared" si="58"/>
        <v>0</v>
      </c>
      <c r="R48" s="440">
        <v>0</v>
      </c>
      <c r="S48" s="446">
        <f t="shared" si="59"/>
        <v>0</v>
      </c>
      <c r="T48" s="446">
        <f t="shared" si="60"/>
        <v>0</v>
      </c>
      <c r="U48" s="446">
        <f t="shared" si="61"/>
        <v>0</v>
      </c>
      <c r="V48" s="446">
        <f t="shared" si="62"/>
        <v>0</v>
      </c>
      <c r="W48" s="762">
        <f t="shared" si="63"/>
        <v>0</v>
      </c>
      <c r="X48" s="761">
        <f>'4b-ADIT Projection Proration'!K48</f>
        <v>0</v>
      </c>
      <c r="Y48" s="446">
        <f t="shared" si="64"/>
        <v>0</v>
      </c>
      <c r="Z48" s="446">
        <f t="shared" si="65"/>
        <v>0</v>
      </c>
      <c r="AA48" s="440">
        <v>0</v>
      </c>
      <c r="AB48" s="446">
        <f t="shared" si="66"/>
        <v>0</v>
      </c>
      <c r="AC48" s="446">
        <f t="shared" si="67"/>
        <v>0</v>
      </c>
      <c r="AD48" s="446">
        <f t="shared" si="68"/>
        <v>0</v>
      </c>
      <c r="AE48" s="446">
        <f t="shared" si="69"/>
        <v>0</v>
      </c>
      <c r="AF48" s="762">
        <f t="shared" si="70"/>
        <v>0</v>
      </c>
    </row>
    <row r="49" spans="1:32">
      <c r="A49" s="680">
        <f t="shared" si="48"/>
        <v>37</v>
      </c>
      <c r="B49" s="679" t="s">
        <v>1014</v>
      </c>
      <c r="C49" s="673" t="s">
        <v>101</v>
      </c>
      <c r="D49" s="783">
        <f t="shared" si="49"/>
        <v>2025</v>
      </c>
      <c r="E49" s="760">
        <f>123/365</f>
        <v>0.33698630136986302</v>
      </c>
      <c r="F49" s="761">
        <f>'4b-ADIT Projection Proration'!G49</f>
        <v>0</v>
      </c>
      <c r="G49" s="446">
        <f t="shared" si="50"/>
        <v>0</v>
      </c>
      <c r="H49" s="446">
        <f t="shared" si="51"/>
        <v>0</v>
      </c>
      <c r="I49" s="440">
        <f t="shared" si="71"/>
        <v>0</v>
      </c>
      <c r="J49" s="446">
        <f t="shared" si="52"/>
        <v>0</v>
      </c>
      <c r="K49" s="446">
        <f t="shared" si="53"/>
        <v>0</v>
      </c>
      <c r="L49" s="446">
        <f t="shared" si="54"/>
        <v>0</v>
      </c>
      <c r="M49" s="446">
        <f t="shared" si="55"/>
        <v>0</v>
      </c>
      <c r="N49" s="762">
        <f t="shared" si="56"/>
        <v>0</v>
      </c>
      <c r="O49" s="761">
        <f>'4b-ADIT Projection Proration'!I49</f>
        <v>0</v>
      </c>
      <c r="P49" s="446">
        <f t="shared" si="57"/>
        <v>0</v>
      </c>
      <c r="Q49" s="446">
        <f t="shared" si="58"/>
        <v>0</v>
      </c>
      <c r="R49" s="440">
        <v>0</v>
      </c>
      <c r="S49" s="446">
        <f t="shared" si="59"/>
        <v>0</v>
      </c>
      <c r="T49" s="446">
        <f t="shared" si="60"/>
        <v>0</v>
      </c>
      <c r="U49" s="446">
        <f t="shared" si="61"/>
        <v>0</v>
      </c>
      <c r="V49" s="446">
        <f t="shared" si="62"/>
        <v>0</v>
      </c>
      <c r="W49" s="762">
        <f t="shared" si="63"/>
        <v>0</v>
      </c>
      <c r="X49" s="761">
        <f>'4b-ADIT Projection Proration'!K49</f>
        <v>0</v>
      </c>
      <c r="Y49" s="446">
        <f t="shared" si="64"/>
        <v>0</v>
      </c>
      <c r="Z49" s="446">
        <f t="shared" si="65"/>
        <v>0</v>
      </c>
      <c r="AA49" s="440">
        <v>0</v>
      </c>
      <c r="AB49" s="446">
        <f t="shared" si="66"/>
        <v>0</v>
      </c>
      <c r="AC49" s="446">
        <f t="shared" si="67"/>
        <v>0</v>
      </c>
      <c r="AD49" s="446">
        <f t="shared" si="68"/>
        <v>0</v>
      </c>
      <c r="AE49" s="446">
        <f t="shared" si="69"/>
        <v>0</v>
      </c>
      <c r="AF49" s="762">
        <f t="shared" si="70"/>
        <v>0</v>
      </c>
    </row>
    <row r="50" spans="1:32">
      <c r="A50" s="680">
        <f t="shared" si="48"/>
        <v>38</v>
      </c>
      <c r="B50" s="679" t="s">
        <v>1014</v>
      </c>
      <c r="C50" s="673" t="s">
        <v>100</v>
      </c>
      <c r="D50" s="783">
        <f t="shared" si="49"/>
        <v>2025</v>
      </c>
      <c r="E50" s="760">
        <f>93/365</f>
        <v>0.25479452054794521</v>
      </c>
      <c r="F50" s="761">
        <f>'4b-ADIT Projection Proration'!G50</f>
        <v>0</v>
      </c>
      <c r="G50" s="446">
        <f t="shared" si="50"/>
        <v>0</v>
      </c>
      <c r="H50" s="446">
        <f t="shared" si="51"/>
        <v>0</v>
      </c>
      <c r="I50" s="440">
        <f t="shared" si="71"/>
        <v>0</v>
      </c>
      <c r="J50" s="446">
        <f t="shared" si="52"/>
        <v>0</v>
      </c>
      <c r="K50" s="446">
        <f t="shared" si="53"/>
        <v>0</v>
      </c>
      <c r="L50" s="446">
        <f t="shared" si="54"/>
        <v>0</v>
      </c>
      <c r="M50" s="446">
        <f t="shared" si="55"/>
        <v>0</v>
      </c>
      <c r="N50" s="762">
        <f t="shared" si="56"/>
        <v>0</v>
      </c>
      <c r="O50" s="761">
        <f>'4b-ADIT Projection Proration'!I50</f>
        <v>0</v>
      </c>
      <c r="P50" s="446">
        <f t="shared" si="57"/>
        <v>0</v>
      </c>
      <c r="Q50" s="446">
        <f t="shared" si="58"/>
        <v>0</v>
      </c>
      <c r="R50" s="440">
        <v>0</v>
      </c>
      <c r="S50" s="446">
        <f t="shared" si="59"/>
        <v>0</v>
      </c>
      <c r="T50" s="446">
        <f t="shared" si="60"/>
        <v>0</v>
      </c>
      <c r="U50" s="446">
        <f t="shared" si="61"/>
        <v>0</v>
      </c>
      <c r="V50" s="446">
        <f t="shared" si="62"/>
        <v>0</v>
      </c>
      <c r="W50" s="762">
        <f t="shared" si="63"/>
        <v>0</v>
      </c>
      <c r="X50" s="761">
        <f>'4b-ADIT Projection Proration'!K50</f>
        <v>0</v>
      </c>
      <c r="Y50" s="446">
        <f t="shared" si="64"/>
        <v>0</v>
      </c>
      <c r="Z50" s="446">
        <f t="shared" si="65"/>
        <v>0</v>
      </c>
      <c r="AA50" s="440">
        <v>0</v>
      </c>
      <c r="AB50" s="446">
        <f t="shared" si="66"/>
        <v>0</v>
      </c>
      <c r="AC50" s="446">
        <f t="shared" si="67"/>
        <v>0</v>
      </c>
      <c r="AD50" s="446">
        <f t="shared" si="68"/>
        <v>0</v>
      </c>
      <c r="AE50" s="446">
        <f t="shared" si="69"/>
        <v>0</v>
      </c>
      <c r="AF50" s="762">
        <f t="shared" si="70"/>
        <v>0</v>
      </c>
    </row>
    <row r="51" spans="1:32">
      <c r="A51" s="680">
        <f t="shared" si="48"/>
        <v>39</v>
      </c>
      <c r="B51" s="679" t="s">
        <v>1014</v>
      </c>
      <c r="C51" s="673" t="s">
        <v>106</v>
      </c>
      <c r="D51" s="783">
        <f t="shared" si="49"/>
        <v>2025</v>
      </c>
      <c r="E51" s="760">
        <f>62/365</f>
        <v>0.16986301369863013</v>
      </c>
      <c r="F51" s="761">
        <f>'4b-ADIT Projection Proration'!G51</f>
        <v>0</v>
      </c>
      <c r="G51" s="446">
        <f t="shared" si="50"/>
        <v>0</v>
      </c>
      <c r="H51" s="446">
        <f t="shared" si="51"/>
        <v>0</v>
      </c>
      <c r="I51" s="440">
        <f t="shared" si="71"/>
        <v>0</v>
      </c>
      <c r="J51" s="446">
        <f t="shared" si="52"/>
        <v>0</v>
      </c>
      <c r="K51" s="446">
        <f t="shared" si="53"/>
        <v>0</v>
      </c>
      <c r="L51" s="446">
        <f t="shared" si="54"/>
        <v>0</v>
      </c>
      <c r="M51" s="446">
        <f t="shared" si="55"/>
        <v>0</v>
      </c>
      <c r="N51" s="762">
        <f t="shared" si="56"/>
        <v>0</v>
      </c>
      <c r="O51" s="761">
        <f>'4b-ADIT Projection Proration'!I51</f>
        <v>0</v>
      </c>
      <c r="P51" s="446">
        <f t="shared" si="57"/>
        <v>0</v>
      </c>
      <c r="Q51" s="446">
        <f t="shared" si="58"/>
        <v>0</v>
      </c>
      <c r="R51" s="440">
        <v>0</v>
      </c>
      <c r="S51" s="446">
        <f t="shared" si="59"/>
        <v>0</v>
      </c>
      <c r="T51" s="446">
        <f t="shared" si="60"/>
        <v>0</v>
      </c>
      <c r="U51" s="446">
        <f t="shared" si="61"/>
        <v>0</v>
      </c>
      <c r="V51" s="446">
        <f t="shared" si="62"/>
        <v>0</v>
      </c>
      <c r="W51" s="762">
        <f t="shared" si="63"/>
        <v>0</v>
      </c>
      <c r="X51" s="761">
        <f>'4b-ADIT Projection Proration'!K51</f>
        <v>0</v>
      </c>
      <c r="Y51" s="446">
        <f t="shared" si="64"/>
        <v>0</v>
      </c>
      <c r="Z51" s="446">
        <f t="shared" si="65"/>
        <v>0</v>
      </c>
      <c r="AA51" s="440">
        <v>0</v>
      </c>
      <c r="AB51" s="446">
        <f t="shared" si="66"/>
        <v>0</v>
      </c>
      <c r="AC51" s="446">
        <f t="shared" si="67"/>
        <v>0</v>
      </c>
      <c r="AD51" s="446">
        <f t="shared" si="68"/>
        <v>0</v>
      </c>
      <c r="AE51" s="446">
        <f t="shared" si="69"/>
        <v>0</v>
      </c>
      <c r="AF51" s="762">
        <f t="shared" si="70"/>
        <v>0</v>
      </c>
    </row>
    <row r="52" spans="1:32">
      <c r="A52" s="680">
        <f t="shared" si="48"/>
        <v>40</v>
      </c>
      <c r="B52" s="679" t="s">
        <v>1014</v>
      </c>
      <c r="C52" s="673" t="s">
        <v>99</v>
      </c>
      <c r="D52" s="783">
        <f t="shared" si="49"/>
        <v>2025</v>
      </c>
      <c r="E52" s="760">
        <f>32/365</f>
        <v>8.7671232876712329E-2</v>
      </c>
      <c r="F52" s="761">
        <f>'4b-ADIT Projection Proration'!G52</f>
        <v>0</v>
      </c>
      <c r="G52" s="446">
        <f t="shared" si="50"/>
        <v>0</v>
      </c>
      <c r="H52" s="446">
        <f t="shared" si="51"/>
        <v>0</v>
      </c>
      <c r="I52" s="440">
        <f t="shared" si="71"/>
        <v>0</v>
      </c>
      <c r="J52" s="446">
        <f t="shared" si="52"/>
        <v>0</v>
      </c>
      <c r="K52" s="446">
        <f t="shared" si="53"/>
        <v>0</v>
      </c>
      <c r="L52" s="446">
        <f t="shared" si="54"/>
        <v>0</v>
      </c>
      <c r="M52" s="446">
        <f t="shared" si="55"/>
        <v>0</v>
      </c>
      <c r="N52" s="762">
        <f t="shared" si="56"/>
        <v>0</v>
      </c>
      <c r="O52" s="761">
        <f>'4b-ADIT Projection Proration'!I52</f>
        <v>0</v>
      </c>
      <c r="P52" s="446">
        <f t="shared" si="57"/>
        <v>0</v>
      </c>
      <c r="Q52" s="446">
        <f t="shared" si="58"/>
        <v>0</v>
      </c>
      <c r="R52" s="440">
        <v>0</v>
      </c>
      <c r="S52" s="446">
        <f t="shared" si="59"/>
        <v>0</v>
      </c>
      <c r="T52" s="446">
        <f t="shared" si="60"/>
        <v>0</v>
      </c>
      <c r="U52" s="446">
        <f t="shared" si="61"/>
        <v>0</v>
      </c>
      <c r="V52" s="446">
        <f t="shared" si="62"/>
        <v>0</v>
      </c>
      <c r="W52" s="762">
        <f t="shared" si="63"/>
        <v>0</v>
      </c>
      <c r="X52" s="761">
        <f>'4b-ADIT Projection Proration'!K52</f>
        <v>0</v>
      </c>
      <c r="Y52" s="446">
        <f t="shared" si="64"/>
        <v>0</v>
      </c>
      <c r="Z52" s="446">
        <f t="shared" si="65"/>
        <v>0</v>
      </c>
      <c r="AA52" s="440">
        <v>0</v>
      </c>
      <c r="AB52" s="446">
        <f t="shared" si="66"/>
        <v>0</v>
      </c>
      <c r="AC52" s="446">
        <f t="shared" si="67"/>
        <v>0</v>
      </c>
      <c r="AD52" s="446">
        <f t="shared" si="68"/>
        <v>0</v>
      </c>
      <c r="AE52" s="446">
        <f t="shared" si="69"/>
        <v>0</v>
      </c>
      <c r="AF52" s="762">
        <f t="shared" si="70"/>
        <v>0</v>
      </c>
    </row>
    <row r="53" spans="1:32">
      <c r="A53" s="680">
        <f t="shared" si="48"/>
        <v>41</v>
      </c>
      <c r="B53" s="679" t="s">
        <v>1014</v>
      </c>
      <c r="C53" s="673" t="s">
        <v>98</v>
      </c>
      <c r="D53" s="783">
        <f t="shared" si="49"/>
        <v>2025</v>
      </c>
      <c r="E53" s="760">
        <f>1/365</f>
        <v>2.7397260273972603E-3</v>
      </c>
      <c r="F53" s="763">
        <f>'4b-ADIT Projection Proration'!G53</f>
        <v>0</v>
      </c>
      <c r="G53" s="764">
        <f t="shared" si="50"/>
        <v>0</v>
      </c>
      <c r="H53" s="764">
        <f t="shared" si="51"/>
        <v>0</v>
      </c>
      <c r="I53" s="442">
        <f t="shared" si="71"/>
        <v>0</v>
      </c>
      <c r="J53" s="764">
        <f t="shared" si="52"/>
        <v>0</v>
      </c>
      <c r="K53" s="764">
        <f t="shared" si="53"/>
        <v>0</v>
      </c>
      <c r="L53" s="764">
        <f t="shared" si="54"/>
        <v>0</v>
      </c>
      <c r="M53" s="764">
        <f t="shared" si="55"/>
        <v>0</v>
      </c>
      <c r="N53" s="765">
        <f t="shared" si="56"/>
        <v>0</v>
      </c>
      <c r="O53" s="763">
        <f>'4b-ADIT Projection Proration'!I53</f>
        <v>0</v>
      </c>
      <c r="P53" s="764">
        <f t="shared" si="57"/>
        <v>0</v>
      </c>
      <c r="Q53" s="764">
        <f t="shared" si="58"/>
        <v>0</v>
      </c>
      <c r="R53" s="442">
        <v>0</v>
      </c>
      <c r="S53" s="764">
        <f t="shared" si="59"/>
        <v>0</v>
      </c>
      <c r="T53" s="764">
        <f t="shared" si="60"/>
        <v>0</v>
      </c>
      <c r="U53" s="764">
        <f t="shared" si="61"/>
        <v>0</v>
      </c>
      <c r="V53" s="764">
        <f t="shared" si="62"/>
        <v>0</v>
      </c>
      <c r="W53" s="765">
        <f t="shared" si="63"/>
        <v>0</v>
      </c>
      <c r="X53" s="763">
        <f>'4b-ADIT Projection Proration'!K53</f>
        <v>0</v>
      </c>
      <c r="Y53" s="764">
        <f t="shared" si="64"/>
        <v>0</v>
      </c>
      <c r="Z53" s="764">
        <f t="shared" si="65"/>
        <v>0</v>
      </c>
      <c r="AA53" s="442">
        <v>0</v>
      </c>
      <c r="AB53" s="764">
        <f t="shared" si="66"/>
        <v>0</v>
      </c>
      <c r="AC53" s="764">
        <f t="shared" si="67"/>
        <v>0</v>
      </c>
      <c r="AD53" s="764">
        <f t="shared" si="68"/>
        <v>0</v>
      </c>
      <c r="AE53" s="764">
        <f t="shared" si="69"/>
        <v>0</v>
      </c>
      <c r="AF53" s="765">
        <f t="shared" si="70"/>
        <v>0</v>
      </c>
    </row>
    <row r="54" spans="1:32" ht="13.5" thickBot="1">
      <c r="A54" s="680">
        <f t="shared" si="48"/>
        <v>42</v>
      </c>
      <c r="B54" s="679" t="s">
        <v>1019</v>
      </c>
      <c r="F54" s="767">
        <f>SUM(F41:F53)</f>
        <v>0</v>
      </c>
      <c r="G54" s="768">
        <f>SUM(G41:G53)</f>
        <v>0</v>
      </c>
      <c r="H54" s="768"/>
      <c r="I54" s="768">
        <f>SUM(I41:I53)</f>
        <v>0</v>
      </c>
      <c r="J54" s="768">
        <f>SUM(J41:J53)</f>
        <v>0</v>
      </c>
      <c r="K54" s="768">
        <f>SUM(K41:K53)</f>
        <v>0</v>
      </c>
      <c r="L54" s="768">
        <f>SUM(L41:L53)</f>
        <v>0</v>
      </c>
      <c r="M54" s="768">
        <f>SUM(M41:M53)</f>
        <v>0</v>
      </c>
      <c r="N54" s="769"/>
      <c r="O54" s="767">
        <f>SUM(O41:O53)</f>
        <v>0</v>
      </c>
      <c r="P54" s="768">
        <f>SUM(P41:P53)</f>
        <v>0</v>
      </c>
      <c r="Q54" s="768"/>
      <c r="R54" s="768">
        <f>SUM(R41:R53)</f>
        <v>0</v>
      </c>
      <c r="S54" s="768">
        <f>SUM(S41:S53)</f>
        <v>0</v>
      </c>
      <c r="T54" s="768">
        <f>SUM(T41:T53)</f>
        <v>0</v>
      </c>
      <c r="U54" s="768">
        <f>SUM(U41:U53)</f>
        <v>0</v>
      </c>
      <c r="V54" s="768">
        <f>SUM(V41:V53)</f>
        <v>0</v>
      </c>
      <c r="W54" s="769"/>
      <c r="X54" s="767">
        <f>SUM(X41:X53)</f>
        <v>0</v>
      </c>
      <c r="Y54" s="768">
        <f>SUM(Y41:Y53)</f>
        <v>0</v>
      </c>
      <c r="Z54" s="768"/>
      <c r="AA54" s="768">
        <f>SUM(AA41:AA53)</f>
        <v>0</v>
      </c>
      <c r="AB54" s="768">
        <f>SUM(AB41:AB53)</f>
        <v>0</v>
      </c>
      <c r="AC54" s="768">
        <f>SUM(AC41:AC53)</f>
        <v>0</v>
      </c>
      <c r="AD54" s="768">
        <f>SUM(AD41:AD53)</f>
        <v>0</v>
      </c>
      <c r="AE54" s="768">
        <f>SUM(AE41:AE53)</f>
        <v>0</v>
      </c>
      <c r="AF54" s="769"/>
    </row>
    <row r="55" spans="1:32">
      <c r="B55" s="673"/>
      <c r="F55" s="446"/>
      <c r="G55" s="446"/>
      <c r="H55" s="446"/>
      <c r="I55" s="446"/>
      <c r="J55" s="446"/>
      <c r="K55" s="446"/>
      <c r="L55" s="446"/>
      <c r="M55" s="446"/>
      <c r="N55" s="446"/>
      <c r="O55" s="618"/>
      <c r="P55" s="670"/>
      <c r="Q55" s="618"/>
      <c r="R55" s="670"/>
      <c r="S55" s="670"/>
      <c r="T55" s="670"/>
      <c r="U55" s="670"/>
      <c r="V55" s="670"/>
      <c r="W55" s="670"/>
      <c r="X55" s="618"/>
      <c r="Y55" s="670"/>
    </row>
    <row r="56" spans="1:32">
      <c r="B56" s="673"/>
    </row>
    <row r="57" spans="1:32">
      <c r="A57" s="770" t="s">
        <v>1020</v>
      </c>
      <c r="B57" s="673" t="s">
        <v>1021</v>
      </c>
    </row>
    <row r="58" spans="1:32">
      <c r="A58" s="770" t="s">
        <v>1022</v>
      </c>
      <c r="B58" s="673" t="s">
        <v>1023</v>
      </c>
      <c r="D58" s="684"/>
      <c r="E58" s="684"/>
      <c r="F58" s="684"/>
      <c r="G58" s="684"/>
      <c r="H58" s="684"/>
      <c r="I58" s="684"/>
      <c r="J58" s="684"/>
      <c r="K58" s="684"/>
      <c r="L58" s="684"/>
      <c r="M58" s="684"/>
      <c r="N58" s="684"/>
    </row>
    <row r="59" spans="1:32">
      <c r="A59" s="771" t="s">
        <v>75</v>
      </c>
      <c r="B59" s="673" t="s">
        <v>1024</v>
      </c>
      <c r="D59" s="684"/>
      <c r="E59" s="684"/>
      <c r="F59" s="684"/>
      <c r="G59" s="684"/>
      <c r="H59" s="684"/>
      <c r="I59" s="684"/>
      <c r="J59" s="684"/>
      <c r="K59" s="684"/>
      <c r="L59" s="684"/>
      <c r="M59" s="684"/>
      <c r="N59" s="684"/>
    </row>
    <row r="60" spans="1:32">
      <c r="A60" s="771" t="s">
        <v>76</v>
      </c>
      <c r="B60" s="673" t="s">
        <v>1025</v>
      </c>
      <c r="D60" s="684"/>
      <c r="E60" s="684"/>
      <c r="F60" s="684"/>
      <c r="G60" s="684"/>
      <c r="H60" s="684"/>
      <c r="I60" s="684"/>
      <c r="J60" s="684"/>
      <c r="K60" s="684"/>
      <c r="L60" s="684"/>
      <c r="M60" s="684"/>
      <c r="N60" s="684"/>
    </row>
    <row r="61" spans="1:32">
      <c r="A61" s="771" t="s">
        <v>77</v>
      </c>
      <c r="B61" s="679" t="s">
        <v>1026</v>
      </c>
      <c r="D61" s="675"/>
      <c r="E61" s="675"/>
    </row>
    <row r="62" spans="1:32">
      <c r="D62" s="446"/>
      <c r="E62" s="446"/>
    </row>
    <row r="63" spans="1:32">
      <c r="D63" s="446"/>
      <c r="E63" s="446"/>
    </row>
    <row r="64" spans="1:32">
      <c r="D64" s="446"/>
      <c r="E64" s="446"/>
    </row>
    <row r="65" spans="2:24">
      <c r="D65" s="446"/>
      <c r="E65" s="446"/>
    </row>
    <row r="66" spans="2:24">
      <c r="D66" s="446"/>
      <c r="E66" s="446"/>
      <c r="O66" s="446"/>
      <c r="P66" s="446"/>
      <c r="Q66" s="446"/>
      <c r="R66" s="446"/>
      <c r="S66" s="446"/>
      <c r="T66" s="446"/>
      <c r="U66" s="446"/>
      <c r="V66" s="446"/>
      <c r="W66" s="446"/>
      <c r="X66" s="446"/>
    </row>
    <row r="67" spans="2:24">
      <c r="D67" s="446"/>
      <c r="E67" s="446"/>
    </row>
    <row r="68" spans="2:24">
      <c r="D68" s="446"/>
      <c r="E68" s="446"/>
    </row>
    <row r="69" spans="2:24">
      <c r="D69" s="446"/>
      <c r="E69" s="446"/>
    </row>
    <row r="70" spans="2:24">
      <c r="D70" s="446"/>
      <c r="E70" s="446"/>
    </row>
    <row r="71" spans="2:24">
      <c r="D71" s="446"/>
      <c r="E71" s="446"/>
    </row>
    <row r="72" spans="2:24">
      <c r="B72" s="673"/>
      <c r="D72" s="446"/>
      <c r="E72" s="446"/>
    </row>
    <row r="73" spans="2:24">
      <c r="D73" s="446"/>
      <c r="E73" s="446"/>
    </row>
    <row r="74" spans="2:24">
      <c r="B74" s="673"/>
      <c r="D74" s="446"/>
      <c r="E74" s="446"/>
    </row>
    <row r="213" spans="2:2">
      <c r="B213" s="679" t="s">
        <v>1445</v>
      </c>
    </row>
  </sheetData>
  <customSheetViews>
    <customSheetView guid="{FBCC48E4-C877-408C-9E23-E60DD74454B1}" scale="85" fitToPage="1">
      <selection activeCell="I10" sqref="I10"/>
      <colBreaks count="1" manualBreakCount="1">
        <brk id="14" max="60" man="1"/>
      </colBreaks>
      <pageMargins left="0.25" right="0.25" top="0.75" bottom="0.75" header="0.3" footer="0.3"/>
      <pageSetup scale="32" fitToHeight="0" orientation="landscape" r:id="rId1"/>
    </customSheetView>
  </customSheetViews>
  <mergeCells count="6">
    <mergeCell ref="X5:AF5"/>
    <mergeCell ref="F5:N5"/>
    <mergeCell ref="O5:W5"/>
    <mergeCell ref="A1:N1"/>
    <mergeCell ref="A2:N2"/>
    <mergeCell ref="A3:N3"/>
  </mergeCells>
  <printOptions horizontalCentered="1"/>
  <pageMargins left="3.472222222222222E-3" right="3.472222222222222E-3" top="6.9444444444444441E-3" bottom="6.9444444444444441E-3" header="4.1666666666666666E-3" footer="4.1666666666666666E-3"/>
  <pageSetup scale="33" fitToHeight="0" orientation="landscape" r:id="rId2"/>
  <colBreaks count="1" manualBreakCount="1">
    <brk id="14" max="60" man="1"/>
  </colBreaks>
  <customProperties>
    <customPr name="_pios_id" r:id="rId3"/>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O213"/>
  <sheetViews>
    <sheetView tabSelected="1" zoomScaleNormal="100" zoomScaleSheetLayoutView="80" workbookViewId="0">
      <selection activeCell="A18" sqref="A18"/>
    </sheetView>
  </sheetViews>
  <sheetFormatPr defaultColWidth="14" defaultRowHeight="12.75"/>
  <cols>
    <col min="1" max="1" width="5.6640625" style="116" bestFit="1" customWidth="1"/>
    <col min="2" max="2" width="20.88671875" style="15" customWidth="1"/>
    <col min="3" max="3" width="14.33203125" style="15" customWidth="1"/>
    <col min="4" max="4" width="16.33203125" style="15" customWidth="1"/>
    <col min="5" max="5" width="10.33203125" style="15" customWidth="1"/>
    <col min="6" max="6" width="10.88671875" style="15" customWidth="1"/>
    <col min="7" max="7" width="10" style="15" customWidth="1"/>
    <col min="8" max="8" width="12.44140625" style="15" bestFit="1" customWidth="1"/>
    <col min="9" max="9" width="12.44140625" style="15" customWidth="1"/>
    <col min="10" max="10" width="13.6640625" style="15" bestFit="1" customWidth="1"/>
    <col min="11" max="11" width="12.5546875" style="15" bestFit="1" customWidth="1"/>
    <col min="12" max="12" width="13.109375" style="15" customWidth="1"/>
    <col min="13" max="13" width="12.6640625" style="15" customWidth="1"/>
    <col min="14" max="14" width="14" style="15"/>
    <col min="15" max="15" width="10" style="15" bestFit="1" customWidth="1"/>
    <col min="16" max="16384" width="14" style="15"/>
  </cols>
  <sheetData>
    <row r="1" spans="1:15">
      <c r="G1" s="20" t="s">
        <v>278</v>
      </c>
      <c r="M1" s="304"/>
    </row>
    <row r="2" spans="1:15" ht="15" customHeight="1">
      <c r="G2" s="303" t="s">
        <v>747</v>
      </c>
    </row>
    <row r="3" spans="1:15">
      <c r="D3" s="30"/>
      <c r="E3" s="30"/>
      <c r="F3" s="30"/>
      <c r="G3" s="139" t="str">
        <f>+'Attachment H'!D5</f>
        <v>GridLiance High Plains LLC</v>
      </c>
      <c r="H3" s="30"/>
      <c r="J3" s="30"/>
      <c r="K3" s="30"/>
      <c r="L3" s="30"/>
      <c r="M3" s="30"/>
      <c r="N3" s="30"/>
    </row>
    <row r="4" spans="1:15">
      <c r="B4" s="28"/>
    </row>
    <row r="6" spans="1:15" s="128" customFormat="1" ht="69.75" customHeight="1">
      <c r="A6" s="382" t="s">
        <v>233</v>
      </c>
      <c r="B6" s="127" t="s">
        <v>246</v>
      </c>
      <c r="C6" s="127" t="s">
        <v>452</v>
      </c>
      <c r="D6" s="127" t="s">
        <v>388</v>
      </c>
      <c r="E6" s="127" t="s">
        <v>389</v>
      </c>
      <c r="F6" s="127" t="s">
        <v>453</v>
      </c>
      <c r="G6" s="127" t="s">
        <v>369</v>
      </c>
      <c r="H6" s="127" t="s">
        <v>254</v>
      </c>
      <c r="I6" s="127" t="s">
        <v>255</v>
      </c>
      <c r="J6" s="127" t="s">
        <v>373</v>
      </c>
      <c r="K6" s="127" t="s">
        <v>454</v>
      </c>
      <c r="L6" s="349" t="s">
        <v>584</v>
      </c>
      <c r="M6" s="127" t="s">
        <v>455</v>
      </c>
      <c r="O6" s="414"/>
    </row>
    <row r="7" spans="1:15" s="128" customFormat="1">
      <c r="A7" s="382"/>
      <c r="B7" s="127"/>
      <c r="C7" s="121" t="s">
        <v>286</v>
      </c>
      <c r="D7" s="347" t="s">
        <v>287</v>
      </c>
      <c r="E7" s="347" t="s">
        <v>288</v>
      </c>
      <c r="F7" s="348" t="s">
        <v>289</v>
      </c>
      <c r="G7" s="348" t="s">
        <v>291</v>
      </c>
      <c r="H7" s="348" t="s">
        <v>290</v>
      </c>
      <c r="I7" s="349" t="s">
        <v>292</v>
      </c>
      <c r="J7" s="349" t="s">
        <v>293</v>
      </c>
      <c r="K7" s="349" t="s">
        <v>294</v>
      </c>
      <c r="L7" s="303" t="s">
        <v>387</v>
      </c>
      <c r="M7" s="303" t="s">
        <v>391</v>
      </c>
      <c r="O7" s="414"/>
    </row>
    <row r="8" spans="1:15" ht="25.5" customHeight="1">
      <c r="A8" s="351"/>
      <c r="B8" s="131" t="s">
        <v>589</v>
      </c>
      <c r="C8" s="121">
        <v>1</v>
      </c>
      <c r="D8" s="121">
        <v>2</v>
      </c>
      <c r="E8" s="121">
        <v>3</v>
      </c>
      <c r="F8" s="121">
        <v>4</v>
      </c>
      <c r="G8" s="121">
        <v>5</v>
      </c>
      <c r="H8" s="121">
        <v>6</v>
      </c>
      <c r="I8" s="121">
        <v>7</v>
      </c>
      <c r="J8" s="121">
        <v>9</v>
      </c>
      <c r="K8" s="121">
        <v>11</v>
      </c>
      <c r="L8" s="121">
        <v>12</v>
      </c>
      <c r="M8" s="121">
        <v>16</v>
      </c>
      <c r="O8" s="415"/>
    </row>
    <row r="9" spans="1:15" s="17" customFormat="1" ht="24.75" customHeight="1">
      <c r="A9" s="351"/>
      <c r="B9" s="123" t="s">
        <v>748</v>
      </c>
      <c r="C9" s="303" t="s">
        <v>749</v>
      </c>
      <c r="D9" s="303" t="s">
        <v>750</v>
      </c>
      <c r="E9" s="303" t="s">
        <v>751</v>
      </c>
      <c r="F9" s="303" t="s">
        <v>752</v>
      </c>
      <c r="G9" s="551" t="s">
        <v>753</v>
      </c>
      <c r="H9" s="551" t="str">
        <f>+G9</f>
        <v>(Note E)</v>
      </c>
      <c r="I9" s="551" t="str">
        <f>+H9</f>
        <v>(Note E)</v>
      </c>
      <c r="J9" s="551" t="s">
        <v>754</v>
      </c>
      <c r="K9" s="551" t="s">
        <v>755</v>
      </c>
      <c r="L9" s="551" t="s">
        <v>756</v>
      </c>
      <c r="M9" s="303" t="s">
        <v>757</v>
      </c>
    </row>
    <row r="10" spans="1:15" s="17" customFormat="1">
      <c r="A10" s="351"/>
      <c r="B10" s="123"/>
    </row>
    <row r="11" spans="1:15">
      <c r="A11" s="351"/>
      <c r="B11" s="129"/>
      <c r="C11" s="121"/>
      <c r="D11" s="121"/>
      <c r="E11" s="121"/>
      <c r="F11" s="121"/>
      <c r="G11" s="121"/>
      <c r="H11" s="121"/>
      <c r="I11" s="121"/>
      <c r="J11" s="121"/>
      <c r="K11" s="121"/>
      <c r="L11" s="121"/>
      <c r="M11" s="121"/>
      <c r="O11" s="415"/>
    </row>
    <row r="12" spans="1:15">
      <c r="A12" s="351" t="s">
        <v>375</v>
      </c>
      <c r="B12" s="120" t="s">
        <v>105</v>
      </c>
      <c r="C12" s="519">
        <v>40481.371581848492</v>
      </c>
      <c r="D12" s="350">
        <v>0</v>
      </c>
      <c r="E12" s="350">
        <v>0</v>
      </c>
      <c r="F12" s="518">
        <v>195306.84559333077</v>
      </c>
      <c r="G12" s="350">
        <v>0</v>
      </c>
      <c r="H12" s="350">
        <v>0</v>
      </c>
      <c r="I12" s="350">
        <v>0</v>
      </c>
      <c r="J12" s="350">
        <v>0</v>
      </c>
      <c r="K12" s="350">
        <v>0</v>
      </c>
      <c r="L12" s="350">
        <v>0</v>
      </c>
      <c r="M12" s="518">
        <v>197517.80190780439</v>
      </c>
      <c r="O12" s="416"/>
    </row>
    <row r="13" spans="1:15">
      <c r="A13" s="351" t="s">
        <v>244</v>
      </c>
      <c r="B13" s="120" t="s">
        <v>104</v>
      </c>
      <c r="C13" s="519">
        <v>113258.35430966054</v>
      </c>
      <c r="D13" s="350">
        <v>0</v>
      </c>
      <c r="E13" s="350">
        <v>0</v>
      </c>
      <c r="F13" s="518">
        <v>65055.129235740897</v>
      </c>
      <c r="G13" s="350">
        <v>0</v>
      </c>
      <c r="H13" s="350">
        <v>0</v>
      </c>
      <c r="I13" s="350">
        <v>0</v>
      </c>
      <c r="J13" s="350">
        <v>0</v>
      </c>
      <c r="K13" s="350">
        <v>0</v>
      </c>
      <c r="L13" s="350">
        <v>0</v>
      </c>
      <c r="M13" s="518">
        <v>197578.45460652679</v>
      </c>
      <c r="O13" s="416"/>
    </row>
    <row r="14" spans="1:15">
      <c r="A14" s="351" t="s">
        <v>376</v>
      </c>
      <c r="B14" s="120" t="s">
        <v>103</v>
      </c>
      <c r="C14" s="519">
        <v>100195.86888817175</v>
      </c>
      <c r="D14" s="350">
        <v>0</v>
      </c>
      <c r="E14" s="350">
        <v>0</v>
      </c>
      <c r="F14" s="518">
        <v>158482.12887335417</v>
      </c>
      <c r="G14" s="350">
        <v>0</v>
      </c>
      <c r="H14" s="350">
        <v>0</v>
      </c>
      <c r="I14" s="350">
        <v>0</v>
      </c>
      <c r="J14" s="350">
        <v>0</v>
      </c>
      <c r="K14" s="350">
        <v>0</v>
      </c>
      <c r="L14" s="350">
        <v>0</v>
      </c>
      <c r="M14" s="518">
        <v>197511.86939984735</v>
      </c>
      <c r="O14" s="416"/>
    </row>
    <row r="15" spans="1:15">
      <c r="A15" s="351" t="s">
        <v>374</v>
      </c>
      <c r="B15" s="120" t="s">
        <v>95</v>
      </c>
      <c r="C15" s="519">
        <v>119914.69873483307</v>
      </c>
      <c r="D15" s="350">
        <v>0</v>
      </c>
      <c r="E15" s="350">
        <v>0</v>
      </c>
      <c r="F15" s="518">
        <v>147919.05876386203</v>
      </c>
      <c r="G15" s="350">
        <v>0</v>
      </c>
      <c r="H15" s="350">
        <v>0</v>
      </c>
      <c r="I15" s="350">
        <v>0</v>
      </c>
      <c r="J15" s="350">
        <v>0</v>
      </c>
      <c r="K15" s="350">
        <v>0</v>
      </c>
      <c r="L15" s="350">
        <v>0</v>
      </c>
      <c r="M15" s="518">
        <v>197665.04694098013</v>
      </c>
      <c r="O15" s="416"/>
    </row>
    <row r="16" spans="1:15">
      <c r="A16" s="351" t="s">
        <v>211</v>
      </c>
      <c r="B16" s="120" t="s">
        <v>92</v>
      </c>
      <c r="C16" s="519">
        <v>97381.455341038687</v>
      </c>
      <c r="D16" s="350">
        <v>0</v>
      </c>
      <c r="E16" s="350">
        <v>0</v>
      </c>
      <c r="F16" s="518">
        <v>160962.33283194088</v>
      </c>
      <c r="G16" s="350">
        <v>0</v>
      </c>
      <c r="H16" s="350">
        <v>0</v>
      </c>
      <c r="I16" s="350">
        <v>0</v>
      </c>
      <c r="J16" s="350">
        <v>0</v>
      </c>
      <c r="K16" s="350">
        <v>0</v>
      </c>
      <c r="L16" s="350">
        <v>0</v>
      </c>
      <c r="M16" s="518">
        <v>197490.11687067139</v>
      </c>
      <c r="O16" s="416"/>
    </row>
    <row r="17" spans="1:15">
      <c r="A17" s="351" t="s">
        <v>212</v>
      </c>
      <c r="B17" s="120" t="s">
        <v>144</v>
      </c>
      <c r="C17" s="519">
        <v>146675.4344268468</v>
      </c>
      <c r="D17" s="350">
        <v>0</v>
      </c>
      <c r="E17" s="350">
        <v>0</v>
      </c>
      <c r="F17" s="518">
        <v>125815.53472422856</v>
      </c>
      <c r="G17" s="350">
        <v>0</v>
      </c>
      <c r="H17" s="350">
        <v>0</v>
      </c>
      <c r="I17" s="350">
        <v>0</v>
      </c>
      <c r="J17" s="350">
        <v>0</v>
      </c>
      <c r="K17" s="350">
        <v>0</v>
      </c>
      <c r="L17" s="350">
        <v>0</v>
      </c>
      <c r="M17" s="518">
        <v>197777.45821851437</v>
      </c>
      <c r="O17" s="416"/>
    </row>
    <row r="18" spans="1:15">
      <c r="A18" s="351" t="s">
        <v>215</v>
      </c>
      <c r="B18" s="120" t="s">
        <v>102</v>
      </c>
      <c r="C18" s="519">
        <v>172266.96284063178</v>
      </c>
      <c r="D18" s="350">
        <v>0</v>
      </c>
      <c r="E18" s="350">
        <v>0</v>
      </c>
      <c r="F18" s="518">
        <v>113727.38317599686</v>
      </c>
      <c r="G18" s="350">
        <v>0</v>
      </c>
      <c r="H18" s="350">
        <v>0</v>
      </c>
      <c r="I18" s="350">
        <v>0</v>
      </c>
      <c r="J18" s="350">
        <v>0</v>
      </c>
      <c r="K18" s="350">
        <v>0</v>
      </c>
      <c r="L18" s="350">
        <v>0</v>
      </c>
      <c r="M18" s="518">
        <v>198020.9045779049</v>
      </c>
      <c r="O18" s="416"/>
    </row>
    <row r="19" spans="1:15">
      <c r="A19" s="351" t="s">
        <v>217</v>
      </c>
      <c r="B19" s="120" t="s">
        <v>101</v>
      </c>
      <c r="C19" s="519">
        <v>85162.504146769992</v>
      </c>
      <c r="D19" s="350">
        <v>0</v>
      </c>
      <c r="E19" s="350">
        <v>0</v>
      </c>
      <c r="F19" s="518">
        <v>170773.93900111117</v>
      </c>
      <c r="G19" s="350">
        <v>0</v>
      </c>
      <c r="H19" s="350">
        <v>0</v>
      </c>
      <c r="I19" s="350">
        <v>0</v>
      </c>
      <c r="J19" s="350">
        <v>0</v>
      </c>
      <c r="K19" s="350">
        <v>0</v>
      </c>
      <c r="L19" s="350">
        <v>0</v>
      </c>
      <c r="M19" s="518">
        <v>198082.30928467811</v>
      </c>
      <c r="O19" s="416"/>
    </row>
    <row r="20" spans="1:15">
      <c r="A20" s="351" t="s">
        <v>220</v>
      </c>
      <c r="B20" s="120" t="s">
        <v>100</v>
      </c>
      <c r="C20" s="519">
        <v>234334.47798413248</v>
      </c>
      <c r="D20" s="350">
        <v>0</v>
      </c>
      <c r="E20" s="350">
        <v>0</v>
      </c>
      <c r="F20" s="518">
        <v>110515.88802695805</v>
      </c>
      <c r="G20" s="350">
        <v>0</v>
      </c>
      <c r="H20" s="350">
        <v>0</v>
      </c>
      <c r="I20" s="350">
        <v>0</v>
      </c>
      <c r="J20" s="350">
        <v>0</v>
      </c>
      <c r="K20" s="350">
        <v>0</v>
      </c>
      <c r="L20" s="350">
        <v>0</v>
      </c>
      <c r="M20" s="518">
        <v>198210.8469570817</v>
      </c>
      <c r="O20" s="416"/>
    </row>
    <row r="21" spans="1:15">
      <c r="A21" s="351" t="s">
        <v>223</v>
      </c>
      <c r="B21" s="120" t="s">
        <v>106</v>
      </c>
      <c r="C21" s="519">
        <v>-140814.7450275794</v>
      </c>
      <c r="D21" s="350">
        <v>0</v>
      </c>
      <c r="E21" s="350">
        <v>0</v>
      </c>
      <c r="F21" s="518">
        <v>133990.83582965477</v>
      </c>
      <c r="G21" s="350">
        <v>0</v>
      </c>
      <c r="H21" s="350">
        <v>0</v>
      </c>
      <c r="I21" s="350">
        <v>0</v>
      </c>
      <c r="J21" s="350">
        <v>0</v>
      </c>
      <c r="K21" s="350">
        <v>0</v>
      </c>
      <c r="L21" s="350">
        <v>0</v>
      </c>
      <c r="M21" s="518">
        <v>198366.33622666704</v>
      </c>
      <c r="O21" s="416"/>
    </row>
    <row r="22" spans="1:15">
      <c r="A22" s="351" t="s">
        <v>224</v>
      </c>
      <c r="B22" s="120" t="s">
        <v>99</v>
      </c>
      <c r="C22" s="519">
        <v>200985.7150309479</v>
      </c>
      <c r="D22" s="350">
        <v>0</v>
      </c>
      <c r="E22" s="350">
        <v>0</v>
      </c>
      <c r="F22" s="518">
        <v>137574.11790820613</v>
      </c>
      <c r="G22" s="350">
        <v>0</v>
      </c>
      <c r="H22" s="350">
        <v>0</v>
      </c>
      <c r="I22" s="350">
        <v>0</v>
      </c>
      <c r="J22" s="350">
        <v>0</v>
      </c>
      <c r="K22" s="350">
        <v>0</v>
      </c>
      <c r="L22" s="350">
        <v>0</v>
      </c>
      <c r="M22" s="518">
        <v>198572.89705536404</v>
      </c>
      <c r="O22" s="416"/>
    </row>
    <row r="23" spans="1:15">
      <c r="A23" s="351" t="s">
        <v>226</v>
      </c>
      <c r="B23" s="120" t="s">
        <v>98</v>
      </c>
      <c r="C23" s="519">
        <v>88403.156129844938</v>
      </c>
      <c r="D23" s="350">
        <v>0</v>
      </c>
      <c r="E23" s="350">
        <v>0</v>
      </c>
      <c r="F23" s="518">
        <v>216315.26447330177</v>
      </c>
      <c r="G23" s="350">
        <v>0</v>
      </c>
      <c r="H23" s="350">
        <v>0</v>
      </c>
      <c r="I23" s="350">
        <v>0</v>
      </c>
      <c r="J23" s="350">
        <v>0</v>
      </c>
      <c r="K23" s="350">
        <v>0</v>
      </c>
      <c r="L23" s="350">
        <v>0</v>
      </c>
      <c r="M23" s="518">
        <v>198779.06795395951</v>
      </c>
      <c r="O23" s="416"/>
    </row>
    <row r="24" spans="1:15">
      <c r="A24" s="351" t="s">
        <v>228</v>
      </c>
      <c r="B24" s="122" t="s">
        <v>21</v>
      </c>
      <c r="C24" s="520">
        <f t="shared" ref="C24:M24" si="0">SUM(C12:C23)</f>
        <v>1258245.254387147</v>
      </c>
      <c r="D24" s="126">
        <f t="shared" si="0"/>
        <v>0</v>
      </c>
      <c r="E24" s="126">
        <f t="shared" si="0"/>
        <v>0</v>
      </c>
      <c r="F24" s="126">
        <f t="shared" si="0"/>
        <v>1736438.4584376859</v>
      </c>
      <c r="G24" s="126">
        <f t="shared" si="0"/>
        <v>0</v>
      </c>
      <c r="H24" s="126">
        <f t="shared" si="0"/>
        <v>0</v>
      </c>
      <c r="I24" s="126">
        <f t="shared" si="0"/>
        <v>0</v>
      </c>
      <c r="J24" s="126">
        <f t="shared" si="0"/>
        <v>0</v>
      </c>
      <c r="K24" s="126">
        <f t="shared" si="0"/>
        <v>0</v>
      </c>
      <c r="L24" s="126">
        <f t="shared" si="0"/>
        <v>0</v>
      </c>
      <c r="M24" s="126">
        <f t="shared" si="0"/>
        <v>2375573.11</v>
      </c>
      <c r="O24" s="417"/>
    </row>
    <row r="25" spans="1:15">
      <c r="A25" s="351"/>
      <c r="B25" s="120"/>
      <c r="C25" s="120"/>
      <c r="D25" s="120"/>
      <c r="E25" s="120"/>
      <c r="F25" s="120"/>
      <c r="G25" s="120"/>
      <c r="H25" s="120"/>
      <c r="I25" s="120"/>
      <c r="J25" s="120"/>
      <c r="N25" s="120"/>
      <c r="O25" s="130"/>
    </row>
    <row r="26" spans="1:15">
      <c r="A26" s="351"/>
      <c r="B26" s="120"/>
      <c r="C26" s="120"/>
      <c r="D26" s="120"/>
      <c r="E26" s="120"/>
      <c r="F26" s="120"/>
      <c r="G26" s="120"/>
      <c r="H26" s="120"/>
      <c r="I26" s="120"/>
      <c r="J26" s="120"/>
      <c r="N26" s="120"/>
      <c r="O26" s="130"/>
    </row>
    <row r="27" spans="1:15" ht="38.25">
      <c r="A27" s="351"/>
      <c r="C27" s="127" t="s">
        <v>456</v>
      </c>
      <c r="D27" s="128" t="s">
        <v>390</v>
      </c>
      <c r="E27" s="127" t="s">
        <v>457</v>
      </c>
      <c r="F27" s="128" t="s">
        <v>370</v>
      </c>
      <c r="G27" s="127" t="s">
        <v>458</v>
      </c>
      <c r="H27" s="127" t="s">
        <v>371</v>
      </c>
      <c r="I27" s="127" t="s">
        <v>459</v>
      </c>
      <c r="J27" s="127" t="s">
        <v>372</v>
      </c>
      <c r="K27" s="127" t="s">
        <v>257</v>
      </c>
      <c r="L27" s="127" t="s">
        <v>986</v>
      </c>
      <c r="M27" s="127" t="s">
        <v>463</v>
      </c>
      <c r="N27" s="120"/>
    </row>
    <row r="28" spans="1:15">
      <c r="A28" s="351"/>
      <c r="C28" s="121" t="s">
        <v>286</v>
      </c>
      <c r="D28" s="347" t="s">
        <v>287</v>
      </c>
      <c r="E28" s="347" t="s">
        <v>288</v>
      </c>
      <c r="F28" s="348" t="s">
        <v>289</v>
      </c>
      <c r="G28" s="348" t="s">
        <v>291</v>
      </c>
      <c r="H28" s="348" t="s">
        <v>290</v>
      </c>
      <c r="I28" s="348" t="s">
        <v>292</v>
      </c>
      <c r="J28" s="349" t="s">
        <v>293</v>
      </c>
      <c r="K28" s="349" t="s">
        <v>294</v>
      </c>
      <c r="L28" s="303" t="s">
        <v>387</v>
      </c>
      <c r="M28" s="303" t="s">
        <v>391</v>
      </c>
      <c r="N28" s="120"/>
    </row>
    <row r="29" spans="1:15" ht="25.5">
      <c r="A29" s="351"/>
      <c r="B29" s="131" t="s">
        <v>500</v>
      </c>
      <c r="C29" s="121">
        <v>17</v>
      </c>
      <c r="D29" s="351">
        <v>19</v>
      </c>
      <c r="E29" s="121">
        <v>23</v>
      </c>
      <c r="F29" s="121">
        <v>24</v>
      </c>
      <c r="G29" s="121">
        <v>26</v>
      </c>
      <c r="H29" s="121">
        <v>27</v>
      </c>
      <c r="I29" s="121">
        <v>28</v>
      </c>
      <c r="J29" s="121">
        <v>29</v>
      </c>
      <c r="K29" s="123">
        <v>37</v>
      </c>
      <c r="L29" s="121">
        <v>38</v>
      </c>
      <c r="M29" s="121">
        <v>39</v>
      </c>
      <c r="N29" s="120"/>
    </row>
    <row r="30" spans="1:15" ht="25.5">
      <c r="A30" s="351"/>
      <c r="B30" s="123" t="s">
        <v>748</v>
      </c>
      <c r="C30" s="551" t="s">
        <v>761</v>
      </c>
      <c r="D30" s="303" t="s">
        <v>758</v>
      </c>
      <c r="E30" s="303" t="s">
        <v>883</v>
      </c>
      <c r="F30" s="303" t="str">
        <f>+E30</f>
        <v>263.i</v>
      </c>
      <c r="G30" s="303" t="str">
        <f>+F30</f>
        <v>263.i</v>
      </c>
      <c r="H30" s="303" t="str">
        <f>+G30</f>
        <v>263.i</v>
      </c>
      <c r="I30" s="303" t="str">
        <f>+H30</f>
        <v>263.i</v>
      </c>
      <c r="J30" s="303" t="str">
        <f>+I30</f>
        <v>263.i</v>
      </c>
      <c r="K30" s="303" t="s">
        <v>759</v>
      </c>
      <c r="L30" s="303" t="s">
        <v>363</v>
      </c>
      <c r="M30" s="303" t="s">
        <v>760</v>
      </c>
      <c r="N30" s="120"/>
    </row>
    <row r="31" spans="1:15" s="17" customFormat="1">
      <c r="A31" s="351"/>
      <c r="B31" s="123"/>
      <c r="N31" s="303"/>
    </row>
    <row r="32" spans="1:15">
      <c r="A32" s="351"/>
      <c r="C32" s="121"/>
      <c r="E32" s="121"/>
      <c r="F32" s="121"/>
      <c r="G32" s="121"/>
      <c r="H32" s="121"/>
      <c r="I32" s="121"/>
      <c r="J32" s="121"/>
      <c r="K32" s="121"/>
      <c r="L32" s="121"/>
      <c r="M32" s="121"/>
      <c r="N32" s="120"/>
    </row>
    <row r="33" spans="1:15">
      <c r="A33" s="351" t="s">
        <v>231</v>
      </c>
      <c r="B33" s="120" t="s">
        <v>105</v>
      </c>
      <c r="C33" s="518">
        <v>0</v>
      </c>
      <c r="D33" s="350">
        <v>0</v>
      </c>
      <c r="E33" s="350">
        <v>0</v>
      </c>
      <c r="F33" s="350">
        <v>0</v>
      </c>
      <c r="G33" s="782">
        <v>255631.29922646508</v>
      </c>
      <c r="H33" s="350">
        <v>0</v>
      </c>
      <c r="I33" s="350">
        <v>0</v>
      </c>
      <c r="J33" s="350">
        <v>0</v>
      </c>
      <c r="K33" s="350">
        <v>0</v>
      </c>
      <c r="L33" s="350">
        <v>0</v>
      </c>
      <c r="M33" s="782">
        <f>('Rate Mitigation Calc'!J51/12)</f>
        <v>-23077.305513004325</v>
      </c>
      <c r="N33" s="120"/>
    </row>
    <row r="34" spans="1:15">
      <c r="A34" s="351" t="s">
        <v>258</v>
      </c>
      <c r="B34" s="120" t="s">
        <v>104</v>
      </c>
      <c r="C34" s="518">
        <v>0</v>
      </c>
      <c r="D34" s="350">
        <v>0</v>
      </c>
      <c r="E34" s="350">
        <v>0</v>
      </c>
      <c r="F34" s="350">
        <v>0</v>
      </c>
      <c r="G34" s="782">
        <v>123649.81515094587</v>
      </c>
      <c r="H34" s="350">
        <v>0</v>
      </c>
      <c r="I34" s="350">
        <v>0</v>
      </c>
      <c r="J34" s="350">
        <v>0</v>
      </c>
      <c r="K34" s="350">
        <v>0</v>
      </c>
      <c r="L34" s="350">
        <v>0</v>
      </c>
      <c r="M34" s="782">
        <f>M$33</f>
        <v>-23077.305513004325</v>
      </c>
      <c r="N34" s="120"/>
    </row>
    <row r="35" spans="1:15">
      <c r="A35" s="351" t="s">
        <v>259</v>
      </c>
      <c r="B35" s="120" t="s">
        <v>103</v>
      </c>
      <c r="C35" s="518">
        <v>0</v>
      </c>
      <c r="D35" s="350">
        <v>0</v>
      </c>
      <c r="E35" s="350">
        <v>0</v>
      </c>
      <c r="F35" s="350">
        <v>0</v>
      </c>
      <c r="G35" s="782">
        <v>123649.81515094587</v>
      </c>
      <c r="H35" s="350">
        <v>0</v>
      </c>
      <c r="I35" s="350">
        <v>0</v>
      </c>
      <c r="J35" s="350">
        <v>0</v>
      </c>
      <c r="K35" s="350">
        <v>0</v>
      </c>
      <c r="L35" s="350">
        <v>0</v>
      </c>
      <c r="M35" s="782">
        <f t="shared" ref="M35:M44" si="1">M$33</f>
        <v>-23077.305513004325</v>
      </c>
      <c r="N35" s="120"/>
    </row>
    <row r="36" spans="1:15">
      <c r="A36" s="351" t="s">
        <v>377</v>
      </c>
      <c r="B36" s="120" t="s">
        <v>95</v>
      </c>
      <c r="C36" s="518">
        <v>0</v>
      </c>
      <c r="D36" s="350">
        <v>0</v>
      </c>
      <c r="E36" s="350">
        <v>0</v>
      </c>
      <c r="F36" s="350">
        <v>0</v>
      </c>
      <c r="G36" s="782">
        <v>123649.81515094591</v>
      </c>
      <c r="H36" s="350">
        <v>0</v>
      </c>
      <c r="I36" s="350">
        <v>0</v>
      </c>
      <c r="J36" s="350">
        <v>0</v>
      </c>
      <c r="K36" s="350">
        <v>0</v>
      </c>
      <c r="L36" s="350">
        <v>0</v>
      </c>
      <c r="M36" s="782">
        <f t="shared" si="1"/>
        <v>-23077.305513004325</v>
      </c>
      <c r="N36" s="120"/>
    </row>
    <row r="37" spans="1:15">
      <c r="A37" s="351" t="s">
        <v>378</v>
      </c>
      <c r="B37" s="120" t="s">
        <v>92</v>
      </c>
      <c r="C37" s="518">
        <v>0</v>
      </c>
      <c r="D37" s="350">
        <v>0</v>
      </c>
      <c r="E37" s="350">
        <v>0</v>
      </c>
      <c r="F37" s="350">
        <v>0</v>
      </c>
      <c r="G37" s="782">
        <v>123649.81515094583</v>
      </c>
      <c r="H37" s="350">
        <v>0</v>
      </c>
      <c r="I37" s="350">
        <v>0</v>
      </c>
      <c r="J37" s="350">
        <v>0</v>
      </c>
      <c r="K37" s="350">
        <v>0</v>
      </c>
      <c r="L37" s="350">
        <v>0</v>
      </c>
      <c r="M37" s="782">
        <f t="shared" si="1"/>
        <v>-23077.305513004325</v>
      </c>
      <c r="N37" s="120"/>
    </row>
    <row r="38" spans="1:15">
      <c r="A38" s="351" t="s">
        <v>379</v>
      </c>
      <c r="B38" s="120" t="s">
        <v>144</v>
      </c>
      <c r="C38" s="518">
        <v>0</v>
      </c>
      <c r="D38" s="350">
        <v>0</v>
      </c>
      <c r="E38" s="350">
        <v>0</v>
      </c>
      <c r="F38" s="350">
        <v>0</v>
      </c>
      <c r="G38" s="782">
        <v>123649.81515094591</v>
      </c>
      <c r="H38" s="350">
        <v>0</v>
      </c>
      <c r="I38" s="350">
        <v>0</v>
      </c>
      <c r="J38" s="350">
        <v>0</v>
      </c>
      <c r="K38" s="350">
        <v>0</v>
      </c>
      <c r="L38" s="350">
        <v>0</v>
      </c>
      <c r="M38" s="782">
        <f t="shared" si="1"/>
        <v>-23077.305513004325</v>
      </c>
      <c r="N38" s="120"/>
    </row>
    <row r="39" spans="1:15">
      <c r="A39" s="351" t="s">
        <v>380</v>
      </c>
      <c r="B39" s="120" t="s">
        <v>102</v>
      </c>
      <c r="C39" s="518">
        <v>0</v>
      </c>
      <c r="D39" s="350">
        <v>0</v>
      </c>
      <c r="E39" s="350">
        <v>0</v>
      </c>
      <c r="F39" s="350">
        <v>0</v>
      </c>
      <c r="G39" s="782">
        <v>123649.81515094583</v>
      </c>
      <c r="H39" s="350">
        <v>0</v>
      </c>
      <c r="I39" s="350">
        <v>0</v>
      </c>
      <c r="J39" s="350">
        <v>0</v>
      </c>
      <c r="K39" s="350">
        <v>0</v>
      </c>
      <c r="L39" s="350">
        <v>0</v>
      </c>
      <c r="M39" s="782">
        <f t="shared" si="1"/>
        <v>-23077.305513004325</v>
      </c>
      <c r="N39" s="120"/>
    </row>
    <row r="40" spans="1:15">
      <c r="A40" s="351" t="s">
        <v>381</v>
      </c>
      <c r="B40" s="120" t="s">
        <v>101</v>
      </c>
      <c r="C40" s="518">
        <v>0</v>
      </c>
      <c r="D40" s="350">
        <v>0</v>
      </c>
      <c r="E40" s="350">
        <v>0</v>
      </c>
      <c r="F40" s="350">
        <v>0</v>
      </c>
      <c r="G40" s="782">
        <v>123649.81515094601</v>
      </c>
      <c r="H40" s="350">
        <v>0</v>
      </c>
      <c r="I40" s="350">
        <v>0</v>
      </c>
      <c r="J40" s="350">
        <v>0</v>
      </c>
      <c r="K40" s="350">
        <v>0</v>
      </c>
      <c r="L40" s="350">
        <v>0</v>
      </c>
      <c r="M40" s="782">
        <f t="shared" si="1"/>
        <v>-23077.305513004325</v>
      </c>
      <c r="N40" s="120"/>
    </row>
    <row r="41" spans="1:15">
      <c r="A41" s="351" t="s">
        <v>382</v>
      </c>
      <c r="B41" s="120" t="s">
        <v>100</v>
      </c>
      <c r="C41" s="518">
        <v>0</v>
      </c>
      <c r="D41" s="350">
        <v>0</v>
      </c>
      <c r="E41" s="350">
        <v>0</v>
      </c>
      <c r="F41" s="350">
        <v>0</v>
      </c>
      <c r="G41" s="782">
        <v>123649.81515094583</v>
      </c>
      <c r="H41" s="350">
        <v>0</v>
      </c>
      <c r="I41" s="350">
        <v>0</v>
      </c>
      <c r="J41" s="350">
        <v>0</v>
      </c>
      <c r="K41" s="350">
        <v>0</v>
      </c>
      <c r="L41" s="350">
        <v>0</v>
      </c>
      <c r="M41" s="782">
        <f t="shared" si="1"/>
        <v>-23077.305513004325</v>
      </c>
      <c r="N41" s="120"/>
    </row>
    <row r="42" spans="1:15">
      <c r="A42" s="351" t="s">
        <v>383</v>
      </c>
      <c r="B42" s="120" t="s">
        <v>106</v>
      </c>
      <c r="C42" s="518">
        <v>0</v>
      </c>
      <c r="D42" s="350">
        <v>0</v>
      </c>
      <c r="E42" s="350">
        <v>0</v>
      </c>
      <c r="F42" s="350">
        <v>0</v>
      </c>
      <c r="G42" s="782">
        <v>123649.81515094583</v>
      </c>
      <c r="H42" s="350">
        <v>0</v>
      </c>
      <c r="I42" s="350">
        <v>0</v>
      </c>
      <c r="J42" s="350">
        <v>0</v>
      </c>
      <c r="K42" s="350">
        <v>0</v>
      </c>
      <c r="L42" s="350">
        <v>0</v>
      </c>
      <c r="M42" s="782">
        <f t="shared" si="1"/>
        <v>-23077.305513004325</v>
      </c>
      <c r="N42" s="120"/>
    </row>
    <row r="43" spans="1:15">
      <c r="A43" s="351" t="s">
        <v>384</v>
      </c>
      <c r="B43" s="120" t="s">
        <v>99</v>
      </c>
      <c r="C43" s="518">
        <v>0</v>
      </c>
      <c r="D43" s="350">
        <v>0</v>
      </c>
      <c r="E43" s="350">
        <v>0</v>
      </c>
      <c r="F43" s="350">
        <v>0</v>
      </c>
      <c r="G43" s="782">
        <v>123649.81515094601</v>
      </c>
      <c r="H43" s="350">
        <v>0</v>
      </c>
      <c r="I43" s="350">
        <v>0</v>
      </c>
      <c r="J43" s="350">
        <v>0</v>
      </c>
      <c r="K43" s="350">
        <v>0</v>
      </c>
      <c r="L43" s="350">
        <v>0</v>
      </c>
      <c r="M43" s="782">
        <f t="shared" si="1"/>
        <v>-23077.305513004325</v>
      </c>
      <c r="N43" s="120"/>
    </row>
    <row r="44" spans="1:15">
      <c r="A44" s="351" t="s">
        <v>385</v>
      </c>
      <c r="B44" s="120" t="s">
        <v>98</v>
      </c>
      <c r="C44" s="518">
        <v>0</v>
      </c>
      <c r="D44" s="350">
        <v>0</v>
      </c>
      <c r="E44" s="350">
        <v>0</v>
      </c>
      <c r="F44" s="350">
        <v>0</v>
      </c>
      <c r="G44" s="782">
        <v>72039.367869261856</v>
      </c>
      <c r="H44" s="350">
        <v>0</v>
      </c>
      <c r="I44" s="350">
        <v>0</v>
      </c>
      <c r="J44" s="350">
        <v>0</v>
      </c>
      <c r="K44" s="350">
        <v>0</v>
      </c>
      <c r="L44" s="350">
        <v>0</v>
      </c>
      <c r="M44" s="782">
        <f t="shared" si="1"/>
        <v>-23077.305513004325</v>
      </c>
      <c r="N44" s="120"/>
    </row>
    <row r="45" spans="1:15">
      <c r="A45" s="351" t="s">
        <v>386</v>
      </c>
      <c r="B45" s="122" t="s">
        <v>21</v>
      </c>
      <c r="C45" s="126">
        <f t="shared" ref="C45:M45" si="2">SUM(C33:C44)</f>
        <v>0</v>
      </c>
      <c r="D45" s="126">
        <f t="shared" si="2"/>
        <v>0</v>
      </c>
      <c r="E45" s="126">
        <f t="shared" si="2"/>
        <v>0</v>
      </c>
      <c r="F45" s="126">
        <f t="shared" si="2"/>
        <v>0</v>
      </c>
      <c r="G45" s="126">
        <f t="shared" si="2"/>
        <v>1564168.8186051857</v>
      </c>
      <c r="H45" s="126">
        <f t="shared" si="2"/>
        <v>0</v>
      </c>
      <c r="I45" s="126">
        <f t="shared" si="2"/>
        <v>0</v>
      </c>
      <c r="J45" s="126">
        <f t="shared" si="2"/>
        <v>0</v>
      </c>
      <c r="K45" s="126">
        <f t="shared" si="2"/>
        <v>0</v>
      </c>
      <c r="L45" s="126">
        <f t="shared" si="2"/>
        <v>0</v>
      </c>
      <c r="M45" s="126">
        <f t="shared" si="2"/>
        <v>-276927.66615605197</v>
      </c>
      <c r="N45" s="120"/>
    </row>
    <row r="46" spans="1:15">
      <c r="B46" s="120"/>
      <c r="C46" s="120"/>
      <c r="D46" s="120"/>
      <c r="E46" s="120"/>
      <c r="F46" s="120"/>
      <c r="G46" s="121" t="s">
        <v>278</v>
      </c>
      <c r="H46" s="120"/>
      <c r="I46" s="120"/>
      <c r="J46" s="120"/>
      <c r="M46" s="304"/>
      <c r="N46" s="120"/>
      <c r="O46" s="130"/>
    </row>
    <row r="47" spans="1:15">
      <c r="B47" s="120"/>
      <c r="C47" s="120"/>
      <c r="D47" s="120"/>
      <c r="E47" s="120"/>
      <c r="F47" s="120"/>
      <c r="G47" s="121" t="s">
        <v>747</v>
      </c>
      <c r="H47" s="120"/>
      <c r="I47" s="120"/>
      <c r="J47" s="120"/>
      <c r="N47" s="120"/>
      <c r="O47" s="130"/>
    </row>
    <row r="48" spans="1:15">
      <c r="B48" s="120"/>
      <c r="C48" s="120"/>
      <c r="D48" s="120"/>
      <c r="E48" s="120"/>
      <c r="F48" s="120"/>
      <c r="G48" s="121" t="str">
        <f>G3</f>
        <v>GridLiance High Plains LLC</v>
      </c>
      <c r="H48" s="120"/>
      <c r="I48" s="120"/>
      <c r="J48" s="120"/>
      <c r="N48" s="120"/>
      <c r="O48" s="130"/>
    </row>
    <row r="49" spans="1:15">
      <c r="B49" s="120"/>
      <c r="C49" s="120"/>
      <c r="D49" s="120"/>
      <c r="E49" s="120"/>
      <c r="F49" s="120"/>
      <c r="G49" s="120"/>
      <c r="H49" s="120"/>
      <c r="I49" s="120"/>
      <c r="J49" s="120"/>
      <c r="N49" s="120"/>
      <c r="O49" s="130"/>
    </row>
    <row r="50" spans="1:15" ht="129" customHeight="1">
      <c r="B50" s="552"/>
      <c r="C50" s="553" t="s">
        <v>0</v>
      </c>
      <c r="D50" s="554" t="s">
        <v>309</v>
      </c>
      <c r="E50" s="554" t="s">
        <v>468</v>
      </c>
      <c r="F50" s="555" t="s">
        <v>469</v>
      </c>
      <c r="G50" s="556" t="s">
        <v>267</v>
      </c>
      <c r="H50" s="120"/>
      <c r="I50" s="120"/>
      <c r="J50" s="120"/>
      <c r="N50" s="120"/>
      <c r="O50" s="120"/>
    </row>
    <row r="51" spans="1:15">
      <c r="C51" s="121" t="s">
        <v>286</v>
      </c>
      <c r="D51" s="347" t="s">
        <v>287</v>
      </c>
      <c r="E51" s="347" t="s">
        <v>288</v>
      </c>
      <c r="F51" s="348" t="s">
        <v>289</v>
      </c>
      <c r="G51" s="348" t="s">
        <v>291</v>
      </c>
      <c r="H51" s="120"/>
      <c r="I51" s="120"/>
      <c r="J51" s="120"/>
      <c r="N51" s="120"/>
      <c r="O51" s="120"/>
    </row>
    <row r="52" spans="1:15" ht="25.5">
      <c r="B52" s="131" t="s">
        <v>590</v>
      </c>
      <c r="C52" s="121">
        <v>27</v>
      </c>
      <c r="D52" s="351" t="s">
        <v>470</v>
      </c>
      <c r="E52" s="121">
        <v>31</v>
      </c>
      <c r="F52" s="121">
        <v>32</v>
      </c>
      <c r="G52" s="123" t="s">
        <v>566</v>
      </c>
      <c r="H52" s="121"/>
      <c r="I52" s="121"/>
      <c r="J52" s="120"/>
    </row>
    <row r="53" spans="1:15" ht="25.5">
      <c r="B53" s="123"/>
      <c r="C53" s="551" t="s">
        <v>762</v>
      </c>
      <c r="D53" s="303" t="s">
        <v>763</v>
      </c>
      <c r="E53" s="12" t="s">
        <v>764</v>
      </c>
      <c r="F53" s="15" t="str">
        <f>+E53</f>
        <v>Portion of Account 456.1</v>
      </c>
      <c r="H53" s="121"/>
      <c r="L53" s="121"/>
      <c r="M53" s="121"/>
    </row>
    <row r="54" spans="1:15">
      <c r="C54" s="121"/>
      <c r="E54" s="121"/>
      <c r="F54" s="121"/>
      <c r="G54" s="121"/>
      <c r="H54" s="121"/>
      <c r="I54" s="33"/>
      <c r="L54" s="121"/>
      <c r="M54" s="121"/>
    </row>
    <row r="55" spans="1:15">
      <c r="A55" s="364">
        <f>+A42+1</f>
        <v>24</v>
      </c>
      <c r="B55" s="120" t="s">
        <v>105</v>
      </c>
      <c r="C55" s="350">
        <v>0</v>
      </c>
      <c r="D55" s="350">
        <v>0</v>
      </c>
      <c r="E55" s="350">
        <v>0</v>
      </c>
      <c r="F55" s="350">
        <v>0</v>
      </c>
      <c r="G55" s="350">
        <v>0</v>
      </c>
      <c r="H55" s="120"/>
      <c r="I55" s="33"/>
      <c r="L55" s="120"/>
      <c r="M55" s="120"/>
    </row>
    <row r="56" spans="1:15">
      <c r="A56" s="364">
        <f t="shared" ref="A56:A87" si="3">+A55+1</f>
        <v>25</v>
      </c>
      <c r="B56" s="120" t="s">
        <v>104</v>
      </c>
      <c r="C56" s="350">
        <v>0</v>
      </c>
      <c r="D56" s="350">
        <v>0</v>
      </c>
      <c r="E56" s="350">
        <v>0</v>
      </c>
      <c r="F56" s="350">
        <v>0</v>
      </c>
      <c r="G56" s="350">
        <v>0</v>
      </c>
      <c r="H56" s="120"/>
      <c r="L56" s="120"/>
      <c r="M56" s="120"/>
    </row>
    <row r="57" spans="1:15">
      <c r="A57" s="364">
        <f t="shared" si="3"/>
        <v>26</v>
      </c>
      <c r="B57" s="120" t="s">
        <v>103</v>
      </c>
      <c r="C57" s="350">
        <v>0</v>
      </c>
      <c r="D57" s="350">
        <v>0</v>
      </c>
      <c r="E57" s="350">
        <v>0</v>
      </c>
      <c r="F57" s="350">
        <v>0</v>
      </c>
      <c r="G57" s="350">
        <v>0</v>
      </c>
      <c r="H57" s="120"/>
      <c r="I57" s="33"/>
      <c r="L57" s="120"/>
      <c r="M57" s="120"/>
    </row>
    <row r="58" spans="1:15">
      <c r="A58" s="364">
        <f t="shared" si="3"/>
        <v>27</v>
      </c>
      <c r="B58" s="120" t="s">
        <v>95</v>
      </c>
      <c r="C58" s="350">
        <v>0</v>
      </c>
      <c r="D58" s="350">
        <v>0</v>
      </c>
      <c r="E58" s="350">
        <v>0</v>
      </c>
      <c r="F58" s="350">
        <v>0</v>
      </c>
      <c r="G58" s="350">
        <v>0</v>
      </c>
      <c r="H58" s="120"/>
      <c r="I58" s="27"/>
      <c r="L58" s="120"/>
      <c r="M58" s="120"/>
    </row>
    <row r="59" spans="1:15">
      <c r="A59" s="364">
        <f t="shared" si="3"/>
        <v>28</v>
      </c>
      <c r="B59" s="120" t="s">
        <v>92</v>
      </c>
      <c r="C59" s="350">
        <v>0</v>
      </c>
      <c r="D59" s="350">
        <v>0</v>
      </c>
      <c r="E59" s="350">
        <v>0</v>
      </c>
      <c r="F59" s="350">
        <v>0</v>
      </c>
      <c r="G59" s="350">
        <v>0</v>
      </c>
      <c r="H59" s="120"/>
      <c r="L59" s="120"/>
      <c r="M59" s="120"/>
    </row>
    <row r="60" spans="1:15">
      <c r="A60" s="364">
        <f t="shared" si="3"/>
        <v>29</v>
      </c>
      <c r="B60" s="120" t="s">
        <v>144</v>
      </c>
      <c r="C60" s="350">
        <v>0</v>
      </c>
      <c r="D60" s="350">
        <v>0</v>
      </c>
      <c r="E60" s="350">
        <v>0</v>
      </c>
      <c r="F60" s="350">
        <v>0</v>
      </c>
      <c r="G60" s="350">
        <v>0</v>
      </c>
      <c r="H60" s="120"/>
      <c r="L60" s="120"/>
      <c r="M60" s="120"/>
    </row>
    <row r="61" spans="1:15">
      <c r="A61" s="364">
        <f t="shared" si="3"/>
        <v>30</v>
      </c>
      <c r="B61" s="120" t="s">
        <v>102</v>
      </c>
      <c r="C61" s="350">
        <v>0</v>
      </c>
      <c r="D61" s="350">
        <v>0</v>
      </c>
      <c r="E61" s="350">
        <v>0</v>
      </c>
      <c r="F61" s="350">
        <v>0</v>
      </c>
      <c r="G61" s="350">
        <v>0</v>
      </c>
      <c r="H61" s="120"/>
      <c r="L61" s="120"/>
      <c r="M61" s="120"/>
    </row>
    <row r="62" spans="1:15">
      <c r="A62" s="364">
        <f t="shared" si="3"/>
        <v>31</v>
      </c>
      <c r="B62" s="120" t="s">
        <v>101</v>
      </c>
      <c r="C62" s="350">
        <v>0</v>
      </c>
      <c r="D62" s="350">
        <v>0</v>
      </c>
      <c r="E62" s="350">
        <v>0</v>
      </c>
      <c r="F62" s="350">
        <v>0</v>
      </c>
      <c r="G62" s="350">
        <v>0</v>
      </c>
      <c r="H62" s="120"/>
      <c r="L62" s="120"/>
      <c r="M62" s="120"/>
    </row>
    <row r="63" spans="1:15">
      <c r="A63" s="364">
        <f t="shared" si="3"/>
        <v>32</v>
      </c>
      <c r="B63" s="120" t="s">
        <v>100</v>
      </c>
      <c r="C63" s="350">
        <v>0</v>
      </c>
      <c r="D63" s="350">
        <v>0</v>
      </c>
      <c r="E63" s="350">
        <v>0</v>
      </c>
      <c r="F63" s="350">
        <v>0</v>
      </c>
      <c r="G63" s="350">
        <v>0</v>
      </c>
      <c r="H63" s="120"/>
      <c r="L63" s="120"/>
      <c r="M63" s="120"/>
    </row>
    <row r="64" spans="1:15">
      <c r="A64" s="364">
        <f t="shared" si="3"/>
        <v>33</v>
      </c>
      <c r="B64" s="120" t="s">
        <v>106</v>
      </c>
      <c r="C64" s="350">
        <v>0</v>
      </c>
      <c r="D64" s="350">
        <v>0</v>
      </c>
      <c r="E64" s="350">
        <v>0</v>
      </c>
      <c r="F64" s="350">
        <v>0</v>
      </c>
      <c r="G64" s="350">
        <v>0</v>
      </c>
      <c r="H64" s="120"/>
      <c r="L64" s="120"/>
      <c r="M64" s="120"/>
    </row>
    <row r="65" spans="1:15">
      <c r="A65" s="364">
        <f t="shared" si="3"/>
        <v>34</v>
      </c>
      <c r="B65" s="120" t="s">
        <v>99</v>
      </c>
      <c r="C65" s="350">
        <v>0</v>
      </c>
      <c r="D65" s="350">
        <v>0</v>
      </c>
      <c r="E65" s="350">
        <v>0</v>
      </c>
      <c r="F65" s="350">
        <v>0</v>
      </c>
      <c r="G65" s="350">
        <v>0</v>
      </c>
      <c r="H65" s="120"/>
      <c r="L65" s="120"/>
      <c r="M65" s="120"/>
    </row>
    <row r="66" spans="1:15">
      <c r="A66" s="364">
        <f t="shared" si="3"/>
        <v>35</v>
      </c>
      <c r="B66" s="120" t="s">
        <v>98</v>
      </c>
      <c r="C66" s="350">
        <v>0</v>
      </c>
      <c r="D66" s="350">
        <v>0</v>
      </c>
      <c r="E66" s="350">
        <v>0</v>
      </c>
      <c r="F66" s="350">
        <v>0</v>
      </c>
      <c r="G66" s="350">
        <v>0</v>
      </c>
      <c r="H66" s="120"/>
      <c r="L66" s="120"/>
      <c r="M66" s="120"/>
      <c r="N66" s="120"/>
      <c r="O66" s="120"/>
    </row>
    <row r="67" spans="1:15">
      <c r="A67" s="364">
        <f t="shared" si="3"/>
        <v>36</v>
      </c>
      <c r="B67" s="122" t="s">
        <v>21</v>
      </c>
      <c r="C67" s="126">
        <f>SUM(C55:C66)</f>
        <v>0</v>
      </c>
      <c r="D67" s="126">
        <f>SUM(D55:D66)</f>
        <v>0</v>
      </c>
      <c r="E67" s="126">
        <f>SUM(E55:E66)</f>
        <v>0</v>
      </c>
      <c r="F67" s="126">
        <f>SUM(F55:F66)</f>
        <v>0</v>
      </c>
      <c r="G67" s="126">
        <f>SUM(G55:G66)</f>
        <v>0</v>
      </c>
      <c r="H67" s="120"/>
      <c r="I67" s="120"/>
      <c r="J67" s="120"/>
      <c r="N67" s="120"/>
      <c r="O67" s="120"/>
    </row>
    <row r="68" spans="1:15">
      <c r="A68" s="364">
        <f t="shared" si="3"/>
        <v>37</v>
      </c>
      <c r="B68" s="120"/>
      <c r="C68" s="120"/>
      <c r="D68" s="120"/>
      <c r="E68" s="120"/>
      <c r="F68" s="120"/>
      <c r="G68" s="120"/>
      <c r="H68" s="120"/>
      <c r="I68" s="120"/>
      <c r="J68" s="120"/>
      <c r="N68" s="120"/>
      <c r="O68" s="120"/>
    </row>
    <row r="69" spans="1:15">
      <c r="A69" s="364">
        <f t="shared" si="3"/>
        <v>38</v>
      </c>
      <c r="B69" s="27" t="s">
        <v>66</v>
      </c>
      <c r="C69" s="28"/>
      <c r="F69" s="28"/>
      <c r="G69" s="28"/>
      <c r="H69" s="28"/>
      <c r="I69" s="28"/>
      <c r="J69" s="28"/>
      <c r="K69" s="31"/>
      <c r="L69" s="28"/>
      <c r="N69" s="120"/>
      <c r="O69" s="120"/>
    </row>
    <row r="70" spans="1:15" ht="24" customHeight="1">
      <c r="A70" s="364"/>
      <c r="B70" s="27" t="s">
        <v>765</v>
      </c>
      <c r="C70" s="28"/>
      <c r="F70" s="28"/>
      <c r="G70" s="28"/>
      <c r="H70" s="28"/>
      <c r="I70" s="28"/>
      <c r="J70" s="28"/>
      <c r="K70" s="31"/>
      <c r="L70" s="28"/>
      <c r="N70" s="120"/>
      <c r="O70" s="120"/>
    </row>
    <row r="71" spans="1:15" ht="13.5" thickBot="1">
      <c r="A71" s="364"/>
      <c r="B71" s="27"/>
      <c r="C71" s="28"/>
      <c r="D71" s="772"/>
      <c r="E71" s="772"/>
      <c r="F71" s="772"/>
      <c r="G71" s="772"/>
      <c r="H71" s="772"/>
      <c r="I71" s="772"/>
      <c r="J71" s="773" t="s">
        <v>58</v>
      </c>
      <c r="K71" s="31"/>
      <c r="L71" s="28"/>
      <c r="N71" s="125"/>
      <c r="O71" s="125"/>
    </row>
    <row r="72" spans="1:15">
      <c r="A72" s="364">
        <f>+A69+1</f>
        <v>39</v>
      </c>
      <c r="B72" s="27"/>
      <c r="C72" s="28"/>
      <c r="D72" s="772" t="s">
        <v>528</v>
      </c>
      <c r="E72" s="772"/>
      <c r="F72" s="772"/>
      <c r="G72" s="772"/>
      <c r="H72" s="772"/>
      <c r="I72" s="772"/>
      <c r="J72" s="518">
        <v>188259</v>
      </c>
      <c r="K72" s="31"/>
      <c r="N72" s="120"/>
      <c r="O72" s="120"/>
    </row>
    <row r="73" spans="1:15">
      <c r="A73" s="364"/>
      <c r="B73" s="27"/>
      <c r="C73" s="28"/>
      <c r="D73" s="772"/>
      <c r="E73" s="772"/>
      <c r="F73" s="772"/>
      <c r="G73" s="772"/>
      <c r="H73" s="772"/>
      <c r="I73" s="772"/>
      <c r="J73" s="670"/>
      <c r="N73" s="120"/>
      <c r="O73" s="120"/>
    </row>
    <row r="74" spans="1:15">
      <c r="A74" s="364">
        <f>+A72+1</f>
        <v>40</v>
      </c>
      <c r="B74" s="27"/>
      <c r="C74" s="28"/>
      <c r="D74" s="772" t="s">
        <v>529</v>
      </c>
      <c r="E74" s="772"/>
      <c r="F74" s="772"/>
      <c r="G74" s="772"/>
      <c r="H74" s="772"/>
      <c r="I74" s="772"/>
      <c r="J74" s="518">
        <v>0</v>
      </c>
      <c r="N74" s="120"/>
      <c r="O74" s="120"/>
    </row>
    <row r="75" spans="1:15">
      <c r="A75" s="364"/>
      <c r="B75" s="27"/>
      <c r="C75" s="28"/>
      <c r="D75" s="772"/>
      <c r="E75" s="772"/>
      <c r="F75" s="772"/>
      <c r="G75" s="772"/>
      <c r="H75" s="772"/>
      <c r="I75" s="772"/>
      <c r="J75" s="670"/>
    </row>
    <row r="76" spans="1:15">
      <c r="A76" s="364">
        <f>+A74+1</f>
        <v>41</v>
      </c>
      <c r="B76" s="27"/>
      <c r="C76" s="28"/>
      <c r="D76" s="772" t="s">
        <v>530</v>
      </c>
      <c r="E76" s="774"/>
      <c r="F76" s="772"/>
      <c r="G76" s="772"/>
      <c r="H76" s="772"/>
      <c r="I76" s="772"/>
      <c r="J76" s="518">
        <f>F86</f>
        <v>132903795.35461536</v>
      </c>
      <c r="K76" s="872"/>
    </row>
    <row r="77" spans="1:15">
      <c r="A77" s="364">
        <f t="shared" si="3"/>
        <v>42</v>
      </c>
      <c r="B77" s="27"/>
      <c r="C77" s="28"/>
      <c r="D77" s="772" t="s">
        <v>973</v>
      </c>
      <c r="E77" s="772"/>
      <c r="F77" s="772"/>
      <c r="G77" s="772"/>
      <c r="H77" s="772"/>
      <c r="I77" s="772"/>
      <c r="J77" s="866">
        <v>0</v>
      </c>
    </row>
    <row r="78" spans="1:15" ht="13.5" thickBot="1">
      <c r="A78" s="364">
        <f t="shared" si="3"/>
        <v>43</v>
      </c>
      <c r="B78" s="27"/>
      <c r="C78" s="28"/>
      <c r="D78" s="772" t="s">
        <v>531</v>
      </c>
      <c r="E78" s="772"/>
      <c r="F78" s="772"/>
      <c r="G78" s="772"/>
      <c r="H78" s="772"/>
      <c r="I78" s="772"/>
      <c r="J78" s="867">
        <v>0</v>
      </c>
    </row>
    <row r="79" spans="1:15">
      <c r="A79" s="364">
        <f t="shared" si="3"/>
        <v>44</v>
      </c>
      <c r="B79" s="27"/>
      <c r="C79" s="28"/>
      <c r="D79" s="772" t="s">
        <v>532</v>
      </c>
      <c r="E79" s="774" t="s">
        <v>884</v>
      </c>
      <c r="F79" s="774"/>
      <c r="G79" s="774"/>
      <c r="H79" s="775"/>
      <c r="I79" s="774"/>
      <c r="J79" s="18">
        <f>+J76-J77-J78</f>
        <v>132903795.35461536</v>
      </c>
    </row>
    <row r="80" spans="1:15">
      <c r="A80" s="364"/>
      <c r="B80" s="27"/>
      <c r="C80" s="28"/>
      <c r="J80" s="18"/>
    </row>
    <row r="81" spans="1:12">
      <c r="A81" s="364"/>
      <c r="B81" s="27"/>
      <c r="C81" s="28"/>
      <c r="F81" s="28"/>
      <c r="G81" s="28"/>
      <c r="H81" s="28"/>
      <c r="I81" s="28"/>
      <c r="J81" s="28"/>
      <c r="K81" s="31"/>
      <c r="L81" s="28"/>
    </row>
    <row r="82" spans="1:12">
      <c r="A82" s="364"/>
      <c r="B82" s="30"/>
      <c r="C82" s="28"/>
      <c r="F82" s="28"/>
      <c r="G82" s="28"/>
      <c r="H82" s="28"/>
      <c r="I82" s="31" t="s">
        <v>67</v>
      </c>
      <c r="J82" s="28"/>
      <c r="K82" s="28"/>
      <c r="L82" s="28"/>
    </row>
    <row r="83" spans="1:12" ht="13.5" thickBot="1">
      <c r="A83" s="364"/>
      <c r="B83" s="30"/>
      <c r="C83" s="28"/>
      <c r="F83" s="32" t="s">
        <v>58</v>
      </c>
      <c r="G83" s="32" t="s">
        <v>68</v>
      </c>
      <c r="H83" s="28"/>
      <c r="I83" s="157"/>
      <c r="J83" s="28"/>
      <c r="K83" s="32" t="s">
        <v>69</v>
      </c>
      <c r="L83" s="28"/>
    </row>
    <row r="84" spans="1:12">
      <c r="A84" s="364">
        <f>+A79+1</f>
        <v>45</v>
      </c>
      <c r="B84" s="27" t="s">
        <v>352</v>
      </c>
      <c r="C84" s="33" t="s">
        <v>593</v>
      </c>
      <c r="F84" s="792">
        <f>'Attachment H'!D210</f>
        <v>2917624.22307692</v>
      </c>
      <c r="G84" s="793">
        <f>'Attachment H'!E210</f>
        <v>0.4</v>
      </c>
      <c r="H84" s="794"/>
      <c r="I84" s="795">
        <f>IFERROR(J72/'Attachment H'!D210,0)</f>
        <v>6.4524759052576847E-2</v>
      </c>
      <c r="J84" s="26"/>
      <c r="K84" s="26">
        <f>G84*I84</f>
        <v>2.5809903621030739E-2</v>
      </c>
      <c r="L84" s="208" t="s">
        <v>70</v>
      </c>
    </row>
    <row r="85" spans="1:12">
      <c r="A85" s="364">
        <f t="shared" si="3"/>
        <v>46</v>
      </c>
      <c r="B85" s="27" t="s">
        <v>189</v>
      </c>
      <c r="C85" s="33" t="s">
        <v>594</v>
      </c>
      <c r="F85" s="792">
        <f>'Attachment H'!D211</f>
        <v>0</v>
      </c>
      <c r="G85" s="793">
        <f>'Attachment H'!E211</f>
        <v>0</v>
      </c>
      <c r="H85" s="794"/>
      <c r="I85" s="796">
        <v>0</v>
      </c>
      <c r="J85" s="26"/>
      <c r="K85" s="26">
        <f>G85*I85</f>
        <v>0</v>
      </c>
      <c r="L85" s="28"/>
    </row>
    <row r="86" spans="1:12" ht="13.5" thickBot="1">
      <c r="A86" s="364">
        <f t="shared" si="3"/>
        <v>47</v>
      </c>
      <c r="B86" s="27" t="s">
        <v>460</v>
      </c>
      <c r="C86" s="33" t="s">
        <v>595</v>
      </c>
      <c r="F86" s="797">
        <f>'Attachment H'!D212</f>
        <v>132903795.35461536</v>
      </c>
      <c r="G86" s="793">
        <f>'Attachment H'!E212</f>
        <v>0.6</v>
      </c>
      <c r="H86" s="798"/>
      <c r="I86" s="799">
        <f>+'Attachment H'!G212</f>
        <v>9.8000000000000004E-2</v>
      </c>
      <c r="J86" s="33"/>
      <c r="K86" s="41">
        <f>G86*I86</f>
        <v>5.8799999999999998E-2</v>
      </c>
      <c r="L86" s="28"/>
    </row>
    <row r="87" spans="1:12">
      <c r="A87" s="364">
        <f t="shared" si="3"/>
        <v>48</v>
      </c>
      <c r="B87" s="30" t="s">
        <v>340</v>
      </c>
      <c r="C87" s="33" t="s">
        <v>885</v>
      </c>
      <c r="F87" s="209">
        <f>SUM(F84:F86)</f>
        <v>135821419.57769227</v>
      </c>
      <c r="G87" s="26" t="s">
        <v>10</v>
      </c>
      <c r="H87" s="28"/>
      <c r="I87" s="28"/>
      <c r="J87" s="28"/>
      <c r="K87" s="26">
        <f>SUM(K84:K86)</f>
        <v>8.4609903621030741E-2</v>
      </c>
      <c r="L87" s="208" t="s">
        <v>71</v>
      </c>
    </row>
    <row r="88" spans="1:12">
      <c r="A88" s="364"/>
      <c r="G88" s="26"/>
    </row>
    <row r="89" spans="1:12">
      <c r="A89" s="15" t="s">
        <v>592</v>
      </c>
    </row>
    <row r="90" spans="1:12">
      <c r="A90" s="351" t="s">
        <v>75</v>
      </c>
      <c r="B90" s="15" t="s">
        <v>925</v>
      </c>
    </row>
    <row r="91" spans="1:12">
      <c r="A91" s="351" t="s">
        <v>76</v>
      </c>
      <c r="B91" s="15" t="s">
        <v>886</v>
      </c>
    </row>
    <row r="92" spans="1:12">
      <c r="A92" s="351" t="s">
        <v>77</v>
      </c>
      <c r="B92" s="15" t="s">
        <v>887</v>
      </c>
    </row>
    <row r="93" spans="1:12">
      <c r="A93" s="351"/>
    </row>
    <row r="94" spans="1:12">
      <c r="A94" s="351"/>
    </row>
    <row r="213" spans="2:2">
      <c r="B213" s="15" t="s">
        <v>1445</v>
      </c>
    </row>
  </sheetData>
  <customSheetViews>
    <customSheetView guid="{FBCC48E4-C877-408C-9E23-E60DD74454B1}" fitToPage="1">
      <selection activeCell="O6" sqref="O6"/>
      <rowBreaks count="1" manualBreakCount="1">
        <brk id="45" max="12" man="1"/>
      </rowBreaks>
      <pageMargins left="0.25" right="0.25" top="0.75" bottom="0.75" header="0.3" footer="0.3"/>
      <pageSetup scale="67" fitToHeight="0" orientation="landscape" r:id="rId1"/>
    </customSheetView>
    <customSheetView guid="{F04A2B9A-C6FE-4FEB-AD1E-2CF9AC309BE4}" fitToPage="1">
      <selection activeCell="G20" sqref="G20"/>
      <pageMargins left="0.7" right="0.7" top="0.75" bottom="0.75" header="0.3" footer="0.3"/>
      <pageSetup scale="76" orientation="landscape" r:id="rId2"/>
    </customSheetView>
  </customSheetViews>
  <phoneticPr fontId="0" type="noConversion"/>
  <printOptions horizontalCentered="1"/>
  <pageMargins left="3.472222222222222E-3" right="3.472222222222222E-3" top="6.9444444444444441E-3" bottom="6.9444444444444441E-3" header="4.1666666666666666E-3" footer="4.1666666666666666E-3"/>
  <pageSetup scale="71" fitToHeight="0" orientation="landscape" r:id="rId3"/>
  <rowBreaks count="1" manualBreakCount="1">
    <brk id="45" max="12" man="1"/>
  </rowBreaks>
  <customProperties>
    <customPr name="_pios_id" r:id="rId4"/>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Q213"/>
  <sheetViews>
    <sheetView tabSelected="1" zoomScaleNormal="100" zoomScaleSheetLayoutView="80" workbookViewId="0">
      <selection activeCell="A18" sqref="A18"/>
    </sheetView>
  </sheetViews>
  <sheetFormatPr defaultColWidth="8.88671875" defaultRowHeight="12.75"/>
  <cols>
    <col min="1" max="1" width="4" style="15" customWidth="1"/>
    <col min="2" max="2" width="12" style="15" bestFit="1" customWidth="1"/>
    <col min="3" max="3" width="8.88671875" style="15"/>
    <col min="4" max="4" width="9" style="15" bestFit="1" customWidth="1"/>
    <col min="5" max="15" width="7.6640625" style="15" customWidth="1"/>
    <col min="16" max="16" width="12.33203125" style="15" customWidth="1"/>
    <col min="17" max="17" width="10.6640625" style="15" bestFit="1" customWidth="1"/>
    <col min="18" max="16384" width="8.88671875" style="15"/>
  </cols>
  <sheetData>
    <row r="1" spans="1:17">
      <c r="I1" s="20" t="s">
        <v>279</v>
      </c>
      <c r="Q1" s="304"/>
    </row>
    <row r="2" spans="1:17">
      <c r="I2" s="303" t="s">
        <v>771</v>
      </c>
    </row>
    <row r="3" spans="1:17">
      <c r="I3" s="139" t="str">
        <f>+'Attachment H'!D5</f>
        <v>GridLiance High Plains LLC</v>
      </c>
    </row>
    <row r="5" spans="1:17" ht="15.75">
      <c r="A5" s="407"/>
      <c r="B5" s="308"/>
      <c r="C5" s="305" t="s">
        <v>766</v>
      </c>
      <c r="D5" s="305"/>
      <c r="E5" s="1187" t="s">
        <v>767</v>
      </c>
      <c r="F5" s="1187"/>
      <c r="G5" s="306"/>
      <c r="H5" s="306"/>
    </row>
    <row r="6" spans="1:17" ht="15">
      <c r="A6" s="407">
        <v>1</v>
      </c>
      <c r="B6" s="306"/>
      <c r="C6" s="307" t="s">
        <v>550</v>
      </c>
      <c r="D6" s="877">
        <v>2024</v>
      </c>
      <c r="E6" s="869">
        <v>7.1000000000000004E-3</v>
      </c>
      <c r="F6" s="558"/>
      <c r="G6" s="425"/>
      <c r="H6" s="425"/>
    </row>
    <row r="7" spans="1:17" ht="15">
      <c r="A7" s="407">
        <v>2</v>
      </c>
      <c r="B7" s="306"/>
      <c r="C7" s="307" t="s">
        <v>1117</v>
      </c>
      <c r="D7" s="877">
        <v>2025</v>
      </c>
      <c r="E7" s="869">
        <v>6.7000000000000002E-3</v>
      </c>
      <c r="F7" s="558"/>
      <c r="G7" s="425"/>
      <c r="H7" s="425"/>
    </row>
    <row r="8" spans="1:17" ht="15">
      <c r="A8" s="407">
        <v>3</v>
      </c>
      <c r="B8" s="306"/>
      <c r="C8" s="307" t="s">
        <v>548</v>
      </c>
      <c r="D8" s="877">
        <v>2025</v>
      </c>
      <c r="E8" s="869">
        <v>6.3E-3</v>
      </c>
      <c r="F8" s="558"/>
      <c r="G8" s="425"/>
      <c r="H8" s="425"/>
    </row>
    <row r="9" spans="1:17" ht="15">
      <c r="A9" s="407">
        <v>4</v>
      </c>
      <c r="B9" s="306"/>
      <c r="C9" s="307" t="s">
        <v>549</v>
      </c>
      <c r="D9" s="877">
        <v>2025</v>
      </c>
      <c r="E9" s="869">
        <v>6.3E-3</v>
      </c>
      <c r="F9" s="558"/>
      <c r="G9" s="425"/>
      <c r="H9" s="425"/>
    </row>
    <row r="10" spans="1:17" ht="15.75" customHeight="1">
      <c r="A10" s="407">
        <v>5</v>
      </c>
      <c r="B10" s="306"/>
      <c r="C10" s="307" t="s">
        <v>550</v>
      </c>
      <c r="D10" s="877">
        <v>2025</v>
      </c>
      <c r="E10" s="869">
        <v>6.3E-3</v>
      </c>
      <c r="F10" s="558"/>
      <c r="G10" s="425"/>
      <c r="H10" s="425"/>
    </row>
    <row r="11" spans="1:17" ht="15">
      <c r="A11" s="407">
        <v>6</v>
      </c>
      <c r="B11" s="306"/>
      <c r="C11" s="307" t="s">
        <v>1117</v>
      </c>
      <c r="D11" s="877">
        <v>2026</v>
      </c>
      <c r="E11" s="869">
        <v>6.0000000000000001E-3</v>
      </c>
      <c r="F11" s="558"/>
      <c r="G11" s="425"/>
      <c r="H11" s="425"/>
    </row>
    <row r="12" spans="1:17" ht="15">
      <c r="A12" s="407">
        <v>7</v>
      </c>
      <c r="B12" s="306"/>
      <c r="C12" s="307" t="s">
        <v>548</v>
      </c>
      <c r="D12" s="877">
        <v>2026</v>
      </c>
      <c r="E12" s="869">
        <v>5.7000000000000002E-3</v>
      </c>
      <c r="F12" s="558"/>
      <c r="G12" s="425"/>
      <c r="H12" s="425"/>
    </row>
    <row r="13" spans="1:17" ht="15">
      <c r="A13" s="407"/>
      <c r="B13" s="306"/>
      <c r="C13" s="306"/>
      <c r="D13" s="425"/>
      <c r="E13" s="426"/>
      <c r="F13" s="425"/>
      <c r="G13" s="425"/>
      <c r="H13" s="425"/>
    </row>
    <row r="14" spans="1:17" ht="15">
      <c r="A14" s="407"/>
      <c r="B14" s="306"/>
      <c r="C14" s="307"/>
      <c r="D14" s="427"/>
      <c r="E14" s="427"/>
      <c r="F14" s="425"/>
      <c r="G14" s="425"/>
      <c r="H14" s="425"/>
    </row>
    <row r="15" spans="1:17" ht="15">
      <c r="A15" s="407">
        <v>8</v>
      </c>
      <c r="B15" s="408" t="s">
        <v>408</v>
      </c>
      <c r="C15" s="306"/>
      <c r="D15" s="427"/>
      <c r="E15" s="870">
        <f>AVERAGE(E6:E12)</f>
        <v>6.3428571428571423E-3</v>
      </c>
      <c r="F15" s="870"/>
      <c r="G15" s="870"/>
      <c r="H15" s="871">
        <f>+E15</f>
        <v>6.3428571428571423E-3</v>
      </c>
    </row>
    <row r="16" spans="1:17" ht="15">
      <c r="A16" s="306"/>
      <c r="B16" s="306"/>
      <c r="C16" s="306"/>
      <c r="D16" s="427"/>
      <c r="E16" s="427"/>
      <c r="F16" s="425"/>
      <c r="G16" s="425"/>
      <c r="H16" s="425"/>
    </row>
    <row r="17" spans="1:17" ht="15">
      <c r="A17" s="306" t="s">
        <v>768</v>
      </c>
      <c r="B17" s="306"/>
      <c r="C17" s="306"/>
      <c r="D17" s="306"/>
      <c r="E17" s="306"/>
      <c r="F17" s="306"/>
      <c r="G17" s="306"/>
      <c r="H17" s="306"/>
    </row>
    <row r="18" spans="1:17" ht="15">
      <c r="A18" s="306" t="s">
        <v>769</v>
      </c>
      <c r="B18" s="306"/>
      <c r="C18" s="306"/>
      <c r="D18" s="306"/>
      <c r="E18" s="306"/>
      <c r="F18" s="306"/>
      <c r="G18" s="306"/>
      <c r="H18" s="306"/>
    </row>
    <row r="19" spans="1:17" ht="15">
      <c r="A19" s="306" t="s">
        <v>770</v>
      </c>
      <c r="B19" s="306"/>
      <c r="C19" s="306"/>
      <c r="D19" s="306"/>
      <c r="E19" s="306"/>
      <c r="F19" s="306"/>
      <c r="G19" s="306"/>
      <c r="H19" s="306"/>
    </row>
    <row r="20" spans="1:17" ht="15">
      <c r="A20" s="306"/>
      <c r="B20" s="306"/>
      <c r="C20" s="306"/>
      <c r="D20" s="306"/>
      <c r="E20" s="306"/>
      <c r="F20" s="306"/>
      <c r="G20" s="306"/>
      <c r="H20" s="306"/>
    </row>
    <row r="21" spans="1:17" ht="15">
      <c r="A21" s="306"/>
      <c r="B21" s="306"/>
      <c r="C21" s="306"/>
      <c r="D21" s="306"/>
      <c r="E21" s="306"/>
      <c r="F21" s="306"/>
      <c r="G21" s="306"/>
      <c r="H21" s="306"/>
    </row>
    <row r="22" spans="1:17">
      <c r="A22" s="524"/>
      <c r="D22" s="1148"/>
      <c r="E22" s="1148"/>
      <c r="H22" s="303"/>
    </row>
    <row r="23" spans="1:17">
      <c r="A23" s="524">
        <v>9</v>
      </c>
      <c r="B23" s="15" t="s">
        <v>96</v>
      </c>
      <c r="D23" s="1148"/>
      <c r="E23" s="1148"/>
      <c r="F23" s="1148"/>
      <c r="G23" s="1148"/>
      <c r="H23" s="303"/>
      <c r="I23" s="1148"/>
      <c r="J23" s="1148"/>
      <c r="K23" s="1148"/>
      <c r="L23" s="1148"/>
    </row>
    <row r="24" spans="1:17">
      <c r="A24" s="524">
        <v>10</v>
      </c>
      <c r="B24" s="454"/>
      <c r="F24" s="272"/>
    </row>
    <row r="25" spans="1:17">
      <c r="A25" s="405"/>
      <c r="B25" s="457" t="s">
        <v>75</v>
      </c>
      <c r="C25" s="457" t="s">
        <v>76</v>
      </c>
      <c r="D25" s="631" t="s">
        <v>77</v>
      </c>
      <c r="E25" s="632" t="s">
        <v>78</v>
      </c>
      <c r="F25" s="632" t="s">
        <v>79</v>
      </c>
      <c r="G25" s="632" t="s">
        <v>80</v>
      </c>
      <c r="H25" s="632" t="s">
        <v>81</v>
      </c>
      <c r="I25" s="632" t="s">
        <v>83</v>
      </c>
      <c r="J25" s="632" t="s">
        <v>84</v>
      </c>
      <c r="K25" s="632" t="s">
        <v>85</v>
      </c>
      <c r="L25" s="632" t="s">
        <v>161</v>
      </c>
      <c r="M25" s="632" t="s">
        <v>849</v>
      </c>
      <c r="N25" s="632" t="s">
        <v>195</v>
      </c>
      <c r="O25" s="633" t="s">
        <v>777</v>
      </c>
      <c r="P25" s="526" t="s">
        <v>198</v>
      </c>
      <c r="Q25" s="621" t="s">
        <v>199</v>
      </c>
    </row>
    <row r="26" spans="1:17">
      <c r="A26" s="524"/>
      <c r="B26" s="455"/>
      <c r="C26" s="451"/>
      <c r="D26" s="527"/>
      <c r="E26" s="303"/>
      <c r="F26" s="303"/>
      <c r="G26" s="405"/>
      <c r="H26" s="303"/>
      <c r="J26" s="303"/>
      <c r="O26" s="627"/>
      <c r="P26" s="449"/>
      <c r="Q26" s="455"/>
    </row>
    <row r="27" spans="1:17">
      <c r="A27" s="524"/>
      <c r="B27" s="456"/>
      <c r="C27" s="458"/>
      <c r="D27" s="527"/>
      <c r="E27" s="303"/>
      <c r="F27" s="303"/>
      <c r="G27" s="303"/>
      <c r="H27" s="303"/>
      <c r="I27" s="303"/>
      <c r="J27" s="303"/>
      <c r="K27" s="303"/>
      <c r="L27" s="303"/>
      <c r="M27" s="303"/>
      <c r="N27" s="303"/>
      <c r="O27" s="528"/>
      <c r="P27" s="527"/>
      <c r="Q27" s="458"/>
    </row>
    <row r="28" spans="1:17">
      <c r="A28" s="524"/>
      <c r="B28" s="458" t="s">
        <v>636</v>
      </c>
      <c r="C28" s="458"/>
      <c r="D28" s="1185" t="s">
        <v>850</v>
      </c>
      <c r="E28" s="1148"/>
      <c r="F28" s="1148"/>
      <c r="G28" s="1148"/>
      <c r="H28" s="1148"/>
      <c r="I28" s="1148"/>
      <c r="J28" s="1148"/>
      <c r="K28" s="1148"/>
      <c r="L28" s="1148"/>
      <c r="M28" s="1148"/>
      <c r="N28" s="1148"/>
      <c r="O28" s="1186"/>
      <c r="P28" s="527" t="s">
        <v>496</v>
      </c>
      <c r="Q28" s="458" t="s">
        <v>496</v>
      </c>
    </row>
    <row r="29" spans="1:17">
      <c r="A29" s="524"/>
      <c r="B29" s="453" t="s">
        <v>628</v>
      </c>
      <c r="C29" s="453" t="s">
        <v>629</v>
      </c>
      <c r="D29" s="645" t="s">
        <v>105</v>
      </c>
      <c r="E29" s="652" t="s">
        <v>104</v>
      </c>
      <c r="F29" s="653" t="s">
        <v>103</v>
      </c>
      <c r="G29" s="653" t="s">
        <v>95</v>
      </c>
      <c r="H29" s="652" t="s">
        <v>92</v>
      </c>
      <c r="I29" s="652" t="s">
        <v>144</v>
      </c>
      <c r="J29" s="652" t="s">
        <v>102</v>
      </c>
      <c r="K29" s="652" t="s">
        <v>101</v>
      </c>
      <c r="L29" s="652" t="s">
        <v>100</v>
      </c>
      <c r="M29" s="652" t="s">
        <v>106</v>
      </c>
      <c r="N29" s="652" t="s">
        <v>99</v>
      </c>
      <c r="O29" s="646" t="s">
        <v>98</v>
      </c>
      <c r="P29" s="645" t="s">
        <v>851</v>
      </c>
      <c r="Q29" s="453" t="s">
        <v>736</v>
      </c>
    </row>
    <row r="30" spans="1:17">
      <c r="A30" s="524">
        <v>11</v>
      </c>
      <c r="B30" s="456" t="s">
        <v>501</v>
      </c>
      <c r="C30" s="456"/>
      <c r="D30" s="624"/>
      <c r="E30" s="625"/>
      <c r="F30" s="625"/>
      <c r="G30" s="625"/>
      <c r="H30" s="625"/>
      <c r="I30" s="73"/>
      <c r="J30" s="73"/>
      <c r="K30" s="73"/>
      <c r="L30" s="73"/>
      <c r="O30" s="627"/>
      <c r="P30" s="634"/>
      <c r="Q30" s="456"/>
    </row>
    <row r="31" spans="1:17">
      <c r="A31" s="524" t="s">
        <v>846</v>
      </c>
      <c r="B31" s="475"/>
      <c r="C31" s="475"/>
      <c r="D31" s="536"/>
      <c r="E31" s="483"/>
      <c r="F31" s="483"/>
      <c r="G31" s="483"/>
      <c r="H31" s="483"/>
      <c r="I31" s="483"/>
      <c r="J31" s="483"/>
      <c r="K31" s="626"/>
      <c r="L31" s="626"/>
      <c r="M31" s="454"/>
      <c r="N31" s="454"/>
      <c r="O31" s="628"/>
      <c r="P31" s="635">
        <f>+H15</f>
        <v>6.3428571428571423E-3</v>
      </c>
      <c r="Q31" s="654">
        <f>+P31*(D31+E31*0.91667+F31*0.83333+G31*0.75+H31*0.66667+I31*7/12+J31*6/12+K31*5/12+L31*4/12+M31*3/12+N31*2/12+O31*1/12)+P31*1.5*SUM(D31:O31)</f>
        <v>0</v>
      </c>
    </row>
    <row r="32" spans="1:17">
      <c r="A32" s="524" t="s">
        <v>847</v>
      </c>
      <c r="B32" s="475"/>
      <c r="C32" s="475"/>
      <c r="D32" s="536"/>
      <c r="E32" s="483"/>
      <c r="F32" s="483"/>
      <c r="G32" s="483"/>
      <c r="H32" s="483"/>
      <c r="I32" s="483"/>
      <c r="J32" s="483"/>
      <c r="K32" s="626"/>
      <c r="L32" s="626"/>
      <c r="M32" s="454"/>
      <c r="N32" s="454"/>
      <c r="O32" s="628"/>
      <c r="P32" s="635">
        <f>+P31</f>
        <v>6.3428571428571423E-3</v>
      </c>
      <c r="Q32" s="654">
        <f t="shared" ref="Q32:Q49" si="0">+P32*(D32+E32*0.91667+F32*0.83333+G32*0.75+H32*0.66667+I32*7/12+J32*6/12+K32*5/12+L32*4/12+M32*3/12+N32*2/12+O32*1/12)+P32*1.5*SUM(D32:O32)</f>
        <v>0</v>
      </c>
    </row>
    <row r="33" spans="1:17">
      <c r="A33" s="524" t="s">
        <v>848</v>
      </c>
      <c r="B33" s="475"/>
      <c r="C33" s="475"/>
      <c r="D33" s="536"/>
      <c r="E33" s="483"/>
      <c r="F33" s="483"/>
      <c r="G33" s="483"/>
      <c r="H33" s="483"/>
      <c r="I33" s="483"/>
      <c r="J33" s="483"/>
      <c r="K33" s="626"/>
      <c r="L33" s="626"/>
      <c r="M33" s="454"/>
      <c r="N33" s="454"/>
      <c r="O33" s="628"/>
      <c r="P33" s="635">
        <f t="shared" ref="P33:P49" si="1">+P32</f>
        <v>6.3428571428571423E-3</v>
      </c>
      <c r="Q33" s="654">
        <f t="shared" si="0"/>
        <v>0</v>
      </c>
    </row>
    <row r="34" spans="1:17">
      <c r="A34" s="524" t="s">
        <v>495</v>
      </c>
      <c r="B34" s="475"/>
      <c r="C34" s="475"/>
      <c r="D34" s="536"/>
      <c r="E34" s="483"/>
      <c r="F34" s="483"/>
      <c r="G34" s="483"/>
      <c r="H34" s="483"/>
      <c r="I34" s="483"/>
      <c r="J34" s="483"/>
      <c r="K34" s="626"/>
      <c r="L34" s="626"/>
      <c r="M34" s="454"/>
      <c r="N34" s="454"/>
      <c r="O34" s="628"/>
      <c r="P34" s="635">
        <f t="shared" si="1"/>
        <v>6.3428571428571423E-3</v>
      </c>
      <c r="Q34" s="654">
        <f t="shared" si="0"/>
        <v>0</v>
      </c>
    </row>
    <row r="35" spans="1:17">
      <c r="A35" s="524"/>
      <c r="B35" s="475"/>
      <c r="C35" s="475"/>
      <c r="D35" s="536"/>
      <c r="E35" s="483"/>
      <c r="F35" s="483"/>
      <c r="G35" s="483"/>
      <c r="H35" s="483"/>
      <c r="I35" s="483"/>
      <c r="J35" s="483"/>
      <c r="K35" s="626"/>
      <c r="L35" s="626"/>
      <c r="M35" s="454"/>
      <c r="N35" s="454"/>
      <c r="O35" s="628"/>
      <c r="P35" s="635">
        <f t="shared" si="1"/>
        <v>6.3428571428571423E-3</v>
      </c>
      <c r="Q35" s="654">
        <f t="shared" si="0"/>
        <v>0</v>
      </c>
    </row>
    <row r="36" spans="1:17">
      <c r="A36" s="524"/>
      <c r="B36" s="475"/>
      <c r="C36" s="475"/>
      <c r="D36" s="536"/>
      <c r="E36" s="483"/>
      <c r="F36" s="483"/>
      <c r="G36" s="483"/>
      <c r="H36" s="483"/>
      <c r="I36" s="483"/>
      <c r="J36" s="483"/>
      <c r="K36" s="626"/>
      <c r="L36" s="626"/>
      <c r="M36" s="454"/>
      <c r="N36" s="454"/>
      <c r="O36" s="628"/>
      <c r="P36" s="635">
        <f t="shared" si="1"/>
        <v>6.3428571428571423E-3</v>
      </c>
      <c r="Q36" s="654">
        <f t="shared" si="0"/>
        <v>0</v>
      </c>
    </row>
    <row r="37" spans="1:17">
      <c r="A37" s="524"/>
      <c r="B37" s="475"/>
      <c r="C37" s="475"/>
      <c r="D37" s="536"/>
      <c r="E37" s="483"/>
      <c r="F37" s="483"/>
      <c r="G37" s="483"/>
      <c r="H37" s="483"/>
      <c r="I37" s="483"/>
      <c r="J37" s="483"/>
      <c r="K37" s="626"/>
      <c r="L37" s="626"/>
      <c r="M37" s="454"/>
      <c r="N37" s="454"/>
      <c r="O37" s="628"/>
      <c r="P37" s="635">
        <f t="shared" si="1"/>
        <v>6.3428571428571423E-3</v>
      </c>
      <c r="Q37" s="654">
        <f t="shared" si="0"/>
        <v>0</v>
      </c>
    </row>
    <row r="38" spans="1:17">
      <c r="A38" s="524"/>
      <c r="B38" s="475"/>
      <c r="C38" s="475"/>
      <c r="D38" s="536"/>
      <c r="E38" s="483"/>
      <c r="F38" s="483"/>
      <c r="G38" s="483"/>
      <c r="H38" s="483"/>
      <c r="I38" s="483"/>
      <c r="J38" s="483"/>
      <c r="K38" s="626"/>
      <c r="L38" s="626"/>
      <c r="M38" s="454"/>
      <c r="N38" s="454"/>
      <c r="O38" s="628"/>
      <c r="P38" s="635">
        <f t="shared" si="1"/>
        <v>6.3428571428571423E-3</v>
      </c>
      <c r="Q38" s="654">
        <f t="shared" si="0"/>
        <v>0</v>
      </c>
    </row>
    <row r="39" spans="1:17">
      <c r="A39" s="524"/>
      <c r="B39" s="475"/>
      <c r="C39" s="475"/>
      <c r="D39" s="536"/>
      <c r="E39" s="483"/>
      <c r="F39" s="483"/>
      <c r="G39" s="483"/>
      <c r="H39" s="483"/>
      <c r="I39" s="483"/>
      <c r="J39" s="483"/>
      <c r="K39" s="626"/>
      <c r="L39" s="626"/>
      <c r="M39" s="454"/>
      <c r="N39" s="454"/>
      <c r="O39" s="628"/>
      <c r="P39" s="635">
        <f t="shared" si="1"/>
        <v>6.3428571428571423E-3</v>
      </c>
      <c r="Q39" s="654">
        <f t="shared" si="0"/>
        <v>0</v>
      </c>
    </row>
    <row r="40" spans="1:17">
      <c r="A40" s="524"/>
      <c r="B40" s="475"/>
      <c r="C40" s="475"/>
      <c r="D40" s="536"/>
      <c r="E40" s="483"/>
      <c r="F40" s="483"/>
      <c r="G40" s="483"/>
      <c r="H40" s="483"/>
      <c r="I40" s="483"/>
      <c r="J40" s="483"/>
      <c r="K40" s="626"/>
      <c r="L40" s="626"/>
      <c r="M40" s="454"/>
      <c r="N40" s="454"/>
      <c r="O40" s="628"/>
      <c r="P40" s="635">
        <f t="shared" si="1"/>
        <v>6.3428571428571423E-3</v>
      </c>
      <c r="Q40" s="654">
        <f t="shared" si="0"/>
        <v>0</v>
      </c>
    </row>
    <row r="41" spans="1:17">
      <c r="A41" s="524"/>
      <c r="B41" s="475"/>
      <c r="C41" s="475"/>
      <c r="D41" s="536"/>
      <c r="E41" s="483"/>
      <c r="F41" s="483"/>
      <c r="G41" s="483"/>
      <c r="H41" s="483"/>
      <c r="I41" s="483"/>
      <c r="J41" s="483"/>
      <c r="K41" s="626"/>
      <c r="L41" s="626"/>
      <c r="M41" s="454"/>
      <c r="N41" s="454"/>
      <c r="O41" s="628"/>
      <c r="P41" s="635">
        <f t="shared" si="1"/>
        <v>6.3428571428571423E-3</v>
      </c>
      <c r="Q41" s="654">
        <f t="shared" si="0"/>
        <v>0</v>
      </c>
    </row>
    <row r="42" spans="1:17">
      <c r="A42" s="524"/>
      <c r="B42" s="475"/>
      <c r="C42" s="475"/>
      <c r="D42" s="536"/>
      <c r="E42" s="483"/>
      <c r="F42" s="483"/>
      <c r="G42" s="483"/>
      <c r="H42" s="483"/>
      <c r="I42" s="483"/>
      <c r="J42" s="483"/>
      <c r="K42" s="626"/>
      <c r="L42" s="626"/>
      <c r="M42" s="454"/>
      <c r="N42" s="454"/>
      <c r="O42" s="628"/>
      <c r="P42" s="635">
        <f t="shared" si="1"/>
        <v>6.3428571428571423E-3</v>
      </c>
      <c r="Q42" s="654">
        <f t="shared" si="0"/>
        <v>0</v>
      </c>
    </row>
    <row r="43" spans="1:17">
      <c r="A43" s="524"/>
      <c r="B43" s="475"/>
      <c r="C43" s="475"/>
      <c r="D43" s="536"/>
      <c r="E43" s="483"/>
      <c r="F43" s="483"/>
      <c r="G43" s="483"/>
      <c r="H43" s="483"/>
      <c r="I43" s="483"/>
      <c r="J43" s="483"/>
      <c r="K43" s="626"/>
      <c r="L43" s="626"/>
      <c r="M43" s="454"/>
      <c r="N43" s="454"/>
      <c r="O43" s="628"/>
      <c r="P43" s="635">
        <f t="shared" si="1"/>
        <v>6.3428571428571423E-3</v>
      </c>
      <c r="Q43" s="654">
        <f t="shared" si="0"/>
        <v>0</v>
      </c>
    </row>
    <row r="44" spans="1:17">
      <c r="A44" s="524"/>
      <c r="B44" s="475"/>
      <c r="C44" s="475"/>
      <c r="D44" s="536"/>
      <c r="E44" s="483"/>
      <c r="F44" s="483"/>
      <c r="G44" s="483"/>
      <c r="H44" s="483"/>
      <c r="I44" s="483"/>
      <c r="J44" s="483"/>
      <c r="K44" s="626"/>
      <c r="L44" s="626"/>
      <c r="M44" s="454"/>
      <c r="N44" s="454"/>
      <c r="O44" s="628"/>
      <c r="P44" s="635">
        <f t="shared" si="1"/>
        <v>6.3428571428571423E-3</v>
      </c>
      <c r="Q44" s="654">
        <f t="shared" si="0"/>
        <v>0</v>
      </c>
    </row>
    <row r="45" spans="1:17">
      <c r="A45" s="524"/>
      <c r="B45" s="475"/>
      <c r="C45" s="475"/>
      <c r="D45" s="536"/>
      <c r="E45" s="483"/>
      <c r="F45" s="483"/>
      <c r="G45" s="483"/>
      <c r="H45" s="483"/>
      <c r="I45" s="483"/>
      <c r="J45" s="483"/>
      <c r="K45" s="626"/>
      <c r="L45" s="626"/>
      <c r="M45" s="454"/>
      <c r="N45" s="454"/>
      <c r="O45" s="628"/>
      <c r="P45" s="635">
        <f t="shared" si="1"/>
        <v>6.3428571428571423E-3</v>
      </c>
      <c r="Q45" s="654">
        <f t="shared" si="0"/>
        <v>0</v>
      </c>
    </row>
    <row r="46" spans="1:17">
      <c r="A46" s="524"/>
      <c r="B46" s="475"/>
      <c r="C46" s="475"/>
      <c r="D46" s="536"/>
      <c r="E46" s="483"/>
      <c r="F46" s="483"/>
      <c r="G46" s="483"/>
      <c r="H46" s="483"/>
      <c r="I46" s="483"/>
      <c r="J46" s="483"/>
      <c r="K46" s="626"/>
      <c r="L46" s="626"/>
      <c r="M46" s="454"/>
      <c r="N46" s="454"/>
      <c r="O46" s="628"/>
      <c r="P46" s="635">
        <f t="shared" si="1"/>
        <v>6.3428571428571423E-3</v>
      </c>
      <c r="Q46" s="654">
        <f t="shared" si="0"/>
        <v>0</v>
      </c>
    </row>
    <row r="47" spans="1:17">
      <c r="A47" s="524"/>
      <c r="B47" s="475"/>
      <c r="C47" s="475"/>
      <c r="D47" s="536"/>
      <c r="E47" s="483"/>
      <c r="F47" s="483"/>
      <c r="G47" s="483"/>
      <c r="H47" s="483"/>
      <c r="I47" s="483"/>
      <c r="J47" s="483"/>
      <c r="K47" s="626"/>
      <c r="L47" s="626"/>
      <c r="M47" s="454"/>
      <c r="N47" s="454"/>
      <c r="O47" s="628"/>
      <c r="P47" s="635">
        <f t="shared" si="1"/>
        <v>6.3428571428571423E-3</v>
      </c>
      <c r="Q47" s="654">
        <f t="shared" si="0"/>
        <v>0</v>
      </c>
    </row>
    <row r="48" spans="1:17">
      <c r="A48" s="524"/>
      <c r="B48" s="475"/>
      <c r="C48" s="475"/>
      <c r="D48" s="536"/>
      <c r="E48" s="483"/>
      <c r="F48" s="483"/>
      <c r="G48" s="483"/>
      <c r="H48" s="483"/>
      <c r="I48" s="483"/>
      <c r="J48" s="483"/>
      <c r="K48" s="626"/>
      <c r="L48" s="626"/>
      <c r="M48" s="454"/>
      <c r="N48" s="454"/>
      <c r="O48" s="628"/>
      <c r="P48" s="635">
        <f t="shared" si="1"/>
        <v>6.3428571428571423E-3</v>
      </c>
      <c r="Q48" s="654">
        <f t="shared" si="0"/>
        <v>0</v>
      </c>
    </row>
    <row r="49" spans="1:17">
      <c r="A49" s="524"/>
      <c r="B49" s="475"/>
      <c r="C49" s="475"/>
      <c r="D49" s="536"/>
      <c r="E49" s="483"/>
      <c r="F49" s="483"/>
      <c r="G49" s="483"/>
      <c r="H49" s="483"/>
      <c r="I49" s="483"/>
      <c r="J49" s="483"/>
      <c r="K49" s="626"/>
      <c r="L49" s="626"/>
      <c r="M49" s="454"/>
      <c r="N49" s="454"/>
      <c r="O49" s="628"/>
      <c r="P49" s="635">
        <f t="shared" si="1"/>
        <v>6.3428571428571423E-3</v>
      </c>
      <c r="Q49" s="654">
        <f t="shared" si="0"/>
        <v>0</v>
      </c>
    </row>
    <row r="50" spans="1:17">
      <c r="A50" s="524"/>
      <c r="B50" s="459"/>
      <c r="C50" s="459"/>
      <c r="D50" s="540"/>
      <c r="E50" s="629"/>
      <c r="F50" s="273"/>
      <c r="G50" s="629"/>
      <c r="H50" s="274"/>
      <c r="I50" s="273"/>
      <c r="J50" s="273"/>
      <c r="K50" s="273"/>
      <c r="L50" s="273"/>
      <c r="M50" s="273"/>
      <c r="N50" s="273"/>
      <c r="O50" s="630"/>
      <c r="P50" s="636"/>
      <c r="Q50" s="459"/>
    </row>
    <row r="51" spans="1:17">
      <c r="A51" s="524"/>
      <c r="D51" s="625"/>
      <c r="E51" s="625"/>
      <c r="F51" s="625"/>
      <c r="G51" s="625"/>
      <c r="H51" s="625"/>
      <c r="I51" s="625"/>
      <c r="J51" s="625"/>
      <c r="K51" s="625"/>
      <c r="L51" s="625"/>
    </row>
    <row r="52" spans="1:17">
      <c r="A52" s="524"/>
      <c r="B52" s="15" t="s">
        <v>594</v>
      </c>
      <c r="D52" s="542"/>
      <c r="E52" s="542"/>
      <c r="F52" s="542"/>
      <c r="G52" s="542"/>
      <c r="H52" s="542"/>
      <c r="I52" s="542"/>
      <c r="J52" s="542"/>
      <c r="K52" s="542"/>
      <c r="L52" s="542"/>
    </row>
    <row r="53" spans="1:17">
      <c r="A53" s="524"/>
      <c r="B53" s="15" t="s">
        <v>858</v>
      </c>
      <c r="D53" s="542"/>
      <c r="E53" s="542"/>
      <c r="F53" s="542"/>
      <c r="G53" s="542"/>
      <c r="H53" s="124"/>
      <c r="I53" s="124"/>
      <c r="J53" s="124"/>
      <c r="K53" s="124"/>
      <c r="L53" s="542"/>
    </row>
    <row r="54" spans="1:17">
      <c r="A54" s="524"/>
      <c r="B54" s="15" t="s">
        <v>953</v>
      </c>
      <c r="D54" s="542"/>
      <c r="E54" s="542"/>
      <c r="F54" s="542"/>
      <c r="G54" s="542"/>
      <c r="H54" s="124"/>
      <c r="I54" s="124"/>
      <c r="J54" s="124"/>
      <c r="K54" s="124"/>
      <c r="L54" s="542"/>
    </row>
    <row r="55" spans="1:17">
      <c r="B55" s="15" t="s">
        <v>954</v>
      </c>
    </row>
    <row r="68" ht="24" customHeight="1"/>
    <row r="213" spans="2:2">
      <c r="B213" s="15" t="s">
        <v>1445</v>
      </c>
    </row>
  </sheetData>
  <customSheetViews>
    <customSheetView guid="{FBCC48E4-C877-408C-9E23-E60DD74454B1}" fitToPage="1">
      <selection activeCell="H18" sqref="H18"/>
      <pageMargins left="0.25" right="0.25" top="0.75" bottom="0.75" header="0.3" footer="0.3"/>
      <pageSetup scale="79" fitToHeight="0" orientation="landscape" r:id="rId1"/>
    </customSheetView>
    <customSheetView guid="{F04A2B9A-C6FE-4FEB-AD1E-2CF9AC309BE4}" scale="60" showPageBreaks="1" view="pageBreakPreview">
      <selection activeCell="G20" sqref="G20"/>
      <pageMargins left="0.7" right="0.7" top="0.75" bottom="0.75" header="0.3" footer="0.3"/>
      <pageSetup scale="79" orientation="landscape" r:id="rId2"/>
    </customSheetView>
  </customSheetViews>
  <mergeCells count="6">
    <mergeCell ref="D28:O28"/>
    <mergeCell ref="E5:F5"/>
    <mergeCell ref="D22:E22"/>
    <mergeCell ref="D23:E23"/>
    <mergeCell ref="F23:G23"/>
    <mergeCell ref="I23:L23"/>
  </mergeCells>
  <phoneticPr fontId="0" type="noConversion"/>
  <printOptions horizontalCentered="1"/>
  <pageMargins left="3.472222222222222E-3" right="3.472222222222222E-3" top="6.9444444444444441E-3" bottom="6.9444444444444441E-3" header="4.1666666666666666E-3" footer="4.1666666666666666E-3"/>
  <pageSetup scale="83" fitToHeight="0" orientation="landscape" r:id="rId3"/>
  <customProperties>
    <customPr name="_pios_id" r:id="rId4"/>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Q213"/>
  <sheetViews>
    <sheetView tabSelected="1" topLeftCell="B3" zoomScaleNormal="100" zoomScaleSheetLayoutView="80" workbookViewId="0">
      <selection activeCell="A18" sqref="A18"/>
    </sheetView>
  </sheetViews>
  <sheetFormatPr defaultRowHeight="15"/>
  <cols>
    <col min="2" max="2" width="43.6640625" customWidth="1"/>
    <col min="3" max="3" width="15.5546875" customWidth="1"/>
    <col min="4" max="4" width="16.33203125" customWidth="1"/>
    <col min="5" max="6" width="12.109375" customWidth="1"/>
    <col min="7" max="8" width="11.88671875" bestFit="1" customWidth="1"/>
  </cols>
  <sheetData>
    <row r="1" spans="1:9" ht="15.75">
      <c r="A1" s="305"/>
      <c r="C1" s="374" t="s">
        <v>280</v>
      </c>
      <c r="I1" s="660"/>
    </row>
    <row r="2" spans="1:9">
      <c r="C2" s="373" t="s">
        <v>465</v>
      </c>
    </row>
    <row r="3" spans="1:9" ht="15.75">
      <c r="C3" s="374" t="str">
        <f>+'Attachment H'!D5</f>
        <v>GridLiance High Plains LLC</v>
      </c>
      <c r="G3" s="367"/>
      <c r="H3" s="367"/>
    </row>
    <row r="4" spans="1:9" ht="15.75">
      <c r="C4" s="366"/>
      <c r="G4" s="367"/>
      <c r="H4" s="367"/>
    </row>
    <row r="5" spans="1:9" ht="15.75">
      <c r="A5" s="361"/>
      <c r="B5" s="363" t="s">
        <v>462</v>
      </c>
      <c r="C5" s="360"/>
      <c r="D5" s="362"/>
      <c r="E5" s="362"/>
      <c r="F5" s="362"/>
      <c r="G5" s="368"/>
      <c r="H5" s="368"/>
    </row>
    <row r="6" spans="1:9">
      <c r="A6" s="361"/>
      <c r="B6" s="502" t="s">
        <v>286</v>
      </c>
      <c r="C6" s="360"/>
      <c r="D6" s="502" t="s">
        <v>287</v>
      </c>
      <c r="E6" s="502" t="s">
        <v>288</v>
      </c>
      <c r="F6" s="502" t="s">
        <v>289</v>
      </c>
      <c r="G6" s="502" t="s">
        <v>291</v>
      </c>
      <c r="H6" s="502" t="s">
        <v>290</v>
      </c>
      <c r="I6" s="502" t="s">
        <v>292</v>
      </c>
    </row>
    <row r="7" spans="1:9">
      <c r="A7" s="361"/>
      <c r="B7" s="360"/>
      <c r="C7" s="360"/>
      <c r="D7" s="369"/>
      <c r="E7" s="369"/>
      <c r="F7" s="369"/>
      <c r="G7" s="369"/>
      <c r="H7" s="369"/>
    </row>
    <row r="8" spans="1:9">
      <c r="A8" s="248">
        <v>1</v>
      </c>
      <c r="B8" s="15"/>
      <c r="C8" s="396"/>
      <c r="D8" s="503" t="s">
        <v>688</v>
      </c>
      <c r="E8" s="521" t="s">
        <v>857</v>
      </c>
      <c r="F8" s="521" t="s">
        <v>857</v>
      </c>
      <c r="G8" s="521" t="s">
        <v>857</v>
      </c>
      <c r="H8" s="521" t="s">
        <v>857</v>
      </c>
      <c r="I8" s="504" t="s">
        <v>21</v>
      </c>
    </row>
    <row r="9" spans="1:9">
      <c r="A9" s="248">
        <v>2</v>
      </c>
      <c r="B9" s="505" t="s">
        <v>2</v>
      </c>
      <c r="C9" s="505"/>
      <c r="D9" s="48">
        <v>0</v>
      </c>
      <c r="E9" s="48">
        <v>0</v>
      </c>
      <c r="F9" s="48">
        <v>0</v>
      </c>
      <c r="G9" s="48">
        <v>0</v>
      </c>
      <c r="H9" s="48">
        <v>0</v>
      </c>
      <c r="I9" s="26"/>
    </row>
    <row r="10" spans="1:9">
      <c r="A10" s="248">
        <v>3</v>
      </c>
      <c r="B10" s="505" t="s">
        <v>591</v>
      </c>
      <c r="C10" s="505"/>
      <c r="D10" s="48">
        <v>0</v>
      </c>
      <c r="E10" s="48">
        <v>0</v>
      </c>
      <c r="F10" s="48">
        <v>0</v>
      </c>
      <c r="G10" s="48">
        <v>0</v>
      </c>
      <c r="H10" s="48">
        <v>0</v>
      </c>
      <c r="I10" s="26"/>
    </row>
    <row r="11" spans="1:9">
      <c r="A11" s="248">
        <v>4</v>
      </c>
      <c r="B11" s="505" t="s">
        <v>690</v>
      </c>
      <c r="C11" s="505"/>
      <c r="D11" s="48">
        <f>IF(D9=0,0,D9/D10)</f>
        <v>0</v>
      </c>
      <c r="E11" s="48">
        <f>IF(E9=0,0,E9/E10)</f>
        <v>0</v>
      </c>
      <c r="F11" s="48">
        <f>IF(F9=0,0,F9/F10)</f>
        <v>0</v>
      </c>
      <c r="G11" s="48">
        <f>IF(G9=0,0,G9/G10)</f>
        <v>0</v>
      </c>
      <c r="H11" s="48">
        <f>IF(H9=0,0,H9/H10)</f>
        <v>0</v>
      </c>
      <c r="I11" s="26"/>
    </row>
    <row r="12" spans="1:9">
      <c r="A12" s="248">
        <v>5</v>
      </c>
      <c r="B12" s="505" t="s">
        <v>686</v>
      </c>
      <c r="C12" s="505"/>
      <c r="D12" s="638">
        <v>0</v>
      </c>
      <c r="E12" s="638">
        <v>0</v>
      </c>
      <c r="F12" s="638">
        <v>0</v>
      </c>
      <c r="G12" s="638">
        <v>0</v>
      </c>
      <c r="H12" s="638">
        <v>0</v>
      </c>
      <c r="I12" s="26"/>
    </row>
    <row r="13" spans="1:9">
      <c r="A13" s="248">
        <v>6</v>
      </c>
      <c r="B13" s="505" t="s">
        <v>689</v>
      </c>
      <c r="C13" s="505"/>
      <c r="D13" s="579">
        <f>D11*D12</f>
        <v>0</v>
      </c>
      <c r="E13" s="579">
        <f>E11*E12</f>
        <v>0</v>
      </c>
      <c r="F13" s="579">
        <f>F11*F12</f>
        <v>0</v>
      </c>
      <c r="G13" s="579">
        <f>G11*G12</f>
        <v>0</v>
      </c>
      <c r="H13" s="579">
        <f>H11*H12</f>
        <v>0</v>
      </c>
      <c r="I13" s="26">
        <f>SUM(D13:H13)</f>
        <v>0</v>
      </c>
    </row>
    <row r="14" spans="1:9">
      <c r="A14" s="248">
        <v>7</v>
      </c>
      <c r="B14" s="505" t="s">
        <v>581</v>
      </c>
      <c r="C14" s="505"/>
      <c r="D14" s="579"/>
      <c r="E14" s="26"/>
      <c r="F14" s="26"/>
      <c r="G14" s="26"/>
      <c r="H14" s="26"/>
      <c r="I14" s="26"/>
    </row>
    <row r="15" spans="1:9">
      <c r="A15" s="15"/>
      <c r="B15" s="15"/>
      <c r="C15" s="15"/>
      <c r="D15" s="15"/>
      <c r="E15" s="15"/>
      <c r="F15" s="15"/>
      <c r="G15" s="15"/>
      <c r="H15" s="15"/>
      <c r="I15" s="15"/>
    </row>
    <row r="16" spans="1:9" ht="25.5">
      <c r="A16" s="248">
        <v>8</v>
      </c>
      <c r="B16" s="506" t="s">
        <v>666</v>
      </c>
      <c r="C16" s="15"/>
      <c r="D16" s="507"/>
      <c r="E16" s="507"/>
      <c r="F16" s="507"/>
      <c r="G16" s="507"/>
      <c r="H16" s="507"/>
      <c r="I16" s="18">
        <f>SUM(D16:H16)</f>
        <v>0</v>
      </c>
    </row>
    <row r="18" spans="1:17">
      <c r="A18" s="392" t="s">
        <v>73</v>
      </c>
      <c r="B18" s="392"/>
      <c r="C18" s="24"/>
      <c r="D18" s="24"/>
      <c r="E18" s="24"/>
      <c r="F18" s="24"/>
      <c r="G18" s="24"/>
      <c r="H18" s="24"/>
      <c r="I18" s="24"/>
      <c r="J18" s="24"/>
      <c r="K18" s="24"/>
      <c r="L18" s="24"/>
      <c r="M18" s="24"/>
      <c r="N18" s="24"/>
      <c r="O18" s="24"/>
      <c r="P18" s="24"/>
      <c r="Q18" s="24"/>
    </row>
    <row r="19" spans="1:17" ht="15.75" thickBot="1">
      <c r="A19" s="393" t="s">
        <v>74</v>
      </c>
      <c r="B19" s="392"/>
      <c r="C19" s="24"/>
      <c r="D19" s="24"/>
      <c r="E19" s="24"/>
      <c r="F19" s="24"/>
      <c r="G19" s="24"/>
      <c r="H19" s="24"/>
      <c r="I19" s="24"/>
      <c r="J19" s="24"/>
      <c r="K19" s="24"/>
      <c r="L19" s="24"/>
      <c r="M19" s="24"/>
      <c r="N19" s="24"/>
      <c r="O19" s="24"/>
      <c r="P19" s="24"/>
      <c r="Q19" s="24"/>
    </row>
    <row r="20" spans="1:17">
      <c r="A20" s="394" t="s">
        <v>75</v>
      </c>
      <c r="B20" s="515" t="s">
        <v>691</v>
      </c>
      <c r="C20" s="514"/>
      <c r="D20" s="514"/>
      <c r="E20" s="514"/>
      <c r="F20" s="514"/>
      <c r="G20" s="514"/>
      <c r="H20" s="514"/>
      <c r="I20" s="514"/>
      <c r="J20" s="514"/>
      <c r="K20" s="514"/>
      <c r="L20" s="514"/>
      <c r="M20" s="514"/>
      <c r="N20" s="514"/>
      <c r="O20" s="514"/>
      <c r="P20" s="514"/>
      <c r="Q20" s="514"/>
    </row>
    <row r="21" spans="1:17">
      <c r="A21" s="509"/>
      <c r="B21" s="510"/>
    </row>
    <row r="68" ht="24" customHeight="1"/>
    <row r="213" spans="2:2">
      <c r="B213" t="s">
        <v>1445</v>
      </c>
    </row>
  </sheetData>
  <customSheetViews>
    <customSheetView guid="{FBCC48E4-C877-408C-9E23-E60DD74454B1}" fitToPage="1">
      <selection activeCell="H18" sqref="H18"/>
      <pageMargins left="0.25" right="0.25" top="0.75" bottom="0.75" header="0.3" footer="0.3"/>
      <pageSetup scale="79" fitToHeight="0" orientation="landscape" r:id="rId1"/>
    </customSheetView>
  </customSheetViews>
  <phoneticPr fontId="0" type="noConversion"/>
  <printOptions horizontalCentered="1"/>
  <pageMargins left="3.472222222222222E-3" right="3.472222222222222E-3" top="6.9444444444444441E-3" bottom="6.9444444444444441E-3" header="4.1666666666666666E-3" footer="4.1666666666666666E-3"/>
  <pageSetup scale="83" fitToHeight="0" orientation="landscape" r:id="rId2"/>
  <customProperties>
    <customPr name="_pios_id" r:id="rId3"/>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L213"/>
  <sheetViews>
    <sheetView tabSelected="1" topLeftCell="A5" zoomScaleNormal="100" zoomScaleSheetLayoutView="80" workbookViewId="0">
      <selection activeCell="A18" sqref="A18"/>
    </sheetView>
  </sheetViews>
  <sheetFormatPr defaultColWidth="8.88671875" defaultRowHeight="12.75"/>
  <cols>
    <col min="1" max="1" width="5.44140625" style="265" customWidth="1"/>
    <col min="2" max="2" width="21.44140625" style="244" customWidth="1"/>
    <col min="3" max="3" width="12.109375" style="244" bestFit="1" customWidth="1"/>
    <col min="4" max="4" width="12.109375" style="244" customWidth="1"/>
    <col min="5" max="5" width="11" style="244" customWidth="1"/>
    <col min="6" max="6" width="13.44140625" style="244" customWidth="1"/>
    <col min="7" max="7" width="14.109375" style="244" customWidth="1"/>
    <col min="8" max="8" width="12.33203125" style="244" customWidth="1"/>
    <col min="9" max="9" width="14.109375" style="244" customWidth="1"/>
    <col min="10" max="10" width="24.33203125" style="244" customWidth="1"/>
    <col min="11" max="11" width="7.109375" style="244" customWidth="1"/>
    <col min="12" max="12" width="12.109375" style="244" customWidth="1"/>
    <col min="13" max="13" width="8.109375" style="244" customWidth="1"/>
    <col min="14" max="14" width="7.6640625" style="244" bestFit="1" customWidth="1"/>
    <col min="15" max="15" width="11.6640625" style="244" bestFit="1" customWidth="1"/>
    <col min="16" max="16" width="10.88671875" style="244" bestFit="1" customWidth="1"/>
    <col min="17" max="16384" width="8.88671875" style="244"/>
  </cols>
  <sheetData>
    <row r="1" spans="1:10">
      <c r="J1" s="620"/>
    </row>
    <row r="2" spans="1:10" ht="15" customHeight="1">
      <c r="A2" s="1190" t="s">
        <v>483</v>
      </c>
      <c r="B2" s="1190"/>
      <c r="C2" s="1190"/>
      <c r="D2" s="1190"/>
      <c r="E2" s="1190"/>
      <c r="F2" s="1190"/>
      <c r="G2" s="1190"/>
      <c r="H2" s="1190"/>
      <c r="I2" s="1190"/>
      <c r="J2" s="1190"/>
    </row>
    <row r="3" spans="1:10">
      <c r="A3" s="1190" t="s">
        <v>488</v>
      </c>
      <c r="B3" s="1190"/>
      <c r="C3" s="1190"/>
      <c r="D3" s="1190"/>
      <c r="E3" s="1190"/>
      <c r="F3" s="1190"/>
      <c r="G3" s="1190"/>
      <c r="H3" s="1190"/>
      <c r="I3" s="1190"/>
      <c r="J3" s="1190"/>
    </row>
    <row r="4" spans="1:10" ht="15" customHeight="1">
      <c r="A4" s="1191" t="str">
        <f>+'Attachment H'!D5</f>
        <v>GridLiance High Plains LLC</v>
      </c>
      <c r="B4" s="1191"/>
      <c r="C4" s="1191"/>
      <c r="D4" s="1191"/>
      <c r="E4" s="1191"/>
      <c r="F4" s="1191"/>
      <c r="G4" s="1191"/>
      <c r="H4" s="1191"/>
      <c r="I4" s="1191"/>
      <c r="J4" s="1191"/>
    </row>
    <row r="5" spans="1:10">
      <c r="A5" s="476"/>
      <c r="F5" s="279"/>
    </row>
    <row r="6" spans="1:10">
      <c r="A6" s="476"/>
      <c r="B6" s="244" t="s">
        <v>644</v>
      </c>
      <c r="F6" s="279"/>
    </row>
    <row r="7" spans="1:10">
      <c r="A7" s="476"/>
      <c r="B7" s="244" t="s">
        <v>162</v>
      </c>
      <c r="F7" s="279"/>
    </row>
    <row r="8" spans="1:10">
      <c r="A8" s="476"/>
      <c r="B8" s="244" t="s">
        <v>163</v>
      </c>
      <c r="F8" s="279"/>
    </row>
    <row r="9" spans="1:10">
      <c r="A9" s="476"/>
      <c r="F9" s="279"/>
    </row>
    <row r="10" spans="1:10" ht="13.5" thickBot="1">
      <c r="B10" s="244" t="s">
        <v>831</v>
      </c>
    </row>
    <row r="11" spans="1:10">
      <c r="B11" s="280"/>
      <c r="C11" s="250"/>
      <c r="D11" s="250"/>
      <c r="E11" s="250"/>
      <c r="F11" s="262"/>
    </row>
    <row r="12" spans="1:10" ht="13.5" thickBot="1">
      <c r="A12" s="265">
        <v>1</v>
      </c>
      <c r="B12" s="254" t="s">
        <v>108</v>
      </c>
      <c r="C12" s="281"/>
      <c r="D12" s="281"/>
      <c r="E12" s="281"/>
      <c r="F12" s="282"/>
      <c r="H12" s="1192"/>
      <c r="I12" s="1192"/>
    </row>
    <row r="13" spans="1:10" ht="13.5" thickBot="1">
      <c r="B13" s="244" t="s">
        <v>832</v>
      </c>
      <c r="F13" s="283"/>
      <c r="H13" s="284"/>
      <c r="I13" s="245"/>
    </row>
    <row r="14" spans="1:10">
      <c r="A14" s="265">
        <v>2</v>
      </c>
      <c r="B14" s="280" t="s">
        <v>645</v>
      </c>
      <c r="C14" s="250"/>
      <c r="D14" s="250"/>
      <c r="E14" s="250"/>
      <c r="F14" s="246" t="e">
        <f>ROUND(XIRR(J55:J71,B55:B71,0.08),4)</f>
        <v>#NUM!</v>
      </c>
      <c r="G14" s="395"/>
      <c r="H14" s="247"/>
      <c r="I14" s="247"/>
    </row>
    <row r="15" spans="1:10">
      <c r="A15" s="265">
        <f>+A14+1</f>
        <v>3</v>
      </c>
      <c r="B15" s="285" t="s">
        <v>646</v>
      </c>
      <c r="F15" s="286"/>
      <c r="H15" s="247"/>
      <c r="I15" s="247"/>
      <c r="J15" s="15"/>
    </row>
    <row r="16" spans="1:10">
      <c r="A16" s="265">
        <f t="shared" ref="A16:A78" si="0">+A15+1</f>
        <v>4</v>
      </c>
      <c r="B16" s="285"/>
      <c r="F16" s="287"/>
      <c r="H16" s="247"/>
      <c r="I16" s="247"/>
      <c r="J16" s="15"/>
    </row>
    <row r="17" spans="1:12">
      <c r="A17" s="265">
        <f t="shared" si="0"/>
        <v>5</v>
      </c>
      <c r="B17" s="285"/>
      <c r="F17" s="287"/>
      <c r="J17" s="244">
        <v>4</v>
      </c>
      <c r="K17" s="288"/>
    </row>
    <row r="18" spans="1:12">
      <c r="A18" s="265">
        <f t="shared" si="0"/>
        <v>6</v>
      </c>
      <c r="B18" s="285" t="s">
        <v>1444</v>
      </c>
      <c r="C18" s="248"/>
      <c r="F18" s="287"/>
      <c r="J18" s="291"/>
    </row>
    <row r="19" spans="1:12">
      <c r="A19" s="265">
        <f t="shared" si="0"/>
        <v>7</v>
      </c>
      <c r="B19" s="285"/>
      <c r="C19" s="248"/>
      <c r="F19" s="287"/>
    </row>
    <row r="20" spans="1:12" ht="19.5" customHeight="1" thickBot="1">
      <c r="A20" s="265">
        <f t="shared" si="0"/>
        <v>8</v>
      </c>
      <c r="B20" s="254"/>
      <c r="C20" s="249"/>
      <c r="D20" s="281"/>
      <c r="E20" s="281"/>
      <c r="F20" s="289"/>
    </row>
    <row r="21" spans="1:12">
      <c r="B21" s="278"/>
      <c r="F21" s="290"/>
    </row>
    <row r="22" spans="1:12" ht="13.5" thickBot="1">
      <c r="B22" s="244" t="s">
        <v>833</v>
      </c>
      <c r="F22" s="291"/>
    </row>
    <row r="23" spans="1:12">
      <c r="A23" s="265">
        <f>+A20+1</f>
        <v>9</v>
      </c>
      <c r="B23" s="292"/>
      <c r="C23" s="250"/>
      <c r="D23" s="250"/>
      <c r="E23" s="250"/>
      <c r="F23" s="293"/>
    </row>
    <row r="24" spans="1:12">
      <c r="A24" s="265">
        <f t="shared" si="0"/>
        <v>10</v>
      </c>
      <c r="B24" s="285" t="s">
        <v>533</v>
      </c>
      <c r="E24" s="248" t="s">
        <v>647</v>
      </c>
      <c r="F24" s="477" t="s">
        <v>19</v>
      </c>
    </row>
    <row r="25" spans="1:12">
      <c r="A25" s="265">
        <f t="shared" si="0"/>
        <v>11</v>
      </c>
      <c r="B25" s="478" t="s">
        <v>109</v>
      </c>
      <c r="C25" s="436"/>
      <c r="D25" s="436"/>
      <c r="E25" s="479"/>
      <c r="F25" s="480"/>
      <c r="G25" s="1188"/>
      <c r="H25" s="1189"/>
      <c r="I25" s="1189"/>
      <c r="J25" s="263"/>
    </row>
    <row r="26" spans="1:12">
      <c r="A26" s="265">
        <f t="shared" si="0"/>
        <v>12</v>
      </c>
      <c r="B26" s="478" t="s">
        <v>136</v>
      </c>
      <c r="C26" s="436"/>
      <c r="D26" s="436"/>
      <c r="E26" s="642"/>
      <c r="F26" s="480"/>
      <c r="G26" s="265"/>
      <c r="H26" s="295"/>
      <c r="I26" s="295"/>
      <c r="L26" s="481"/>
    </row>
    <row r="27" spans="1:12">
      <c r="A27" s="265">
        <f t="shared" si="0"/>
        <v>13</v>
      </c>
      <c r="B27" s="478" t="s">
        <v>135</v>
      </c>
      <c r="C27" s="436"/>
      <c r="D27" s="436"/>
      <c r="E27" s="479"/>
      <c r="F27" s="480"/>
      <c r="G27" s="265"/>
      <c r="H27" s="295"/>
      <c r="I27" s="295"/>
      <c r="J27" s="396"/>
    </row>
    <row r="28" spans="1:12">
      <c r="A28" s="265">
        <f t="shared" si="0"/>
        <v>14</v>
      </c>
      <c r="B28" s="478" t="s">
        <v>134</v>
      </c>
      <c r="C28" s="436"/>
      <c r="D28" s="436"/>
      <c r="E28" s="482"/>
      <c r="F28" s="639"/>
      <c r="G28" s="265"/>
    </row>
    <row r="29" spans="1:12">
      <c r="A29" s="265">
        <f t="shared" si="0"/>
        <v>15</v>
      </c>
      <c r="B29" s="478" t="s">
        <v>133</v>
      </c>
      <c r="C29" s="482"/>
      <c r="D29" s="436"/>
      <c r="E29" s="483"/>
      <c r="F29" s="639"/>
      <c r="G29" s="265"/>
      <c r="I29" s="295"/>
    </row>
    <row r="30" spans="1:12">
      <c r="A30" s="265" t="s">
        <v>637</v>
      </c>
      <c r="B30" s="478"/>
      <c r="C30" s="482"/>
      <c r="D30" s="436"/>
      <c r="E30" s="483"/>
      <c r="F30" s="640"/>
      <c r="G30" s="265"/>
      <c r="I30" s="295"/>
    </row>
    <row r="31" spans="1:12" ht="13.5" thickBot="1">
      <c r="A31" s="265">
        <f>+A29+1</f>
        <v>16</v>
      </c>
      <c r="B31" s="294" t="s">
        <v>110</v>
      </c>
      <c r="C31" s="296"/>
      <c r="E31" s="484"/>
      <c r="F31" s="485">
        <f>SUM(F25:F29)</f>
        <v>0</v>
      </c>
      <c r="G31" s="265"/>
    </row>
    <row r="32" spans="1:12" ht="14.25" thickTop="1" thickBot="1">
      <c r="B32" s="253"/>
      <c r="C32" s="301"/>
      <c r="D32" s="281"/>
      <c r="E32" s="281"/>
      <c r="F32" s="302"/>
      <c r="G32" s="265"/>
      <c r="J32" s="263"/>
    </row>
    <row r="33" spans="1:10">
      <c r="A33" s="265">
        <f>+A31+1</f>
        <v>17</v>
      </c>
      <c r="B33" s="486"/>
      <c r="C33" s="487"/>
      <c r="D33" s="488"/>
      <c r="E33" s="488"/>
      <c r="F33" s="489"/>
      <c r="G33" s="265"/>
      <c r="J33" s="297"/>
    </row>
    <row r="34" spans="1:10">
      <c r="A34" s="265">
        <f t="shared" si="0"/>
        <v>18</v>
      </c>
      <c r="B34" s="490" t="s">
        <v>137</v>
      </c>
      <c r="C34" s="482"/>
      <c r="D34" s="436"/>
      <c r="E34" s="641">
        <v>0</v>
      </c>
      <c r="F34" s="639">
        <v>0</v>
      </c>
      <c r="G34" s="265"/>
      <c r="J34" s="297"/>
    </row>
    <row r="35" spans="1:10">
      <c r="A35" s="265">
        <f t="shared" si="0"/>
        <v>19</v>
      </c>
      <c r="B35" s="490" t="s">
        <v>138</v>
      </c>
      <c r="C35" s="482"/>
      <c r="D35" s="436"/>
      <c r="E35" s="440">
        <v>0</v>
      </c>
      <c r="F35" s="639">
        <v>0</v>
      </c>
      <c r="G35" s="265"/>
      <c r="J35" s="297"/>
    </row>
    <row r="36" spans="1:10">
      <c r="A36" s="265">
        <v>21</v>
      </c>
      <c r="B36" s="490" t="s">
        <v>132</v>
      </c>
      <c r="C36" s="482"/>
      <c r="D36" s="436"/>
      <c r="E36" s="483"/>
      <c r="F36" s="491">
        <f>+E36</f>
        <v>0</v>
      </c>
      <c r="G36" s="265"/>
      <c r="J36" s="297"/>
    </row>
    <row r="37" spans="1:10" ht="13.5" thickBot="1">
      <c r="A37" s="265" t="s">
        <v>648</v>
      </c>
      <c r="B37" s="492"/>
      <c r="C37" s="493"/>
      <c r="D37" s="494"/>
      <c r="E37" s="495"/>
      <c r="F37" s="397"/>
      <c r="G37" s="265"/>
      <c r="H37" s="298"/>
      <c r="I37" s="295"/>
    </row>
    <row r="38" spans="1:10">
      <c r="B38" s="278"/>
      <c r="C38" s="279"/>
      <c r="E38" s="398"/>
      <c r="F38" s="279"/>
      <c r="G38" s="265"/>
    </row>
    <row r="39" spans="1:10" ht="13.5" thickBot="1">
      <c r="B39" s="244" t="s">
        <v>834</v>
      </c>
      <c r="C39" s="279"/>
    </row>
    <row r="40" spans="1:10" ht="13.5" thickBot="1">
      <c r="A40" s="265">
        <v>22</v>
      </c>
      <c r="B40" s="251"/>
      <c r="C40" s="252">
        <v>2015</v>
      </c>
      <c r="D40" s="252">
        <f t="shared" ref="D40:I40" si="1">+C40+1</f>
        <v>2016</v>
      </c>
      <c r="E40" s="252">
        <f t="shared" si="1"/>
        <v>2017</v>
      </c>
      <c r="F40" s="252">
        <f t="shared" si="1"/>
        <v>2018</v>
      </c>
      <c r="G40" s="252">
        <f t="shared" si="1"/>
        <v>2019</v>
      </c>
      <c r="H40" s="252">
        <f t="shared" si="1"/>
        <v>2020</v>
      </c>
      <c r="I40" s="252">
        <f t="shared" si="1"/>
        <v>2021</v>
      </c>
    </row>
    <row r="41" spans="1:10" ht="13.5" thickBot="1">
      <c r="A41" s="265">
        <f t="shared" si="0"/>
        <v>23</v>
      </c>
      <c r="B41" s="253" t="s">
        <v>534</v>
      </c>
      <c r="C41" s="615"/>
      <c r="D41" s="615"/>
      <c r="E41" s="615"/>
      <c r="F41" s="615"/>
      <c r="G41" s="615"/>
      <c r="H41" s="615"/>
      <c r="I41" s="615"/>
    </row>
    <row r="42" spans="1:10" ht="13.5" thickBot="1">
      <c r="A42" s="265">
        <f t="shared" si="0"/>
        <v>24</v>
      </c>
      <c r="B42" s="253" t="s">
        <v>131</v>
      </c>
      <c r="C42" s="615"/>
      <c r="D42" s="615"/>
      <c r="E42" s="615"/>
      <c r="F42" s="615"/>
      <c r="G42" s="615"/>
      <c r="H42" s="615"/>
      <c r="I42" s="615"/>
    </row>
    <row r="43" spans="1:10" ht="13.5" thickBot="1">
      <c r="A43" s="265">
        <f t="shared" si="0"/>
        <v>25</v>
      </c>
      <c r="B43" s="254" t="s">
        <v>111</v>
      </c>
      <c r="C43" s="399">
        <f>SUM(C41:C42)</f>
        <v>0</v>
      </c>
      <c r="D43" s="399">
        <f t="shared" ref="D43:I43" si="2">SUM(D41:D42)</f>
        <v>0</v>
      </c>
      <c r="E43" s="399">
        <f t="shared" si="2"/>
        <v>0</v>
      </c>
      <c r="F43" s="399">
        <f t="shared" si="2"/>
        <v>0</v>
      </c>
      <c r="G43" s="399">
        <f t="shared" si="2"/>
        <v>0</v>
      </c>
      <c r="H43" s="399">
        <f t="shared" si="2"/>
        <v>0</v>
      </c>
      <c r="I43" s="399">
        <f t="shared" si="2"/>
        <v>0</v>
      </c>
    </row>
    <row r="45" spans="1:10" ht="13.5" thickBot="1">
      <c r="B45" s="244" t="s">
        <v>835</v>
      </c>
    </row>
    <row r="46" spans="1:10">
      <c r="A46" s="265">
        <f>+A43+1</f>
        <v>26</v>
      </c>
      <c r="B46" s="255" t="s">
        <v>94</v>
      </c>
      <c r="C46" s="256" t="s">
        <v>93</v>
      </c>
      <c r="D46" s="256" t="s">
        <v>112</v>
      </c>
      <c r="E46" s="256" t="s">
        <v>113</v>
      </c>
      <c r="F46" s="256" t="s">
        <v>114</v>
      </c>
      <c r="G46" s="256" t="s">
        <v>115</v>
      </c>
      <c r="H46" s="256" t="s">
        <v>116</v>
      </c>
      <c r="I46" s="256" t="s">
        <v>117</v>
      </c>
      <c r="J46" s="257" t="s">
        <v>118</v>
      </c>
    </row>
    <row r="47" spans="1:10" ht="51" customHeight="1">
      <c r="A47" s="265">
        <f t="shared" si="0"/>
        <v>27</v>
      </c>
      <c r="B47" s="258" t="s">
        <v>96</v>
      </c>
      <c r="C47" s="248"/>
      <c r="D47" s="259" t="s">
        <v>649</v>
      </c>
      <c r="E47" s="259" t="s">
        <v>119</v>
      </c>
      <c r="F47" s="259" t="s">
        <v>120</v>
      </c>
      <c r="G47" s="259" t="s">
        <v>650</v>
      </c>
      <c r="H47" s="259" t="s">
        <v>121</v>
      </c>
      <c r="I47" s="259" t="s">
        <v>166</v>
      </c>
      <c r="J47" s="260" t="s">
        <v>122</v>
      </c>
    </row>
    <row r="48" spans="1:10" ht="27.75" customHeight="1" thickBot="1">
      <c r="A48" s="265">
        <f t="shared" si="0"/>
        <v>28</v>
      </c>
      <c r="B48" s="261"/>
      <c r="C48" s="249"/>
      <c r="D48" s="496" t="s">
        <v>651</v>
      </c>
      <c r="E48" s="496" t="s">
        <v>651</v>
      </c>
      <c r="F48" s="496" t="s">
        <v>652</v>
      </c>
      <c r="G48" s="496" t="s">
        <v>653</v>
      </c>
      <c r="H48" s="496" t="s">
        <v>654</v>
      </c>
      <c r="I48" s="496" t="s">
        <v>655</v>
      </c>
      <c r="J48" s="497" t="s">
        <v>123</v>
      </c>
    </row>
    <row r="49" spans="1:12">
      <c r="A49" s="265">
        <f t="shared" si="0"/>
        <v>29</v>
      </c>
      <c r="B49" s="255"/>
      <c r="C49" s="256"/>
      <c r="D49" s="250"/>
      <c r="E49" s="250"/>
      <c r="F49" s="250"/>
      <c r="G49" s="250"/>
      <c r="H49" s="250"/>
      <c r="I49" s="250"/>
      <c r="J49" s="262"/>
    </row>
    <row r="50" spans="1:12">
      <c r="A50" s="265">
        <f t="shared" si="0"/>
        <v>30</v>
      </c>
      <c r="B50" s="428"/>
      <c r="C50" s="429"/>
      <c r="D50" s="498"/>
      <c r="E50" s="436"/>
      <c r="J50" s="299"/>
    </row>
    <row r="51" spans="1:12">
      <c r="A51" s="265">
        <f t="shared" si="0"/>
        <v>31</v>
      </c>
      <c r="B51" s="428"/>
      <c r="C51" s="430"/>
      <c r="D51" s="498"/>
      <c r="E51" s="482"/>
      <c r="F51" s="296">
        <f>+D51*0.4</f>
        <v>0</v>
      </c>
      <c r="G51" s="400">
        <v>0</v>
      </c>
      <c r="H51" s="300"/>
      <c r="I51" s="296"/>
      <c r="J51" s="299">
        <f>E51-G51-H51-I51</f>
        <v>0</v>
      </c>
    </row>
    <row r="52" spans="1:12">
      <c r="A52" s="265">
        <f t="shared" si="0"/>
        <v>32</v>
      </c>
      <c r="B52" s="428"/>
      <c r="C52" s="430"/>
      <c r="D52" s="498"/>
      <c r="E52" s="482"/>
      <c r="F52" s="296">
        <f>SUM($E$51:E52)</f>
        <v>0</v>
      </c>
      <c r="G52" s="296">
        <f>F51*SUMIF($C$40:$I$40,YEAR(B51),$C$43:$I$43)*((B52-B51)/365)</f>
        <v>0</v>
      </c>
      <c r="H52" s="296"/>
      <c r="I52" s="296"/>
      <c r="J52" s="299">
        <f>E52-G52-H52-I52</f>
        <v>0</v>
      </c>
      <c r="L52" s="124"/>
    </row>
    <row r="53" spans="1:12">
      <c r="A53" s="265">
        <f t="shared" si="0"/>
        <v>33</v>
      </c>
      <c r="B53" s="428"/>
      <c r="C53" s="430"/>
      <c r="D53" s="498"/>
      <c r="E53" s="482"/>
      <c r="F53" s="296">
        <f>SUM($E$51:E53)</f>
        <v>0</v>
      </c>
      <c r="G53" s="296">
        <f>F52*SUMIF($C$40:$I$40,YEAR(B52),$C$43:$I$43)*((B53-B52)/365)</f>
        <v>0</v>
      </c>
      <c r="H53" s="296"/>
      <c r="I53" s="296"/>
      <c r="J53" s="299">
        <f t="shared" ref="J53:J66" si="3">E53-G53-H53-I53</f>
        <v>0</v>
      </c>
      <c r="K53" s="263"/>
      <c r="L53" s="124"/>
    </row>
    <row r="54" spans="1:12">
      <c r="A54" s="265">
        <f t="shared" si="0"/>
        <v>34</v>
      </c>
      <c r="B54" s="428"/>
      <c r="C54" s="430"/>
      <c r="D54" s="498"/>
      <c r="E54" s="482"/>
      <c r="F54" s="296">
        <f>SUM($E$51:E54)</f>
        <v>0</v>
      </c>
      <c r="G54" s="296">
        <f t="shared" ref="G54:G65" si="4">F53*SUMIF($C$40:$I$40,YEAR(B53),$C$43:$I$43)*((B54-B53)/365)</f>
        <v>0</v>
      </c>
      <c r="H54" s="300"/>
      <c r="I54" s="296"/>
      <c r="J54" s="299">
        <f t="shared" si="3"/>
        <v>0</v>
      </c>
      <c r="K54" s="263"/>
      <c r="L54" s="124"/>
    </row>
    <row r="55" spans="1:12">
      <c r="A55" s="265">
        <f t="shared" si="0"/>
        <v>35</v>
      </c>
      <c r="B55" s="428"/>
      <c r="C55" s="430"/>
      <c r="D55" s="498"/>
      <c r="E55" s="482"/>
      <c r="F55" s="296">
        <f>SUM($E$51:E55)</f>
        <v>0</v>
      </c>
      <c r="G55" s="296">
        <f t="shared" si="4"/>
        <v>0</v>
      </c>
      <c r="H55" s="296">
        <f>F31/1000</f>
        <v>0</v>
      </c>
      <c r="I55" s="296">
        <f>($F$12/1000-F54)*$E$36/4</f>
        <v>0</v>
      </c>
      <c r="J55" s="299">
        <f t="shared" si="3"/>
        <v>0</v>
      </c>
      <c r="K55" s="263"/>
      <c r="L55" s="124"/>
    </row>
    <row r="56" spans="1:12">
      <c r="A56" s="265">
        <f t="shared" si="0"/>
        <v>36</v>
      </c>
      <c r="B56" s="428"/>
      <c r="C56" s="430"/>
      <c r="D56" s="498"/>
      <c r="E56" s="482"/>
      <c r="F56" s="296">
        <f>SUM($E$51:E56)</f>
        <v>0</v>
      </c>
      <c r="G56" s="296">
        <f t="shared" si="4"/>
        <v>0</v>
      </c>
      <c r="H56" s="296"/>
      <c r="I56" s="296">
        <f>($F$12/1000-F55)*$E$36/4+$F$35/1000+$F$34/1000</f>
        <v>0</v>
      </c>
      <c r="J56" s="299">
        <f t="shared" si="3"/>
        <v>0</v>
      </c>
      <c r="K56" s="263"/>
      <c r="L56" s="124"/>
    </row>
    <row r="57" spans="1:12">
      <c r="A57" s="265">
        <f t="shared" si="0"/>
        <v>37</v>
      </c>
      <c r="B57" s="428"/>
      <c r="C57" s="430"/>
      <c r="D57" s="498"/>
      <c r="E57" s="482"/>
      <c r="F57" s="296">
        <f>SUM($E$51:E57)</f>
        <v>0</v>
      </c>
      <c r="G57" s="296">
        <f t="shared" si="4"/>
        <v>0</v>
      </c>
      <c r="H57" s="296"/>
      <c r="I57" s="296">
        <f t="shared" ref="I57:I71" si="5">($F$12/1000-F56)*$E$36/4+$F$35/1000+$F$34/1000</f>
        <v>0</v>
      </c>
      <c r="J57" s="299">
        <f t="shared" si="3"/>
        <v>0</v>
      </c>
      <c r="K57" s="263"/>
      <c r="L57" s="124"/>
    </row>
    <row r="58" spans="1:12">
      <c r="A58" s="265">
        <f t="shared" si="0"/>
        <v>38</v>
      </c>
      <c r="B58" s="428"/>
      <c r="C58" s="430"/>
      <c r="D58" s="498"/>
      <c r="E58" s="482"/>
      <c r="F58" s="296">
        <f>SUM($E$51:E58)</f>
        <v>0</v>
      </c>
      <c r="G58" s="296">
        <f t="shared" si="4"/>
        <v>0</v>
      </c>
      <c r="H58" s="296"/>
      <c r="I58" s="296">
        <f t="shared" si="5"/>
        <v>0</v>
      </c>
      <c r="J58" s="299">
        <f t="shared" si="3"/>
        <v>0</v>
      </c>
      <c r="K58" s="263"/>
      <c r="L58" s="124"/>
    </row>
    <row r="59" spans="1:12">
      <c r="A59" s="265">
        <f t="shared" si="0"/>
        <v>39</v>
      </c>
      <c r="B59" s="428"/>
      <c r="C59" s="430"/>
      <c r="D59" s="498"/>
      <c r="E59" s="482"/>
      <c r="F59" s="296">
        <f>SUM($E$51:E59)</f>
        <v>0</v>
      </c>
      <c r="G59" s="296">
        <f t="shared" si="4"/>
        <v>0</v>
      </c>
      <c r="H59" s="296"/>
      <c r="I59" s="296">
        <f t="shared" si="5"/>
        <v>0</v>
      </c>
      <c r="J59" s="299">
        <f t="shared" si="3"/>
        <v>0</v>
      </c>
      <c r="K59" s="263"/>
      <c r="L59" s="124"/>
    </row>
    <row r="60" spans="1:12">
      <c r="A60" s="265">
        <f t="shared" si="0"/>
        <v>40</v>
      </c>
      <c r="B60" s="428"/>
      <c r="C60" s="430"/>
      <c r="D60" s="498"/>
      <c r="E60" s="482"/>
      <c r="F60" s="296">
        <f>SUM($E$51:E60)</f>
        <v>0</v>
      </c>
      <c r="G60" s="296">
        <f t="shared" si="4"/>
        <v>0</v>
      </c>
      <c r="H60" s="296"/>
      <c r="I60" s="296">
        <f t="shared" si="5"/>
        <v>0</v>
      </c>
      <c r="J60" s="299">
        <f t="shared" si="3"/>
        <v>0</v>
      </c>
      <c r="K60" s="263"/>
      <c r="L60" s="124"/>
    </row>
    <row r="61" spans="1:12">
      <c r="A61" s="265">
        <f t="shared" si="0"/>
        <v>41</v>
      </c>
      <c r="B61" s="428"/>
      <c r="C61" s="430"/>
      <c r="D61" s="498"/>
      <c r="E61" s="482"/>
      <c r="F61" s="296">
        <f>SUM($E$51:E61)</f>
        <v>0</v>
      </c>
      <c r="G61" s="296">
        <f t="shared" si="4"/>
        <v>0</v>
      </c>
      <c r="H61" s="296"/>
      <c r="I61" s="296">
        <f t="shared" si="5"/>
        <v>0</v>
      </c>
      <c r="J61" s="299">
        <f t="shared" si="3"/>
        <v>0</v>
      </c>
      <c r="K61" s="263"/>
      <c r="L61" s="124"/>
    </row>
    <row r="62" spans="1:12">
      <c r="A62" s="265">
        <f t="shared" si="0"/>
        <v>42</v>
      </c>
      <c r="B62" s="428"/>
      <c r="C62" s="430"/>
      <c r="D62" s="498"/>
      <c r="E62" s="482"/>
      <c r="F62" s="296">
        <f>SUM($E$51:E62)</f>
        <v>0</v>
      </c>
      <c r="G62" s="296">
        <f t="shared" si="4"/>
        <v>0</v>
      </c>
      <c r="H62" s="296"/>
      <c r="I62" s="296">
        <f t="shared" si="5"/>
        <v>0</v>
      </c>
      <c r="J62" s="299">
        <f t="shared" si="3"/>
        <v>0</v>
      </c>
      <c r="K62" s="263"/>
      <c r="L62" s="124"/>
    </row>
    <row r="63" spans="1:12">
      <c r="A63" s="265">
        <f t="shared" si="0"/>
        <v>43</v>
      </c>
      <c r="B63" s="428"/>
      <c r="C63" s="430"/>
      <c r="D63" s="498"/>
      <c r="E63" s="482"/>
      <c r="F63" s="296">
        <f>SUM($E$51:E63)</f>
        <v>0</v>
      </c>
      <c r="G63" s="296">
        <f t="shared" si="4"/>
        <v>0</v>
      </c>
      <c r="H63" s="296"/>
      <c r="I63" s="296">
        <f t="shared" si="5"/>
        <v>0</v>
      </c>
      <c r="J63" s="299">
        <f t="shared" si="3"/>
        <v>0</v>
      </c>
      <c r="K63" s="263"/>
      <c r="L63" s="124"/>
    </row>
    <row r="64" spans="1:12">
      <c r="A64" s="265">
        <f t="shared" si="0"/>
        <v>44</v>
      </c>
      <c r="B64" s="428"/>
      <c r="C64" s="430"/>
      <c r="D64" s="498"/>
      <c r="E64" s="482"/>
      <c r="F64" s="296">
        <f>SUM($E$51:E64)</f>
        <v>0</v>
      </c>
      <c r="G64" s="296">
        <f t="shared" si="4"/>
        <v>0</v>
      </c>
      <c r="H64" s="296"/>
      <c r="I64" s="296">
        <f t="shared" si="5"/>
        <v>0</v>
      </c>
      <c r="J64" s="299">
        <f t="shared" si="3"/>
        <v>0</v>
      </c>
      <c r="K64" s="263"/>
      <c r="L64" s="124"/>
    </row>
    <row r="65" spans="1:12">
      <c r="A65" s="265">
        <f t="shared" si="0"/>
        <v>45</v>
      </c>
      <c r="B65" s="428"/>
      <c r="C65" s="430"/>
      <c r="D65" s="498"/>
      <c r="E65" s="482"/>
      <c r="F65" s="296">
        <f>SUM($E$51:E65)</f>
        <v>0</v>
      </c>
      <c r="G65" s="296">
        <f t="shared" si="4"/>
        <v>0</v>
      </c>
      <c r="H65" s="296"/>
      <c r="I65" s="296">
        <f t="shared" si="5"/>
        <v>0</v>
      </c>
      <c r="J65" s="299">
        <f t="shared" si="3"/>
        <v>0</v>
      </c>
      <c r="K65" s="263"/>
      <c r="L65" s="124"/>
    </row>
    <row r="66" spans="1:12" ht="24" customHeight="1">
      <c r="A66" s="265">
        <f t="shared" si="0"/>
        <v>46</v>
      </c>
      <c r="B66" s="428"/>
      <c r="C66" s="430"/>
      <c r="D66" s="498"/>
      <c r="E66" s="482"/>
      <c r="F66" s="296">
        <f>SUM($E$51:E66)</f>
        <v>0</v>
      </c>
      <c r="G66" s="296">
        <f>F65*SUMIF($C$40:$I$40,YEAR(B65),$C$43:$I$43)*((B66-B65)/365)</f>
        <v>0</v>
      </c>
      <c r="H66" s="296"/>
      <c r="I66" s="296">
        <f t="shared" si="5"/>
        <v>0</v>
      </c>
      <c r="J66" s="299">
        <f t="shared" si="3"/>
        <v>0</v>
      </c>
      <c r="K66" s="263"/>
      <c r="L66" s="124"/>
    </row>
    <row r="67" spans="1:12">
      <c r="A67" s="265">
        <f t="shared" si="0"/>
        <v>47</v>
      </c>
      <c r="B67" s="428"/>
      <c r="C67" s="430"/>
      <c r="D67" s="498"/>
      <c r="E67" s="482"/>
      <c r="F67" s="296">
        <f>SUM($E$51:E67)</f>
        <v>0</v>
      </c>
      <c r="G67" s="296">
        <f>F66*SUMIF($C$40:$I$40,YEAR(B66),$C$43:$I$43)*((B67-B66)/365)</f>
        <v>0</v>
      </c>
      <c r="H67" s="296"/>
      <c r="I67" s="296">
        <f t="shared" si="5"/>
        <v>0</v>
      </c>
      <c r="J67" s="299">
        <f>E67-G67-H67-I67</f>
        <v>0</v>
      </c>
      <c r="K67" s="263"/>
      <c r="L67" s="124"/>
    </row>
    <row r="68" spans="1:12">
      <c r="A68" s="265">
        <f t="shared" si="0"/>
        <v>48</v>
      </c>
      <c r="B68" s="428"/>
      <c r="C68" s="430"/>
      <c r="D68" s="498"/>
      <c r="E68" s="482"/>
      <c r="F68" s="296">
        <f>SUM($E$51:E68)</f>
        <v>0</v>
      </c>
      <c r="G68" s="296">
        <f>F67*SUMIF($C$40:$I$40,YEAR(B67),$C$43:$I$43)*((B68-B67)/365)</f>
        <v>0</v>
      </c>
      <c r="H68" s="296"/>
      <c r="I68" s="296">
        <f t="shared" si="5"/>
        <v>0</v>
      </c>
      <c r="J68" s="299">
        <f>E68-G68-H68-I68</f>
        <v>0</v>
      </c>
      <c r="K68" s="263"/>
      <c r="L68" s="124"/>
    </row>
    <row r="69" spans="1:12">
      <c r="A69" s="265">
        <f t="shared" si="0"/>
        <v>49</v>
      </c>
      <c r="B69" s="428"/>
      <c r="C69" s="430"/>
      <c r="D69" s="498"/>
      <c r="E69" s="482"/>
      <c r="F69" s="296">
        <f>SUM($E$51:E69)</f>
        <v>0</v>
      </c>
      <c r="G69" s="296">
        <f>F68*SUMIF($C$40:$I$40,YEAR(B68),$C$43:$I$43)*((B69-B68)/365)</f>
        <v>0</v>
      </c>
      <c r="H69" s="296"/>
      <c r="I69" s="296">
        <f t="shared" si="5"/>
        <v>0</v>
      </c>
      <c r="J69" s="299">
        <f>E69-G69-H69-I69</f>
        <v>0</v>
      </c>
      <c r="K69" s="263"/>
      <c r="L69" s="124"/>
    </row>
    <row r="70" spans="1:12">
      <c r="A70" s="265">
        <f t="shared" si="0"/>
        <v>50</v>
      </c>
      <c r="B70" s="428"/>
      <c r="C70" s="430"/>
      <c r="D70" s="498"/>
      <c r="E70" s="482"/>
      <c r="F70" s="296">
        <f>SUM($E$51:E70)</f>
        <v>0</v>
      </c>
      <c r="G70" s="296">
        <f>F69*SUMIF($C$40:$I$40,YEAR(B69),$C$43:$I$43)*((B70-B69)/365)</f>
        <v>0</v>
      </c>
      <c r="H70" s="296"/>
      <c r="I70" s="296">
        <f t="shared" si="5"/>
        <v>0</v>
      </c>
      <c r="J70" s="299">
        <f>E70-G70-H70-I70</f>
        <v>0</v>
      </c>
      <c r="K70" s="263"/>
    </row>
    <row r="71" spans="1:12">
      <c r="A71" s="265">
        <f t="shared" si="0"/>
        <v>51</v>
      </c>
      <c r="B71" s="428"/>
      <c r="C71" s="430"/>
      <c r="D71" s="498"/>
      <c r="E71" s="482"/>
      <c r="F71" s="296">
        <f>SUM($E$51:E71)</f>
        <v>0</v>
      </c>
      <c r="G71" s="296">
        <f>F70*SUMIF($C$40:$I$40,YEAR(B70),$C$43:$I$43)*((B71-B70)/365)+F71</f>
        <v>0</v>
      </c>
      <c r="H71" s="296"/>
      <c r="I71" s="296">
        <f t="shared" si="5"/>
        <v>0</v>
      </c>
      <c r="J71" s="299">
        <f>E71-G71-H71-I71</f>
        <v>0</v>
      </c>
      <c r="K71" s="263"/>
    </row>
    <row r="72" spans="1:12">
      <c r="A72" s="265">
        <f t="shared" si="0"/>
        <v>52</v>
      </c>
      <c r="B72" s="499"/>
      <c r="C72" s="429"/>
      <c r="D72" s="482"/>
      <c r="E72" s="482"/>
      <c r="F72" s="296"/>
      <c r="G72" s="296"/>
      <c r="H72" s="296"/>
      <c r="I72" s="296"/>
      <c r="J72" s="299"/>
      <c r="K72" s="263"/>
    </row>
    <row r="73" spans="1:12">
      <c r="A73" s="265">
        <f t="shared" si="0"/>
        <v>53</v>
      </c>
      <c r="B73" s="499"/>
      <c r="C73" s="500"/>
      <c r="D73" s="482"/>
      <c r="E73" s="482"/>
      <c r="F73" s="296"/>
      <c r="G73" s="401"/>
      <c r="H73" s="296"/>
      <c r="I73" s="296"/>
      <c r="J73" s="299"/>
      <c r="K73" s="263"/>
    </row>
    <row r="74" spans="1:12">
      <c r="A74" s="265">
        <f t="shared" si="0"/>
        <v>54</v>
      </c>
      <c r="B74" s="499"/>
      <c r="C74" s="429"/>
      <c r="D74" s="482"/>
      <c r="E74" s="482"/>
      <c r="F74" s="296"/>
      <c r="G74" s="402"/>
      <c r="H74" s="296"/>
      <c r="I74" s="296"/>
      <c r="J74" s="299"/>
      <c r="K74" s="263"/>
    </row>
    <row r="75" spans="1:12">
      <c r="A75" s="265">
        <f t="shared" si="0"/>
        <v>55</v>
      </c>
      <c r="B75" s="499"/>
      <c r="C75" s="429"/>
      <c r="D75" s="482"/>
      <c r="E75" s="482"/>
      <c r="F75" s="296"/>
      <c r="G75" s="296"/>
      <c r="H75" s="296"/>
      <c r="I75" s="296"/>
      <c r="J75" s="299"/>
      <c r="K75" s="263"/>
    </row>
    <row r="76" spans="1:12">
      <c r="A76" s="265">
        <f t="shared" si="0"/>
        <v>56</v>
      </c>
      <c r="B76" s="499"/>
      <c r="C76" s="429"/>
      <c r="D76" s="482"/>
      <c r="E76" s="482"/>
      <c r="F76" s="296"/>
      <c r="G76" s="296"/>
      <c r="H76" s="296"/>
      <c r="I76" s="296"/>
      <c r="J76" s="299"/>
      <c r="K76" s="263"/>
    </row>
    <row r="77" spans="1:12">
      <c r="A77" s="265">
        <f t="shared" si="0"/>
        <v>57</v>
      </c>
      <c r="B77" s="499"/>
      <c r="C77" s="429"/>
      <c r="D77" s="482"/>
      <c r="E77" s="482"/>
      <c r="F77" s="296"/>
      <c r="G77" s="296"/>
      <c r="H77" s="296"/>
      <c r="I77" s="296"/>
      <c r="J77" s="299"/>
      <c r="K77" s="263"/>
    </row>
    <row r="78" spans="1:12" ht="13.5" thickBot="1">
      <c r="A78" s="265">
        <f t="shared" si="0"/>
        <v>58</v>
      </c>
      <c r="B78" s="264"/>
      <c r="C78" s="249"/>
      <c r="D78" s="301"/>
      <c r="E78" s="301"/>
      <c r="F78" s="301"/>
      <c r="G78" s="301"/>
      <c r="H78" s="301"/>
      <c r="I78" s="301"/>
      <c r="J78" s="302"/>
      <c r="K78" s="263"/>
    </row>
    <row r="79" spans="1:12">
      <c r="K79" s="263"/>
    </row>
    <row r="80" spans="1:12">
      <c r="A80" s="265" t="s">
        <v>656</v>
      </c>
    </row>
    <row r="81" spans="2:10">
      <c r="B81" s="244" t="str">
        <f>"1  The IRR is the input to Debt Cost shown on Attachment H, Page 4, Line "&amp;'Attachment H'!A210&amp;" during the construction period, after obtaining project financing, in accordance with Note Q of Attachment H."</f>
        <v>1  The IRR is the input to Debt Cost shown on Attachment H, Page 4, Line 20 during the construction period, after obtaining project financing, in accordance with Note Q of Attachment H.</v>
      </c>
    </row>
    <row r="82" spans="2:10">
      <c r="B82" s="244" t="s">
        <v>772</v>
      </c>
    </row>
    <row r="83" spans="2:10">
      <c r="B83" s="244" t="s">
        <v>657</v>
      </c>
    </row>
    <row r="84" spans="2:10">
      <c r="B84" s="244" t="s">
        <v>658</v>
      </c>
    </row>
    <row r="85" spans="2:10">
      <c r="B85" s="244" t="s">
        <v>825</v>
      </c>
    </row>
    <row r="86" spans="2:10">
      <c r="B86" s="244" t="s">
        <v>659</v>
      </c>
    </row>
    <row r="87" spans="2:10">
      <c r="B87" s="244" t="s">
        <v>836</v>
      </c>
    </row>
    <row r="88" spans="2:10">
      <c r="B88" s="244" t="s">
        <v>660</v>
      </c>
    </row>
    <row r="89" spans="2:10">
      <c r="B89" s="244" t="s">
        <v>661</v>
      </c>
    </row>
    <row r="90" spans="2:10">
      <c r="B90" s="265" t="s">
        <v>888</v>
      </c>
    </row>
    <row r="91" spans="2:10">
      <c r="B91" s="244" t="s">
        <v>662</v>
      </c>
    </row>
    <row r="92" spans="2:10">
      <c r="B92" s="244" t="s">
        <v>773</v>
      </c>
    </row>
    <row r="93" spans="2:10">
      <c r="B93" s="244" t="s">
        <v>837</v>
      </c>
      <c r="E93" s="435"/>
      <c r="G93" s="435"/>
      <c r="H93" s="435"/>
      <c r="J93" s="435"/>
    </row>
    <row r="94" spans="2:10">
      <c r="B94" s="244" t="s">
        <v>826</v>
      </c>
      <c r="E94" s="616"/>
    </row>
    <row r="95" spans="2:10">
      <c r="B95" s="244" t="s">
        <v>827</v>
      </c>
      <c r="D95" s="616"/>
      <c r="E95" s="616"/>
    </row>
    <row r="96" spans="2:10">
      <c r="B96" s="244" t="s">
        <v>838</v>
      </c>
      <c r="D96" s="616"/>
      <c r="E96" s="616"/>
    </row>
    <row r="97" spans="2:11">
      <c r="B97" s="244" t="s">
        <v>774</v>
      </c>
      <c r="D97" s="616"/>
      <c r="E97" s="616"/>
    </row>
    <row r="98" spans="2:11">
      <c r="B98" s="244" t="s">
        <v>839</v>
      </c>
      <c r="D98" s="616"/>
      <c r="E98" s="616"/>
    </row>
    <row r="99" spans="2:11">
      <c r="B99" s="244" t="s">
        <v>840</v>
      </c>
      <c r="D99" s="616"/>
      <c r="E99" s="616"/>
    </row>
    <row r="100" spans="2:11">
      <c r="C100" s="244" t="s">
        <v>829</v>
      </c>
      <c r="E100" s="616"/>
    </row>
    <row r="101" spans="2:11">
      <c r="B101" s="620" t="s">
        <v>828</v>
      </c>
      <c r="C101" s="244" t="s">
        <v>830</v>
      </c>
      <c r="E101" s="616"/>
    </row>
    <row r="102" spans="2:11">
      <c r="B102" s="244" t="s">
        <v>775</v>
      </c>
      <c r="C102" s="619"/>
      <c r="D102" s="619"/>
    </row>
    <row r="103" spans="2:11" ht="12.75" customHeight="1">
      <c r="B103" s="244" t="s">
        <v>663</v>
      </c>
    </row>
    <row r="104" spans="2:11" ht="54" customHeight="1">
      <c r="B104" s="1169" t="s">
        <v>1071</v>
      </c>
      <c r="C104" s="1169"/>
      <c r="D104" s="1169"/>
      <c r="E104" s="1169"/>
      <c r="F104" s="1169"/>
      <c r="G104" s="1169"/>
      <c r="H104" s="1169"/>
      <c r="I104" s="1169"/>
      <c r="J104" s="1169"/>
      <c r="K104" s="559"/>
    </row>
    <row r="107" spans="2:11">
      <c r="D107" s="619"/>
    </row>
    <row r="115" spans="2:10">
      <c r="B115" s="265"/>
    </row>
    <row r="116" spans="2:10">
      <c r="E116" s="435"/>
      <c r="G116" s="435"/>
      <c r="H116" s="435"/>
      <c r="J116" s="435"/>
    </row>
    <row r="117" spans="2:10">
      <c r="D117" s="618"/>
      <c r="E117" s="618"/>
    </row>
    <row r="118" spans="2:10">
      <c r="D118" s="618"/>
      <c r="E118" s="618"/>
    </row>
    <row r="119" spans="2:10">
      <c r="D119" s="618"/>
      <c r="E119" s="618"/>
    </row>
    <row r="120" spans="2:10">
      <c r="D120" s="618"/>
      <c r="E120" s="618"/>
    </row>
    <row r="121" spans="2:10">
      <c r="D121" s="618"/>
      <c r="E121" s="618"/>
    </row>
    <row r="122" spans="2:10">
      <c r="D122" s="618"/>
      <c r="E122" s="618"/>
    </row>
    <row r="123" spans="2:10">
      <c r="D123" s="618"/>
      <c r="E123" s="618"/>
    </row>
    <row r="125" spans="2:10">
      <c r="B125" s="620"/>
    </row>
    <row r="126" spans="2:10">
      <c r="C126" s="619"/>
    </row>
    <row r="127" spans="2:10">
      <c r="C127" s="619"/>
    </row>
    <row r="213" spans="2:2">
      <c r="B213" s="244" t="s">
        <v>1445</v>
      </c>
    </row>
  </sheetData>
  <customSheetViews>
    <customSheetView guid="{FBCC48E4-C877-408C-9E23-E60DD74454B1}" fitToPage="1" topLeftCell="A21">
      <selection activeCell="H18" sqref="H18"/>
      <pageMargins left="0.25" right="0.25" top="0.75" bottom="0.75" header="0.3" footer="0.3"/>
      <pageSetup scale="80" fitToHeight="0" orientation="landscape" r:id="rId1"/>
    </customSheetView>
  </customSheetViews>
  <mergeCells count="6">
    <mergeCell ref="B104:J104"/>
    <mergeCell ref="G25:I25"/>
    <mergeCell ref="A2:J2"/>
    <mergeCell ref="A3:J3"/>
    <mergeCell ref="A4:J4"/>
    <mergeCell ref="H12:I12"/>
  </mergeCells>
  <printOptions horizontalCentered="1"/>
  <pageMargins left="3.472222222222222E-3" right="3.472222222222222E-3" top="6.9444444444444441E-3" bottom="6.9444444444444441E-3" header="4.1666666666666666E-3" footer="4.1666666666666666E-3"/>
  <pageSetup scale="79" fitToHeight="0" orientation="landscape" r:id="rId2"/>
  <customProperties>
    <customPr name="_pios_id" r:id="rId3"/>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C1B7E-4793-429F-84A8-1E9C8A1E6AD9}">
  <sheetPr>
    <tabColor rgb="FF92D050"/>
    <pageSetUpPr fitToPage="1"/>
  </sheetPr>
  <dimension ref="A1:R255"/>
  <sheetViews>
    <sheetView showFormulas="1" tabSelected="1" topLeftCell="C4" zoomScale="75" zoomScaleNormal="75" zoomScaleSheetLayoutView="80" workbookViewId="0">
      <selection activeCell="A18" sqref="A18"/>
    </sheetView>
  </sheetViews>
  <sheetFormatPr defaultColWidth="8.88671875" defaultRowHeight="12.75"/>
  <cols>
    <col min="1" max="1" width="4.44140625" style="670" bestFit="1" customWidth="1"/>
    <col min="2" max="2" width="21.6640625" style="15" customWidth="1"/>
    <col min="3" max="3" width="2.109375" style="15" customWidth="1"/>
    <col min="4" max="4" width="26.33203125" style="15" customWidth="1"/>
    <col min="5" max="5" width="2.33203125" style="15" customWidth="1"/>
    <col min="6" max="6" width="27" style="15" customWidth="1"/>
    <col min="7" max="7" width="1.6640625" style="15" customWidth="1"/>
    <col min="8" max="8" width="16.33203125" style="15" customWidth="1"/>
    <col min="9" max="9" width="2.109375" style="15" customWidth="1"/>
    <col min="10" max="10" width="15.44140625" style="15" customWidth="1"/>
    <col min="11" max="11" width="2.44140625" style="15" customWidth="1"/>
    <col min="12" max="12" width="15" style="15" customWidth="1"/>
    <col min="13" max="13" width="2.109375" style="15" customWidth="1"/>
    <col min="14" max="14" width="15.6640625" style="15" customWidth="1"/>
    <col min="15" max="15" width="1.44140625" style="15" customWidth="1"/>
    <col min="16" max="16" width="20.33203125" style="15" customWidth="1"/>
    <col min="17" max="18" width="10.6640625" style="15" bestFit="1" customWidth="1"/>
    <col min="19" max="16384" width="8.88671875" style="15"/>
  </cols>
  <sheetData>
    <row r="1" spans="1:16">
      <c r="H1" s="303" t="s">
        <v>485</v>
      </c>
    </row>
    <row r="2" spans="1:16">
      <c r="C2" s="275"/>
      <c r="D2" s="275"/>
      <c r="E2" s="275"/>
      <c r="F2" s="552"/>
      <c r="G2" s="275"/>
      <c r="H2" s="800" t="s">
        <v>484</v>
      </c>
      <c r="I2" s="275"/>
      <c r="J2" s="275"/>
      <c r="K2" s="275"/>
      <c r="L2" s="275"/>
      <c r="M2" s="275"/>
      <c r="N2" s="275"/>
    </row>
    <row r="3" spans="1:16">
      <c r="C3" s="552"/>
      <c r="D3" s="552"/>
      <c r="E3" s="552"/>
      <c r="F3" s="552"/>
      <c r="H3" s="303" t="str">
        <f>+'Attachment H'!D5</f>
        <v>GridLiance High Plains LLC</v>
      </c>
      <c r="I3" s="552"/>
      <c r="J3" s="552"/>
      <c r="K3" s="552"/>
      <c r="L3" s="552"/>
      <c r="M3" s="552"/>
      <c r="N3" s="552"/>
    </row>
    <row r="4" spans="1:16">
      <c r="B4" s="1193"/>
      <c r="C4" s="1193"/>
      <c r="D4" s="1193"/>
      <c r="E4" s="1193"/>
      <c r="F4" s="1193"/>
      <c r="G4" s="1193"/>
      <c r="H4" s="1193"/>
      <c r="I4" s="1193"/>
      <c r="J4" s="1193"/>
      <c r="K4" s="1193"/>
      <c r="L4" s="1193"/>
      <c r="M4" s="1193"/>
      <c r="N4" s="1193"/>
      <c r="O4" s="275"/>
      <c r="P4" s="275"/>
    </row>
    <row r="5" spans="1:16">
      <c r="B5" s="801"/>
      <c r="C5" s="801"/>
      <c r="D5" s="801"/>
      <c r="E5" s="801"/>
      <c r="F5" s="801"/>
      <c r="G5" s="801"/>
      <c r="H5" s="801"/>
      <c r="I5" s="801"/>
      <c r="J5" s="801"/>
      <c r="K5" s="801"/>
      <c r="L5" s="801"/>
      <c r="M5" s="801"/>
      <c r="N5" s="801"/>
      <c r="O5" s="275"/>
      <c r="P5" s="275"/>
    </row>
    <row r="6" spans="1:16" ht="14.25" thickBot="1">
      <c r="B6" s="802"/>
      <c r="C6" s="801"/>
      <c r="D6" s="801"/>
      <c r="E6" s="801"/>
      <c r="F6" s="801"/>
      <c r="G6" s="801"/>
      <c r="H6" s="801"/>
      <c r="I6" s="801"/>
      <c r="J6" s="801"/>
      <c r="K6" s="801"/>
      <c r="L6" s="801"/>
      <c r="M6" s="801"/>
      <c r="N6" s="801"/>
      <c r="O6" s="275"/>
      <c r="P6" s="275"/>
    </row>
    <row r="7" spans="1:16">
      <c r="B7" s="666" t="s">
        <v>152</v>
      </c>
      <c r="C7" s="667"/>
      <c r="D7" s="667"/>
      <c r="E7" s="667"/>
      <c r="F7" s="667"/>
      <c r="G7" s="667"/>
      <c r="H7" s="667"/>
      <c r="I7" s="667"/>
      <c r="J7" s="667"/>
      <c r="K7" s="667"/>
      <c r="L7" s="667"/>
      <c r="M7" s="667"/>
      <c r="N7" s="667"/>
      <c r="O7" s="667"/>
      <c r="P7" s="668"/>
    </row>
    <row r="8" spans="1:16">
      <c r="B8" s="472" t="s">
        <v>286</v>
      </c>
      <c r="C8" s="650"/>
      <c r="D8" s="650" t="s">
        <v>287</v>
      </c>
      <c r="E8" s="650"/>
      <c r="F8" s="650" t="s">
        <v>288</v>
      </c>
      <c r="G8" s="801"/>
      <c r="H8" s="801" t="s">
        <v>289</v>
      </c>
      <c r="I8" s="801"/>
      <c r="J8" s="801" t="s">
        <v>291</v>
      </c>
      <c r="K8" s="801"/>
      <c r="L8" s="801" t="s">
        <v>290</v>
      </c>
      <c r="M8" s="801"/>
      <c r="N8" s="801" t="s">
        <v>292</v>
      </c>
      <c r="O8" s="801"/>
      <c r="P8" s="803" t="s">
        <v>293</v>
      </c>
    </row>
    <row r="9" spans="1:16" ht="88.5" customHeight="1">
      <c r="B9" s="804" t="s">
        <v>151</v>
      </c>
      <c r="C9" s="801"/>
      <c r="D9" s="805" t="s">
        <v>901</v>
      </c>
      <c r="E9" s="552"/>
      <c r="F9" s="805" t="s">
        <v>640</v>
      </c>
      <c r="G9" s="806"/>
      <c r="H9" s="805" t="s">
        <v>641</v>
      </c>
      <c r="I9" s="807"/>
      <c r="J9" s="805" t="s">
        <v>642</v>
      </c>
      <c r="K9" s="807"/>
      <c r="L9" s="805" t="s">
        <v>643</v>
      </c>
      <c r="N9" s="805" t="s">
        <v>891</v>
      </c>
      <c r="O9" s="275"/>
      <c r="P9" s="808" t="s">
        <v>900</v>
      </c>
    </row>
    <row r="10" spans="1:16">
      <c r="A10" s="670">
        <v>1</v>
      </c>
      <c r="B10" s="473"/>
      <c r="C10" s="309"/>
      <c r="D10" s="809"/>
      <c r="F10" s="809"/>
      <c r="G10" s="275"/>
      <c r="H10" s="810"/>
      <c r="I10" s="811"/>
      <c r="J10" s="810"/>
      <c r="K10" s="275"/>
      <c r="L10" s="812">
        <v>0</v>
      </c>
      <c r="N10" s="813"/>
      <c r="O10" s="275"/>
      <c r="P10" s="511"/>
    </row>
    <row r="11" spans="1:16">
      <c r="A11" s="670">
        <v>2</v>
      </c>
      <c r="B11" s="474"/>
      <c r="C11" s="814"/>
      <c r="D11" s="815"/>
      <c r="E11" s="275"/>
      <c r="F11" s="809"/>
      <c r="G11" s="275"/>
      <c r="H11" s="810"/>
      <c r="I11" s="275"/>
      <c r="J11" s="810"/>
      <c r="K11" s="275"/>
      <c r="L11" s="812">
        <v>0</v>
      </c>
      <c r="M11" s="275"/>
      <c r="N11" s="813"/>
      <c r="O11" s="275"/>
      <c r="P11" s="511"/>
    </row>
    <row r="12" spans="1:16">
      <c r="A12" s="670">
        <v>3</v>
      </c>
      <c r="B12" s="474"/>
      <c r="C12" s="814"/>
      <c r="D12" s="815"/>
      <c r="E12" s="275"/>
      <c r="F12" s="809"/>
      <c r="G12" s="275"/>
      <c r="H12" s="810"/>
      <c r="I12" s="275"/>
      <c r="J12" s="810"/>
      <c r="K12" s="275"/>
      <c r="L12" s="812">
        <v>0</v>
      </c>
      <c r="M12" s="275"/>
      <c r="N12" s="813"/>
      <c r="O12" s="275"/>
      <c r="P12" s="511"/>
    </row>
    <row r="13" spans="1:16">
      <c r="A13" s="670">
        <v>4</v>
      </c>
      <c r="B13" s="474"/>
      <c r="C13" s="814"/>
      <c r="D13" s="815"/>
      <c r="E13" s="275"/>
      <c r="F13" s="809"/>
      <c r="G13" s="275"/>
      <c r="H13" s="810"/>
      <c r="I13" s="275"/>
      <c r="J13" s="810"/>
      <c r="K13" s="275"/>
      <c r="L13" s="812">
        <v>0</v>
      </c>
      <c r="M13" s="275"/>
      <c r="N13" s="813"/>
      <c r="O13" s="275"/>
      <c r="P13" s="511"/>
    </row>
    <row r="14" spans="1:16">
      <c r="A14" s="670">
        <v>5</v>
      </c>
      <c r="B14" s="474"/>
      <c r="C14" s="814" t="s">
        <v>169</v>
      </c>
      <c r="D14" s="815"/>
      <c r="E14" s="275"/>
      <c r="F14" s="809"/>
      <c r="G14" s="275"/>
      <c r="H14" s="810"/>
      <c r="I14" s="275"/>
      <c r="J14" s="810"/>
      <c r="K14" s="275"/>
      <c r="L14" s="812">
        <v>0</v>
      </c>
      <c r="M14" s="275"/>
      <c r="N14" s="813"/>
      <c r="O14" s="275"/>
      <c r="P14" s="511"/>
    </row>
    <row r="15" spans="1:16">
      <c r="A15" s="670">
        <v>6</v>
      </c>
      <c r="B15" s="474"/>
      <c r="C15" s="814" t="s">
        <v>170</v>
      </c>
      <c r="D15" s="816"/>
      <c r="E15" s="275"/>
      <c r="F15" s="809"/>
      <c r="G15" s="275"/>
      <c r="H15" s="810"/>
      <c r="I15" s="275"/>
      <c r="J15" s="810"/>
      <c r="K15" s="275"/>
      <c r="L15" s="812">
        <v>0</v>
      </c>
      <c r="M15" s="275"/>
      <c r="N15" s="817"/>
      <c r="O15" s="275"/>
      <c r="P15" s="512"/>
    </row>
    <row r="16" spans="1:16">
      <c r="A16" s="670">
        <v>7</v>
      </c>
      <c r="B16" s="818"/>
      <c r="C16" s="275"/>
      <c r="D16" s="819"/>
      <c r="E16" s="275"/>
      <c r="F16" s="820"/>
      <c r="G16" s="275"/>
      <c r="H16" s="821"/>
      <c r="I16" s="275"/>
      <c r="J16" s="822"/>
      <c r="K16" s="275"/>
      <c r="L16" s="433"/>
      <c r="M16" s="275"/>
      <c r="N16" s="817"/>
      <c r="O16" s="275"/>
      <c r="P16" s="513"/>
    </row>
    <row r="17" spans="1:16" ht="13.5">
      <c r="A17" s="670">
        <v>8</v>
      </c>
      <c r="B17" s="823" t="s">
        <v>282</v>
      </c>
      <c r="C17" s="275"/>
      <c r="D17" s="275"/>
      <c r="E17" s="275"/>
      <c r="F17" s="275"/>
      <c r="G17" s="275"/>
      <c r="H17" s="275"/>
      <c r="I17" s="275"/>
      <c r="J17" s="275"/>
      <c r="K17" s="275"/>
      <c r="L17" s="275"/>
      <c r="M17" s="275"/>
      <c r="N17" s="817"/>
      <c r="O17" s="275"/>
      <c r="P17" s="824"/>
    </row>
    <row r="18" spans="1:16" ht="13.5">
      <c r="A18" s="670">
        <v>9</v>
      </c>
      <c r="B18" s="823" t="s">
        <v>535</v>
      </c>
      <c r="C18" s="275"/>
      <c r="D18" s="275"/>
      <c r="E18" s="275"/>
      <c r="F18" s="275"/>
      <c r="G18" s="275"/>
      <c r="H18" s="275"/>
      <c r="I18" s="275"/>
      <c r="J18" s="275"/>
      <c r="K18" s="275"/>
      <c r="L18" s="275"/>
      <c r="M18" s="275"/>
      <c r="N18" s="275"/>
      <c r="O18" s="275"/>
      <c r="P18" s="824"/>
    </row>
    <row r="19" spans="1:16" ht="13.5">
      <c r="A19" s="670">
        <v>10</v>
      </c>
      <c r="B19" s="823" t="s">
        <v>536</v>
      </c>
      <c r="C19" s="275"/>
      <c r="D19" s="275"/>
      <c r="E19" s="275"/>
      <c r="F19" s="275"/>
      <c r="G19" s="275"/>
      <c r="H19" s="275"/>
      <c r="I19" s="275"/>
      <c r="J19" s="275"/>
      <c r="K19" s="275"/>
      <c r="L19" s="275"/>
      <c r="M19" s="275"/>
      <c r="N19" s="275"/>
      <c r="O19" s="275"/>
      <c r="P19" s="824"/>
    </row>
    <row r="20" spans="1:16" ht="13.5">
      <c r="A20" s="670">
        <v>11</v>
      </c>
      <c r="B20" s="403"/>
      <c r="C20" s="275"/>
      <c r="D20" s="275"/>
      <c r="E20" s="275"/>
      <c r="F20" s="275"/>
      <c r="G20" s="275"/>
      <c r="H20" s="275"/>
      <c r="I20" s="275"/>
      <c r="J20" s="275"/>
      <c r="K20" s="275"/>
      <c r="L20" s="275"/>
      <c r="M20" s="275"/>
      <c r="N20" s="275"/>
      <c r="O20" s="275"/>
      <c r="P20" s="824"/>
    </row>
    <row r="21" spans="1:16" ht="13.5">
      <c r="A21" s="670">
        <v>12</v>
      </c>
      <c r="B21" s="823"/>
      <c r="C21" s="275"/>
      <c r="D21" s="275"/>
      <c r="E21" s="275"/>
      <c r="F21" s="275"/>
      <c r="G21" s="275"/>
      <c r="H21" s="275"/>
      <c r="I21" s="275"/>
      <c r="J21" s="275"/>
      <c r="K21" s="275"/>
      <c r="L21" s="275"/>
      <c r="M21" s="275"/>
      <c r="N21" s="275"/>
      <c r="O21" s="275"/>
      <c r="P21" s="824"/>
    </row>
    <row r="22" spans="1:16">
      <c r="A22" s="670">
        <v>13</v>
      </c>
      <c r="B22" s="825"/>
      <c r="C22" s="826"/>
      <c r="E22" s="275"/>
      <c r="F22" s="275"/>
      <c r="G22" s="275"/>
      <c r="H22" s="275"/>
      <c r="I22" s="275"/>
      <c r="J22" s="275"/>
      <c r="K22" s="275"/>
      <c r="L22" s="275"/>
      <c r="M22" s="275"/>
      <c r="N22" s="275"/>
      <c r="O22" s="275"/>
      <c r="P22" s="824"/>
    </row>
    <row r="23" spans="1:16">
      <c r="A23" s="670">
        <v>14</v>
      </c>
      <c r="B23" s="827"/>
      <c r="C23" s="828"/>
      <c r="D23" s="800"/>
      <c r="E23" s="800"/>
      <c r="F23" s="828"/>
      <c r="G23" s="828"/>
      <c r="H23" s="800"/>
      <c r="I23" s="800"/>
      <c r="J23" s="828"/>
      <c r="K23" s="828"/>
      <c r="L23" s="275"/>
      <c r="M23" s="275"/>
      <c r="N23" s="275"/>
      <c r="O23" s="275"/>
      <c r="P23" s="824"/>
    </row>
    <row r="24" spans="1:16" ht="13.5" thickBot="1">
      <c r="A24" s="670">
        <v>15</v>
      </c>
      <c r="B24" s="829"/>
      <c r="C24" s="830"/>
      <c r="D24" s="831"/>
      <c r="E24" s="831"/>
      <c r="F24" s="830"/>
      <c r="G24" s="830"/>
      <c r="H24" s="831"/>
      <c r="I24" s="831"/>
      <c r="J24" s="830"/>
      <c r="K24" s="830"/>
      <c r="L24" s="832"/>
      <c r="M24" s="832"/>
      <c r="N24" s="832"/>
      <c r="O24" s="832"/>
      <c r="P24" s="833"/>
    </row>
    <row r="25" spans="1:16" ht="35.25" customHeight="1">
      <c r="A25" s="670">
        <v>16</v>
      </c>
      <c r="B25" s="834" t="s">
        <v>955</v>
      </c>
      <c r="C25" s="834"/>
      <c r="D25" s="834"/>
      <c r="E25" s="834"/>
      <c r="F25" s="834"/>
      <c r="G25" s="834"/>
      <c r="H25" s="834"/>
      <c r="I25" s="834"/>
      <c r="J25" s="834"/>
      <c r="K25" s="834"/>
      <c r="L25" s="834"/>
      <c r="M25" s="834"/>
      <c r="N25" s="834"/>
      <c r="O25" s="834"/>
      <c r="P25" s="834"/>
    </row>
    <row r="26" spans="1:16" ht="53.25" customHeight="1">
      <c r="A26" s="670">
        <v>17</v>
      </c>
      <c r="B26" s="835" t="s">
        <v>153</v>
      </c>
      <c r="C26" s="835"/>
      <c r="D26" s="800"/>
      <c r="E26" s="800"/>
      <c r="F26" s="807" t="s">
        <v>889</v>
      </c>
      <c r="G26" s="828"/>
      <c r="H26" s="807" t="s">
        <v>139</v>
      </c>
      <c r="I26" s="807"/>
      <c r="J26" s="801" t="s">
        <v>140</v>
      </c>
      <c r="K26" s="801"/>
      <c r="L26" s="836" t="s">
        <v>956</v>
      </c>
      <c r="M26" s="836"/>
      <c r="N26" s="807" t="s">
        <v>141</v>
      </c>
      <c r="O26" s="837"/>
      <c r="P26" s="807" t="s">
        <v>142</v>
      </c>
    </row>
    <row r="27" spans="1:16">
      <c r="A27" s="670">
        <v>18</v>
      </c>
      <c r="B27" s="835"/>
      <c r="C27" s="835"/>
      <c r="D27" s="800"/>
      <c r="E27" s="800"/>
      <c r="F27" s="800"/>
      <c r="G27" s="648"/>
      <c r="H27" s="648" t="s">
        <v>892</v>
      </c>
      <c r="I27" s="266"/>
      <c r="J27" s="828"/>
      <c r="K27" s="828"/>
      <c r="L27" s="275"/>
      <c r="M27" s="275"/>
      <c r="N27" s="275"/>
      <c r="O27" s="275"/>
      <c r="P27" s="275"/>
    </row>
    <row r="28" spans="1:16">
      <c r="A28" s="670">
        <v>19</v>
      </c>
      <c r="B28" s="835"/>
      <c r="C28" s="835"/>
      <c r="D28" s="800"/>
      <c r="E28" s="800"/>
      <c r="F28" s="800" t="s">
        <v>936</v>
      </c>
      <c r="G28" s="648"/>
      <c r="H28" s="800" t="s">
        <v>893</v>
      </c>
      <c r="I28" s="266"/>
      <c r="J28" s="828"/>
      <c r="K28" s="828"/>
      <c r="L28" s="800" t="s">
        <v>895</v>
      </c>
      <c r="M28" s="275"/>
      <c r="N28" s="275"/>
      <c r="O28" s="275"/>
      <c r="P28" s="275"/>
    </row>
    <row r="29" spans="1:16">
      <c r="A29" s="670">
        <v>20</v>
      </c>
      <c r="B29" s="838" t="s">
        <v>957</v>
      </c>
      <c r="C29" s="838"/>
      <c r="D29" s="800"/>
      <c r="E29" s="800"/>
      <c r="F29" s="303" t="s">
        <v>937</v>
      </c>
      <c r="G29" s="800"/>
      <c r="H29" s="303" t="s">
        <v>890</v>
      </c>
      <c r="I29" s="800"/>
      <c r="J29" s="800" t="s">
        <v>894</v>
      </c>
      <c r="K29" s="275"/>
      <c r="L29" s="800" t="s">
        <v>896</v>
      </c>
      <c r="M29" s="275"/>
      <c r="N29" s="275"/>
      <c r="O29" s="275"/>
      <c r="P29" s="275"/>
    </row>
    <row r="30" spans="1:16">
      <c r="A30" s="670">
        <v>21</v>
      </c>
      <c r="B30" s="839" t="s">
        <v>537</v>
      </c>
      <c r="C30" s="840"/>
      <c r="D30" s="841"/>
      <c r="E30" s="841"/>
      <c r="F30" s="841"/>
      <c r="G30" s="841"/>
      <c r="H30" s="842"/>
      <c r="I30" s="842"/>
      <c r="J30" s="842"/>
      <c r="K30" s="842"/>
      <c r="L30" s="843"/>
      <c r="M30" s="843"/>
      <c r="N30" s="841"/>
      <c r="O30" s="841"/>
      <c r="P30" s="844"/>
    </row>
    <row r="31" spans="1:16">
      <c r="A31" s="670">
        <v>22</v>
      </c>
      <c r="B31" s="845"/>
      <c r="C31" s="846"/>
      <c r="D31" s="800"/>
      <c r="E31" s="800"/>
      <c r="F31" s="800"/>
      <c r="G31" s="800"/>
      <c r="H31" s="275"/>
      <c r="I31" s="275"/>
      <c r="J31" s="275"/>
      <c r="K31" s="275"/>
      <c r="L31" s="801" t="s">
        <v>143</v>
      </c>
      <c r="M31" s="801"/>
      <c r="N31" s="800"/>
      <c r="O31" s="800"/>
      <c r="P31" s="847"/>
    </row>
    <row r="32" spans="1:16">
      <c r="A32" s="670">
        <v>23</v>
      </c>
      <c r="B32" s="848"/>
      <c r="C32" s="846"/>
      <c r="D32" s="800"/>
      <c r="E32" s="800"/>
      <c r="F32" s="800"/>
      <c r="G32" s="800"/>
      <c r="H32" s="275"/>
      <c r="I32" s="275"/>
      <c r="J32" s="275"/>
      <c r="K32" s="275"/>
      <c r="L32" s="801"/>
      <c r="M32" s="801"/>
      <c r="N32" s="800"/>
      <c r="O32" s="800"/>
      <c r="P32" s="847"/>
    </row>
    <row r="33" spans="1:16">
      <c r="A33" s="670">
        <v>24</v>
      </c>
      <c r="B33" s="849" t="s">
        <v>105</v>
      </c>
      <c r="C33" s="275"/>
      <c r="D33" s="275" t="s">
        <v>171</v>
      </c>
      <c r="E33" s="275"/>
      <c r="F33" s="649"/>
      <c r="G33" s="267"/>
      <c r="H33" s="850"/>
      <c r="I33" s="851"/>
      <c r="J33" s="852">
        <v>12</v>
      </c>
      <c r="K33" s="275"/>
      <c r="L33" s="267" t="s">
        <v>1114</v>
      </c>
      <c r="M33" s="267"/>
      <c r="N33" s="267"/>
      <c r="O33" s="267"/>
      <c r="P33" s="268" t="s">
        <v>1114</v>
      </c>
    </row>
    <row r="34" spans="1:16">
      <c r="A34" s="670">
        <v>25</v>
      </c>
      <c r="B34" s="849" t="s">
        <v>104</v>
      </c>
      <c r="C34" s="275"/>
      <c r="D34" s="275" t="s">
        <v>171</v>
      </c>
      <c r="E34" s="275"/>
      <c r="F34" s="649"/>
      <c r="G34" s="267"/>
      <c r="H34" s="850"/>
      <c r="I34" s="851"/>
      <c r="J34" s="853">
        <v>11</v>
      </c>
      <c r="L34" s="267" t="s">
        <v>1114</v>
      </c>
      <c r="M34" s="267"/>
      <c r="N34" s="267"/>
      <c r="O34" s="267"/>
      <c r="P34" s="268" t="s">
        <v>1114</v>
      </c>
    </row>
    <row r="35" spans="1:16">
      <c r="A35" s="670">
        <v>26</v>
      </c>
      <c r="B35" s="849" t="s">
        <v>103</v>
      </c>
      <c r="C35" s="275"/>
      <c r="D35" s="275" t="s">
        <v>171</v>
      </c>
      <c r="E35" s="275"/>
      <c r="F35" s="649"/>
      <c r="G35" s="267"/>
      <c r="H35" s="850"/>
      <c r="I35" s="851"/>
      <c r="J35" s="853">
        <v>10</v>
      </c>
      <c r="L35" s="267">
        <v>0</v>
      </c>
      <c r="M35" s="267"/>
      <c r="N35" s="267"/>
      <c r="O35" s="267"/>
      <c r="P35" s="268">
        <v>0</v>
      </c>
    </row>
    <row r="36" spans="1:16">
      <c r="A36" s="670">
        <v>27</v>
      </c>
      <c r="B36" s="849" t="s">
        <v>95</v>
      </c>
      <c r="C36" s="275"/>
      <c r="D36" s="275" t="s">
        <v>171</v>
      </c>
      <c r="E36" s="275"/>
      <c r="F36" s="649"/>
      <c r="G36" s="267"/>
      <c r="H36" s="850"/>
      <c r="I36" s="851"/>
      <c r="J36" s="853">
        <v>9</v>
      </c>
      <c r="L36" s="267">
        <v>0</v>
      </c>
      <c r="M36" s="267"/>
      <c r="N36" s="267"/>
      <c r="O36" s="267"/>
      <c r="P36" s="268">
        <v>0</v>
      </c>
    </row>
    <row r="37" spans="1:16">
      <c r="A37" s="670">
        <v>28</v>
      </c>
      <c r="B37" s="849" t="s">
        <v>92</v>
      </c>
      <c r="C37" s="275"/>
      <c r="D37" s="275" t="s">
        <v>171</v>
      </c>
      <c r="E37" s="275"/>
      <c r="F37" s="649"/>
      <c r="G37" s="267"/>
      <c r="H37" s="850"/>
      <c r="I37" s="851"/>
      <c r="J37" s="853">
        <v>8</v>
      </c>
      <c r="L37" s="267">
        <v>0</v>
      </c>
      <c r="M37" s="267"/>
      <c r="N37" s="267"/>
      <c r="O37" s="267"/>
      <c r="P37" s="268">
        <v>0</v>
      </c>
    </row>
    <row r="38" spans="1:16">
      <c r="A38" s="670">
        <v>29</v>
      </c>
      <c r="B38" s="849" t="s">
        <v>144</v>
      </c>
      <c r="C38" s="275"/>
      <c r="D38" s="275" t="s">
        <v>171</v>
      </c>
      <c r="E38" s="275"/>
      <c r="F38" s="649"/>
      <c r="G38" s="267"/>
      <c r="H38" s="850"/>
      <c r="I38" s="851"/>
      <c r="J38" s="853">
        <v>7</v>
      </c>
      <c r="L38" s="267">
        <v>0</v>
      </c>
      <c r="M38" s="267"/>
      <c r="N38" s="267"/>
      <c r="O38" s="267"/>
      <c r="P38" s="268">
        <v>0</v>
      </c>
    </row>
    <row r="39" spans="1:16">
      <c r="A39" s="670">
        <v>30</v>
      </c>
      <c r="B39" s="849" t="s">
        <v>102</v>
      </c>
      <c r="C39" s="275"/>
      <c r="D39" s="275" t="s">
        <v>171</v>
      </c>
      <c r="E39" s="275"/>
      <c r="F39" s="649"/>
      <c r="G39" s="267"/>
      <c r="H39" s="850"/>
      <c r="I39" s="851"/>
      <c r="J39" s="853">
        <v>6</v>
      </c>
      <c r="L39" s="267">
        <v>0</v>
      </c>
      <c r="M39" s="267"/>
      <c r="N39" s="267"/>
      <c r="O39" s="267"/>
      <c r="P39" s="268">
        <v>0</v>
      </c>
    </row>
    <row r="40" spans="1:16">
      <c r="A40" s="670">
        <v>31</v>
      </c>
      <c r="B40" s="849" t="s">
        <v>101</v>
      </c>
      <c r="C40" s="275"/>
      <c r="D40" s="275" t="s">
        <v>171</v>
      </c>
      <c r="E40" s="275"/>
      <c r="F40" s="649"/>
      <c r="G40" s="267"/>
      <c r="H40" s="850"/>
      <c r="I40" s="851"/>
      <c r="J40" s="853">
        <v>5</v>
      </c>
      <c r="L40" s="267">
        <v>0</v>
      </c>
      <c r="M40" s="267"/>
      <c r="N40" s="267"/>
      <c r="O40" s="267"/>
      <c r="P40" s="268">
        <v>0</v>
      </c>
    </row>
    <row r="41" spans="1:16">
      <c r="A41" s="670">
        <v>32</v>
      </c>
      <c r="B41" s="849" t="s">
        <v>100</v>
      </c>
      <c r="C41" s="275"/>
      <c r="D41" s="275" t="s">
        <v>171</v>
      </c>
      <c r="E41" s="275"/>
      <c r="F41" s="649"/>
      <c r="G41" s="267"/>
      <c r="H41" s="850"/>
      <c r="I41" s="851"/>
      <c r="J41" s="853">
        <v>4</v>
      </c>
      <c r="L41" s="267">
        <v>0</v>
      </c>
      <c r="M41" s="267"/>
      <c r="N41" s="267"/>
      <c r="O41" s="267"/>
      <c r="P41" s="268">
        <v>0</v>
      </c>
    </row>
    <row r="42" spans="1:16">
      <c r="A42" s="670">
        <v>33</v>
      </c>
      <c r="B42" s="849" t="s">
        <v>106</v>
      </c>
      <c r="C42" s="275"/>
      <c r="D42" s="275" t="s">
        <v>171</v>
      </c>
      <c r="E42" s="275"/>
      <c r="F42" s="649"/>
      <c r="G42" s="267"/>
      <c r="H42" s="850"/>
      <c r="I42" s="851"/>
      <c r="J42" s="853">
        <v>3</v>
      </c>
      <c r="L42" s="267">
        <v>0</v>
      </c>
      <c r="M42" s="267"/>
      <c r="N42" s="267"/>
      <c r="O42" s="267"/>
      <c r="P42" s="268">
        <v>0</v>
      </c>
    </row>
    <row r="43" spans="1:16">
      <c r="A43" s="670">
        <v>34</v>
      </c>
      <c r="B43" s="849" t="s">
        <v>99</v>
      </c>
      <c r="C43" s="275"/>
      <c r="D43" s="275" t="s">
        <v>171</v>
      </c>
      <c r="E43" s="275"/>
      <c r="F43" s="649"/>
      <c r="G43" s="267"/>
      <c r="H43" s="850"/>
      <c r="I43" s="851"/>
      <c r="J43" s="853">
        <v>2</v>
      </c>
      <c r="L43" s="267">
        <v>0</v>
      </c>
      <c r="M43" s="267"/>
      <c r="N43" s="267"/>
      <c r="O43" s="267"/>
      <c r="P43" s="268">
        <v>0</v>
      </c>
    </row>
    <row r="44" spans="1:16">
      <c r="A44" s="670">
        <v>35</v>
      </c>
      <c r="B44" s="849" t="s">
        <v>98</v>
      </c>
      <c r="C44" s="275"/>
      <c r="D44" s="275" t="s">
        <v>171</v>
      </c>
      <c r="E44" s="275"/>
      <c r="F44" s="649"/>
      <c r="G44" s="267"/>
      <c r="H44" s="850"/>
      <c r="I44" s="851"/>
      <c r="J44" s="853">
        <v>1</v>
      </c>
      <c r="L44" s="269">
        <v>0</v>
      </c>
      <c r="M44" s="267"/>
      <c r="N44" s="267"/>
      <c r="O44" s="267"/>
      <c r="P44" s="268">
        <v>0</v>
      </c>
    </row>
    <row r="45" spans="1:16">
      <c r="A45" s="670">
        <v>36</v>
      </c>
      <c r="B45" s="849"/>
      <c r="C45" s="275"/>
      <c r="D45" s="275"/>
      <c r="E45" s="275"/>
      <c r="F45" s="267"/>
      <c r="G45" s="267"/>
      <c r="H45" s="851"/>
      <c r="I45" s="851"/>
      <c r="L45" s="267">
        <v>0</v>
      </c>
      <c r="M45" s="267"/>
      <c r="N45" s="267"/>
      <c r="O45" s="267"/>
      <c r="P45" s="270">
        <v>0</v>
      </c>
    </row>
    <row r="46" spans="1:16">
      <c r="A46" s="670">
        <v>37</v>
      </c>
      <c r="B46" s="849"/>
      <c r="C46" s="275"/>
      <c r="D46" s="275"/>
      <c r="E46" s="275"/>
      <c r="F46" s="267"/>
      <c r="G46" s="267"/>
      <c r="H46" s="851"/>
      <c r="I46" s="851"/>
      <c r="L46" s="267"/>
      <c r="M46" s="267"/>
      <c r="N46" s="267"/>
      <c r="O46" s="267"/>
      <c r="P46" s="270"/>
    </row>
    <row r="47" spans="1:16">
      <c r="A47" s="670">
        <v>38</v>
      </c>
      <c r="B47" s="849"/>
      <c r="C47" s="275"/>
      <c r="D47" s="275"/>
      <c r="E47" s="275"/>
      <c r="F47" s="267"/>
      <c r="G47" s="267"/>
      <c r="H47" s="851"/>
      <c r="I47" s="851"/>
      <c r="L47" s="119" t="s">
        <v>958</v>
      </c>
      <c r="M47" s="267"/>
      <c r="N47" s="267"/>
      <c r="O47" s="267"/>
      <c r="P47" s="270"/>
    </row>
    <row r="48" spans="1:16">
      <c r="A48" s="670">
        <v>39</v>
      </c>
      <c r="B48" s="849"/>
      <c r="C48" s="275"/>
      <c r="D48" s="275"/>
      <c r="E48" s="275"/>
      <c r="F48" s="267"/>
      <c r="G48" s="267"/>
      <c r="H48" s="851"/>
      <c r="I48" s="851"/>
      <c r="L48" s="119"/>
      <c r="M48" s="267"/>
      <c r="N48" s="267"/>
      <c r="O48" s="267"/>
      <c r="P48" s="270"/>
    </row>
    <row r="49" spans="1:18">
      <c r="A49" s="670">
        <v>40</v>
      </c>
      <c r="B49" s="849" t="s">
        <v>145</v>
      </c>
      <c r="C49" s="275"/>
      <c r="D49" s="275" t="s">
        <v>168</v>
      </c>
      <c r="E49" s="275"/>
      <c r="F49" s="267">
        <v>0</v>
      </c>
      <c r="G49" s="267"/>
      <c r="H49" s="850"/>
      <c r="I49" s="851"/>
      <c r="J49" s="852">
        <v>12</v>
      </c>
      <c r="K49" s="275"/>
      <c r="L49" s="267">
        <v>0</v>
      </c>
      <c r="M49" s="267"/>
      <c r="N49" s="267" t="s">
        <v>957</v>
      </c>
      <c r="O49" s="267"/>
      <c r="P49" s="270">
        <v>0</v>
      </c>
    </row>
    <row r="50" spans="1:18">
      <c r="A50" s="670">
        <v>41</v>
      </c>
      <c r="B50" s="849" t="s">
        <v>145</v>
      </c>
      <c r="C50" s="275"/>
      <c r="D50" s="275" t="s">
        <v>167</v>
      </c>
      <c r="E50" s="275"/>
      <c r="F50" s="828">
        <v>0</v>
      </c>
      <c r="G50" s="828"/>
      <c r="H50" s="850"/>
      <c r="I50" s="851"/>
      <c r="J50" s="852">
        <v>12</v>
      </c>
      <c r="K50" s="275"/>
      <c r="L50" s="267">
        <v>0</v>
      </c>
      <c r="M50" s="267"/>
      <c r="N50" s="267"/>
      <c r="O50" s="267"/>
      <c r="P50" s="270">
        <v>0</v>
      </c>
    </row>
    <row r="51" spans="1:18">
      <c r="A51" s="670">
        <v>42</v>
      </c>
      <c r="B51" s="849" t="s">
        <v>145</v>
      </c>
      <c r="C51" s="275"/>
      <c r="D51" s="15" t="s">
        <v>172</v>
      </c>
      <c r="E51" s="275"/>
      <c r="F51" s="828">
        <v>0</v>
      </c>
      <c r="G51" s="828"/>
      <c r="H51" s="850"/>
      <c r="I51" s="851"/>
      <c r="J51" s="852">
        <v>12</v>
      </c>
      <c r="K51" s="275"/>
      <c r="L51" s="267">
        <v>0</v>
      </c>
      <c r="M51" s="267"/>
      <c r="N51" s="267"/>
      <c r="O51" s="267"/>
      <c r="P51" s="270">
        <v>0</v>
      </c>
    </row>
    <row r="52" spans="1:18">
      <c r="A52" s="670">
        <v>43</v>
      </c>
      <c r="B52" s="849" t="s">
        <v>145</v>
      </c>
      <c r="C52" s="275"/>
      <c r="D52" s="275" t="s">
        <v>478</v>
      </c>
      <c r="E52" s="275"/>
      <c r="F52" s="828">
        <v>0</v>
      </c>
      <c r="G52" s="828"/>
      <c r="H52" s="850"/>
      <c r="I52" s="851"/>
      <c r="J52" s="852">
        <v>12</v>
      </c>
      <c r="K52" s="275"/>
      <c r="L52" s="267">
        <v>0</v>
      </c>
      <c r="M52" s="267"/>
      <c r="N52" s="267"/>
      <c r="O52" s="267"/>
      <c r="P52" s="270">
        <v>0</v>
      </c>
    </row>
    <row r="53" spans="1:18">
      <c r="A53" s="670">
        <v>44</v>
      </c>
      <c r="B53" s="849" t="s">
        <v>145</v>
      </c>
      <c r="C53" s="275"/>
      <c r="D53" s="275" t="s">
        <v>479</v>
      </c>
      <c r="E53" s="275"/>
      <c r="F53" s="828">
        <v>0</v>
      </c>
      <c r="G53" s="828"/>
      <c r="H53" s="850"/>
      <c r="I53" s="851"/>
      <c r="J53" s="852">
        <v>12</v>
      </c>
      <c r="K53" s="275"/>
      <c r="L53" s="267">
        <v>0</v>
      </c>
      <c r="M53" s="267"/>
      <c r="N53" s="267"/>
      <c r="O53" s="267"/>
      <c r="P53" s="270">
        <v>0</v>
      </c>
    </row>
    <row r="54" spans="1:18">
      <c r="A54" s="670">
        <v>45</v>
      </c>
      <c r="B54" s="849"/>
      <c r="C54" s="275"/>
      <c r="D54" s="275"/>
      <c r="E54" s="275"/>
      <c r="F54" s="828"/>
      <c r="G54" s="828"/>
      <c r="H54" s="851"/>
      <c r="I54" s="851"/>
      <c r="J54" s="275"/>
      <c r="K54" s="275"/>
      <c r="L54" s="267"/>
      <c r="M54" s="267"/>
      <c r="N54" s="267"/>
      <c r="O54" s="267"/>
      <c r="P54" s="270"/>
    </row>
    <row r="55" spans="1:18">
      <c r="A55" s="670">
        <v>46</v>
      </c>
      <c r="B55" s="849"/>
      <c r="C55" s="275"/>
      <c r="D55" s="275"/>
      <c r="E55" s="275"/>
      <c r="F55" s="828"/>
      <c r="G55" s="828"/>
      <c r="H55" s="851"/>
      <c r="I55" s="851"/>
      <c r="J55" s="275"/>
      <c r="K55" s="275"/>
      <c r="L55" s="267"/>
      <c r="M55" s="267"/>
      <c r="N55" s="267"/>
      <c r="O55" s="267"/>
      <c r="P55" s="268"/>
    </row>
    <row r="56" spans="1:18">
      <c r="A56" s="670">
        <v>47</v>
      </c>
      <c r="B56" s="854" t="s">
        <v>146</v>
      </c>
      <c r="C56" s="855"/>
      <c r="D56" s="275"/>
      <c r="E56" s="275"/>
      <c r="F56" s="267"/>
      <c r="G56" s="267"/>
      <c r="H56" s="851"/>
      <c r="I56" s="851"/>
      <c r="J56" s="275"/>
      <c r="K56" s="275"/>
      <c r="L56" s="119" t="s">
        <v>959</v>
      </c>
      <c r="M56" s="119"/>
      <c r="N56" s="267"/>
      <c r="O56" s="267"/>
      <c r="P56" s="268"/>
    </row>
    <row r="57" spans="1:18">
      <c r="A57" s="670">
        <v>48</v>
      </c>
      <c r="B57" s="849" t="s">
        <v>105</v>
      </c>
      <c r="C57" s="275"/>
      <c r="D57" s="275" t="s">
        <v>480</v>
      </c>
      <c r="E57" s="275"/>
      <c r="F57" s="267">
        <v>0</v>
      </c>
      <c r="G57" s="828"/>
      <c r="H57" s="850"/>
      <c r="I57" s="851"/>
      <c r="J57" s="275"/>
      <c r="K57" s="275"/>
      <c r="L57" s="267">
        <v>0</v>
      </c>
      <c r="M57" s="267"/>
      <c r="N57" s="267">
        <v>0</v>
      </c>
      <c r="O57" s="267"/>
      <c r="P57" s="268">
        <v>0</v>
      </c>
      <c r="Q57" s="828"/>
      <c r="R57" s="271"/>
    </row>
    <row r="58" spans="1:18">
      <c r="A58" s="670">
        <v>49</v>
      </c>
      <c r="B58" s="849" t="s">
        <v>104</v>
      </c>
      <c r="C58" s="275"/>
      <c r="D58" s="275" t="s">
        <v>480</v>
      </c>
      <c r="E58" s="275"/>
      <c r="F58" s="267">
        <v>0</v>
      </c>
      <c r="G58" s="828"/>
      <c r="H58" s="850"/>
      <c r="I58" s="851"/>
      <c r="J58" s="275"/>
      <c r="K58" s="275"/>
      <c r="L58" s="267">
        <v>0</v>
      </c>
      <c r="M58" s="267"/>
      <c r="N58" s="267">
        <v>0</v>
      </c>
      <c r="O58" s="267"/>
      <c r="P58" s="268">
        <v>0</v>
      </c>
      <c r="Q58" s="828"/>
      <c r="R58" s="271"/>
    </row>
    <row r="59" spans="1:18">
      <c r="A59" s="670">
        <v>50</v>
      </c>
      <c r="B59" s="849" t="s">
        <v>103</v>
      </c>
      <c r="C59" s="275"/>
      <c r="D59" s="275" t="s">
        <v>480</v>
      </c>
      <c r="E59" s="275"/>
      <c r="F59" s="267">
        <v>0</v>
      </c>
      <c r="G59" s="828"/>
      <c r="H59" s="850"/>
      <c r="I59" s="851"/>
      <c r="J59" s="275"/>
      <c r="K59" s="275"/>
      <c r="L59" s="267">
        <v>0</v>
      </c>
      <c r="M59" s="267"/>
      <c r="N59" s="267">
        <v>0</v>
      </c>
      <c r="O59" s="267"/>
      <c r="P59" s="268">
        <v>0</v>
      </c>
      <c r="Q59" s="828"/>
      <c r="R59" s="271"/>
    </row>
    <row r="60" spans="1:18">
      <c r="A60" s="670">
        <v>51</v>
      </c>
      <c r="B60" s="849" t="s">
        <v>95</v>
      </c>
      <c r="C60" s="275"/>
      <c r="D60" s="275" t="s">
        <v>480</v>
      </c>
      <c r="E60" s="275"/>
      <c r="F60" s="267">
        <v>0</v>
      </c>
      <c r="G60" s="828"/>
      <c r="H60" s="850"/>
      <c r="I60" s="851"/>
      <c r="J60" s="275"/>
      <c r="K60" s="275"/>
      <c r="L60" s="267">
        <v>0</v>
      </c>
      <c r="M60" s="267"/>
      <c r="N60" s="267">
        <v>0</v>
      </c>
      <c r="O60" s="267"/>
      <c r="P60" s="268">
        <v>0</v>
      </c>
      <c r="Q60" s="828"/>
      <c r="R60" s="271"/>
    </row>
    <row r="61" spans="1:18">
      <c r="A61" s="670">
        <v>52</v>
      </c>
      <c r="B61" s="849" t="s">
        <v>92</v>
      </c>
      <c r="C61" s="275"/>
      <c r="D61" s="275" t="s">
        <v>480</v>
      </c>
      <c r="E61" s="275"/>
      <c r="F61" s="267">
        <v>0</v>
      </c>
      <c r="G61" s="828"/>
      <c r="H61" s="850"/>
      <c r="I61" s="851"/>
      <c r="J61" s="275"/>
      <c r="K61" s="275"/>
      <c r="L61" s="267">
        <v>0</v>
      </c>
      <c r="M61" s="267"/>
      <c r="N61" s="267">
        <v>0</v>
      </c>
      <c r="O61" s="267"/>
      <c r="P61" s="268">
        <v>0</v>
      </c>
      <c r="Q61" s="828"/>
      <c r="R61" s="271"/>
    </row>
    <row r="62" spans="1:18">
      <c r="A62" s="670">
        <v>53</v>
      </c>
      <c r="B62" s="849" t="s">
        <v>144</v>
      </c>
      <c r="C62" s="275"/>
      <c r="D62" s="275" t="s">
        <v>480</v>
      </c>
      <c r="E62" s="275"/>
      <c r="F62" s="267">
        <v>0</v>
      </c>
      <c r="G62" s="828"/>
      <c r="H62" s="850"/>
      <c r="I62" s="851"/>
      <c r="J62" s="275"/>
      <c r="K62" s="275"/>
      <c r="L62" s="267">
        <v>0</v>
      </c>
      <c r="M62" s="267"/>
      <c r="N62" s="267">
        <v>0</v>
      </c>
      <c r="O62" s="267"/>
      <c r="P62" s="268">
        <v>0</v>
      </c>
      <c r="Q62" s="828"/>
      <c r="R62" s="271"/>
    </row>
    <row r="63" spans="1:18">
      <c r="A63" s="670">
        <v>54</v>
      </c>
      <c r="B63" s="849" t="s">
        <v>102</v>
      </c>
      <c r="C63" s="275"/>
      <c r="D63" s="275" t="s">
        <v>480</v>
      </c>
      <c r="E63" s="275"/>
      <c r="F63" s="267">
        <v>0</v>
      </c>
      <c r="G63" s="828"/>
      <c r="H63" s="850"/>
      <c r="I63" s="851"/>
      <c r="J63" s="275"/>
      <c r="K63" s="275"/>
      <c r="L63" s="267">
        <v>0</v>
      </c>
      <c r="M63" s="267"/>
      <c r="N63" s="267">
        <v>0</v>
      </c>
      <c r="O63" s="267"/>
      <c r="P63" s="268">
        <v>0</v>
      </c>
      <c r="Q63" s="828"/>
      <c r="R63" s="271"/>
    </row>
    <row r="64" spans="1:18">
      <c r="A64" s="670">
        <v>55</v>
      </c>
      <c r="B64" s="849" t="s">
        <v>101</v>
      </c>
      <c r="C64" s="275"/>
      <c r="D64" s="275" t="s">
        <v>480</v>
      </c>
      <c r="E64" s="275"/>
      <c r="F64" s="267">
        <v>0</v>
      </c>
      <c r="G64" s="828"/>
      <c r="H64" s="850"/>
      <c r="I64" s="851"/>
      <c r="J64" s="275"/>
      <c r="K64" s="275"/>
      <c r="L64" s="267">
        <v>0</v>
      </c>
      <c r="M64" s="267"/>
      <c r="N64" s="267">
        <v>0</v>
      </c>
      <c r="O64" s="267"/>
      <c r="P64" s="268">
        <v>0</v>
      </c>
      <c r="Q64" s="828"/>
      <c r="R64" s="271"/>
    </row>
    <row r="65" spans="1:18">
      <c r="A65" s="670">
        <v>56</v>
      </c>
      <c r="B65" s="849" t="s">
        <v>100</v>
      </c>
      <c r="C65" s="275"/>
      <c r="D65" s="275" t="s">
        <v>480</v>
      </c>
      <c r="E65" s="275"/>
      <c r="F65" s="267">
        <v>0</v>
      </c>
      <c r="G65" s="828"/>
      <c r="H65" s="850"/>
      <c r="I65" s="851"/>
      <c r="J65" s="275"/>
      <c r="K65" s="275"/>
      <c r="L65" s="267">
        <v>0</v>
      </c>
      <c r="M65" s="267"/>
      <c r="N65" s="267">
        <v>0</v>
      </c>
      <c r="O65" s="267"/>
      <c r="P65" s="268">
        <v>0</v>
      </c>
      <c r="Q65" s="828"/>
      <c r="R65" s="271"/>
    </row>
    <row r="66" spans="1:18">
      <c r="A66" s="670">
        <v>57</v>
      </c>
      <c r="B66" s="849" t="s">
        <v>106</v>
      </c>
      <c r="C66" s="275"/>
      <c r="D66" s="275" t="s">
        <v>480</v>
      </c>
      <c r="E66" s="275"/>
      <c r="F66" s="267">
        <v>0</v>
      </c>
      <c r="G66" s="828"/>
      <c r="H66" s="850"/>
      <c r="I66" s="851"/>
      <c r="J66" s="275"/>
      <c r="K66" s="275"/>
      <c r="L66" s="267">
        <v>0</v>
      </c>
      <c r="M66" s="267"/>
      <c r="N66" s="267">
        <v>0</v>
      </c>
      <c r="O66" s="267"/>
      <c r="P66" s="268">
        <v>0</v>
      </c>
      <c r="Q66" s="828"/>
      <c r="R66" s="271"/>
    </row>
    <row r="67" spans="1:18">
      <c r="A67" s="670">
        <v>58</v>
      </c>
      <c r="B67" s="849" t="s">
        <v>99</v>
      </c>
      <c r="C67" s="275"/>
      <c r="D67" s="275" t="s">
        <v>480</v>
      </c>
      <c r="E67" s="275"/>
      <c r="F67" s="267">
        <v>0</v>
      </c>
      <c r="G67" s="828"/>
      <c r="H67" s="850"/>
      <c r="I67" s="851"/>
      <c r="J67" s="275"/>
      <c r="K67" s="275"/>
      <c r="L67" s="267">
        <v>0</v>
      </c>
      <c r="M67" s="267"/>
      <c r="N67" s="267">
        <v>0</v>
      </c>
      <c r="O67" s="267"/>
      <c r="P67" s="268">
        <v>0</v>
      </c>
      <c r="Q67" s="828"/>
      <c r="R67" s="271"/>
    </row>
    <row r="68" spans="1:18">
      <c r="A68" s="670">
        <v>59</v>
      </c>
      <c r="B68" s="849" t="s">
        <v>98</v>
      </c>
      <c r="C68" s="275"/>
      <c r="D68" s="275" t="s">
        <v>480</v>
      </c>
      <c r="E68" s="275"/>
      <c r="F68" s="267">
        <v>0</v>
      </c>
      <c r="G68" s="828"/>
      <c r="H68" s="850"/>
      <c r="I68" s="851"/>
      <c r="J68" s="275"/>
      <c r="K68" s="275"/>
      <c r="L68" s="267">
        <v>0</v>
      </c>
      <c r="M68" s="267"/>
      <c r="N68" s="267">
        <v>0</v>
      </c>
      <c r="O68" s="267"/>
      <c r="P68" s="268">
        <v>0</v>
      </c>
      <c r="Q68" s="828"/>
      <c r="R68" s="271"/>
    </row>
    <row r="69" spans="1:18" ht="24" customHeight="1">
      <c r="A69" s="670">
        <v>60</v>
      </c>
      <c r="B69" s="849"/>
      <c r="C69" s="275"/>
      <c r="D69" s="275"/>
      <c r="E69" s="275"/>
      <c r="F69" s="828"/>
      <c r="G69" s="828"/>
      <c r="H69" s="851"/>
      <c r="I69" s="851"/>
      <c r="J69" s="275"/>
      <c r="K69" s="275"/>
      <c r="L69" s="267">
        <v>0</v>
      </c>
      <c r="M69" s="267"/>
      <c r="N69" s="267"/>
      <c r="O69" s="267"/>
      <c r="P69" s="268"/>
      <c r="Q69" s="828"/>
      <c r="R69" s="271"/>
    </row>
    <row r="70" spans="1:18">
      <c r="A70" s="670">
        <v>61</v>
      </c>
      <c r="B70" s="634"/>
      <c r="P70" s="627"/>
    </row>
    <row r="71" spans="1:18">
      <c r="A71" s="670">
        <v>62</v>
      </c>
      <c r="B71" s="849" t="s">
        <v>174</v>
      </c>
      <c r="C71" s="275"/>
      <c r="F71" s="15" t="s">
        <v>960</v>
      </c>
      <c r="N71" s="272">
        <v>0</v>
      </c>
      <c r="P71" s="627"/>
    </row>
    <row r="72" spans="1:18">
      <c r="A72" s="670">
        <v>63</v>
      </c>
      <c r="B72" s="849" t="s">
        <v>147</v>
      </c>
      <c r="C72" s="275"/>
      <c r="F72" s="15" t="s">
        <v>939</v>
      </c>
      <c r="N72" s="272">
        <v>0</v>
      </c>
      <c r="P72" s="627"/>
    </row>
    <row r="73" spans="1:18">
      <c r="A73" s="670">
        <v>64</v>
      </c>
      <c r="B73" s="857" t="s">
        <v>148</v>
      </c>
      <c r="C73" s="858"/>
      <c r="D73" s="273"/>
      <c r="E73" s="273"/>
      <c r="F73" s="273" t="s">
        <v>961</v>
      </c>
      <c r="G73" s="273"/>
      <c r="H73" s="273"/>
      <c r="I73" s="273"/>
      <c r="J73" s="273"/>
      <c r="K73" s="273"/>
      <c r="L73" s="273"/>
      <c r="M73" s="273"/>
      <c r="N73" s="274">
        <v>0</v>
      </c>
      <c r="O73" s="273"/>
      <c r="P73" s="630"/>
    </row>
    <row r="74" spans="1:18">
      <c r="A74" s="670">
        <v>65</v>
      </c>
    </row>
    <row r="75" spans="1:18">
      <c r="A75" s="670">
        <v>66</v>
      </c>
      <c r="P75" s="304"/>
    </row>
    <row r="76" spans="1:18">
      <c r="A76" s="670">
        <v>67</v>
      </c>
      <c r="B76" s="801" t="s">
        <v>154</v>
      </c>
      <c r="C76" s="801"/>
      <c r="D76" s="801"/>
      <c r="E76" s="801"/>
      <c r="F76" s="801"/>
      <c r="G76" s="801"/>
      <c r="H76" s="801"/>
      <c r="I76" s="801"/>
      <c r="J76" s="801"/>
      <c r="K76" s="801"/>
      <c r="L76" s="801"/>
      <c r="M76" s="801"/>
      <c r="N76" s="801"/>
    </row>
    <row r="77" spans="1:18">
      <c r="A77" s="670">
        <v>68</v>
      </c>
      <c r="B77" s="650" t="s">
        <v>852</v>
      </c>
      <c r="C77" s="650"/>
      <c r="D77" s="650"/>
      <c r="E77" s="650"/>
      <c r="F77" s="650"/>
      <c r="G77" s="650"/>
      <c r="H77" s="650"/>
      <c r="I77" s="650"/>
      <c r="J77" s="650"/>
      <c r="K77" s="650"/>
      <c r="L77" s="650"/>
      <c r="M77" s="650"/>
      <c r="N77" s="650"/>
    </row>
    <row r="78" spans="1:18">
      <c r="A78" s="670">
        <v>69</v>
      </c>
      <c r="B78" s="801"/>
      <c r="C78" s="801"/>
      <c r="D78" s="801"/>
      <c r="E78" s="801"/>
      <c r="F78" s="801"/>
      <c r="G78" s="801"/>
      <c r="H78" s="801"/>
      <c r="I78" s="801"/>
      <c r="J78" s="801"/>
      <c r="K78" s="801"/>
      <c r="L78" s="801"/>
      <c r="M78" s="801"/>
      <c r="N78" s="801"/>
    </row>
    <row r="79" spans="1:18">
      <c r="A79" s="670">
        <v>70</v>
      </c>
      <c r="B79" s="275"/>
      <c r="C79" s="275"/>
      <c r="H79" s="276"/>
      <c r="I79" s="276"/>
      <c r="N79" s="277"/>
    </row>
    <row r="80" spans="1:18">
      <c r="A80" s="670">
        <v>71</v>
      </c>
      <c r="B80" s="839" t="s">
        <v>538</v>
      </c>
      <c r="C80" s="840"/>
      <c r="D80" s="841"/>
      <c r="E80" s="841"/>
      <c r="F80" s="841"/>
      <c r="G80" s="841"/>
      <c r="H80" s="842"/>
      <c r="I80" s="842"/>
      <c r="J80" s="842"/>
      <c r="K80" s="842"/>
      <c r="L80" s="843"/>
      <c r="M80" s="843"/>
      <c r="N80" s="841"/>
      <c r="O80" s="841"/>
      <c r="P80" s="844"/>
    </row>
    <row r="81" spans="1:16">
      <c r="A81" s="670">
        <v>72</v>
      </c>
      <c r="B81" s="845"/>
      <c r="C81" s="846"/>
      <c r="D81" s="800"/>
      <c r="E81" s="800"/>
      <c r="F81" s="800"/>
      <c r="G81" s="800"/>
      <c r="H81" s="275"/>
      <c r="I81" s="275"/>
      <c r="J81" s="275"/>
      <c r="K81" s="275"/>
      <c r="L81" s="801" t="s">
        <v>143</v>
      </c>
      <c r="M81" s="801"/>
      <c r="N81" s="800"/>
      <c r="O81" s="800"/>
      <c r="P81" s="847"/>
    </row>
    <row r="82" spans="1:16">
      <c r="A82" s="670">
        <v>73</v>
      </c>
      <c r="B82" s="848"/>
      <c r="C82" s="846"/>
      <c r="D82" s="800"/>
      <c r="E82" s="800"/>
      <c r="F82" s="800"/>
      <c r="G82" s="800"/>
      <c r="H82" s="275"/>
      <c r="I82" s="275"/>
      <c r="J82" s="275"/>
      <c r="K82" s="275"/>
      <c r="L82" s="801"/>
      <c r="M82" s="801"/>
      <c r="N82" s="800"/>
      <c r="O82" s="800"/>
      <c r="P82" s="847"/>
    </row>
    <row r="83" spans="1:16">
      <c r="A83" s="670">
        <v>74</v>
      </c>
      <c r="B83" s="849" t="s">
        <v>105</v>
      </c>
      <c r="C83" s="275"/>
      <c r="D83" s="275" t="s">
        <v>168</v>
      </c>
      <c r="E83" s="275"/>
      <c r="F83" s="649"/>
      <c r="G83" s="267"/>
      <c r="H83" s="850"/>
      <c r="I83" s="851"/>
      <c r="J83" s="852">
        <v>12</v>
      </c>
      <c r="K83" s="275"/>
      <c r="L83" s="856">
        <v>0</v>
      </c>
      <c r="M83" s="267"/>
      <c r="N83" s="267"/>
      <c r="O83" s="267"/>
      <c r="P83" s="268">
        <v>0</v>
      </c>
    </row>
    <row r="84" spans="1:16">
      <c r="A84" s="670">
        <v>75</v>
      </c>
      <c r="B84" s="849" t="s">
        <v>104</v>
      </c>
      <c r="C84" s="275"/>
      <c r="D84" s="275" t="s">
        <v>168</v>
      </c>
      <c r="E84" s="275"/>
      <c r="F84" s="649"/>
      <c r="G84" s="267"/>
      <c r="H84" s="850"/>
      <c r="I84" s="851"/>
      <c r="J84" s="853">
        <v>11</v>
      </c>
      <c r="L84" s="828">
        <v>0</v>
      </c>
      <c r="M84" s="267"/>
      <c r="N84" s="267"/>
      <c r="O84" s="267"/>
      <c r="P84" s="268">
        <v>0</v>
      </c>
    </row>
    <row r="85" spans="1:16">
      <c r="A85" s="670">
        <v>76</v>
      </c>
      <c r="B85" s="849" t="s">
        <v>103</v>
      </c>
      <c r="C85" s="275"/>
      <c r="D85" s="275" t="s">
        <v>168</v>
      </c>
      <c r="E85" s="275"/>
      <c r="F85" s="649"/>
      <c r="G85" s="267"/>
      <c r="H85" s="850"/>
      <c r="I85" s="851"/>
      <c r="J85" s="853">
        <v>10</v>
      </c>
      <c r="L85" s="828">
        <v>0</v>
      </c>
      <c r="M85" s="267"/>
      <c r="N85" s="267"/>
      <c r="O85" s="267"/>
      <c r="P85" s="268">
        <v>0</v>
      </c>
    </row>
    <row r="86" spans="1:16">
      <c r="A86" s="670">
        <v>77</v>
      </c>
      <c r="B86" s="849" t="s">
        <v>95</v>
      </c>
      <c r="C86" s="275"/>
      <c r="D86" s="275" t="s">
        <v>168</v>
      </c>
      <c r="E86" s="275"/>
      <c r="F86" s="649"/>
      <c r="G86" s="267"/>
      <c r="H86" s="850"/>
      <c r="I86" s="851"/>
      <c r="J86" s="853">
        <v>9</v>
      </c>
      <c r="L86" s="828">
        <v>0</v>
      </c>
      <c r="M86" s="267"/>
      <c r="N86" s="267"/>
      <c r="O86" s="267"/>
      <c r="P86" s="268">
        <v>0</v>
      </c>
    </row>
    <row r="87" spans="1:16">
      <c r="A87" s="670">
        <v>78</v>
      </c>
      <c r="B87" s="849" t="s">
        <v>92</v>
      </c>
      <c r="C87" s="275"/>
      <c r="D87" s="275" t="s">
        <v>168</v>
      </c>
      <c r="E87" s="275"/>
      <c r="F87" s="649"/>
      <c r="G87" s="267"/>
      <c r="H87" s="850"/>
      <c r="I87" s="851"/>
      <c r="J87" s="853">
        <v>8</v>
      </c>
      <c r="L87" s="828">
        <v>0</v>
      </c>
      <c r="M87" s="267"/>
      <c r="N87" s="267"/>
      <c r="O87" s="267"/>
      <c r="P87" s="268">
        <v>0</v>
      </c>
    </row>
    <row r="88" spans="1:16">
      <c r="A88" s="670">
        <v>79</v>
      </c>
      <c r="B88" s="849" t="s">
        <v>144</v>
      </c>
      <c r="C88" s="275"/>
      <c r="D88" s="275" t="s">
        <v>168</v>
      </c>
      <c r="E88" s="275"/>
      <c r="F88" s="649"/>
      <c r="G88" s="267"/>
      <c r="H88" s="850"/>
      <c r="I88" s="851"/>
      <c r="J88" s="853">
        <v>7</v>
      </c>
      <c r="L88" s="828">
        <v>0</v>
      </c>
      <c r="M88" s="267"/>
      <c r="N88" s="267"/>
      <c r="O88" s="267"/>
      <c r="P88" s="268">
        <v>0</v>
      </c>
    </row>
    <row r="89" spans="1:16">
      <c r="A89" s="670">
        <v>80</v>
      </c>
      <c r="B89" s="849" t="s">
        <v>102</v>
      </c>
      <c r="C89" s="275"/>
      <c r="D89" s="275" t="s">
        <v>168</v>
      </c>
      <c r="E89" s="275"/>
      <c r="F89" s="649"/>
      <c r="G89" s="267"/>
      <c r="H89" s="850"/>
      <c r="I89" s="851"/>
      <c r="J89" s="853">
        <v>6</v>
      </c>
      <c r="L89" s="828">
        <v>0</v>
      </c>
      <c r="M89" s="267"/>
      <c r="N89" s="267"/>
      <c r="O89" s="267"/>
      <c r="P89" s="268">
        <v>0</v>
      </c>
    </row>
    <row r="90" spans="1:16">
      <c r="A90" s="670">
        <v>81</v>
      </c>
      <c r="B90" s="849" t="s">
        <v>101</v>
      </c>
      <c r="C90" s="275"/>
      <c r="D90" s="275" t="s">
        <v>168</v>
      </c>
      <c r="E90" s="275"/>
      <c r="F90" s="649"/>
      <c r="G90" s="267"/>
      <c r="H90" s="850"/>
      <c r="I90" s="851"/>
      <c r="J90" s="853">
        <v>5</v>
      </c>
      <c r="L90" s="828">
        <v>0</v>
      </c>
      <c r="M90" s="267"/>
      <c r="N90" s="267"/>
      <c r="O90" s="267"/>
      <c r="P90" s="268">
        <v>0</v>
      </c>
    </row>
    <row r="91" spans="1:16">
      <c r="A91" s="670">
        <v>82</v>
      </c>
      <c r="B91" s="849" t="s">
        <v>100</v>
      </c>
      <c r="C91" s="275"/>
      <c r="D91" s="275" t="s">
        <v>168</v>
      </c>
      <c r="E91" s="275"/>
      <c r="F91" s="649"/>
      <c r="G91" s="267"/>
      <c r="H91" s="850"/>
      <c r="I91" s="851"/>
      <c r="J91" s="853">
        <v>4</v>
      </c>
      <c r="L91" s="828">
        <v>0</v>
      </c>
      <c r="M91" s="267"/>
      <c r="N91" s="267"/>
      <c r="O91" s="267"/>
      <c r="P91" s="268">
        <v>0</v>
      </c>
    </row>
    <row r="92" spans="1:16">
      <c r="A92" s="670">
        <v>83</v>
      </c>
      <c r="B92" s="849" t="s">
        <v>106</v>
      </c>
      <c r="C92" s="275"/>
      <c r="D92" s="275" t="s">
        <v>168</v>
      </c>
      <c r="E92" s="275"/>
      <c r="F92" s="649"/>
      <c r="G92" s="267"/>
      <c r="H92" s="850"/>
      <c r="I92" s="851"/>
      <c r="J92" s="853">
        <v>3</v>
      </c>
      <c r="L92" s="828">
        <v>0</v>
      </c>
      <c r="M92" s="267"/>
      <c r="N92" s="267"/>
      <c r="O92" s="267"/>
      <c r="P92" s="268">
        <v>0</v>
      </c>
    </row>
    <row r="93" spans="1:16">
      <c r="A93" s="670">
        <v>84</v>
      </c>
      <c r="B93" s="849" t="s">
        <v>99</v>
      </c>
      <c r="C93" s="275"/>
      <c r="D93" s="275" t="s">
        <v>168</v>
      </c>
      <c r="E93" s="275"/>
      <c r="F93" s="649"/>
      <c r="G93" s="267"/>
      <c r="H93" s="850"/>
      <c r="I93" s="851"/>
      <c r="J93" s="853">
        <v>2</v>
      </c>
      <c r="L93" s="828">
        <v>0</v>
      </c>
      <c r="M93" s="267"/>
      <c r="N93" s="267"/>
      <c r="O93" s="267"/>
      <c r="P93" s="268">
        <v>0</v>
      </c>
    </row>
    <row r="94" spans="1:16">
      <c r="A94" s="670">
        <v>85</v>
      </c>
      <c r="B94" s="849" t="s">
        <v>98</v>
      </c>
      <c r="C94" s="275"/>
      <c r="D94" s="275" t="s">
        <v>168</v>
      </c>
      <c r="E94" s="275"/>
      <c r="F94" s="649"/>
      <c r="G94" s="267"/>
      <c r="H94" s="850"/>
      <c r="I94" s="851"/>
      <c r="J94" s="853">
        <v>1</v>
      </c>
      <c r="L94" s="828">
        <v>0</v>
      </c>
      <c r="M94" s="267"/>
      <c r="N94" s="267"/>
      <c r="O94" s="267"/>
      <c r="P94" s="268">
        <v>0</v>
      </c>
    </row>
    <row r="95" spans="1:16">
      <c r="A95" s="670">
        <v>86</v>
      </c>
      <c r="B95" s="849"/>
      <c r="C95" s="275"/>
      <c r="D95" s="275"/>
      <c r="E95" s="275"/>
      <c r="F95" s="267"/>
      <c r="G95" s="267"/>
      <c r="H95" s="851"/>
      <c r="I95" s="851"/>
      <c r="L95" s="828">
        <v>0</v>
      </c>
      <c r="M95" s="267"/>
      <c r="N95" s="267"/>
      <c r="O95" s="267"/>
      <c r="P95" s="270">
        <v>0</v>
      </c>
    </row>
    <row r="96" spans="1:16">
      <c r="A96" s="670">
        <v>87</v>
      </c>
      <c r="B96" s="849"/>
      <c r="C96" s="275"/>
      <c r="D96" s="275"/>
      <c r="E96" s="275"/>
      <c r="F96" s="267"/>
      <c r="G96" s="267"/>
      <c r="H96" s="851"/>
      <c r="I96" s="851"/>
      <c r="L96" s="267"/>
      <c r="M96" s="267"/>
      <c r="N96" s="267"/>
      <c r="O96" s="267"/>
      <c r="P96" s="270"/>
    </row>
    <row r="97" spans="1:16">
      <c r="A97" s="670">
        <v>88</v>
      </c>
      <c r="B97" s="849"/>
      <c r="C97" s="275"/>
      <c r="D97" s="275"/>
      <c r="E97" s="275"/>
      <c r="F97" s="267"/>
      <c r="G97" s="267"/>
      <c r="H97" s="851"/>
      <c r="I97" s="851"/>
      <c r="L97" s="119" t="s">
        <v>958</v>
      </c>
      <c r="M97" s="267"/>
      <c r="N97" s="267"/>
      <c r="O97" s="267"/>
      <c r="P97" s="270"/>
    </row>
    <row r="98" spans="1:16">
      <c r="A98" s="670">
        <v>89</v>
      </c>
      <c r="B98" s="849"/>
      <c r="C98" s="275"/>
      <c r="D98" s="275"/>
      <c r="E98" s="275"/>
      <c r="F98" s="267"/>
      <c r="G98" s="267"/>
      <c r="H98" s="851"/>
      <c r="I98" s="851"/>
      <c r="L98" s="119"/>
      <c r="M98" s="267"/>
      <c r="N98" s="267"/>
      <c r="O98" s="267"/>
      <c r="P98" s="270"/>
    </row>
    <row r="99" spans="1:16">
      <c r="A99" s="670">
        <v>90</v>
      </c>
      <c r="B99" s="849" t="s">
        <v>145</v>
      </c>
      <c r="C99" s="275"/>
      <c r="D99" s="275" t="s">
        <v>167</v>
      </c>
      <c r="E99" s="275"/>
      <c r="F99" s="828">
        <v>0</v>
      </c>
      <c r="G99" s="828"/>
      <c r="H99" s="850"/>
      <c r="I99" s="851"/>
      <c r="J99" s="852">
        <v>12</v>
      </c>
      <c r="K99" s="275"/>
      <c r="L99" s="267">
        <v>0</v>
      </c>
      <c r="M99" s="267"/>
      <c r="N99" s="267"/>
      <c r="O99" s="267"/>
      <c r="P99" s="270">
        <v>0</v>
      </c>
    </row>
    <row r="100" spans="1:16">
      <c r="A100" s="670">
        <v>91</v>
      </c>
      <c r="B100" s="849" t="s">
        <v>145</v>
      </c>
      <c r="C100" s="275"/>
      <c r="D100" s="275" t="s">
        <v>172</v>
      </c>
      <c r="E100" s="275"/>
      <c r="F100" s="828">
        <v>0</v>
      </c>
      <c r="G100" s="828"/>
      <c r="H100" s="850"/>
      <c r="I100" s="851"/>
      <c r="J100" s="852">
        <v>12</v>
      </c>
      <c r="K100" s="275"/>
      <c r="L100" s="267">
        <v>0</v>
      </c>
      <c r="M100" s="267"/>
      <c r="N100" s="267"/>
      <c r="O100" s="267"/>
      <c r="P100" s="270">
        <v>0</v>
      </c>
    </row>
    <row r="101" spans="1:16">
      <c r="A101" s="670">
        <v>92</v>
      </c>
      <c r="B101" s="849" t="s">
        <v>145</v>
      </c>
      <c r="C101" s="275"/>
      <c r="D101" s="275" t="s">
        <v>478</v>
      </c>
      <c r="E101" s="275"/>
      <c r="F101" s="828">
        <v>0</v>
      </c>
      <c r="G101" s="828"/>
      <c r="H101" s="850"/>
      <c r="I101" s="851"/>
      <c r="J101" s="852">
        <v>12</v>
      </c>
      <c r="K101" s="275"/>
      <c r="L101" s="267">
        <v>0</v>
      </c>
      <c r="M101" s="267"/>
      <c r="N101" s="267"/>
      <c r="O101" s="267"/>
      <c r="P101" s="270">
        <v>0</v>
      </c>
    </row>
    <row r="102" spans="1:16">
      <c r="A102" s="670">
        <v>93</v>
      </c>
      <c r="B102" s="849" t="s">
        <v>145</v>
      </c>
      <c r="C102" s="275"/>
      <c r="D102" s="275" t="s">
        <v>479</v>
      </c>
      <c r="E102" s="275"/>
      <c r="F102" s="828">
        <v>0</v>
      </c>
      <c r="G102" s="828"/>
      <c r="H102" s="850"/>
      <c r="I102" s="851"/>
      <c r="J102" s="852">
        <v>12</v>
      </c>
      <c r="K102" s="275"/>
      <c r="L102" s="267">
        <v>0</v>
      </c>
      <c r="M102" s="267"/>
      <c r="N102" s="267"/>
      <c r="O102" s="267"/>
      <c r="P102" s="270">
        <v>0</v>
      </c>
    </row>
    <row r="103" spans="1:16">
      <c r="A103" s="670">
        <v>94</v>
      </c>
      <c r="B103" s="849"/>
      <c r="C103" s="275"/>
      <c r="D103" s="275"/>
      <c r="E103" s="275"/>
      <c r="F103" s="828"/>
      <c r="G103" s="828"/>
      <c r="H103" s="851"/>
      <c r="I103" s="851"/>
      <c r="J103" s="275"/>
      <c r="K103" s="275"/>
      <c r="L103" s="267"/>
      <c r="M103" s="267"/>
      <c r="N103" s="267"/>
      <c r="O103" s="267"/>
      <c r="P103" s="270"/>
    </row>
    <row r="104" spans="1:16">
      <c r="A104" s="670">
        <v>95</v>
      </c>
      <c r="B104" s="849"/>
      <c r="C104" s="275"/>
      <c r="D104" s="275"/>
      <c r="E104" s="275"/>
      <c r="F104" s="828"/>
      <c r="G104" s="828"/>
      <c r="H104" s="851"/>
      <c r="I104" s="851"/>
      <c r="J104" s="275"/>
      <c r="K104" s="275"/>
      <c r="L104" s="267"/>
      <c r="M104" s="267"/>
      <c r="N104" s="267"/>
      <c r="O104" s="267"/>
      <c r="P104" s="268"/>
    </row>
    <row r="105" spans="1:16">
      <c r="A105" s="670">
        <v>96</v>
      </c>
      <c r="B105" s="854" t="s">
        <v>146</v>
      </c>
      <c r="C105" s="855"/>
      <c r="D105" s="275"/>
      <c r="E105" s="275"/>
      <c r="F105" s="267"/>
      <c r="G105" s="267"/>
      <c r="H105" s="851"/>
      <c r="I105" s="851"/>
      <c r="J105" s="275"/>
      <c r="K105" s="275"/>
      <c r="L105" s="119" t="s">
        <v>959</v>
      </c>
      <c r="M105" s="119"/>
      <c r="N105" s="267"/>
      <c r="O105" s="267"/>
      <c r="P105" s="268"/>
    </row>
    <row r="106" spans="1:16">
      <c r="A106" s="670">
        <v>97</v>
      </c>
      <c r="B106" s="849" t="s">
        <v>105</v>
      </c>
      <c r="C106" s="275"/>
      <c r="D106" s="275" t="s">
        <v>480</v>
      </c>
      <c r="E106" s="275"/>
      <c r="F106" s="856">
        <v>0</v>
      </c>
      <c r="G106" s="828"/>
      <c r="H106" s="850"/>
      <c r="I106" s="851"/>
      <c r="J106" s="275"/>
      <c r="K106" s="275"/>
      <c r="L106" s="856">
        <v>0</v>
      </c>
      <c r="M106" s="267"/>
      <c r="N106" s="856">
        <v>0</v>
      </c>
      <c r="O106" s="267"/>
      <c r="P106" s="856">
        <v>0</v>
      </c>
    </row>
    <row r="107" spans="1:16">
      <c r="A107" s="670">
        <v>98</v>
      </c>
      <c r="B107" s="849" t="s">
        <v>104</v>
      </c>
      <c r="C107" s="275"/>
      <c r="D107" s="275" t="s">
        <v>480</v>
      </c>
      <c r="E107" s="275"/>
      <c r="F107" s="828">
        <v>0</v>
      </c>
      <c r="G107" s="828"/>
      <c r="H107" s="850"/>
      <c r="I107" s="851"/>
      <c r="J107" s="275"/>
      <c r="K107" s="275"/>
      <c r="L107" s="828">
        <v>0</v>
      </c>
      <c r="M107" s="267"/>
      <c r="N107" s="828">
        <v>0</v>
      </c>
      <c r="O107" s="267"/>
      <c r="P107" s="828">
        <v>0</v>
      </c>
    </row>
    <row r="108" spans="1:16">
      <c r="A108" s="670">
        <v>99</v>
      </c>
      <c r="B108" s="849" t="s">
        <v>103</v>
      </c>
      <c r="C108" s="275"/>
      <c r="D108" s="275" t="s">
        <v>480</v>
      </c>
      <c r="E108" s="275"/>
      <c r="F108" s="828">
        <v>0</v>
      </c>
      <c r="G108" s="828"/>
      <c r="H108" s="850"/>
      <c r="I108" s="851"/>
      <c r="J108" s="275"/>
      <c r="K108" s="275"/>
      <c r="L108" s="828">
        <v>0</v>
      </c>
      <c r="M108" s="267"/>
      <c r="N108" s="828">
        <v>0</v>
      </c>
      <c r="O108" s="267"/>
      <c r="P108" s="828">
        <v>0</v>
      </c>
    </row>
    <row r="109" spans="1:16">
      <c r="A109" s="670">
        <v>100</v>
      </c>
      <c r="B109" s="849" t="s">
        <v>95</v>
      </c>
      <c r="C109" s="275"/>
      <c r="D109" s="275" t="s">
        <v>480</v>
      </c>
      <c r="E109" s="275"/>
      <c r="F109" s="828">
        <v>0</v>
      </c>
      <c r="G109" s="828"/>
      <c r="H109" s="850"/>
      <c r="I109" s="851"/>
      <c r="J109" s="275"/>
      <c r="K109" s="275"/>
      <c r="L109" s="828">
        <v>0</v>
      </c>
      <c r="M109" s="267"/>
      <c r="N109" s="828">
        <v>0</v>
      </c>
      <c r="O109" s="267"/>
      <c r="P109" s="828">
        <v>0</v>
      </c>
    </row>
    <row r="110" spans="1:16">
      <c r="A110" s="670">
        <v>101</v>
      </c>
      <c r="B110" s="849" t="s">
        <v>92</v>
      </c>
      <c r="C110" s="275"/>
      <c r="D110" s="275" t="s">
        <v>480</v>
      </c>
      <c r="E110" s="275"/>
      <c r="F110" s="828">
        <v>0</v>
      </c>
      <c r="G110" s="828"/>
      <c r="H110" s="850"/>
      <c r="I110" s="851"/>
      <c r="J110" s="275"/>
      <c r="K110" s="275"/>
      <c r="L110" s="828">
        <v>0</v>
      </c>
      <c r="M110" s="267"/>
      <c r="N110" s="828">
        <v>0</v>
      </c>
      <c r="O110" s="267"/>
      <c r="P110" s="828">
        <v>0</v>
      </c>
    </row>
    <row r="111" spans="1:16">
      <c r="A111" s="670">
        <v>102</v>
      </c>
      <c r="B111" s="849" t="s">
        <v>144</v>
      </c>
      <c r="C111" s="275"/>
      <c r="D111" s="275" t="s">
        <v>480</v>
      </c>
      <c r="E111" s="275"/>
      <c r="F111" s="828">
        <v>0</v>
      </c>
      <c r="G111" s="828"/>
      <c r="H111" s="850"/>
      <c r="I111" s="851"/>
      <c r="J111" s="275"/>
      <c r="K111" s="275"/>
      <c r="L111" s="828">
        <v>0</v>
      </c>
      <c r="M111" s="267"/>
      <c r="N111" s="828">
        <v>0</v>
      </c>
      <c r="O111" s="267"/>
      <c r="P111" s="828">
        <v>0</v>
      </c>
    </row>
    <row r="112" spans="1:16">
      <c r="A112" s="670">
        <v>103</v>
      </c>
      <c r="B112" s="849" t="s">
        <v>102</v>
      </c>
      <c r="C112" s="275"/>
      <c r="D112" s="275" t="s">
        <v>480</v>
      </c>
      <c r="E112" s="275"/>
      <c r="F112" s="828">
        <v>0</v>
      </c>
      <c r="G112" s="828"/>
      <c r="H112" s="850"/>
      <c r="I112" s="851"/>
      <c r="J112" s="275"/>
      <c r="K112" s="275"/>
      <c r="L112" s="828">
        <v>0</v>
      </c>
      <c r="M112" s="267"/>
      <c r="N112" s="828">
        <v>0</v>
      </c>
      <c r="O112" s="267"/>
      <c r="P112" s="828">
        <v>0</v>
      </c>
    </row>
    <row r="113" spans="1:16">
      <c r="A113" s="670">
        <v>104</v>
      </c>
      <c r="B113" s="849" t="s">
        <v>101</v>
      </c>
      <c r="C113" s="275"/>
      <c r="D113" s="275" t="s">
        <v>480</v>
      </c>
      <c r="E113" s="275"/>
      <c r="F113" s="828">
        <v>0</v>
      </c>
      <c r="G113" s="828"/>
      <c r="H113" s="850"/>
      <c r="I113" s="851"/>
      <c r="J113" s="275"/>
      <c r="K113" s="275"/>
      <c r="L113" s="828">
        <v>0</v>
      </c>
      <c r="M113" s="267"/>
      <c r="N113" s="828">
        <v>0</v>
      </c>
      <c r="O113" s="267"/>
      <c r="P113" s="828">
        <v>0</v>
      </c>
    </row>
    <row r="114" spans="1:16">
      <c r="A114" s="670">
        <v>105</v>
      </c>
      <c r="B114" s="849" t="s">
        <v>100</v>
      </c>
      <c r="C114" s="275"/>
      <c r="D114" s="275" t="s">
        <v>480</v>
      </c>
      <c r="E114" s="275"/>
      <c r="F114" s="828">
        <v>0</v>
      </c>
      <c r="G114" s="828"/>
      <c r="H114" s="850"/>
      <c r="I114" s="851"/>
      <c r="J114" s="275"/>
      <c r="K114" s="275"/>
      <c r="L114" s="828">
        <v>0</v>
      </c>
      <c r="M114" s="267"/>
      <c r="N114" s="828">
        <v>0</v>
      </c>
      <c r="O114" s="267"/>
      <c r="P114" s="828">
        <v>0</v>
      </c>
    </row>
    <row r="115" spans="1:16">
      <c r="A115" s="670">
        <v>106</v>
      </c>
      <c r="B115" s="849" t="s">
        <v>106</v>
      </c>
      <c r="C115" s="275"/>
      <c r="D115" s="275" t="s">
        <v>480</v>
      </c>
      <c r="E115" s="275"/>
      <c r="F115" s="828">
        <v>0</v>
      </c>
      <c r="G115" s="828"/>
      <c r="H115" s="850"/>
      <c r="I115" s="851"/>
      <c r="J115" s="275"/>
      <c r="K115" s="275"/>
      <c r="L115" s="828">
        <v>0</v>
      </c>
      <c r="M115" s="267"/>
      <c r="N115" s="828">
        <v>0</v>
      </c>
      <c r="O115" s="267"/>
      <c r="P115" s="828">
        <v>0</v>
      </c>
    </row>
    <row r="116" spans="1:16">
      <c r="A116" s="670">
        <v>107</v>
      </c>
      <c r="B116" s="849" t="s">
        <v>99</v>
      </c>
      <c r="C116" s="275"/>
      <c r="D116" s="275" t="s">
        <v>480</v>
      </c>
      <c r="E116" s="275"/>
      <c r="F116" s="828">
        <v>0</v>
      </c>
      <c r="G116" s="828"/>
      <c r="H116" s="850"/>
      <c r="I116" s="851"/>
      <c r="J116" s="275"/>
      <c r="K116" s="275"/>
      <c r="L116" s="828">
        <v>0</v>
      </c>
      <c r="M116" s="267"/>
      <c r="N116" s="828">
        <v>0</v>
      </c>
      <c r="O116" s="267"/>
      <c r="P116" s="828">
        <v>0</v>
      </c>
    </row>
    <row r="117" spans="1:16">
      <c r="A117" s="670">
        <v>108</v>
      </c>
      <c r="B117" s="849" t="s">
        <v>98</v>
      </c>
      <c r="C117" s="275"/>
      <c r="D117" s="275" t="s">
        <v>480</v>
      </c>
      <c r="E117" s="275"/>
      <c r="F117" s="828">
        <v>0</v>
      </c>
      <c r="G117" s="828"/>
      <c r="H117" s="850"/>
      <c r="I117" s="851"/>
      <c r="J117" s="275"/>
      <c r="K117" s="275"/>
      <c r="L117" s="828">
        <v>0</v>
      </c>
      <c r="M117" s="267"/>
      <c r="N117" s="828">
        <v>0</v>
      </c>
      <c r="O117" s="267"/>
      <c r="P117" s="828">
        <v>0</v>
      </c>
    </row>
    <row r="118" spans="1:16">
      <c r="A118" s="670">
        <v>109</v>
      </c>
      <c r="B118" s="849"/>
      <c r="C118" s="275"/>
      <c r="D118" s="275"/>
      <c r="E118" s="275"/>
      <c r="F118" s="828">
        <v>0</v>
      </c>
      <c r="G118" s="828"/>
      <c r="H118" s="851"/>
      <c r="I118" s="851"/>
      <c r="J118" s="275"/>
      <c r="K118" s="275"/>
      <c r="L118" s="828">
        <v>0</v>
      </c>
      <c r="M118" s="267"/>
      <c r="N118" s="828">
        <v>0</v>
      </c>
      <c r="O118" s="267"/>
      <c r="P118" s="828">
        <v>0</v>
      </c>
    </row>
    <row r="119" spans="1:16">
      <c r="A119" s="670">
        <v>110</v>
      </c>
      <c r="B119" s="634"/>
      <c r="P119" s="828">
        <v>0</v>
      </c>
    </row>
    <row r="120" spans="1:16">
      <c r="A120" s="670">
        <v>111</v>
      </c>
      <c r="B120" s="849" t="s">
        <v>173</v>
      </c>
      <c r="C120" s="275"/>
      <c r="F120" s="15" t="s">
        <v>962</v>
      </c>
      <c r="N120" s="272">
        <v>0</v>
      </c>
      <c r="P120" s="627"/>
    </row>
    <row r="121" spans="1:16">
      <c r="A121" s="670">
        <v>112</v>
      </c>
      <c r="B121" s="849" t="s">
        <v>147</v>
      </c>
      <c r="C121" s="275"/>
      <c r="F121" s="15" t="s">
        <v>940</v>
      </c>
      <c r="N121" s="272">
        <v>0</v>
      </c>
      <c r="P121" s="627"/>
    </row>
    <row r="122" spans="1:16">
      <c r="A122" s="670">
        <v>113</v>
      </c>
      <c r="B122" s="857" t="s">
        <v>148</v>
      </c>
      <c r="C122" s="858"/>
      <c r="D122" s="273"/>
      <c r="E122" s="273"/>
      <c r="F122" s="273" t="s">
        <v>963</v>
      </c>
      <c r="G122" s="273"/>
      <c r="H122" s="273"/>
      <c r="I122" s="273"/>
      <c r="J122" s="273"/>
      <c r="K122" s="273"/>
      <c r="L122" s="273"/>
      <c r="M122" s="273"/>
      <c r="N122" s="274">
        <v>0</v>
      </c>
      <c r="O122" s="273"/>
      <c r="P122" s="630"/>
    </row>
    <row r="123" spans="1:16">
      <c r="A123" s="670">
        <v>114</v>
      </c>
    </row>
    <row r="124" spans="1:16">
      <c r="A124" s="670">
        <v>115</v>
      </c>
    </row>
    <row r="125" spans="1:16">
      <c r="A125" s="670">
        <v>116</v>
      </c>
      <c r="B125" s="839" t="s">
        <v>539</v>
      </c>
      <c r="C125" s="840"/>
      <c r="D125" s="841"/>
      <c r="E125" s="841"/>
      <c r="F125" s="841"/>
      <c r="G125" s="841"/>
      <c r="H125" s="842"/>
      <c r="I125" s="842"/>
      <c r="J125" s="842"/>
      <c r="K125" s="842"/>
      <c r="L125" s="843"/>
      <c r="M125" s="843"/>
      <c r="N125" s="841"/>
      <c r="O125" s="841"/>
      <c r="P125" s="844"/>
    </row>
    <row r="126" spans="1:16">
      <c r="A126" s="670">
        <v>117</v>
      </c>
      <c r="B126" s="845"/>
      <c r="C126" s="846"/>
      <c r="D126" s="800"/>
      <c r="E126" s="800"/>
      <c r="F126" s="800"/>
      <c r="G126" s="800"/>
      <c r="H126" s="275"/>
      <c r="I126" s="275"/>
      <c r="J126" s="275"/>
      <c r="K126" s="275"/>
      <c r="L126" s="801" t="s">
        <v>143</v>
      </c>
      <c r="M126" s="801"/>
      <c r="N126" s="800"/>
      <c r="O126" s="800"/>
      <c r="P126" s="847"/>
    </row>
    <row r="127" spans="1:16">
      <c r="A127" s="670">
        <v>118</v>
      </c>
      <c r="B127" s="848"/>
      <c r="C127" s="846"/>
      <c r="D127" s="800"/>
      <c r="E127" s="800"/>
      <c r="F127" s="800"/>
      <c r="G127" s="800"/>
      <c r="H127" s="275"/>
      <c r="I127" s="275"/>
      <c r="J127" s="275"/>
      <c r="K127" s="275"/>
      <c r="L127" s="801"/>
      <c r="M127" s="801"/>
      <c r="N127" s="800"/>
      <c r="O127" s="800"/>
      <c r="P127" s="847"/>
    </row>
    <row r="128" spans="1:16">
      <c r="A128" s="670">
        <v>119</v>
      </c>
      <c r="B128" s="849" t="s">
        <v>105</v>
      </c>
      <c r="C128" s="275"/>
      <c r="D128" s="275" t="s">
        <v>167</v>
      </c>
      <c r="E128" s="275"/>
      <c r="F128" s="649"/>
      <c r="G128" s="267"/>
      <c r="H128" s="850"/>
      <c r="I128" s="851"/>
      <c r="J128" s="852">
        <v>12</v>
      </c>
      <c r="K128" s="275"/>
      <c r="L128" s="267">
        <v>0</v>
      </c>
      <c r="M128" s="267"/>
      <c r="N128" s="267"/>
      <c r="O128" s="267"/>
      <c r="P128" s="268">
        <v>0</v>
      </c>
    </row>
    <row r="129" spans="1:16">
      <c r="A129" s="670">
        <v>120</v>
      </c>
      <c r="B129" s="849" t="s">
        <v>104</v>
      </c>
      <c r="C129" s="275"/>
      <c r="D129" s="275" t="s">
        <v>167</v>
      </c>
      <c r="E129" s="275"/>
      <c r="F129" s="649"/>
      <c r="G129" s="267"/>
      <c r="H129" s="850"/>
      <c r="I129" s="851"/>
      <c r="J129" s="853">
        <v>11</v>
      </c>
      <c r="L129" s="267">
        <v>0</v>
      </c>
      <c r="M129" s="267"/>
      <c r="N129" s="267"/>
      <c r="O129" s="267"/>
      <c r="P129" s="268">
        <v>0</v>
      </c>
    </row>
    <row r="130" spans="1:16">
      <c r="A130" s="670">
        <v>121</v>
      </c>
      <c r="B130" s="849" t="s">
        <v>103</v>
      </c>
      <c r="C130" s="275"/>
      <c r="D130" s="275" t="s">
        <v>167</v>
      </c>
      <c r="E130" s="275"/>
      <c r="F130" s="649"/>
      <c r="G130" s="267"/>
      <c r="H130" s="850"/>
      <c r="I130" s="851"/>
      <c r="J130" s="853">
        <v>10</v>
      </c>
      <c r="L130" s="267">
        <v>0</v>
      </c>
      <c r="M130" s="267"/>
      <c r="N130" s="267"/>
      <c r="O130" s="267"/>
      <c r="P130" s="268">
        <v>0</v>
      </c>
    </row>
    <row r="131" spans="1:16">
      <c r="A131" s="670">
        <v>122</v>
      </c>
      <c r="B131" s="849" t="s">
        <v>95</v>
      </c>
      <c r="C131" s="275"/>
      <c r="D131" s="275" t="s">
        <v>167</v>
      </c>
      <c r="E131" s="275"/>
      <c r="F131" s="649"/>
      <c r="G131" s="267"/>
      <c r="H131" s="850"/>
      <c r="I131" s="851"/>
      <c r="J131" s="853">
        <v>9</v>
      </c>
      <c r="L131" s="267">
        <v>0</v>
      </c>
      <c r="M131" s="267"/>
      <c r="N131" s="267"/>
      <c r="O131" s="267"/>
      <c r="P131" s="268">
        <v>0</v>
      </c>
    </row>
    <row r="132" spans="1:16">
      <c r="A132" s="670">
        <v>123</v>
      </c>
      <c r="B132" s="849" t="s">
        <v>92</v>
      </c>
      <c r="C132" s="275"/>
      <c r="D132" s="275" t="s">
        <v>167</v>
      </c>
      <c r="E132" s="275"/>
      <c r="F132" s="649"/>
      <c r="G132" s="267"/>
      <c r="H132" s="850"/>
      <c r="I132" s="851"/>
      <c r="J132" s="853">
        <v>8</v>
      </c>
      <c r="L132" s="267">
        <v>0</v>
      </c>
      <c r="M132" s="267"/>
      <c r="N132" s="267"/>
      <c r="O132" s="267"/>
      <c r="P132" s="268">
        <v>0</v>
      </c>
    </row>
    <row r="133" spans="1:16">
      <c r="A133" s="670">
        <v>124</v>
      </c>
      <c r="B133" s="849" t="s">
        <v>144</v>
      </c>
      <c r="C133" s="275"/>
      <c r="D133" s="275" t="s">
        <v>167</v>
      </c>
      <c r="E133" s="275"/>
      <c r="F133" s="649"/>
      <c r="G133" s="267"/>
      <c r="H133" s="850"/>
      <c r="I133" s="851"/>
      <c r="J133" s="853">
        <v>7</v>
      </c>
      <c r="L133" s="267">
        <v>0</v>
      </c>
      <c r="M133" s="267"/>
      <c r="N133" s="267"/>
      <c r="O133" s="267"/>
      <c r="P133" s="268">
        <v>0</v>
      </c>
    </row>
    <row r="134" spans="1:16">
      <c r="A134" s="670">
        <v>125</v>
      </c>
      <c r="B134" s="849" t="s">
        <v>102</v>
      </c>
      <c r="C134" s="275"/>
      <c r="D134" s="275" t="s">
        <v>167</v>
      </c>
      <c r="E134" s="275"/>
      <c r="F134" s="649"/>
      <c r="G134" s="267"/>
      <c r="H134" s="850"/>
      <c r="I134" s="851"/>
      <c r="J134" s="853">
        <v>6</v>
      </c>
      <c r="L134" s="267">
        <v>0</v>
      </c>
      <c r="M134" s="267"/>
      <c r="N134" s="267"/>
      <c r="O134" s="267"/>
      <c r="P134" s="268">
        <v>0</v>
      </c>
    </row>
    <row r="135" spans="1:16">
      <c r="A135" s="670">
        <v>126</v>
      </c>
      <c r="B135" s="849" t="s">
        <v>101</v>
      </c>
      <c r="C135" s="275"/>
      <c r="D135" s="275" t="s">
        <v>167</v>
      </c>
      <c r="E135" s="275"/>
      <c r="F135" s="649"/>
      <c r="G135" s="267"/>
      <c r="H135" s="850"/>
      <c r="I135" s="851"/>
      <c r="J135" s="853">
        <v>5</v>
      </c>
      <c r="L135" s="267">
        <v>0</v>
      </c>
      <c r="M135" s="267"/>
      <c r="N135" s="267"/>
      <c r="O135" s="267"/>
      <c r="P135" s="268">
        <v>0</v>
      </c>
    </row>
    <row r="136" spans="1:16">
      <c r="A136" s="670">
        <v>127</v>
      </c>
      <c r="B136" s="849" t="s">
        <v>100</v>
      </c>
      <c r="C136" s="275"/>
      <c r="D136" s="275" t="s">
        <v>167</v>
      </c>
      <c r="E136" s="275"/>
      <c r="F136" s="649"/>
      <c r="G136" s="267"/>
      <c r="H136" s="850"/>
      <c r="I136" s="851"/>
      <c r="J136" s="853">
        <v>4</v>
      </c>
      <c r="L136" s="267">
        <v>0</v>
      </c>
      <c r="M136" s="267"/>
      <c r="N136" s="267"/>
      <c r="O136" s="267"/>
      <c r="P136" s="268">
        <v>0</v>
      </c>
    </row>
    <row r="137" spans="1:16">
      <c r="A137" s="670">
        <v>128</v>
      </c>
      <c r="B137" s="849" t="s">
        <v>106</v>
      </c>
      <c r="C137" s="275"/>
      <c r="D137" s="275" t="s">
        <v>167</v>
      </c>
      <c r="E137" s="275"/>
      <c r="F137" s="649"/>
      <c r="G137" s="267"/>
      <c r="H137" s="850"/>
      <c r="I137" s="851"/>
      <c r="J137" s="853">
        <v>3</v>
      </c>
      <c r="L137" s="267">
        <v>0</v>
      </c>
      <c r="M137" s="267"/>
      <c r="N137" s="267"/>
      <c r="O137" s="267"/>
      <c r="P137" s="268">
        <v>0</v>
      </c>
    </row>
    <row r="138" spans="1:16">
      <c r="A138" s="670">
        <v>129</v>
      </c>
      <c r="B138" s="849" t="s">
        <v>99</v>
      </c>
      <c r="C138" s="275"/>
      <c r="D138" s="275" t="s">
        <v>167</v>
      </c>
      <c r="E138" s="275"/>
      <c r="F138" s="649"/>
      <c r="G138" s="267"/>
      <c r="H138" s="850"/>
      <c r="I138" s="851"/>
      <c r="J138" s="853">
        <v>2</v>
      </c>
      <c r="L138" s="267">
        <v>0</v>
      </c>
      <c r="M138" s="267"/>
      <c r="N138" s="267"/>
      <c r="O138" s="267"/>
      <c r="P138" s="268">
        <v>0</v>
      </c>
    </row>
    <row r="139" spans="1:16">
      <c r="A139" s="670">
        <v>130</v>
      </c>
      <c r="B139" s="849" t="s">
        <v>98</v>
      </c>
      <c r="C139" s="275"/>
      <c r="D139" s="275" t="s">
        <v>167</v>
      </c>
      <c r="E139" s="275"/>
      <c r="F139" s="649"/>
      <c r="G139" s="267"/>
      <c r="H139" s="850"/>
      <c r="I139" s="851"/>
      <c r="J139" s="853">
        <v>1</v>
      </c>
      <c r="L139" s="269">
        <v>0</v>
      </c>
      <c r="M139" s="267"/>
      <c r="N139" s="267"/>
      <c r="O139" s="267"/>
      <c r="P139" s="268">
        <v>0</v>
      </c>
    </row>
    <row r="140" spans="1:16">
      <c r="A140" s="670">
        <v>131</v>
      </c>
      <c r="B140" s="849"/>
      <c r="C140" s="275"/>
      <c r="D140" s="275"/>
      <c r="E140" s="275"/>
      <c r="F140" s="267"/>
      <c r="G140" s="267"/>
      <c r="H140" s="851"/>
      <c r="I140" s="851"/>
      <c r="L140" s="267">
        <v>0</v>
      </c>
      <c r="M140" s="267"/>
      <c r="N140" s="267"/>
      <c r="O140" s="267"/>
      <c r="P140" s="270">
        <v>0</v>
      </c>
    </row>
    <row r="141" spans="1:16">
      <c r="A141" s="670">
        <v>132</v>
      </c>
      <c r="B141" s="849"/>
      <c r="C141" s="275"/>
      <c r="D141" s="275"/>
      <c r="E141" s="275"/>
      <c r="F141" s="267"/>
      <c r="G141" s="267"/>
      <c r="H141" s="851"/>
      <c r="I141" s="851"/>
      <c r="L141" s="267"/>
      <c r="M141" s="267"/>
      <c r="N141" s="267"/>
      <c r="O141" s="267"/>
      <c r="P141" s="270"/>
    </row>
    <row r="142" spans="1:16">
      <c r="A142" s="670">
        <v>133</v>
      </c>
      <c r="B142" s="849"/>
      <c r="C142" s="275"/>
      <c r="D142" s="275"/>
      <c r="E142" s="275"/>
      <c r="F142" s="267"/>
      <c r="G142" s="267"/>
      <c r="H142" s="851"/>
      <c r="I142" s="851"/>
      <c r="L142" s="119" t="s">
        <v>958</v>
      </c>
      <c r="M142" s="267"/>
      <c r="N142" s="267"/>
      <c r="O142" s="267"/>
      <c r="P142" s="270"/>
    </row>
    <row r="143" spans="1:16">
      <c r="A143" s="670">
        <v>134</v>
      </c>
      <c r="B143" s="849"/>
      <c r="C143" s="275"/>
      <c r="D143" s="275"/>
      <c r="E143" s="275"/>
      <c r="F143" s="267"/>
      <c r="G143" s="267"/>
      <c r="H143" s="851"/>
      <c r="I143" s="851"/>
      <c r="L143" s="119"/>
      <c r="M143" s="267"/>
      <c r="N143" s="267"/>
      <c r="O143" s="267"/>
      <c r="P143" s="270"/>
    </row>
    <row r="144" spans="1:16">
      <c r="A144" s="670">
        <v>135</v>
      </c>
      <c r="B144" s="849" t="s">
        <v>145</v>
      </c>
      <c r="C144" s="275"/>
      <c r="D144" s="15" t="s">
        <v>172</v>
      </c>
      <c r="E144" s="275"/>
      <c r="F144" s="828">
        <v>0</v>
      </c>
      <c r="G144" s="828"/>
      <c r="H144" s="850"/>
      <c r="I144" s="851"/>
      <c r="J144" s="852">
        <v>12</v>
      </c>
      <c r="K144" s="275"/>
      <c r="L144" s="267">
        <v>0</v>
      </c>
      <c r="M144" s="267"/>
      <c r="N144" s="267"/>
      <c r="O144" s="267"/>
      <c r="P144" s="270">
        <v>0</v>
      </c>
    </row>
    <row r="145" spans="1:16">
      <c r="A145" s="670">
        <v>136</v>
      </c>
      <c r="B145" s="849" t="s">
        <v>145</v>
      </c>
      <c r="C145" s="275"/>
      <c r="D145" s="15" t="s">
        <v>478</v>
      </c>
      <c r="E145" s="275"/>
      <c r="F145" s="828">
        <v>0</v>
      </c>
      <c r="G145" s="828"/>
      <c r="H145" s="850"/>
      <c r="I145" s="851"/>
      <c r="J145" s="852">
        <v>12</v>
      </c>
      <c r="K145" s="275"/>
      <c r="L145" s="267">
        <v>0</v>
      </c>
      <c r="M145" s="267"/>
      <c r="N145" s="267"/>
      <c r="O145" s="267"/>
      <c r="P145" s="270">
        <v>0</v>
      </c>
    </row>
    <row r="146" spans="1:16">
      <c r="A146" s="670">
        <v>137</v>
      </c>
      <c r="B146" s="849" t="s">
        <v>145</v>
      </c>
      <c r="C146" s="275"/>
      <c r="D146" s="15" t="s">
        <v>479</v>
      </c>
      <c r="E146" s="275"/>
      <c r="F146" s="828">
        <v>0</v>
      </c>
      <c r="G146" s="828"/>
      <c r="H146" s="850"/>
      <c r="I146" s="851"/>
      <c r="J146" s="852">
        <v>12</v>
      </c>
      <c r="K146" s="275"/>
      <c r="L146" s="267">
        <v>0</v>
      </c>
      <c r="M146" s="267"/>
      <c r="N146" s="267"/>
      <c r="O146" s="267"/>
      <c r="P146" s="270">
        <v>0</v>
      </c>
    </row>
    <row r="147" spans="1:16">
      <c r="A147" s="670">
        <v>138</v>
      </c>
      <c r="B147" s="849"/>
      <c r="C147" s="275"/>
      <c r="D147" s="275"/>
      <c r="E147" s="275"/>
      <c r="F147" s="828"/>
      <c r="G147" s="828"/>
      <c r="H147" s="851"/>
      <c r="I147" s="851"/>
      <c r="J147" s="275"/>
      <c r="K147" s="275"/>
      <c r="L147" s="267"/>
      <c r="M147" s="267"/>
      <c r="N147" s="267"/>
      <c r="O147" s="267"/>
      <c r="P147" s="270"/>
    </row>
    <row r="148" spans="1:16">
      <c r="A148" s="670">
        <v>139</v>
      </c>
      <c r="B148" s="849"/>
      <c r="C148" s="275"/>
      <c r="D148" s="275"/>
      <c r="E148" s="275"/>
      <c r="F148" s="828"/>
      <c r="G148" s="828"/>
      <c r="H148" s="851"/>
      <c r="I148" s="851"/>
      <c r="J148" s="275"/>
      <c r="K148" s="275"/>
      <c r="L148" s="267"/>
      <c r="M148" s="267"/>
      <c r="N148" s="267"/>
      <c r="O148" s="267"/>
      <c r="P148" s="268"/>
    </row>
    <row r="149" spans="1:16">
      <c r="A149" s="670">
        <v>140</v>
      </c>
      <c r="B149" s="854" t="s">
        <v>146</v>
      </c>
      <c r="C149" s="855"/>
      <c r="D149" s="275"/>
      <c r="E149" s="275"/>
      <c r="F149" s="267"/>
      <c r="G149" s="267"/>
      <c r="H149" s="851"/>
      <c r="I149" s="851"/>
      <c r="J149" s="275"/>
      <c r="K149" s="275"/>
      <c r="L149" s="119" t="s">
        <v>959</v>
      </c>
      <c r="M149" s="119"/>
      <c r="N149" s="267"/>
      <c r="O149" s="267"/>
      <c r="P149" s="268"/>
    </row>
    <row r="150" spans="1:16">
      <c r="A150" s="670">
        <v>141</v>
      </c>
      <c r="B150" s="849" t="s">
        <v>105</v>
      </c>
      <c r="C150" s="275"/>
      <c r="D150" s="275" t="s">
        <v>480</v>
      </c>
      <c r="E150" s="275"/>
      <c r="F150" s="856">
        <v>0</v>
      </c>
      <c r="G150" s="828"/>
      <c r="H150" s="850"/>
      <c r="I150" s="851"/>
      <c r="J150" s="275"/>
      <c r="K150" s="275"/>
      <c r="L150" s="267">
        <v>0</v>
      </c>
      <c r="M150" s="267"/>
      <c r="N150" s="856">
        <v>0</v>
      </c>
      <c r="O150" s="267"/>
      <c r="P150" s="856">
        <v>0</v>
      </c>
    </row>
    <row r="151" spans="1:16">
      <c r="A151" s="670">
        <v>142</v>
      </c>
      <c r="B151" s="849" t="s">
        <v>104</v>
      </c>
      <c r="C151" s="275"/>
      <c r="D151" s="275" t="s">
        <v>480</v>
      </c>
      <c r="E151" s="275"/>
      <c r="F151" s="828">
        <v>0</v>
      </c>
      <c r="G151" s="828"/>
      <c r="H151" s="850"/>
      <c r="I151" s="851"/>
      <c r="J151" s="275"/>
      <c r="K151" s="275"/>
      <c r="L151" s="267">
        <v>0</v>
      </c>
      <c r="M151" s="267"/>
      <c r="N151" s="828">
        <v>0</v>
      </c>
      <c r="O151" s="267"/>
      <c r="P151" s="828">
        <v>0</v>
      </c>
    </row>
    <row r="152" spans="1:16">
      <c r="A152" s="670">
        <v>143</v>
      </c>
      <c r="B152" s="849" t="s">
        <v>103</v>
      </c>
      <c r="C152" s="275"/>
      <c r="D152" s="275" t="s">
        <v>480</v>
      </c>
      <c r="E152" s="275"/>
      <c r="F152" s="828">
        <v>0</v>
      </c>
      <c r="G152" s="828"/>
      <c r="H152" s="850"/>
      <c r="I152" s="851"/>
      <c r="J152" s="275"/>
      <c r="K152" s="275"/>
      <c r="L152" s="267">
        <v>0</v>
      </c>
      <c r="M152" s="267"/>
      <c r="N152" s="828">
        <v>0</v>
      </c>
      <c r="O152" s="267"/>
      <c r="P152" s="828">
        <v>0</v>
      </c>
    </row>
    <row r="153" spans="1:16">
      <c r="A153" s="670">
        <v>144</v>
      </c>
      <c r="B153" s="849" t="s">
        <v>95</v>
      </c>
      <c r="C153" s="275"/>
      <c r="D153" s="275" t="s">
        <v>480</v>
      </c>
      <c r="E153" s="275"/>
      <c r="F153" s="828">
        <v>0</v>
      </c>
      <c r="G153" s="828"/>
      <c r="H153" s="850"/>
      <c r="I153" s="851"/>
      <c r="J153" s="275"/>
      <c r="K153" s="275"/>
      <c r="L153" s="267">
        <v>0</v>
      </c>
      <c r="M153" s="267"/>
      <c r="N153" s="828">
        <v>0</v>
      </c>
      <c r="O153" s="267"/>
      <c r="P153" s="828">
        <v>0</v>
      </c>
    </row>
    <row r="154" spans="1:16">
      <c r="A154" s="670">
        <v>145</v>
      </c>
      <c r="B154" s="849" t="s">
        <v>92</v>
      </c>
      <c r="C154" s="275"/>
      <c r="D154" s="275" t="s">
        <v>480</v>
      </c>
      <c r="E154" s="275"/>
      <c r="F154" s="828">
        <v>0</v>
      </c>
      <c r="G154" s="828"/>
      <c r="H154" s="850"/>
      <c r="I154" s="851"/>
      <c r="J154" s="275"/>
      <c r="K154" s="275"/>
      <c r="L154" s="267">
        <v>0</v>
      </c>
      <c r="M154" s="267"/>
      <c r="N154" s="828">
        <v>0</v>
      </c>
      <c r="O154" s="267"/>
      <c r="P154" s="828">
        <v>0</v>
      </c>
    </row>
    <row r="155" spans="1:16">
      <c r="A155" s="670">
        <v>146</v>
      </c>
      <c r="B155" s="849" t="s">
        <v>144</v>
      </c>
      <c r="C155" s="275"/>
      <c r="D155" s="275" t="s">
        <v>480</v>
      </c>
      <c r="E155" s="275"/>
      <c r="F155" s="828">
        <v>0</v>
      </c>
      <c r="G155" s="828"/>
      <c r="H155" s="850"/>
      <c r="I155" s="851"/>
      <c r="J155" s="275"/>
      <c r="K155" s="275"/>
      <c r="L155" s="267">
        <v>0</v>
      </c>
      <c r="M155" s="267"/>
      <c r="N155" s="828">
        <v>0</v>
      </c>
      <c r="O155" s="267"/>
      <c r="P155" s="828">
        <v>0</v>
      </c>
    </row>
    <row r="156" spans="1:16">
      <c r="A156" s="670">
        <v>147</v>
      </c>
      <c r="B156" s="849" t="s">
        <v>102</v>
      </c>
      <c r="C156" s="275"/>
      <c r="D156" s="275" t="s">
        <v>480</v>
      </c>
      <c r="E156" s="275"/>
      <c r="F156" s="828">
        <v>0</v>
      </c>
      <c r="G156" s="828"/>
      <c r="H156" s="850"/>
      <c r="I156" s="851"/>
      <c r="J156" s="275"/>
      <c r="K156" s="275"/>
      <c r="L156" s="267">
        <v>0</v>
      </c>
      <c r="M156" s="267"/>
      <c r="N156" s="828">
        <v>0</v>
      </c>
      <c r="O156" s="267"/>
      <c r="P156" s="828">
        <v>0</v>
      </c>
    </row>
    <row r="157" spans="1:16">
      <c r="A157" s="670">
        <v>148</v>
      </c>
      <c r="B157" s="849" t="s">
        <v>101</v>
      </c>
      <c r="C157" s="275"/>
      <c r="D157" s="275" t="s">
        <v>480</v>
      </c>
      <c r="E157" s="275"/>
      <c r="F157" s="828">
        <v>0</v>
      </c>
      <c r="G157" s="828"/>
      <c r="H157" s="850"/>
      <c r="I157" s="851"/>
      <c r="J157" s="275"/>
      <c r="K157" s="275"/>
      <c r="L157" s="267">
        <v>0</v>
      </c>
      <c r="M157" s="267"/>
      <c r="N157" s="828">
        <v>0</v>
      </c>
      <c r="O157" s="267"/>
      <c r="P157" s="828">
        <v>0</v>
      </c>
    </row>
    <row r="158" spans="1:16">
      <c r="A158" s="670">
        <v>149</v>
      </c>
      <c r="B158" s="849" t="s">
        <v>100</v>
      </c>
      <c r="C158" s="275"/>
      <c r="D158" s="275" t="s">
        <v>480</v>
      </c>
      <c r="E158" s="275"/>
      <c r="F158" s="828">
        <v>0</v>
      </c>
      <c r="G158" s="828"/>
      <c r="H158" s="850"/>
      <c r="I158" s="851"/>
      <c r="J158" s="275"/>
      <c r="K158" s="275"/>
      <c r="L158" s="267">
        <v>0</v>
      </c>
      <c r="M158" s="267"/>
      <c r="N158" s="828">
        <v>0</v>
      </c>
      <c r="O158" s="267"/>
      <c r="P158" s="828">
        <v>0</v>
      </c>
    </row>
    <row r="159" spans="1:16">
      <c r="A159" s="670">
        <v>150</v>
      </c>
      <c r="B159" s="849" t="s">
        <v>106</v>
      </c>
      <c r="C159" s="275"/>
      <c r="D159" s="275" t="s">
        <v>480</v>
      </c>
      <c r="E159" s="275"/>
      <c r="F159" s="828">
        <v>0</v>
      </c>
      <c r="G159" s="828"/>
      <c r="H159" s="850"/>
      <c r="I159" s="851"/>
      <c r="J159" s="275"/>
      <c r="K159" s="275"/>
      <c r="L159" s="267">
        <v>0</v>
      </c>
      <c r="M159" s="267"/>
      <c r="N159" s="828">
        <v>0</v>
      </c>
      <c r="O159" s="267"/>
      <c r="P159" s="828">
        <v>0</v>
      </c>
    </row>
    <row r="160" spans="1:16">
      <c r="A160" s="670">
        <v>151</v>
      </c>
      <c r="B160" s="849" t="s">
        <v>99</v>
      </c>
      <c r="C160" s="275"/>
      <c r="D160" s="275" t="s">
        <v>480</v>
      </c>
      <c r="E160" s="275"/>
      <c r="F160" s="828">
        <v>0</v>
      </c>
      <c r="G160" s="828"/>
      <c r="H160" s="850"/>
      <c r="I160" s="851"/>
      <c r="J160" s="275"/>
      <c r="K160" s="275"/>
      <c r="L160" s="267">
        <v>0</v>
      </c>
      <c r="M160" s="267"/>
      <c r="N160" s="828">
        <v>0</v>
      </c>
      <c r="O160" s="267"/>
      <c r="P160" s="828">
        <v>0</v>
      </c>
    </row>
    <row r="161" spans="1:16">
      <c r="A161" s="670">
        <v>152</v>
      </c>
      <c r="B161" s="849" t="s">
        <v>98</v>
      </c>
      <c r="C161" s="275"/>
      <c r="D161" s="275" t="s">
        <v>480</v>
      </c>
      <c r="E161" s="275"/>
      <c r="F161" s="828">
        <v>0</v>
      </c>
      <c r="G161" s="828"/>
      <c r="H161" s="850"/>
      <c r="I161" s="851"/>
      <c r="J161" s="275"/>
      <c r="K161" s="275"/>
      <c r="L161" s="269">
        <v>0</v>
      </c>
      <c r="M161" s="267"/>
      <c r="N161" s="828">
        <v>0</v>
      </c>
      <c r="O161" s="267"/>
      <c r="P161" s="828">
        <v>0</v>
      </c>
    </row>
    <row r="162" spans="1:16">
      <c r="A162" s="670">
        <v>153</v>
      </c>
      <c r="B162" s="849"/>
      <c r="C162" s="275"/>
      <c r="D162" s="275"/>
      <c r="E162" s="275"/>
      <c r="F162" s="828"/>
      <c r="G162" s="828"/>
      <c r="H162" s="851"/>
      <c r="I162" s="851"/>
      <c r="J162" s="275"/>
      <c r="K162" s="275"/>
      <c r="L162" s="267">
        <v>0</v>
      </c>
      <c r="M162" s="267"/>
      <c r="N162" s="267"/>
      <c r="O162" s="267"/>
      <c r="P162" s="268"/>
    </row>
    <row r="163" spans="1:16">
      <c r="A163" s="670">
        <v>154</v>
      </c>
      <c r="B163" s="634"/>
      <c r="P163" s="627"/>
    </row>
    <row r="164" spans="1:16">
      <c r="A164" s="670">
        <v>155</v>
      </c>
      <c r="B164" s="849" t="s">
        <v>897</v>
      </c>
      <c r="C164" s="275"/>
      <c r="F164" s="15" t="s">
        <v>964</v>
      </c>
      <c r="N164" s="272">
        <v>0</v>
      </c>
      <c r="P164" s="627"/>
    </row>
    <row r="165" spans="1:16">
      <c r="A165" s="670">
        <v>156</v>
      </c>
      <c r="B165" s="849" t="s">
        <v>147</v>
      </c>
      <c r="C165" s="275"/>
      <c r="F165" s="15" t="s">
        <v>941</v>
      </c>
      <c r="N165" s="272">
        <v>0</v>
      </c>
      <c r="P165" s="627"/>
    </row>
    <row r="166" spans="1:16">
      <c r="A166" s="670">
        <v>157</v>
      </c>
      <c r="B166" s="857" t="s">
        <v>148</v>
      </c>
      <c r="C166" s="858"/>
      <c r="D166" s="273"/>
      <c r="E166" s="273"/>
      <c r="F166" s="273" t="s">
        <v>965</v>
      </c>
      <c r="G166" s="273"/>
      <c r="H166" s="273"/>
      <c r="I166" s="273"/>
      <c r="J166" s="273"/>
      <c r="K166" s="273"/>
      <c r="L166" s="273"/>
      <c r="M166" s="273"/>
      <c r="N166" s="274">
        <v>0</v>
      </c>
      <c r="O166" s="273"/>
      <c r="P166" s="630"/>
    </row>
    <row r="167" spans="1:16">
      <c r="A167" s="670">
        <v>158</v>
      </c>
    </row>
    <row r="168" spans="1:16">
      <c r="A168" s="670">
        <v>159</v>
      </c>
      <c r="P168" s="304"/>
    </row>
    <row r="169" spans="1:16">
      <c r="A169" s="670">
        <v>160</v>
      </c>
      <c r="B169" s="801" t="s">
        <v>154</v>
      </c>
      <c r="C169" s="801"/>
      <c r="D169" s="801"/>
      <c r="E169" s="801"/>
      <c r="F169" s="801"/>
      <c r="G169" s="801"/>
      <c r="H169" s="801"/>
      <c r="I169" s="801"/>
      <c r="J169" s="801"/>
      <c r="K169" s="801"/>
      <c r="L169" s="801"/>
      <c r="M169" s="801"/>
      <c r="N169" s="801"/>
    </row>
    <row r="170" spans="1:16">
      <c r="A170" s="670">
        <v>161</v>
      </c>
      <c r="B170" s="650" t="s">
        <v>852</v>
      </c>
      <c r="C170" s="650"/>
      <c r="D170" s="650"/>
      <c r="E170" s="650"/>
      <c r="F170" s="650"/>
      <c r="G170" s="650"/>
      <c r="H170" s="650"/>
      <c r="I170" s="650"/>
      <c r="J170" s="650"/>
      <c r="K170" s="650"/>
      <c r="L170" s="650"/>
      <c r="M170" s="650"/>
      <c r="N170" s="650"/>
    </row>
    <row r="171" spans="1:16">
      <c r="A171" s="670">
        <v>162</v>
      </c>
      <c r="B171" s="801"/>
      <c r="C171" s="801"/>
      <c r="D171" s="801"/>
      <c r="E171" s="801"/>
      <c r="F171" s="801"/>
      <c r="G171" s="801"/>
      <c r="H171" s="801"/>
      <c r="I171" s="801"/>
      <c r="J171" s="801"/>
      <c r="K171" s="801"/>
      <c r="L171" s="801"/>
      <c r="M171" s="801"/>
      <c r="N171" s="801"/>
    </row>
    <row r="172" spans="1:16">
      <c r="A172" s="670">
        <v>163</v>
      </c>
    </row>
    <row r="173" spans="1:16">
      <c r="A173" s="670">
        <v>164</v>
      </c>
      <c r="B173" s="839" t="s">
        <v>540</v>
      </c>
      <c r="C173" s="840"/>
      <c r="D173" s="841"/>
      <c r="E173" s="841"/>
      <c r="F173" s="841"/>
      <c r="G173" s="841"/>
      <c r="H173" s="842"/>
      <c r="I173" s="842"/>
      <c r="J173" s="842"/>
      <c r="K173" s="842"/>
      <c r="L173" s="843"/>
      <c r="M173" s="843"/>
      <c r="N173" s="841"/>
      <c r="O173" s="841"/>
      <c r="P173" s="844"/>
    </row>
    <row r="174" spans="1:16">
      <c r="A174" s="670">
        <v>165</v>
      </c>
      <c r="B174" s="845"/>
      <c r="C174" s="846"/>
      <c r="D174" s="800"/>
      <c r="E174" s="800"/>
      <c r="F174" s="800"/>
      <c r="G174" s="800"/>
      <c r="H174" s="275"/>
      <c r="I174" s="275"/>
      <c r="J174" s="275"/>
      <c r="K174" s="275"/>
      <c r="L174" s="801" t="s">
        <v>143</v>
      </c>
      <c r="M174" s="801"/>
      <c r="N174" s="800"/>
      <c r="O174" s="800"/>
      <c r="P174" s="847"/>
    </row>
    <row r="175" spans="1:16">
      <c r="A175" s="670">
        <v>166</v>
      </c>
      <c r="B175" s="848"/>
      <c r="C175" s="846"/>
      <c r="D175" s="800"/>
      <c r="E175" s="800"/>
      <c r="F175" s="800"/>
      <c r="G175" s="800"/>
      <c r="H175" s="275"/>
      <c r="I175" s="275"/>
      <c r="J175" s="275"/>
      <c r="K175" s="275"/>
      <c r="L175" s="801"/>
      <c r="M175" s="801"/>
      <c r="N175" s="800"/>
      <c r="O175" s="800"/>
      <c r="P175" s="847"/>
    </row>
    <row r="176" spans="1:16">
      <c r="A176" s="670">
        <v>167</v>
      </c>
      <c r="B176" s="849" t="s">
        <v>105</v>
      </c>
      <c r="C176" s="275"/>
      <c r="D176" s="275" t="s">
        <v>172</v>
      </c>
      <c r="E176" s="275"/>
      <c r="F176" s="649"/>
      <c r="G176" s="267"/>
      <c r="H176" s="850"/>
      <c r="I176" s="851"/>
      <c r="J176" s="852">
        <v>12</v>
      </c>
      <c r="K176" s="275"/>
      <c r="L176" s="856">
        <v>0</v>
      </c>
      <c r="M176" s="267"/>
      <c r="N176" s="267"/>
      <c r="O176" s="267"/>
      <c r="P176" s="856">
        <v>0</v>
      </c>
    </row>
    <row r="177" spans="1:16">
      <c r="A177" s="670">
        <v>168</v>
      </c>
      <c r="B177" s="849" t="s">
        <v>104</v>
      </c>
      <c r="C177" s="275"/>
      <c r="D177" s="275" t="s">
        <v>172</v>
      </c>
      <c r="E177" s="275"/>
      <c r="F177" s="649"/>
      <c r="G177" s="267"/>
      <c r="H177" s="850"/>
      <c r="I177" s="851"/>
      <c r="J177" s="853">
        <v>11</v>
      </c>
      <c r="L177" s="828">
        <v>0</v>
      </c>
      <c r="M177" s="267"/>
      <c r="N177" s="267"/>
      <c r="O177" s="267"/>
      <c r="P177" s="828">
        <v>0</v>
      </c>
    </row>
    <row r="178" spans="1:16">
      <c r="A178" s="670">
        <v>169</v>
      </c>
      <c r="B178" s="849" t="s">
        <v>103</v>
      </c>
      <c r="C178" s="275"/>
      <c r="D178" s="275" t="s">
        <v>172</v>
      </c>
      <c r="E178" s="275"/>
      <c r="F178" s="649"/>
      <c r="G178" s="267"/>
      <c r="H178" s="850"/>
      <c r="I178" s="851"/>
      <c r="J178" s="853">
        <v>10</v>
      </c>
      <c r="L178" s="828">
        <v>0</v>
      </c>
      <c r="M178" s="267"/>
      <c r="N178" s="267"/>
      <c r="O178" s="267"/>
      <c r="P178" s="828">
        <v>0</v>
      </c>
    </row>
    <row r="179" spans="1:16">
      <c r="A179" s="670">
        <v>170</v>
      </c>
      <c r="B179" s="849" t="s">
        <v>95</v>
      </c>
      <c r="C179" s="275"/>
      <c r="D179" s="275" t="s">
        <v>172</v>
      </c>
      <c r="E179" s="275"/>
      <c r="F179" s="649"/>
      <c r="G179" s="267"/>
      <c r="H179" s="850"/>
      <c r="I179" s="851"/>
      <c r="J179" s="853">
        <v>9</v>
      </c>
      <c r="L179" s="828">
        <v>0</v>
      </c>
      <c r="M179" s="267"/>
      <c r="N179" s="267"/>
      <c r="O179" s="267"/>
      <c r="P179" s="828">
        <v>0</v>
      </c>
    </row>
    <row r="180" spans="1:16">
      <c r="A180" s="670">
        <v>171</v>
      </c>
      <c r="B180" s="849" t="s">
        <v>92</v>
      </c>
      <c r="C180" s="275"/>
      <c r="D180" s="275" t="s">
        <v>172</v>
      </c>
      <c r="E180" s="275"/>
      <c r="F180" s="649"/>
      <c r="G180" s="267"/>
      <c r="H180" s="850"/>
      <c r="I180" s="851"/>
      <c r="J180" s="853">
        <v>8</v>
      </c>
      <c r="L180" s="828">
        <v>0</v>
      </c>
      <c r="M180" s="267"/>
      <c r="N180" s="267"/>
      <c r="O180" s="267"/>
      <c r="P180" s="828">
        <v>0</v>
      </c>
    </row>
    <row r="181" spans="1:16">
      <c r="A181" s="670">
        <v>172</v>
      </c>
      <c r="B181" s="849" t="s">
        <v>144</v>
      </c>
      <c r="C181" s="275"/>
      <c r="D181" s="275" t="s">
        <v>172</v>
      </c>
      <c r="E181" s="275"/>
      <c r="F181" s="649"/>
      <c r="G181" s="267"/>
      <c r="H181" s="850"/>
      <c r="I181" s="851"/>
      <c r="J181" s="853">
        <v>7</v>
      </c>
      <c r="L181" s="828">
        <v>0</v>
      </c>
      <c r="M181" s="267"/>
      <c r="N181" s="267"/>
      <c r="O181" s="267"/>
      <c r="P181" s="828">
        <v>0</v>
      </c>
    </row>
    <row r="182" spans="1:16">
      <c r="A182" s="670">
        <v>173</v>
      </c>
      <c r="B182" s="849" t="s">
        <v>102</v>
      </c>
      <c r="C182" s="275"/>
      <c r="D182" s="275" t="s">
        <v>172</v>
      </c>
      <c r="E182" s="275"/>
      <c r="F182" s="649"/>
      <c r="G182" s="267"/>
      <c r="H182" s="850"/>
      <c r="I182" s="851"/>
      <c r="J182" s="853">
        <v>6</v>
      </c>
      <c r="L182" s="828">
        <v>0</v>
      </c>
      <c r="M182" s="267"/>
      <c r="N182" s="267"/>
      <c r="O182" s="267"/>
      <c r="P182" s="828">
        <v>0</v>
      </c>
    </row>
    <row r="183" spans="1:16">
      <c r="A183" s="670">
        <v>174</v>
      </c>
      <c r="B183" s="849" t="s">
        <v>101</v>
      </c>
      <c r="C183" s="275"/>
      <c r="D183" s="275" t="s">
        <v>172</v>
      </c>
      <c r="E183" s="275"/>
      <c r="F183" s="649"/>
      <c r="G183" s="267"/>
      <c r="H183" s="850"/>
      <c r="I183" s="851"/>
      <c r="J183" s="853">
        <v>5</v>
      </c>
      <c r="L183" s="828">
        <v>0</v>
      </c>
      <c r="M183" s="267"/>
      <c r="N183" s="267"/>
      <c r="O183" s="267"/>
      <c r="P183" s="828">
        <v>0</v>
      </c>
    </row>
    <row r="184" spans="1:16">
      <c r="A184" s="670">
        <v>175</v>
      </c>
      <c r="B184" s="849" t="s">
        <v>100</v>
      </c>
      <c r="C184" s="275"/>
      <c r="D184" s="275" t="s">
        <v>172</v>
      </c>
      <c r="E184" s="275"/>
      <c r="F184" s="649"/>
      <c r="G184" s="267"/>
      <c r="H184" s="850"/>
      <c r="I184" s="851"/>
      <c r="J184" s="853">
        <v>4</v>
      </c>
      <c r="L184" s="828">
        <v>0</v>
      </c>
      <c r="M184" s="267"/>
      <c r="N184" s="267"/>
      <c r="O184" s="267"/>
      <c r="P184" s="828">
        <v>0</v>
      </c>
    </row>
    <row r="185" spans="1:16">
      <c r="A185" s="670">
        <v>176</v>
      </c>
      <c r="B185" s="849" t="s">
        <v>106</v>
      </c>
      <c r="C185" s="275"/>
      <c r="D185" s="275" t="s">
        <v>172</v>
      </c>
      <c r="E185" s="275"/>
      <c r="F185" s="649"/>
      <c r="G185" s="267"/>
      <c r="H185" s="850"/>
      <c r="I185" s="851"/>
      <c r="J185" s="853">
        <v>3</v>
      </c>
      <c r="L185" s="828">
        <v>0</v>
      </c>
      <c r="M185" s="267"/>
      <c r="N185" s="267"/>
      <c r="O185" s="267"/>
      <c r="P185" s="828">
        <v>0</v>
      </c>
    </row>
    <row r="186" spans="1:16">
      <c r="A186" s="670">
        <v>177</v>
      </c>
      <c r="B186" s="849" t="s">
        <v>99</v>
      </c>
      <c r="C186" s="275"/>
      <c r="D186" s="275" t="s">
        <v>172</v>
      </c>
      <c r="E186" s="275"/>
      <c r="F186" s="649"/>
      <c r="G186" s="267"/>
      <c r="H186" s="850"/>
      <c r="I186" s="851"/>
      <c r="J186" s="853">
        <v>2</v>
      </c>
      <c r="L186" s="828">
        <v>0</v>
      </c>
      <c r="M186" s="267"/>
      <c r="N186" s="267"/>
      <c r="O186" s="267"/>
      <c r="P186" s="828">
        <v>0</v>
      </c>
    </row>
    <row r="187" spans="1:16">
      <c r="A187" s="670">
        <v>178</v>
      </c>
      <c r="B187" s="849" t="s">
        <v>98</v>
      </c>
      <c r="C187" s="275"/>
      <c r="D187" s="275" t="s">
        <v>172</v>
      </c>
      <c r="E187" s="275"/>
      <c r="F187" s="649"/>
      <c r="G187" s="267"/>
      <c r="H187" s="850"/>
      <c r="I187" s="851"/>
      <c r="J187" s="853">
        <v>1</v>
      </c>
      <c r="L187" s="828">
        <v>0</v>
      </c>
      <c r="M187" s="267"/>
      <c r="N187" s="267"/>
      <c r="O187" s="267"/>
      <c r="P187" s="828">
        <v>0</v>
      </c>
    </row>
    <row r="188" spans="1:16">
      <c r="A188" s="670">
        <v>179</v>
      </c>
      <c r="B188" s="849"/>
      <c r="C188" s="275"/>
      <c r="D188" s="275"/>
      <c r="E188" s="275"/>
      <c r="F188" s="267"/>
      <c r="G188" s="267"/>
      <c r="H188" s="851"/>
      <c r="I188" s="851"/>
      <c r="L188" s="267">
        <v>0</v>
      </c>
      <c r="M188" s="267"/>
      <c r="N188" s="267"/>
      <c r="O188" s="267"/>
      <c r="P188" s="270">
        <v>0</v>
      </c>
    </row>
    <row r="189" spans="1:16">
      <c r="A189" s="670">
        <v>180</v>
      </c>
      <c r="B189" s="849"/>
      <c r="C189" s="275"/>
      <c r="D189" s="275"/>
      <c r="E189" s="275"/>
      <c r="F189" s="267"/>
      <c r="G189" s="267"/>
      <c r="H189" s="851"/>
      <c r="I189" s="851"/>
      <c r="L189" s="267"/>
      <c r="M189" s="267"/>
      <c r="N189" s="267"/>
      <c r="O189" s="267"/>
      <c r="P189" s="270"/>
    </row>
    <row r="190" spans="1:16">
      <c r="A190" s="670">
        <v>181</v>
      </c>
      <c r="B190" s="849"/>
      <c r="C190" s="275"/>
      <c r="D190" s="275"/>
      <c r="E190" s="275"/>
      <c r="F190" s="267"/>
      <c r="G190" s="267"/>
      <c r="H190" s="851"/>
      <c r="I190" s="851"/>
      <c r="L190" s="119" t="s">
        <v>958</v>
      </c>
      <c r="M190" s="267"/>
      <c r="N190" s="267"/>
      <c r="O190" s="267"/>
      <c r="P190" s="270"/>
    </row>
    <row r="191" spans="1:16">
      <c r="A191" s="670">
        <v>182</v>
      </c>
      <c r="B191" s="849"/>
      <c r="C191" s="275"/>
      <c r="D191" s="275"/>
      <c r="E191" s="275"/>
      <c r="F191" s="267"/>
      <c r="G191" s="267"/>
      <c r="H191" s="851"/>
      <c r="I191" s="851"/>
      <c r="L191" s="119"/>
      <c r="M191" s="267"/>
      <c r="N191" s="267"/>
      <c r="O191" s="267"/>
      <c r="P191" s="270"/>
    </row>
    <row r="192" spans="1:16">
      <c r="A192" s="670">
        <v>183</v>
      </c>
      <c r="B192" s="849" t="s">
        <v>145</v>
      </c>
      <c r="C192" s="275"/>
      <c r="D192" s="275" t="s">
        <v>478</v>
      </c>
      <c r="E192" s="275"/>
      <c r="F192" s="828">
        <v>0</v>
      </c>
      <c r="G192" s="828"/>
      <c r="H192" s="850"/>
      <c r="I192" s="851"/>
      <c r="J192" s="852">
        <v>12</v>
      </c>
      <c r="K192" s="275"/>
      <c r="L192" s="267">
        <v>0</v>
      </c>
      <c r="M192" s="267"/>
      <c r="N192" s="267"/>
      <c r="O192" s="267"/>
      <c r="P192" s="270">
        <v>0</v>
      </c>
    </row>
    <row r="193" spans="1:16">
      <c r="A193" s="670">
        <v>184</v>
      </c>
      <c r="B193" s="849" t="s">
        <v>145</v>
      </c>
      <c r="C193" s="275"/>
      <c r="D193" s="275" t="s">
        <v>479</v>
      </c>
      <c r="E193" s="275"/>
      <c r="F193" s="828">
        <v>0</v>
      </c>
      <c r="G193" s="828"/>
      <c r="H193" s="850"/>
      <c r="I193" s="851"/>
      <c r="J193" s="852">
        <v>12</v>
      </c>
      <c r="K193" s="275"/>
      <c r="L193" s="267">
        <v>0</v>
      </c>
      <c r="M193" s="267"/>
      <c r="N193" s="267"/>
      <c r="O193" s="267"/>
      <c r="P193" s="270">
        <v>0</v>
      </c>
    </row>
    <row r="194" spans="1:16">
      <c r="A194" s="670">
        <v>185</v>
      </c>
      <c r="B194" s="849"/>
      <c r="C194" s="275"/>
      <c r="D194" s="275"/>
      <c r="E194" s="275"/>
      <c r="F194" s="828"/>
      <c r="G194" s="828"/>
      <c r="H194" s="851"/>
      <c r="I194" s="851"/>
      <c r="J194" s="275"/>
      <c r="K194" s="275"/>
      <c r="L194" s="267"/>
      <c r="M194" s="267"/>
      <c r="N194" s="267"/>
      <c r="O194" s="267"/>
      <c r="P194" s="270"/>
    </row>
    <row r="195" spans="1:16">
      <c r="A195" s="670">
        <v>186</v>
      </c>
      <c r="B195" s="849"/>
      <c r="C195" s="275"/>
      <c r="D195" s="275"/>
      <c r="E195" s="275"/>
      <c r="F195" s="828"/>
      <c r="G195" s="828"/>
      <c r="H195" s="851"/>
      <c r="I195" s="851"/>
      <c r="J195" s="275"/>
      <c r="K195" s="275"/>
      <c r="L195" s="267"/>
      <c r="M195" s="267"/>
      <c r="N195" s="267"/>
      <c r="O195" s="267"/>
      <c r="P195" s="268"/>
    </row>
    <row r="196" spans="1:16">
      <c r="A196" s="670">
        <v>187</v>
      </c>
      <c r="B196" s="854" t="s">
        <v>146</v>
      </c>
      <c r="C196" s="855"/>
      <c r="D196" s="275"/>
      <c r="E196" s="275"/>
      <c r="F196" s="267"/>
      <c r="G196" s="267"/>
      <c r="H196" s="851"/>
      <c r="I196" s="851"/>
      <c r="J196" s="275"/>
      <c r="K196" s="275"/>
      <c r="L196" s="119" t="s">
        <v>959</v>
      </c>
      <c r="M196" s="119"/>
      <c r="N196" s="267"/>
      <c r="O196" s="267"/>
      <c r="P196" s="268"/>
    </row>
    <row r="197" spans="1:16">
      <c r="A197" s="670">
        <v>188</v>
      </c>
      <c r="B197" s="849" t="s">
        <v>105</v>
      </c>
      <c r="C197" s="275"/>
      <c r="D197" s="275" t="s">
        <v>480</v>
      </c>
      <c r="E197" s="275"/>
      <c r="F197" s="856">
        <v>0</v>
      </c>
      <c r="G197" s="828"/>
      <c r="H197" s="850"/>
      <c r="I197" s="851"/>
      <c r="J197" s="275"/>
      <c r="K197" s="275"/>
      <c r="L197" s="856">
        <v>0</v>
      </c>
      <c r="M197" s="267"/>
      <c r="N197" s="856">
        <v>0</v>
      </c>
      <c r="O197" s="267"/>
      <c r="P197" s="856">
        <v>0</v>
      </c>
    </row>
    <row r="198" spans="1:16">
      <c r="A198" s="670">
        <v>189</v>
      </c>
      <c r="B198" s="849" t="s">
        <v>104</v>
      </c>
      <c r="C198" s="275"/>
      <c r="D198" s="275" t="s">
        <v>480</v>
      </c>
      <c r="E198" s="275"/>
      <c r="F198" s="828">
        <v>0</v>
      </c>
      <c r="G198" s="828"/>
      <c r="H198" s="850"/>
      <c r="I198" s="851"/>
      <c r="J198" s="275"/>
      <c r="K198" s="275"/>
      <c r="L198" s="828">
        <v>0</v>
      </c>
      <c r="M198" s="267"/>
      <c r="N198" s="828">
        <v>0</v>
      </c>
      <c r="O198" s="267"/>
      <c r="P198" s="828">
        <v>0</v>
      </c>
    </row>
    <row r="199" spans="1:16">
      <c r="A199" s="670">
        <v>190</v>
      </c>
      <c r="B199" s="849" t="s">
        <v>103</v>
      </c>
      <c r="C199" s="275"/>
      <c r="D199" s="275" t="s">
        <v>480</v>
      </c>
      <c r="E199" s="275"/>
      <c r="F199" s="828">
        <v>0</v>
      </c>
      <c r="G199" s="828"/>
      <c r="H199" s="850"/>
      <c r="I199" s="851"/>
      <c r="J199" s="275"/>
      <c r="K199" s="275"/>
      <c r="L199" s="828">
        <v>0</v>
      </c>
      <c r="M199" s="267"/>
      <c r="N199" s="828">
        <v>0</v>
      </c>
      <c r="O199" s="267"/>
      <c r="P199" s="828">
        <v>0</v>
      </c>
    </row>
    <row r="200" spans="1:16">
      <c r="A200" s="670">
        <v>191</v>
      </c>
      <c r="B200" s="849" t="s">
        <v>95</v>
      </c>
      <c r="C200" s="275"/>
      <c r="D200" s="275" t="s">
        <v>480</v>
      </c>
      <c r="E200" s="275"/>
      <c r="F200" s="828">
        <v>0</v>
      </c>
      <c r="G200" s="828"/>
      <c r="H200" s="850"/>
      <c r="I200" s="851"/>
      <c r="J200" s="275"/>
      <c r="K200" s="275"/>
      <c r="L200" s="828">
        <v>0</v>
      </c>
      <c r="M200" s="267"/>
      <c r="N200" s="828">
        <v>0</v>
      </c>
      <c r="O200" s="267"/>
      <c r="P200" s="828">
        <v>0</v>
      </c>
    </row>
    <row r="201" spans="1:16">
      <c r="A201" s="670">
        <v>192</v>
      </c>
      <c r="B201" s="849" t="s">
        <v>92</v>
      </c>
      <c r="C201" s="275"/>
      <c r="D201" s="275" t="s">
        <v>480</v>
      </c>
      <c r="E201" s="275"/>
      <c r="F201" s="828">
        <v>0</v>
      </c>
      <c r="G201" s="828"/>
      <c r="H201" s="850"/>
      <c r="I201" s="851"/>
      <c r="J201" s="275"/>
      <c r="K201" s="275"/>
      <c r="L201" s="828">
        <v>0</v>
      </c>
      <c r="M201" s="267"/>
      <c r="N201" s="828">
        <v>0</v>
      </c>
      <c r="O201" s="267"/>
      <c r="P201" s="828">
        <v>0</v>
      </c>
    </row>
    <row r="202" spans="1:16">
      <c r="A202" s="670">
        <v>193</v>
      </c>
      <c r="B202" s="849" t="s">
        <v>144</v>
      </c>
      <c r="C202" s="275"/>
      <c r="D202" s="275" t="s">
        <v>480</v>
      </c>
      <c r="E202" s="275"/>
      <c r="F202" s="828">
        <v>0</v>
      </c>
      <c r="G202" s="828"/>
      <c r="H202" s="850"/>
      <c r="I202" s="851"/>
      <c r="J202" s="275"/>
      <c r="K202" s="275"/>
      <c r="L202" s="828">
        <v>0</v>
      </c>
      <c r="M202" s="267"/>
      <c r="N202" s="828">
        <v>0</v>
      </c>
      <c r="O202" s="267"/>
      <c r="P202" s="828">
        <v>0</v>
      </c>
    </row>
    <row r="203" spans="1:16">
      <c r="A203" s="670">
        <v>194</v>
      </c>
      <c r="B203" s="849" t="s">
        <v>102</v>
      </c>
      <c r="C203" s="275"/>
      <c r="D203" s="275" t="s">
        <v>480</v>
      </c>
      <c r="E203" s="275"/>
      <c r="F203" s="828">
        <v>0</v>
      </c>
      <c r="G203" s="828"/>
      <c r="H203" s="850"/>
      <c r="I203" s="851"/>
      <c r="J203" s="275"/>
      <c r="K203" s="275"/>
      <c r="L203" s="828">
        <v>0</v>
      </c>
      <c r="M203" s="267"/>
      <c r="N203" s="828">
        <v>0</v>
      </c>
      <c r="O203" s="267"/>
      <c r="P203" s="828">
        <v>0</v>
      </c>
    </row>
    <row r="204" spans="1:16">
      <c r="A204" s="670">
        <v>195</v>
      </c>
      <c r="B204" s="849" t="s">
        <v>101</v>
      </c>
      <c r="C204" s="275"/>
      <c r="D204" s="275" t="s">
        <v>480</v>
      </c>
      <c r="E204" s="275"/>
      <c r="F204" s="828">
        <v>0</v>
      </c>
      <c r="G204" s="828"/>
      <c r="H204" s="850"/>
      <c r="I204" s="851"/>
      <c r="J204" s="275"/>
      <c r="K204" s="275"/>
      <c r="L204" s="828">
        <v>0</v>
      </c>
      <c r="M204" s="267"/>
      <c r="N204" s="828">
        <v>0</v>
      </c>
      <c r="O204" s="267"/>
      <c r="P204" s="828">
        <v>0</v>
      </c>
    </row>
    <row r="205" spans="1:16">
      <c r="A205" s="670">
        <v>196</v>
      </c>
      <c r="B205" s="849" t="s">
        <v>100</v>
      </c>
      <c r="C205" s="275"/>
      <c r="D205" s="275" t="s">
        <v>480</v>
      </c>
      <c r="E205" s="275"/>
      <c r="F205" s="828">
        <v>0</v>
      </c>
      <c r="G205" s="828"/>
      <c r="H205" s="850"/>
      <c r="I205" s="851"/>
      <c r="J205" s="275"/>
      <c r="K205" s="275"/>
      <c r="L205" s="828">
        <v>0</v>
      </c>
      <c r="M205" s="267"/>
      <c r="N205" s="828">
        <v>0</v>
      </c>
      <c r="O205" s="267"/>
      <c r="P205" s="828">
        <v>0</v>
      </c>
    </row>
    <row r="206" spans="1:16">
      <c r="A206" s="670">
        <v>197</v>
      </c>
      <c r="B206" s="849" t="s">
        <v>106</v>
      </c>
      <c r="C206" s="275"/>
      <c r="D206" s="275" t="s">
        <v>480</v>
      </c>
      <c r="E206" s="275"/>
      <c r="F206" s="828">
        <v>0</v>
      </c>
      <c r="G206" s="828"/>
      <c r="H206" s="850"/>
      <c r="I206" s="851"/>
      <c r="J206" s="275"/>
      <c r="K206" s="275"/>
      <c r="L206" s="828">
        <v>0</v>
      </c>
      <c r="M206" s="267"/>
      <c r="N206" s="828">
        <v>0</v>
      </c>
      <c r="O206" s="267"/>
      <c r="P206" s="828">
        <v>0</v>
      </c>
    </row>
    <row r="207" spans="1:16">
      <c r="A207" s="670">
        <v>198</v>
      </c>
      <c r="B207" s="849" t="s">
        <v>99</v>
      </c>
      <c r="C207" s="275"/>
      <c r="D207" s="275" t="s">
        <v>480</v>
      </c>
      <c r="E207" s="275"/>
      <c r="F207" s="828">
        <v>0</v>
      </c>
      <c r="G207" s="828"/>
      <c r="H207" s="850"/>
      <c r="I207" s="851"/>
      <c r="J207" s="275"/>
      <c r="K207" s="275"/>
      <c r="L207" s="828">
        <v>0</v>
      </c>
      <c r="M207" s="267"/>
      <c r="N207" s="828">
        <v>0</v>
      </c>
      <c r="O207" s="267"/>
      <c r="P207" s="828">
        <v>0</v>
      </c>
    </row>
    <row r="208" spans="1:16">
      <c r="A208" s="670">
        <v>199</v>
      </c>
      <c r="B208" s="849" t="s">
        <v>98</v>
      </c>
      <c r="C208" s="275"/>
      <c r="D208" s="275" t="s">
        <v>480</v>
      </c>
      <c r="E208" s="275"/>
      <c r="F208" s="828">
        <v>0</v>
      </c>
      <c r="G208" s="828"/>
      <c r="H208" s="850"/>
      <c r="I208" s="851"/>
      <c r="J208" s="275"/>
      <c r="K208" s="275"/>
      <c r="L208" s="828">
        <v>0</v>
      </c>
      <c r="M208" s="267"/>
      <c r="N208" s="828">
        <v>0</v>
      </c>
      <c r="O208" s="267"/>
      <c r="P208" s="828">
        <v>0</v>
      </c>
    </row>
    <row r="209" spans="1:16">
      <c r="A209" s="670">
        <v>200</v>
      </c>
      <c r="B209" s="849"/>
      <c r="C209" s="275"/>
      <c r="D209" s="275"/>
      <c r="E209" s="275"/>
      <c r="F209" s="267">
        <v>0</v>
      </c>
      <c r="G209" s="828"/>
      <c r="H209" s="851"/>
      <c r="I209" s="851"/>
      <c r="J209" s="275"/>
      <c r="K209" s="275"/>
      <c r="L209" s="267">
        <v>0</v>
      </c>
      <c r="M209" s="267"/>
      <c r="N209" s="267">
        <v>0</v>
      </c>
      <c r="O209" s="267"/>
      <c r="P209" s="267">
        <v>0</v>
      </c>
    </row>
    <row r="210" spans="1:16">
      <c r="A210" s="670">
        <v>201</v>
      </c>
      <c r="B210" s="634"/>
      <c r="P210" s="627"/>
    </row>
    <row r="211" spans="1:16">
      <c r="A211" s="670">
        <v>202</v>
      </c>
      <c r="B211" s="849" t="s">
        <v>898</v>
      </c>
      <c r="C211" s="275"/>
      <c r="F211" s="15" t="s">
        <v>966</v>
      </c>
      <c r="N211" s="272">
        <v>0</v>
      </c>
      <c r="P211" s="627"/>
    </row>
    <row r="212" spans="1:16">
      <c r="A212" s="670">
        <v>203</v>
      </c>
      <c r="B212" s="849" t="s">
        <v>147</v>
      </c>
      <c r="C212" s="275"/>
      <c r="F212" s="15" t="s">
        <v>942</v>
      </c>
      <c r="N212" s="272">
        <v>0</v>
      </c>
      <c r="P212" s="627"/>
    </row>
    <row r="213" spans="1:16">
      <c r="A213" s="670">
        <v>204</v>
      </c>
      <c r="B213" s="857" t="s">
        <v>1445</v>
      </c>
      <c r="C213" s="858"/>
      <c r="D213" s="273"/>
      <c r="E213" s="273"/>
      <c r="F213" s="273" t="s">
        <v>967</v>
      </c>
      <c r="G213" s="273"/>
      <c r="H213" s="273"/>
      <c r="I213" s="273"/>
      <c r="J213" s="273"/>
      <c r="K213" s="273"/>
      <c r="L213" s="273"/>
      <c r="M213" s="273"/>
      <c r="N213" s="274">
        <v>0</v>
      </c>
      <c r="O213" s="273"/>
      <c r="P213" s="630"/>
    </row>
    <row r="214" spans="1:16">
      <c r="A214" s="670">
        <v>205</v>
      </c>
    </row>
    <row r="215" spans="1:16">
      <c r="A215" s="670">
        <v>206</v>
      </c>
    </row>
    <row r="216" spans="1:16">
      <c r="A216" s="670">
        <v>207</v>
      </c>
      <c r="B216" s="839" t="s">
        <v>541</v>
      </c>
      <c r="C216" s="840"/>
      <c r="D216" s="841"/>
      <c r="E216" s="841"/>
      <c r="F216" s="841"/>
      <c r="G216" s="841"/>
      <c r="H216" s="842"/>
      <c r="I216" s="842"/>
      <c r="J216" s="842"/>
      <c r="K216" s="842"/>
      <c r="L216" s="843"/>
      <c r="M216" s="843"/>
      <c r="N216" s="841"/>
      <c r="O216" s="841"/>
      <c r="P216" s="844"/>
    </row>
    <row r="217" spans="1:16">
      <c r="A217" s="670">
        <v>208</v>
      </c>
      <c r="B217" s="845"/>
      <c r="C217" s="846"/>
      <c r="D217" s="800"/>
      <c r="E217" s="800"/>
      <c r="F217" s="800"/>
      <c r="G217" s="800"/>
      <c r="H217" s="275"/>
      <c r="I217" s="275"/>
      <c r="J217" s="275"/>
      <c r="K217" s="275"/>
      <c r="L217" s="801" t="s">
        <v>143</v>
      </c>
      <c r="M217" s="801"/>
      <c r="N217" s="800"/>
      <c r="O217" s="800"/>
      <c r="P217" s="847"/>
    </row>
    <row r="218" spans="1:16">
      <c r="A218" s="670">
        <v>209</v>
      </c>
      <c r="B218" s="848"/>
      <c r="C218" s="846"/>
      <c r="D218" s="800"/>
      <c r="E218" s="800"/>
      <c r="F218" s="800"/>
      <c r="G218" s="800"/>
      <c r="H218" s="275"/>
      <c r="I218" s="275"/>
      <c r="J218" s="275"/>
      <c r="K218" s="275"/>
      <c r="L218" s="801"/>
      <c r="M218" s="801"/>
      <c r="N218" s="800"/>
      <c r="O218" s="800"/>
      <c r="P218" s="847"/>
    </row>
    <row r="219" spans="1:16">
      <c r="A219" s="670">
        <v>210</v>
      </c>
      <c r="B219" s="849" t="s">
        <v>105</v>
      </c>
      <c r="C219" s="275"/>
      <c r="D219" s="275" t="s">
        <v>478</v>
      </c>
      <c r="E219" s="275"/>
      <c r="F219" s="649"/>
      <c r="G219" s="267"/>
      <c r="H219" s="850"/>
      <c r="I219" s="851"/>
      <c r="J219" s="852">
        <v>12</v>
      </c>
      <c r="K219" s="275"/>
      <c r="L219" s="856">
        <v>0</v>
      </c>
      <c r="M219" s="267"/>
      <c r="N219" s="267"/>
      <c r="O219" s="267"/>
      <c r="P219" s="856">
        <v>0</v>
      </c>
    </row>
    <row r="220" spans="1:16">
      <c r="A220" s="670">
        <v>211</v>
      </c>
      <c r="B220" s="849" t="s">
        <v>104</v>
      </c>
      <c r="C220" s="275"/>
      <c r="D220" s="275" t="s">
        <v>478</v>
      </c>
      <c r="E220" s="275"/>
      <c r="F220" s="649"/>
      <c r="G220" s="267"/>
      <c r="H220" s="850"/>
      <c r="I220" s="851"/>
      <c r="J220" s="853">
        <v>11</v>
      </c>
      <c r="L220" s="828">
        <v>0</v>
      </c>
      <c r="M220" s="267"/>
      <c r="N220" s="267"/>
      <c r="O220" s="267"/>
      <c r="P220" s="828">
        <v>0</v>
      </c>
    </row>
    <row r="221" spans="1:16">
      <c r="A221" s="670">
        <v>212</v>
      </c>
      <c r="B221" s="849" t="s">
        <v>103</v>
      </c>
      <c r="C221" s="275"/>
      <c r="D221" s="275" t="s">
        <v>478</v>
      </c>
      <c r="E221" s="275"/>
      <c r="F221" s="649"/>
      <c r="G221" s="267"/>
      <c r="H221" s="850"/>
      <c r="I221" s="851"/>
      <c r="J221" s="853">
        <v>10</v>
      </c>
      <c r="L221" s="828">
        <v>0</v>
      </c>
      <c r="M221" s="267"/>
      <c r="N221" s="267"/>
      <c r="O221" s="267"/>
      <c r="P221" s="828">
        <v>0</v>
      </c>
    </row>
    <row r="222" spans="1:16">
      <c r="A222" s="670">
        <v>213</v>
      </c>
      <c r="B222" s="849" t="s">
        <v>95</v>
      </c>
      <c r="C222" s="275"/>
      <c r="D222" s="275" t="s">
        <v>478</v>
      </c>
      <c r="E222" s="275"/>
      <c r="F222" s="649"/>
      <c r="G222" s="267"/>
      <c r="H222" s="850"/>
      <c r="I222" s="851"/>
      <c r="J222" s="853">
        <v>9</v>
      </c>
      <c r="L222" s="828">
        <v>0</v>
      </c>
      <c r="M222" s="267"/>
      <c r="N222" s="267"/>
      <c r="O222" s="267"/>
      <c r="P222" s="828">
        <v>0</v>
      </c>
    </row>
    <row r="223" spans="1:16">
      <c r="A223" s="670">
        <v>214</v>
      </c>
      <c r="B223" s="849" t="s">
        <v>92</v>
      </c>
      <c r="C223" s="275"/>
      <c r="D223" s="275" t="s">
        <v>478</v>
      </c>
      <c r="E223" s="275"/>
      <c r="F223" s="649"/>
      <c r="G223" s="267"/>
      <c r="H223" s="850"/>
      <c r="I223" s="851"/>
      <c r="J223" s="853">
        <v>8</v>
      </c>
      <c r="L223" s="828">
        <v>0</v>
      </c>
      <c r="M223" s="267"/>
      <c r="N223" s="267"/>
      <c r="O223" s="267"/>
      <c r="P223" s="828">
        <v>0</v>
      </c>
    </row>
    <row r="224" spans="1:16">
      <c r="A224" s="670">
        <v>215</v>
      </c>
      <c r="B224" s="849" t="s">
        <v>144</v>
      </c>
      <c r="C224" s="275"/>
      <c r="D224" s="275" t="s">
        <v>478</v>
      </c>
      <c r="E224" s="275"/>
      <c r="F224" s="649"/>
      <c r="G224" s="267"/>
      <c r="H224" s="850"/>
      <c r="I224" s="851"/>
      <c r="J224" s="853">
        <v>7</v>
      </c>
      <c r="L224" s="828">
        <v>0</v>
      </c>
      <c r="M224" s="267"/>
      <c r="N224" s="267"/>
      <c r="O224" s="267"/>
      <c r="P224" s="828">
        <v>0</v>
      </c>
    </row>
    <row r="225" spans="1:16">
      <c r="A225" s="670">
        <v>216</v>
      </c>
      <c r="B225" s="849" t="s">
        <v>102</v>
      </c>
      <c r="C225" s="275"/>
      <c r="D225" s="275" t="s">
        <v>478</v>
      </c>
      <c r="E225" s="275"/>
      <c r="F225" s="649"/>
      <c r="G225" s="267"/>
      <c r="H225" s="850"/>
      <c r="I225" s="851"/>
      <c r="J225" s="853">
        <v>6</v>
      </c>
      <c r="L225" s="828">
        <v>0</v>
      </c>
      <c r="M225" s="267"/>
      <c r="N225" s="267"/>
      <c r="O225" s="267"/>
      <c r="P225" s="828">
        <v>0</v>
      </c>
    </row>
    <row r="226" spans="1:16">
      <c r="A226" s="670">
        <v>217</v>
      </c>
      <c r="B226" s="849" t="s">
        <v>101</v>
      </c>
      <c r="C226" s="275"/>
      <c r="D226" s="275" t="s">
        <v>478</v>
      </c>
      <c r="E226" s="275"/>
      <c r="F226" s="649"/>
      <c r="G226" s="267"/>
      <c r="H226" s="850"/>
      <c r="I226" s="851"/>
      <c r="J226" s="853">
        <v>5</v>
      </c>
      <c r="L226" s="828">
        <v>0</v>
      </c>
      <c r="M226" s="267"/>
      <c r="N226" s="267"/>
      <c r="O226" s="267"/>
      <c r="P226" s="828">
        <v>0</v>
      </c>
    </row>
    <row r="227" spans="1:16">
      <c r="A227" s="670">
        <v>218</v>
      </c>
      <c r="B227" s="849" t="s">
        <v>100</v>
      </c>
      <c r="C227" s="275"/>
      <c r="D227" s="275" t="s">
        <v>478</v>
      </c>
      <c r="E227" s="275"/>
      <c r="F227" s="649"/>
      <c r="G227" s="267"/>
      <c r="H227" s="850"/>
      <c r="I227" s="851"/>
      <c r="J227" s="853">
        <v>4</v>
      </c>
      <c r="L227" s="828">
        <v>0</v>
      </c>
      <c r="M227" s="267"/>
      <c r="N227" s="267"/>
      <c r="O227" s="267"/>
      <c r="P227" s="828">
        <v>0</v>
      </c>
    </row>
    <row r="228" spans="1:16">
      <c r="A228" s="670">
        <v>219</v>
      </c>
      <c r="B228" s="849" t="s">
        <v>106</v>
      </c>
      <c r="C228" s="275"/>
      <c r="D228" s="275" t="s">
        <v>478</v>
      </c>
      <c r="E228" s="275"/>
      <c r="F228" s="649"/>
      <c r="G228" s="267"/>
      <c r="H228" s="850"/>
      <c r="I228" s="851"/>
      <c r="J228" s="853">
        <v>3</v>
      </c>
      <c r="L228" s="828">
        <v>0</v>
      </c>
      <c r="M228" s="267"/>
      <c r="N228" s="267"/>
      <c r="O228" s="267"/>
      <c r="P228" s="828">
        <v>0</v>
      </c>
    </row>
    <row r="229" spans="1:16">
      <c r="A229" s="670">
        <v>220</v>
      </c>
      <c r="B229" s="849" t="s">
        <v>99</v>
      </c>
      <c r="C229" s="275"/>
      <c r="D229" s="275" t="s">
        <v>478</v>
      </c>
      <c r="E229" s="275"/>
      <c r="F229" s="649"/>
      <c r="G229" s="267"/>
      <c r="H229" s="850"/>
      <c r="I229" s="851"/>
      <c r="J229" s="853">
        <v>2</v>
      </c>
      <c r="L229" s="828">
        <v>0</v>
      </c>
      <c r="M229" s="267"/>
      <c r="N229" s="267"/>
      <c r="O229" s="267"/>
      <c r="P229" s="828">
        <v>0</v>
      </c>
    </row>
    <row r="230" spans="1:16">
      <c r="A230" s="670">
        <v>221</v>
      </c>
      <c r="B230" s="849" t="s">
        <v>98</v>
      </c>
      <c r="C230" s="275"/>
      <c r="D230" s="275" t="s">
        <v>478</v>
      </c>
      <c r="E230" s="275"/>
      <c r="F230" s="649"/>
      <c r="G230" s="267"/>
      <c r="H230" s="850"/>
      <c r="I230" s="851"/>
      <c r="J230" s="853">
        <v>1</v>
      </c>
      <c r="L230" s="828">
        <v>0</v>
      </c>
      <c r="M230" s="267"/>
      <c r="N230" s="267"/>
      <c r="O230" s="267"/>
      <c r="P230" s="828">
        <v>0</v>
      </c>
    </row>
    <row r="231" spans="1:16">
      <c r="A231" s="670">
        <v>222</v>
      </c>
      <c r="B231" s="849"/>
      <c r="C231" s="275"/>
      <c r="D231" s="275"/>
      <c r="E231" s="275"/>
      <c r="F231" s="267"/>
      <c r="G231" s="267"/>
      <c r="H231" s="851"/>
      <c r="I231" s="851"/>
      <c r="L231" s="267">
        <v>0</v>
      </c>
      <c r="M231" s="267"/>
      <c r="N231" s="267"/>
      <c r="O231" s="267"/>
      <c r="P231" s="270">
        <v>0</v>
      </c>
    </row>
    <row r="232" spans="1:16">
      <c r="A232" s="670">
        <v>223</v>
      </c>
      <c r="B232" s="849"/>
      <c r="C232" s="275"/>
      <c r="D232" s="275"/>
      <c r="E232" s="275"/>
      <c r="F232" s="267"/>
      <c r="G232" s="267"/>
      <c r="H232" s="851"/>
      <c r="I232" s="851"/>
      <c r="L232" s="267"/>
      <c r="M232" s="267"/>
      <c r="N232" s="267"/>
      <c r="O232" s="267"/>
      <c r="P232" s="270"/>
    </row>
    <row r="233" spans="1:16">
      <c r="A233" s="670">
        <v>224</v>
      </c>
      <c r="B233" s="849"/>
      <c r="C233" s="275"/>
      <c r="D233" s="275"/>
      <c r="E233" s="275"/>
      <c r="F233" s="267"/>
      <c r="G233" s="267"/>
      <c r="H233" s="851"/>
      <c r="I233" s="851"/>
      <c r="L233" s="119" t="s">
        <v>958</v>
      </c>
      <c r="M233" s="267"/>
      <c r="N233" s="267"/>
      <c r="O233" s="267"/>
      <c r="P233" s="270"/>
    </row>
    <row r="234" spans="1:16">
      <c r="A234" s="670">
        <v>225</v>
      </c>
      <c r="B234" s="849"/>
      <c r="C234" s="275"/>
      <c r="D234" s="275"/>
      <c r="E234" s="275"/>
      <c r="F234" s="267"/>
      <c r="G234" s="267"/>
      <c r="H234" s="851"/>
      <c r="I234" s="851"/>
      <c r="L234" s="119"/>
      <c r="M234" s="267"/>
      <c r="N234" s="267"/>
      <c r="O234" s="267"/>
      <c r="P234" s="270"/>
    </row>
    <row r="235" spans="1:16">
      <c r="A235" s="670">
        <v>226</v>
      </c>
      <c r="B235" s="849" t="s">
        <v>145</v>
      </c>
      <c r="C235" s="275"/>
      <c r="D235" s="275" t="s">
        <v>479</v>
      </c>
      <c r="E235" s="275"/>
      <c r="F235" s="828">
        <v>0</v>
      </c>
      <c r="G235" s="828"/>
      <c r="H235" s="850"/>
      <c r="I235" s="851"/>
      <c r="J235" s="852">
        <v>12</v>
      </c>
      <c r="K235" s="275"/>
      <c r="L235" s="267">
        <v>0</v>
      </c>
      <c r="M235" s="267"/>
      <c r="N235" s="267"/>
      <c r="O235" s="267"/>
      <c r="P235" s="270">
        <v>0</v>
      </c>
    </row>
    <row r="236" spans="1:16">
      <c r="A236" s="670">
        <v>227</v>
      </c>
      <c r="B236" s="849"/>
      <c r="C236" s="275"/>
      <c r="D236" s="275"/>
      <c r="E236" s="275"/>
      <c r="F236" s="828"/>
      <c r="G236" s="828"/>
      <c r="H236" s="851"/>
      <c r="I236" s="851"/>
      <c r="J236" s="275"/>
      <c r="K236" s="275"/>
      <c r="L236" s="267"/>
      <c r="M236" s="267"/>
      <c r="N236" s="267"/>
      <c r="O236" s="267"/>
      <c r="P236" s="270"/>
    </row>
    <row r="237" spans="1:16">
      <c r="A237" s="670">
        <v>228</v>
      </c>
      <c r="B237" s="849"/>
      <c r="C237" s="275"/>
      <c r="D237" s="275"/>
      <c r="E237" s="275"/>
      <c r="F237" s="828"/>
      <c r="G237" s="828"/>
      <c r="H237" s="851"/>
      <c r="I237" s="851"/>
      <c r="J237" s="275"/>
      <c r="K237" s="275"/>
      <c r="L237" s="267"/>
      <c r="M237" s="267"/>
      <c r="N237" s="267"/>
      <c r="O237" s="267"/>
      <c r="P237" s="268"/>
    </row>
    <row r="238" spans="1:16">
      <c r="A238" s="670">
        <v>229</v>
      </c>
      <c r="B238" s="854" t="s">
        <v>146</v>
      </c>
      <c r="C238" s="855"/>
      <c r="D238" s="275"/>
      <c r="E238" s="275"/>
      <c r="F238" s="267"/>
      <c r="G238" s="267"/>
      <c r="H238" s="851"/>
      <c r="I238" s="851"/>
      <c r="J238" s="275"/>
      <c r="K238" s="275"/>
      <c r="L238" s="119" t="s">
        <v>959</v>
      </c>
      <c r="M238" s="119"/>
      <c r="N238" s="267"/>
      <c r="O238" s="267"/>
      <c r="P238" s="268"/>
    </row>
    <row r="239" spans="1:16">
      <c r="A239" s="670">
        <v>230</v>
      </c>
      <c r="B239" s="849" t="s">
        <v>105</v>
      </c>
      <c r="C239" s="275"/>
      <c r="D239" s="275" t="s">
        <v>480</v>
      </c>
      <c r="E239" s="275"/>
      <c r="F239" s="856">
        <v>0</v>
      </c>
      <c r="G239" s="828"/>
      <c r="H239" s="850"/>
      <c r="I239" s="851"/>
      <c r="J239" s="275"/>
      <c r="K239" s="275"/>
      <c r="L239" s="856">
        <v>0</v>
      </c>
      <c r="M239" s="267"/>
      <c r="N239" s="856">
        <v>0</v>
      </c>
      <c r="O239" s="267"/>
      <c r="P239" s="856">
        <v>0</v>
      </c>
    </row>
    <row r="240" spans="1:16">
      <c r="A240" s="670">
        <v>231</v>
      </c>
      <c r="B240" s="849" t="s">
        <v>104</v>
      </c>
      <c r="C240" s="275"/>
      <c r="D240" s="275" t="s">
        <v>480</v>
      </c>
      <c r="E240" s="275"/>
      <c r="F240" s="828">
        <v>0</v>
      </c>
      <c r="G240" s="828"/>
      <c r="H240" s="850"/>
      <c r="I240" s="851"/>
      <c r="J240" s="275"/>
      <c r="K240" s="275"/>
      <c r="L240" s="828">
        <v>0</v>
      </c>
      <c r="M240" s="267"/>
      <c r="N240" s="828">
        <v>0</v>
      </c>
      <c r="O240" s="267"/>
      <c r="P240" s="828">
        <v>0</v>
      </c>
    </row>
    <row r="241" spans="1:16">
      <c r="A241" s="670">
        <v>232</v>
      </c>
      <c r="B241" s="849" t="s">
        <v>103</v>
      </c>
      <c r="C241" s="275"/>
      <c r="D241" s="275" t="s">
        <v>480</v>
      </c>
      <c r="E241" s="275"/>
      <c r="F241" s="828">
        <v>0</v>
      </c>
      <c r="G241" s="828"/>
      <c r="H241" s="850"/>
      <c r="I241" s="851"/>
      <c r="J241" s="275"/>
      <c r="K241" s="275"/>
      <c r="L241" s="828">
        <v>0</v>
      </c>
      <c r="M241" s="267"/>
      <c r="N241" s="828">
        <v>0</v>
      </c>
      <c r="O241" s="267"/>
      <c r="P241" s="828">
        <v>0</v>
      </c>
    </row>
    <row r="242" spans="1:16">
      <c r="A242" s="670">
        <v>233</v>
      </c>
      <c r="B242" s="849" t="s">
        <v>95</v>
      </c>
      <c r="C242" s="275"/>
      <c r="D242" s="275" t="s">
        <v>480</v>
      </c>
      <c r="E242" s="275"/>
      <c r="F242" s="828">
        <v>0</v>
      </c>
      <c r="G242" s="828"/>
      <c r="H242" s="850"/>
      <c r="I242" s="851"/>
      <c r="J242" s="275"/>
      <c r="K242" s="275"/>
      <c r="L242" s="828">
        <v>0</v>
      </c>
      <c r="M242" s="267"/>
      <c r="N242" s="828">
        <v>0</v>
      </c>
      <c r="O242" s="267"/>
      <c r="P242" s="828">
        <v>0</v>
      </c>
    </row>
    <row r="243" spans="1:16">
      <c r="A243" s="670">
        <v>234</v>
      </c>
      <c r="B243" s="849" t="s">
        <v>92</v>
      </c>
      <c r="C243" s="275"/>
      <c r="D243" s="275" t="s">
        <v>480</v>
      </c>
      <c r="E243" s="275"/>
      <c r="F243" s="828">
        <v>0</v>
      </c>
      <c r="G243" s="828"/>
      <c r="H243" s="850"/>
      <c r="I243" s="851"/>
      <c r="J243" s="275"/>
      <c r="K243" s="275"/>
      <c r="L243" s="828">
        <v>0</v>
      </c>
      <c r="M243" s="267"/>
      <c r="N243" s="828">
        <v>0</v>
      </c>
      <c r="O243" s="267"/>
      <c r="P243" s="828">
        <v>0</v>
      </c>
    </row>
    <row r="244" spans="1:16">
      <c r="A244" s="670">
        <v>235</v>
      </c>
      <c r="B244" s="849" t="s">
        <v>144</v>
      </c>
      <c r="C244" s="275"/>
      <c r="D244" s="275" t="s">
        <v>480</v>
      </c>
      <c r="E244" s="275"/>
      <c r="F244" s="828">
        <v>0</v>
      </c>
      <c r="G244" s="828"/>
      <c r="H244" s="850"/>
      <c r="I244" s="851"/>
      <c r="J244" s="275"/>
      <c r="K244" s="275"/>
      <c r="L244" s="828">
        <v>0</v>
      </c>
      <c r="M244" s="267"/>
      <c r="N244" s="828">
        <v>0</v>
      </c>
      <c r="O244" s="267"/>
      <c r="P244" s="828">
        <v>0</v>
      </c>
    </row>
    <row r="245" spans="1:16">
      <c r="A245" s="670">
        <v>236</v>
      </c>
      <c r="B245" s="849" t="s">
        <v>102</v>
      </c>
      <c r="C245" s="275"/>
      <c r="D245" s="275" t="s">
        <v>480</v>
      </c>
      <c r="E245" s="275"/>
      <c r="F245" s="828">
        <v>0</v>
      </c>
      <c r="G245" s="828"/>
      <c r="H245" s="850"/>
      <c r="I245" s="851"/>
      <c r="J245" s="275"/>
      <c r="K245" s="275"/>
      <c r="L245" s="828">
        <v>0</v>
      </c>
      <c r="M245" s="267"/>
      <c r="N245" s="828">
        <v>0</v>
      </c>
      <c r="O245" s="267"/>
      <c r="P245" s="828">
        <v>0</v>
      </c>
    </row>
    <row r="246" spans="1:16">
      <c r="A246" s="670">
        <v>237</v>
      </c>
      <c r="B246" s="849" t="s">
        <v>101</v>
      </c>
      <c r="C246" s="275"/>
      <c r="D246" s="275" t="s">
        <v>480</v>
      </c>
      <c r="E246" s="275"/>
      <c r="F246" s="828">
        <v>0</v>
      </c>
      <c r="G246" s="828"/>
      <c r="H246" s="850"/>
      <c r="I246" s="851"/>
      <c r="J246" s="275"/>
      <c r="K246" s="275"/>
      <c r="L246" s="828">
        <v>0</v>
      </c>
      <c r="M246" s="267"/>
      <c r="N246" s="828">
        <v>0</v>
      </c>
      <c r="O246" s="267"/>
      <c r="P246" s="828">
        <v>0</v>
      </c>
    </row>
    <row r="247" spans="1:16">
      <c r="A247" s="670">
        <v>238</v>
      </c>
      <c r="B247" s="849" t="s">
        <v>100</v>
      </c>
      <c r="C247" s="275"/>
      <c r="D247" s="275" t="s">
        <v>480</v>
      </c>
      <c r="E247" s="275"/>
      <c r="F247" s="828">
        <v>0</v>
      </c>
      <c r="G247" s="828"/>
      <c r="H247" s="850"/>
      <c r="I247" s="851"/>
      <c r="J247" s="275"/>
      <c r="K247" s="275"/>
      <c r="L247" s="828">
        <v>0</v>
      </c>
      <c r="M247" s="267"/>
      <c r="N247" s="828">
        <v>0</v>
      </c>
      <c r="O247" s="267"/>
      <c r="P247" s="828">
        <v>0</v>
      </c>
    </row>
    <row r="248" spans="1:16">
      <c r="A248" s="670">
        <v>239</v>
      </c>
      <c r="B248" s="849" t="s">
        <v>106</v>
      </c>
      <c r="C248" s="275"/>
      <c r="D248" s="275" t="s">
        <v>480</v>
      </c>
      <c r="E248" s="275"/>
      <c r="F248" s="828">
        <v>0</v>
      </c>
      <c r="G248" s="828"/>
      <c r="H248" s="850"/>
      <c r="I248" s="851"/>
      <c r="J248" s="275"/>
      <c r="K248" s="275"/>
      <c r="L248" s="828">
        <v>0</v>
      </c>
      <c r="M248" s="267"/>
      <c r="N248" s="828">
        <v>0</v>
      </c>
      <c r="O248" s="267"/>
      <c r="P248" s="828">
        <v>0</v>
      </c>
    </row>
    <row r="249" spans="1:16">
      <c r="A249" s="670">
        <v>240</v>
      </c>
      <c r="B249" s="849" t="s">
        <v>99</v>
      </c>
      <c r="C249" s="275"/>
      <c r="D249" s="275" t="s">
        <v>480</v>
      </c>
      <c r="E249" s="275"/>
      <c r="F249" s="828">
        <v>0</v>
      </c>
      <c r="G249" s="828"/>
      <c r="H249" s="850"/>
      <c r="I249" s="851"/>
      <c r="J249" s="275"/>
      <c r="K249" s="275"/>
      <c r="L249" s="828">
        <v>0</v>
      </c>
      <c r="M249" s="267"/>
      <c r="N249" s="828">
        <v>0</v>
      </c>
      <c r="O249" s="267"/>
      <c r="P249" s="828">
        <v>0</v>
      </c>
    </row>
    <row r="250" spans="1:16">
      <c r="A250" s="670">
        <v>241</v>
      </c>
      <c r="B250" s="849" t="s">
        <v>98</v>
      </c>
      <c r="C250" s="275"/>
      <c r="D250" s="275" t="s">
        <v>480</v>
      </c>
      <c r="E250" s="275"/>
      <c r="F250" s="828">
        <v>0</v>
      </c>
      <c r="G250" s="828"/>
      <c r="H250" s="850"/>
      <c r="I250" s="851"/>
      <c r="J250" s="275"/>
      <c r="K250" s="275"/>
      <c r="L250" s="828">
        <v>0</v>
      </c>
      <c r="M250" s="267"/>
      <c r="N250" s="828">
        <v>0</v>
      </c>
      <c r="O250" s="267"/>
      <c r="P250" s="828">
        <v>0</v>
      </c>
    </row>
    <row r="251" spans="1:16">
      <c r="A251" s="670">
        <v>242</v>
      </c>
      <c r="B251" s="849"/>
      <c r="C251" s="275"/>
      <c r="D251" s="275"/>
      <c r="E251" s="275"/>
      <c r="F251" s="828"/>
      <c r="G251" s="828"/>
      <c r="H251" s="851"/>
      <c r="I251" s="851"/>
      <c r="J251" s="275"/>
      <c r="K251" s="275"/>
      <c r="L251" s="267">
        <v>0</v>
      </c>
      <c r="M251" s="267"/>
      <c r="N251" s="267"/>
      <c r="O251" s="267"/>
      <c r="P251" s="268"/>
    </row>
    <row r="252" spans="1:16">
      <c r="A252" s="670">
        <v>243</v>
      </c>
      <c r="B252" s="634"/>
      <c r="P252" s="627"/>
    </row>
    <row r="253" spans="1:16">
      <c r="A253" s="670">
        <v>244</v>
      </c>
      <c r="B253" s="849" t="s">
        <v>899</v>
      </c>
      <c r="C253" s="275"/>
      <c r="F253" s="15" t="s">
        <v>968</v>
      </c>
      <c r="N253" s="272">
        <v>0</v>
      </c>
      <c r="P253" s="627"/>
    </row>
    <row r="254" spans="1:16">
      <c r="A254" s="670">
        <v>245</v>
      </c>
      <c r="B254" s="849" t="s">
        <v>147</v>
      </c>
      <c r="C254" s="275"/>
      <c r="F254" s="15" t="s">
        <v>938</v>
      </c>
      <c r="N254" s="272">
        <v>0</v>
      </c>
      <c r="P254" s="627"/>
    </row>
    <row r="255" spans="1:16">
      <c r="A255" s="670">
        <v>246</v>
      </c>
      <c r="B255" s="857" t="s">
        <v>148</v>
      </c>
      <c r="C255" s="858"/>
      <c r="D255" s="273"/>
      <c r="E255" s="273"/>
      <c r="F255" s="273" t="s">
        <v>969</v>
      </c>
      <c r="G255" s="273"/>
      <c r="H255" s="273"/>
      <c r="I255" s="273"/>
      <c r="J255" s="273"/>
      <c r="K255" s="273"/>
      <c r="L255" s="273"/>
      <c r="M255" s="273"/>
      <c r="N255" s="274">
        <v>0</v>
      </c>
      <c r="O255" s="273"/>
      <c r="P255" s="630"/>
    </row>
  </sheetData>
  <customSheetViews>
    <customSheetView guid="{FBCC48E4-C877-408C-9E23-E60DD74454B1}" scale="75" showFormulas="1" fitToPage="1">
      <selection activeCell="H18" sqref="H18"/>
      <rowBreaks count="2" manualBreakCount="2">
        <brk id="73" max="16383" man="1"/>
        <brk id="166" max="16383" man="1"/>
      </rowBreaks>
      <pageMargins left="0.25" right="0.25" top="0.75" bottom="0.75" header="0.3" footer="0.3"/>
      <pageSetup scale="31" fitToHeight="0" orientation="landscape" r:id="rId1"/>
    </customSheetView>
  </customSheetViews>
  <mergeCells count="1">
    <mergeCell ref="B4:N4"/>
  </mergeCells>
  <printOptions horizontalCentered="1"/>
  <pageMargins left="3.472222222222222E-3" right="3.472222222222222E-3" top="6.9444444444444441E-3" bottom="6.9444444444444441E-3" header="4.1666666666666666E-3" footer="4.1666666666666666E-3"/>
  <pageSetup scale="33" fitToHeight="0" orientation="landscape" r:id="rId2"/>
  <rowBreaks count="2" manualBreakCount="2">
    <brk id="73" max="16383" man="1"/>
    <brk id="166" max="16383" man="1"/>
  </rowBreaks>
  <customProperties>
    <customPr name="_pios_id" r:id="rId3"/>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D213"/>
  <sheetViews>
    <sheetView tabSelected="1" zoomScaleNormal="100" zoomScaleSheetLayoutView="80" workbookViewId="0">
      <selection activeCell="A18" sqref="A18"/>
    </sheetView>
  </sheetViews>
  <sheetFormatPr defaultColWidth="8.88671875" defaultRowHeight="12.75"/>
  <cols>
    <col min="1" max="1" width="15.5546875" style="242" bestFit="1" customWidth="1"/>
    <col min="2" max="2" width="33.88671875" style="15" customWidth="1"/>
    <col min="3" max="3" width="19.6640625" style="239" bestFit="1" customWidth="1"/>
    <col min="4" max="4" width="16.33203125" style="15" customWidth="1"/>
    <col min="5" max="16384" width="8.88671875" style="15"/>
  </cols>
  <sheetData>
    <row r="1" spans="1:4" ht="15" customHeight="1">
      <c r="B1" s="20" t="s">
        <v>403</v>
      </c>
      <c r="C1" s="661"/>
      <c r="D1" s="19"/>
    </row>
    <row r="2" spans="1:4" ht="15" customHeight="1">
      <c r="B2" s="309" t="s">
        <v>404</v>
      </c>
      <c r="C2" s="242"/>
      <c r="D2" s="242"/>
    </row>
    <row r="3" spans="1:4" ht="15" customHeight="1">
      <c r="B3" s="658" t="str">
        <f>+'Attachment H'!D5</f>
        <v>GridLiance High Plains LLC</v>
      </c>
      <c r="C3" s="557"/>
      <c r="D3" s="557"/>
    </row>
    <row r="5" spans="1:4" ht="15">
      <c r="A5" s="383" t="s">
        <v>504</v>
      </c>
      <c r="B5" s="384" t="s">
        <v>505</v>
      </c>
      <c r="C5" s="384" t="s">
        <v>506</v>
      </c>
      <c r="D5" s="385"/>
    </row>
    <row r="6" spans="1:4" ht="15">
      <c r="A6" s="385"/>
      <c r="B6" s="385"/>
      <c r="C6" s="385"/>
      <c r="D6" s="385"/>
    </row>
    <row r="7" spans="1:4" ht="15">
      <c r="A7" s="383" t="s">
        <v>507</v>
      </c>
      <c r="B7" s="386"/>
      <c r="C7" s="387"/>
      <c r="D7" s="386"/>
    </row>
    <row r="8" spans="1:4" ht="15">
      <c r="A8" s="622">
        <v>350</v>
      </c>
      <c r="B8" s="386" t="s">
        <v>405</v>
      </c>
      <c r="C8" s="388" t="s">
        <v>516</v>
      </c>
      <c r="D8" s="386"/>
    </row>
    <row r="9" spans="1:4" ht="15">
      <c r="A9" s="622">
        <v>352</v>
      </c>
      <c r="B9" s="386" t="s">
        <v>508</v>
      </c>
      <c r="C9" s="388">
        <v>2.18E-2</v>
      </c>
      <c r="D9" s="386"/>
    </row>
    <row r="10" spans="1:4" ht="15">
      <c r="A10" s="622">
        <v>353</v>
      </c>
      <c r="B10" s="386" t="s">
        <v>509</v>
      </c>
      <c r="C10" s="388">
        <v>2.1999999999999999E-2</v>
      </c>
      <c r="D10" s="386"/>
    </row>
    <row r="11" spans="1:4" ht="15">
      <c r="A11" s="622">
        <v>354</v>
      </c>
      <c r="B11" s="386" t="s">
        <v>510</v>
      </c>
      <c r="C11" s="388">
        <v>1.8846999999999999E-2</v>
      </c>
      <c r="D11" s="386"/>
    </row>
    <row r="12" spans="1:4" ht="15">
      <c r="A12" s="622">
        <v>355</v>
      </c>
      <c r="B12" s="386" t="s">
        <v>511</v>
      </c>
      <c r="C12" s="388">
        <v>2.0799999999999999E-2</v>
      </c>
      <c r="D12" s="386"/>
    </row>
    <row r="13" spans="1:4" ht="15">
      <c r="A13" s="622">
        <v>356</v>
      </c>
      <c r="B13" s="386" t="s">
        <v>512</v>
      </c>
      <c r="C13" s="388">
        <v>2.2700000000000001E-2</v>
      </c>
      <c r="D13" s="386"/>
    </row>
    <row r="14" spans="1:4" ht="15">
      <c r="A14" s="622">
        <v>357</v>
      </c>
      <c r="B14" s="386" t="s">
        <v>513</v>
      </c>
      <c r="C14" s="388">
        <v>1.3665E-2</v>
      </c>
      <c r="D14" s="386"/>
    </row>
    <row r="15" spans="1:4" ht="15">
      <c r="A15" s="622">
        <v>358</v>
      </c>
      <c r="B15" s="386" t="s">
        <v>514</v>
      </c>
      <c r="C15" s="388">
        <v>1.8415999999999998E-2</v>
      </c>
      <c r="D15" s="386"/>
    </row>
    <row r="16" spans="1:4" ht="15">
      <c r="A16" s="622">
        <v>359</v>
      </c>
      <c r="B16" s="386" t="s">
        <v>515</v>
      </c>
      <c r="C16" s="388">
        <v>0</v>
      </c>
      <c r="D16" s="386"/>
    </row>
    <row r="17" spans="1:4" ht="15">
      <c r="A17" s="622"/>
      <c r="B17" s="386"/>
      <c r="C17" s="388"/>
      <c r="D17" s="386"/>
    </row>
    <row r="18" spans="1:4" ht="15">
      <c r="A18" s="623" t="s">
        <v>842</v>
      </c>
      <c r="B18" s="386"/>
      <c r="C18" s="389"/>
      <c r="D18" s="386"/>
    </row>
    <row r="19" spans="1:4" ht="15">
      <c r="A19" s="622">
        <v>302</v>
      </c>
      <c r="B19" s="386" t="s">
        <v>692</v>
      </c>
      <c r="C19" s="388" t="s">
        <v>516</v>
      </c>
      <c r="D19" s="386"/>
    </row>
    <row r="20" spans="1:4" ht="15">
      <c r="A20" s="622">
        <v>303</v>
      </c>
      <c r="B20" s="386" t="s">
        <v>517</v>
      </c>
      <c r="C20" s="388">
        <v>0.2</v>
      </c>
      <c r="D20" s="386"/>
    </row>
    <row r="21" spans="1:4" ht="15">
      <c r="A21" s="622">
        <v>390</v>
      </c>
      <c r="B21" s="390" t="s">
        <v>508</v>
      </c>
      <c r="C21" s="388">
        <v>2.1194000000000001E-2</v>
      </c>
      <c r="D21" s="386"/>
    </row>
    <row r="22" spans="1:4" ht="15">
      <c r="A22" s="622">
        <v>391</v>
      </c>
      <c r="B22" s="390" t="s">
        <v>518</v>
      </c>
      <c r="C22" s="388">
        <v>5.0671000000000001E-2</v>
      </c>
      <c r="D22" s="386"/>
    </row>
    <row r="23" spans="1:4" ht="15">
      <c r="A23" s="622">
        <v>391</v>
      </c>
      <c r="B23" s="390" t="s">
        <v>519</v>
      </c>
      <c r="C23" s="388">
        <v>0.25</v>
      </c>
      <c r="D23" s="386"/>
    </row>
    <row r="24" spans="1:4" ht="15">
      <c r="A24" s="622">
        <v>392</v>
      </c>
      <c r="B24" s="390" t="s">
        <v>520</v>
      </c>
      <c r="C24" s="388">
        <v>0.109667</v>
      </c>
      <c r="D24" s="386"/>
    </row>
    <row r="25" spans="1:4" ht="15">
      <c r="A25" s="622">
        <v>392</v>
      </c>
      <c r="B25" s="390" t="s">
        <v>521</v>
      </c>
      <c r="C25" s="388">
        <v>8.4139000000000005E-2</v>
      </c>
      <c r="D25" s="386"/>
    </row>
    <row r="26" spans="1:4" ht="15">
      <c r="A26" s="622">
        <v>392</v>
      </c>
      <c r="B26" s="390" t="s">
        <v>522</v>
      </c>
      <c r="C26" s="388">
        <v>6.9486000000000006E-2</v>
      </c>
      <c r="D26" s="386"/>
    </row>
    <row r="27" spans="1:4" ht="15">
      <c r="A27" s="622">
        <v>392</v>
      </c>
      <c r="B27" s="390" t="s">
        <v>523</v>
      </c>
      <c r="C27" s="388">
        <v>7.2363999999999998E-2</v>
      </c>
      <c r="D27" s="386"/>
    </row>
    <row r="28" spans="1:4" ht="15">
      <c r="A28" s="622">
        <v>393</v>
      </c>
      <c r="B28" s="390" t="s">
        <v>524</v>
      </c>
      <c r="C28" s="388">
        <v>5.1200000000000002E-2</v>
      </c>
      <c r="D28" s="386"/>
    </row>
    <row r="29" spans="1:4" ht="15">
      <c r="A29" s="622">
        <v>394</v>
      </c>
      <c r="B29" s="390" t="s">
        <v>525</v>
      </c>
      <c r="C29" s="388">
        <v>4.82E-2</v>
      </c>
      <c r="D29" s="386"/>
    </row>
    <row r="30" spans="1:4" ht="15">
      <c r="A30" s="622">
        <v>395</v>
      </c>
      <c r="B30" s="390" t="s">
        <v>526</v>
      </c>
      <c r="C30" s="388">
        <v>0.1</v>
      </c>
      <c r="D30" s="386"/>
    </row>
    <row r="31" spans="1:4" ht="15">
      <c r="A31" s="622">
        <v>396</v>
      </c>
      <c r="B31" s="390" t="s">
        <v>406</v>
      </c>
      <c r="C31" s="388">
        <v>8.4139000000000005E-2</v>
      </c>
      <c r="D31" s="386"/>
    </row>
    <row r="32" spans="1:4" ht="15">
      <c r="A32" s="622">
        <v>397</v>
      </c>
      <c r="B32" s="386" t="s">
        <v>407</v>
      </c>
      <c r="C32" s="388">
        <v>0.11111</v>
      </c>
      <c r="D32" s="386"/>
    </row>
    <row r="33" spans="1:4" ht="15">
      <c r="A33" s="622">
        <v>398</v>
      </c>
      <c r="B33" s="390" t="s">
        <v>527</v>
      </c>
      <c r="C33" s="388">
        <v>6.6671999999999995E-2</v>
      </c>
      <c r="D33" s="386"/>
    </row>
    <row r="34" spans="1:4" ht="15">
      <c r="A34" s="386"/>
      <c r="B34" s="386"/>
      <c r="C34" s="386"/>
      <c r="D34" s="386"/>
    </row>
    <row r="35" spans="1:4" ht="15">
      <c r="A35" s="516" t="s">
        <v>693</v>
      </c>
      <c r="B35" s="386"/>
      <c r="C35" s="386"/>
      <c r="D35" s="386"/>
    </row>
    <row r="36" spans="1:4" ht="15">
      <c r="A36" s="386" t="s">
        <v>843</v>
      </c>
      <c r="B36" s="386"/>
      <c r="C36" s="386"/>
      <c r="D36" s="386"/>
    </row>
    <row r="37" spans="1:4" ht="15">
      <c r="A37" s="516" t="s">
        <v>844</v>
      </c>
      <c r="B37" s="386"/>
      <c r="C37" s="390"/>
      <c r="D37" s="390"/>
    </row>
    <row r="38" spans="1:4" ht="15">
      <c r="A38" s="516" t="s">
        <v>933</v>
      </c>
      <c r="B38" s="663"/>
      <c r="C38" s="386"/>
      <c r="D38" s="391"/>
    </row>
    <row r="39" spans="1:4" ht="15">
      <c r="A39" s="1194" t="s">
        <v>934</v>
      </c>
      <c r="B39" s="1195"/>
      <c r="C39" s="1195"/>
    </row>
    <row r="40" spans="1:4" ht="15">
      <c r="A40" s="662" t="s">
        <v>935</v>
      </c>
      <c r="B40" s="664"/>
      <c r="C40" s="665"/>
    </row>
    <row r="41" spans="1:4">
      <c r="A41" s="240"/>
      <c r="B41" s="234"/>
      <c r="C41" s="243"/>
    </row>
    <row r="42" spans="1:4">
      <c r="A42" s="352"/>
      <c r="B42" s="234"/>
      <c r="C42" s="243"/>
    </row>
    <row r="43" spans="1:4">
      <c r="A43" s="240"/>
      <c r="B43" s="234"/>
      <c r="C43" s="243"/>
    </row>
    <row r="44" spans="1:4">
      <c r="A44" s="240"/>
      <c r="B44" s="234"/>
      <c r="C44" s="243"/>
    </row>
    <row r="45" spans="1:4">
      <c r="A45" s="240"/>
      <c r="B45" s="234"/>
      <c r="C45" s="243"/>
    </row>
    <row r="46" spans="1:4">
      <c r="A46" s="240"/>
      <c r="B46" s="234"/>
      <c r="C46" s="243"/>
    </row>
    <row r="47" spans="1:4">
      <c r="A47" s="240"/>
      <c r="B47" s="234"/>
      <c r="C47" s="243"/>
    </row>
    <row r="48" spans="1:4">
      <c r="A48" s="240"/>
      <c r="B48" s="234"/>
      <c r="C48" s="243"/>
    </row>
    <row r="49" spans="1:3">
      <c r="A49" s="240"/>
      <c r="B49" s="234"/>
      <c r="C49" s="243"/>
    </row>
    <row r="50" spans="1:3">
      <c r="A50" s="240"/>
      <c r="B50" s="234"/>
      <c r="C50" s="243"/>
    </row>
    <row r="51" spans="1:3">
      <c r="A51" s="240"/>
      <c r="B51" s="234"/>
      <c r="C51" s="243"/>
    </row>
    <row r="52" spans="1:3">
      <c r="A52" s="240"/>
      <c r="B52" s="234"/>
      <c r="C52" s="243"/>
    </row>
    <row r="53" spans="1:3">
      <c r="A53" s="240"/>
      <c r="B53" s="234"/>
      <c r="C53" s="243"/>
    </row>
    <row r="54" spans="1:3">
      <c r="A54" s="240"/>
      <c r="B54" s="234"/>
      <c r="C54" s="243"/>
    </row>
    <row r="55" spans="1:3">
      <c r="A55" s="240"/>
      <c r="B55" s="234"/>
    </row>
    <row r="56" spans="1:3">
      <c r="A56" s="241"/>
      <c r="B56" s="234"/>
    </row>
    <row r="57" spans="1:3">
      <c r="A57" s="241"/>
      <c r="B57" s="234"/>
    </row>
    <row r="58" spans="1:3">
      <c r="A58" s="241"/>
    </row>
    <row r="59" spans="1:3">
      <c r="A59" s="241"/>
    </row>
    <row r="60" spans="1:3">
      <c r="A60" s="241"/>
    </row>
    <row r="61" spans="1:3">
      <c r="A61" s="241"/>
    </row>
    <row r="62" spans="1:3">
      <c r="A62" s="241"/>
    </row>
    <row r="63" spans="1:3">
      <c r="A63" s="241"/>
    </row>
    <row r="64" spans="1:3">
      <c r="A64" s="241"/>
    </row>
    <row r="65" spans="1:1">
      <c r="A65" s="241"/>
    </row>
    <row r="66" spans="1:1">
      <c r="A66" s="241"/>
    </row>
    <row r="67" spans="1:1">
      <c r="A67" s="241"/>
    </row>
    <row r="68" spans="1:1" ht="24" customHeight="1">
      <c r="A68" s="241"/>
    </row>
    <row r="69" spans="1:1">
      <c r="A69" s="241"/>
    </row>
    <row r="70" spans="1:1">
      <c r="A70" s="241"/>
    </row>
    <row r="71" spans="1:1">
      <c r="A71" s="241"/>
    </row>
    <row r="72" spans="1:1">
      <c r="A72" s="241"/>
    </row>
    <row r="73" spans="1:1">
      <c r="A73" s="241"/>
    </row>
    <row r="74" spans="1:1">
      <c r="A74" s="241"/>
    </row>
    <row r="75" spans="1:1">
      <c r="A75" s="241"/>
    </row>
    <row r="76" spans="1:1">
      <c r="A76" s="241"/>
    </row>
    <row r="77" spans="1:1">
      <c r="A77" s="241"/>
    </row>
    <row r="78" spans="1:1">
      <c r="A78" s="241"/>
    </row>
    <row r="213" spans="2:2">
      <c r="B213" s="15" t="s">
        <v>1445</v>
      </c>
    </row>
  </sheetData>
  <customSheetViews>
    <customSheetView guid="{FBCC48E4-C877-408C-9E23-E60DD74454B1}" fitToPage="1">
      <selection activeCell="H18" sqref="H18"/>
      <pageMargins left="0.25" right="0.25" top="0.75" bottom="0.75" header="0.3" footer="0.3"/>
      <pageSetup fitToHeight="0" orientation="landscape" r:id="rId1"/>
    </customSheetView>
  </customSheetViews>
  <mergeCells count="1">
    <mergeCell ref="A39:C39"/>
  </mergeCells>
  <phoneticPr fontId="0" type="noConversion"/>
  <printOptions horizontalCentered="1"/>
  <pageMargins left="3.472222222222222E-3" right="3.472222222222222E-3" top="6.9444444444444441E-3" bottom="6.9444444444444441E-3" header="4.1666666666666666E-3" footer="4.1666666666666666E-3"/>
  <pageSetup fitToHeight="0" orientation="landscape" r:id="rId2"/>
  <customProperties>
    <customPr name="_pios_id" r:id="rId3"/>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U282"/>
  <sheetViews>
    <sheetView tabSelected="1" zoomScale="65" zoomScaleNormal="65" zoomScaleSheetLayoutView="80" workbookViewId="0">
      <selection activeCell="A18" sqref="A18"/>
    </sheetView>
  </sheetViews>
  <sheetFormatPr defaultColWidth="8.88671875" defaultRowHeight="12.75"/>
  <cols>
    <col min="1" max="1" width="6" style="24" customWidth="1"/>
    <col min="2" max="2" width="1.44140625" style="24" customWidth="1"/>
    <col min="3" max="3" width="36" style="24" customWidth="1"/>
    <col min="4" max="4" width="13.6640625" style="24" customWidth="1"/>
    <col min="5" max="5" width="17.5546875" style="24" customWidth="1"/>
    <col min="6" max="6" width="13.109375" style="24" customWidth="1"/>
    <col min="7" max="7" width="14.44140625" style="24" customWidth="1"/>
    <col min="8" max="8" width="16.33203125" style="24" customWidth="1"/>
    <col min="9" max="9" width="13.6640625" style="24" customWidth="1"/>
    <col min="10" max="10" width="14.44140625" style="24" customWidth="1"/>
    <col min="11" max="11" width="13.5546875" style="24" customWidth="1"/>
    <col min="12" max="12" width="15.6640625" style="24" customWidth="1"/>
    <col min="13" max="13" width="19.109375" style="24" customWidth="1"/>
    <col min="14" max="15" width="14.44140625" style="24" customWidth="1"/>
    <col min="16" max="16" width="12.6640625" style="24" customWidth="1"/>
    <col min="17" max="17" width="13.88671875" style="24" customWidth="1"/>
    <col min="18" max="18" width="9.33203125" style="24" customWidth="1"/>
    <col min="19" max="19" width="13" style="24" customWidth="1"/>
    <col min="20" max="16384" width="8.88671875" style="24"/>
  </cols>
  <sheetData>
    <row r="1" spans="1:21">
      <c r="Q1" s="51"/>
    </row>
    <row r="2" spans="1:21">
      <c r="M2" s="24" t="s">
        <v>783</v>
      </c>
      <c r="Q2" s="51"/>
    </row>
    <row r="4" spans="1:21">
      <c r="Q4" s="51"/>
    </row>
    <row r="5" spans="1:21">
      <c r="D5" s="19"/>
      <c r="E5" s="19"/>
      <c r="F5" s="19"/>
      <c r="G5" s="20" t="s">
        <v>779</v>
      </c>
      <c r="H5" s="19"/>
      <c r="I5" s="19"/>
      <c r="J5" s="19"/>
      <c r="K5" s="19"/>
      <c r="L5" s="40"/>
      <c r="M5" s="52"/>
      <c r="N5" s="52"/>
      <c r="O5" s="52"/>
      <c r="P5" s="52"/>
      <c r="Q5" s="52"/>
      <c r="R5" s="25"/>
      <c r="S5" s="53"/>
      <c r="T5" s="53"/>
      <c r="U5" s="25"/>
    </row>
    <row r="6" spans="1:21">
      <c r="D6" s="19"/>
      <c r="E6" s="22" t="s">
        <v>10</v>
      </c>
      <c r="F6" s="22"/>
      <c r="G6" s="20" t="s">
        <v>780</v>
      </c>
      <c r="H6" s="22"/>
      <c r="I6" s="22"/>
      <c r="J6" s="22"/>
      <c r="K6" s="19"/>
      <c r="P6" s="25"/>
      <c r="Q6" s="19"/>
      <c r="R6" s="25"/>
      <c r="S6" s="54"/>
      <c r="T6" s="53"/>
      <c r="U6" s="25"/>
    </row>
    <row r="7" spans="1:21">
      <c r="C7" s="25"/>
      <c r="D7" s="25"/>
      <c r="E7" s="25"/>
      <c r="F7" s="25"/>
      <c r="G7" s="139" t="str">
        <f>+'Attachment H'!D5</f>
        <v>GridLiance High Plains LLC</v>
      </c>
      <c r="H7" s="25"/>
      <c r="I7" s="25"/>
      <c r="J7" s="25"/>
      <c r="K7" s="25"/>
      <c r="P7" s="25"/>
      <c r="Q7" s="25"/>
      <c r="R7" s="25"/>
      <c r="S7" s="53"/>
      <c r="T7" s="53"/>
      <c r="U7" s="25"/>
    </row>
    <row r="8" spans="1:21">
      <c r="A8" s="20"/>
      <c r="C8" s="25"/>
      <c r="D8" s="25"/>
      <c r="E8" s="25"/>
      <c r="F8" s="25"/>
      <c r="H8" s="25"/>
      <c r="I8" s="25"/>
      <c r="J8" s="25"/>
      <c r="K8" s="25"/>
      <c r="L8" s="25"/>
      <c r="M8" s="25"/>
      <c r="N8" s="25"/>
      <c r="O8" s="25"/>
      <c r="P8" s="25"/>
      <c r="Q8" s="25"/>
      <c r="R8" s="25"/>
      <c r="S8" s="53"/>
      <c r="T8" s="53"/>
      <c r="U8" s="25"/>
    </row>
    <row r="9" spans="1:21">
      <c r="A9" s="20"/>
      <c r="C9" s="25"/>
      <c r="D9" s="25"/>
      <c r="E9" s="25"/>
      <c r="F9" s="25"/>
      <c r="G9" s="55"/>
      <c r="H9" s="25"/>
      <c r="I9" s="25"/>
      <c r="J9" s="25"/>
      <c r="K9" s="25"/>
      <c r="L9" s="25"/>
      <c r="M9" s="25"/>
      <c r="N9" s="25"/>
      <c r="O9" s="25"/>
      <c r="P9" s="25"/>
      <c r="Q9" s="25"/>
      <c r="R9" s="25"/>
      <c r="S9" s="53"/>
      <c r="T9" s="53"/>
      <c r="U9" s="25"/>
    </row>
    <row r="10" spans="1:21">
      <c r="A10" s="20"/>
      <c r="C10" s="25" t="s">
        <v>503</v>
      </c>
      <c r="D10" s="25"/>
      <c r="E10" s="25"/>
      <c r="F10" s="25"/>
      <c r="G10" s="55"/>
      <c r="H10" s="25"/>
      <c r="I10" s="25"/>
      <c r="J10" s="25"/>
      <c r="K10" s="25"/>
      <c r="L10" s="25"/>
      <c r="M10" s="25"/>
      <c r="N10" s="25"/>
      <c r="O10" s="25"/>
      <c r="P10" s="25"/>
      <c r="Q10" s="25"/>
      <c r="R10" s="25"/>
      <c r="S10" s="53"/>
      <c r="T10" s="53"/>
      <c r="U10" s="25"/>
    </row>
    <row r="11" spans="1:21">
      <c r="A11" s="20"/>
      <c r="C11" s="25" t="s">
        <v>945</v>
      </c>
      <c r="D11" s="25"/>
      <c r="E11" s="25"/>
      <c r="F11" s="25"/>
      <c r="G11" s="55"/>
      <c r="L11" s="25"/>
      <c r="M11" s="25"/>
      <c r="N11" s="25"/>
      <c r="O11" s="25"/>
      <c r="P11" s="25"/>
      <c r="Q11" s="25"/>
      <c r="R11" s="25"/>
      <c r="S11" s="25"/>
      <c r="T11" s="25"/>
      <c r="U11" s="25"/>
    </row>
    <row r="12" spans="1:21">
      <c r="A12" s="20"/>
      <c r="C12" s="1163" t="s">
        <v>970</v>
      </c>
      <c r="D12" s="1163"/>
      <c r="E12" s="1163"/>
      <c r="F12" s="1163"/>
      <c r="G12" s="1163"/>
      <c r="H12" s="1163"/>
      <c r="I12" s="1163"/>
      <c r="J12" s="1163"/>
      <c r="K12" s="1163"/>
      <c r="L12" s="1163"/>
      <c r="M12" s="1163"/>
      <c r="N12" s="1163"/>
      <c r="O12" s="1163"/>
      <c r="P12" s="1163"/>
      <c r="Q12" s="1163"/>
      <c r="R12" s="25"/>
      <c r="S12" s="25"/>
      <c r="T12" s="25"/>
      <c r="U12" s="25"/>
    </row>
    <row r="13" spans="1:21">
      <c r="A13" s="20"/>
      <c r="C13" s="25" t="s">
        <v>926</v>
      </c>
      <c r="D13" s="25"/>
      <c r="E13" s="25"/>
      <c r="F13" s="25"/>
      <c r="G13" s="25"/>
      <c r="L13" s="22"/>
      <c r="M13" s="22"/>
      <c r="N13" s="22"/>
      <c r="O13" s="22"/>
      <c r="P13" s="25"/>
      <c r="Q13" s="25"/>
      <c r="R13" s="25"/>
      <c r="S13" s="25"/>
      <c r="T13" s="25"/>
      <c r="U13" s="25"/>
    </row>
    <row r="14" spans="1:21">
      <c r="C14" s="56" t="s">
        <v>11</v>
      </c>
      <c r="D14" s="56"/>
      <c r="E14" s="56" t="s">
        <v>12</v>
      </c>
      <c r="F14" s="56"/>
      <c r="I14" s="56" t="s">
        <v>13</v>
      </c>
      <c r="L14" s="57" t="s">
        <v>14</v>
      </c>
      <c r="M14" s="57"/>
      <c r="N14" s="57"/>
      <c r="O14" s="57"/>
      <c r="P14" s="22"/>
      <c r="Q14" s="57"/>
      <c r="R14" s="22"/>
      <c r="S14" s="57"/>
      <c r="T14" s="22"/>
      <c r="U14" s="25"/>
    </row>
    <row r="15" spans="1:21">
      <c r="C15" s="25"/>
      <c r="D15" s="25"/>
      <c r="E15" s="58" t="s">
        <v>501</v>
      </c>
      <c r="F15" s="58"/>
      <c r="I15" s="22"/>
      <c r="P15" s="22"/>
      <c r="R15" s="22"/>
      <c r="S15" s="56"/>
      <c r="T15" s="56"/>
      <c r="U15" s="25"/>
    </row>
    <row r="16" spans="1:21">
      <c r="A16" s="20" t="s">
        <v>16</v>
      </c>
      <c r="C16" s="25"/>
      <c r="D16" s="25"/>
      <c r="E16" s="59" t="s">
        <v>26</v>
      </c>
      <c r="F16" s="59"/>
      <c r="I16" s="60" t="s">
        <v>25</v>
      </c>
      <c r="L16" s="60" t="s">
        <v>22</v>
      </c>
      <c r="M16" s="60"/>
      <c r="N16" s="60"/>
      <c r="O16" s="60"/>
      <c r="P16" s="22"/>
      <c r="R16" s="25"/>
      <c r="S16" s="61"/>
      <c r="T16" s="56"/>
      <c r="U16" s="25"/>
    </row>
    <row r="17" spans="1:21">
      <c r="A17" s="20" t="s">
        <v>18</v>
      </c>
      <c r="C17" s="62"/>
      <c r="D17" s="62"/>
      <c r="E17" s="58" t="s">
        <v>902</v>
      </c>
      <c r="F17" s="22"/>
      <c r="I17" s="22"/>
      <c r="L17" s="22"/>
      <c r="M17" s="22"/>
      <c r="N17" s="22"/>
      <c r="O17" s="22"/>
      <c r="P17" s="22"/>
      <c r="Q17" s="22"/>
      <c r="R17" s="25"/>
      <c r="S17" s="22"/>
      <c r="T17" s="22"/>
      <c r="U17" s="25"/>
    </row>
    <row r="18" spans="1:21">
      <c r="A18" s="63"/>
      <c r="C18" s="25"/>
      <c r="D18" s="25"/>
      <c r="E18" s="22"/>
      <c r="F18" s="22"/>
      <c r="I18" s="22"/>
      <c r="L18" s="22"/>
      <c r="M18" s="22"/>
      <c r="N18" s="22"/>
      <c r="O18" s="22"/>
      <c r="P18" s="22"/>
      <c r="Q18" s="22"/>
      <c r="R18" s="25"/>
      <c r="S18" s="22"/>
      <c r="T18" s="22"/>
      <c r="U18" s="25"/>
    </row>
    <row r="19" spans="1:21">
      <c r="A19" s="23">
        <v>1</v>
      </c>
      <c r="C19" s="25" t="s">
        <v>205</v>
      </c>
      <c r="D19" s="25"/>
      <c r="E19" s="64" t="s">
        <v>3</v>
      </c>
      <c r="F19" s="23"/>
      <c r="I19" s="47">
        <f>+'Attachment H'!I64+'Attachment H'!I93</f>
        <v>0</v>
      </c>
      <c r="P19" s="22"/>
      <c r="Q19" s="22"/>
      <c r="R19" s="25"/>
      <c r="S19" s="22"/>
      <c r="T19" s="22"/>
      <c r="U19" s="25"/>
    </row>
    <row r="20" spans="1:21">
      <c r="A20" s="23">
        <v>2</v>
      </c>
      <c r="C20" s="25" t="s">
        <v>206</v>
      </c>
      <c r="D20" s="25"/>
      <c r="E20" s="64" t="s">
        <v>952</v>
      </c>
      <c r="F20" s="23"/>
      <c r="I20" s="47">
        <f>+'Attachment H'!I80+'Attachment H'!I93+'Attachment H'!I95</f>
        <v>0</v>
      </c>
      <c r="P20" s="22"/>
      <c r="Q20" s="22"/>
      <c r="R20" s="25"/>
      <c r="S20" s="22"/>
      <c r="T20" s="22"/>
      <c r="U20" s="25"/>
    </row>
    <row r="21" spans="1:21">
      <c r="A21" s="23"/>
      <c r="E21" s="64"/>
      <c r="F21" s="23"/>
      <c r="P21" s="22"/>
      <c r="Q21" s="22"/>
      <c r="R21" s="25"/>
      <c r="S21" s="22"/>
      <c r="T21" s="22"/>
      <c r="U21" s="25"/>
    </row>
    <row r="22" spans="1:21">
      <c r="A22" s="23"/>
      <c r="C22" s="25" t="s">
        <v>207</v>
      </c>
      <c r="D22" s="25"/>
      <c r="E22" s="64"/>
      <c r="F22" s="23"/>
      <c r="I22" s="22"/>
      <c r="L22" s="22"/>
      <c r="M22" s="22"/>
      <c r="N22" s="22"/>
      <c r="O22" s="22"/>
      <c r="P22" s="22"/>
      <c r="Q22" s="22"/>
      <c r="R22" s="22"/>
      <c r="S22" s="22"/>
      <c r="T22" s="22"/>
      <c r="U22" s="25"/>
    </row>
    <row r="23" spans="1:21">
      <c r="A23" s="23">
        <v>3</v>
      </c>
      <c r="C23" s="25" t="s">
        <v>208</v>
      </c>
      <c r="D23" s="25"/>
      <c r="E23" s="64" t="s">
        <v>4</v>
      </c>
      <c r="F23" s="23"/>
      <c r="I23" s="65">
        <f>+'Attachment H'!I134</f>
        <v>0</v>
      </c>
      <c r="P23" s="22"/>
      <c r="Q23" s="22"/>
      <c r="R23" s="22"/>
      <c r="S23" s="22"/>
      <c r="T23" s="22"/>
      <c r="U23" s="25"/>
    </row>
    <row r="24" spans="1:21">
      <c r="A24" s="23">
        <v>4</v>
      </c>
      <c r="C24" s="25" t="s">
        <v>209</v>
      </c>
      <c r="D24" s="25"/>
      <c r="E24" s="64" t="s">
        <v>210</v>
      </c>
      <c r="F24" s="23"/>
      <c r="I24" s="48">
        <f>IF(I19=0,0,I23/I19)</f>
        <v>0</v>
      </c>
      <c r="L24" s="66">
        <f>I24</f>
        <v>0</v>
      </c>
      <c r="M24" s="67"/>
      <c r="N24" s="67"/>
      <c r="O24" s="67"/>
      <c r="P24" s="22"/>
      <c r="Q24" s="68"/>
      <c r="R24" s="69"/>
      <c r="S24" s="70"/>
      <c r="T24" s="22"/>
      <c r="U24" s="25"/>
    </row>
    <row r="25" spans="1:21">
      <c r="A25" s="23"/>
      <c r="C25" s="25"/>
      <c r="D25" s="25"/>
      <c r="E25" s="64"/>
      <c r="F25" s="23"/>
      <c r="I25" s="71"/>
      <c r="L25" s="67"/>
      <c r="M25" s="67"/>
      <c r="N25" s="67"/>
      <c r="O25" s="67"/>
      <c r="P25" s="22"/>
      <c r="Q25" s="68"/>
      <c r="R25" s="69"/>
      <c r="S25" s="70"/>
      <c r="T25" s="22"/>
      <c r="U25" s="25"/>
    </row>
    <row r="26" spans="1:21">
      <c r="A26" s="57"/>
      <c r="C26" s="25" t="s">
        <v>707</v>
      </c>
      <c r="D26" s="25"/>
      <c r="E26" s="238"/>
      <c r="F26" s="50"/>
      <c r="I26" s="22"/>
      <c r="L26" s="22"/>
      <c r="M26" s="22"/>
      <c r="N26" s="22"/>
      <c r="O26" s="22"/>
      <c r="P26" s="22"/>
      <c r="Q26" s="68"/>
      <c r="R26" s="69"/>
      <c r="S26" s="70"/>
      <c r="T26" s="22"/>
      <c r="U26" s="25"/>
    </row>
    <row r="27" spans="1:21">
      <c r="A27" s="57" t="s">
        <v>211</v>
      </c>
      <c r="C27" s="25" t="s">
        <v>709</v>
      </c>
      <c r="D27" s="25"/>
      <c r="E27" s="64" t="s">
        <v>5</v>
      </c>
      <c r="F27" s="23"/>
      <c r="I27" s="65">
        <f>+'Attachment H'!I138+'Attachment H'!I139</f>
        <v>0</v>
      </c>
      <c r="P27" s="22"/>
      <c r="Q27" s="68"/>
      <c r="R27" s="69"/>
      <c r="S27" s="70"/>
      <c r="T27" s="22"/>
      <c r="U27" s="25"/>
    </row>
    <row r="28" spans="1:21">
      <c r="A28" s="57" t="s">
        <v>212</v>
      </c>
      <c r="C28" s="25" t="s">
        <v>708</v>
      </c>
      <c r="D28" s="25"/>
      <c r="E28" s="64" t="s">
        <v>213</v>
      </c>
      <c r="F28" s="23"/>
      <c r="I28" s="48">
        <f>IF(I27=0,0,I27/I19)</f>
        <v>0</v>
      </c>
      <c r="J28" s="48"/>
      <c r="K28" s="48"/>
      <c r="L28" s="72">
        <f>I28</f>
        <v>0</v>
      </c>
      <c r="M28" s="67"/>
      <c r="N28" s="67"/>
      <c r="O28" s="67"/>
      <c r="P28" s="22"/>
      <c r="Q28" s="68"/>
      <c r="R28" s="69"/>
      <c r="S28" s="70"/>
      <c r="T28" s="22"/>
      <c r="U28" s="25"/>
    </row>
    <row r="29" spans="1:21">
      <c r="A29" s="23"/>
      <c r="C29" s="25"/>
      <c r="D29" s="25"/>
      <c r="E29" s="64"/>
      <c r="F29" s="23"/>
      <c r="I29" s="48"/>
      <c r="J29" s="48"/>
      <c r="K29" s="48"/>
      <c r="L29" s="72"/>
      <c r="M29" s="67"/>
      <c r="N29" s="67"/>
      <c r="O29" s="67"/>
      <c r="P29" s="22"/>
      <c r="Q29" s="68"/>
      <c r="R29" s="69"/>
      <c r="S29" s="70"/>
      <c r="T29" s="22"/>
      <c r="U29" s="25"/>
    </row>
    <row r="30" spans="1:21">
      <c r="A30" s="57"/>
      <c r="C30" s="25" t="s">
        <v>214</v>
      </c>
      <c r="D30" s="25"/>
      <c r="E30" s="238"/>
      <c r="F30" s="50"/>
      <c r="I30" s="48"/>
      <c r="J30" s="48"/>
      <c r="K30" s="48"/>
      <c r="L30" s="48"/>
      <c r="M30" s="22"/>
      <c r="N30" s="22"/>
      <c r="O30" s="22"/>
      <c r="P30" s="22"/>
      <c r="Q30" s="22"/>
      <c r="R30" s="22"/>
      <c r="S30" s="22"/>
      <c r="T30" s="22"/>
      <c r="U30" s="25"/>
    </row>
    <row r="31" spans="1:21">
      <c r="A31" s="57" t="s">
        <v>215</v>
      </c>
      <c r="C31" s="25" t="s">
        <v>216</v>
      </c>
      <c r="D31" s="25"/>
      <c r="E31" s="64" t="s">
        <v>674</v>
      </c>
      <c r="F31" s="23"/>
      <c r="I31" s="48">
        <f>+'Attachment H'!I152</f>
        <v>0</v>
      </c>
      <c r="J31" s="48"/>
      <c r="K31" s="48"/>
      <c r="L31" s="48"/>
      <c r="P31" s="22"/>
      <c r="Q31" s="61"/>
      <c r="R31" s="22"/>
      <c r="S31" s="23"/>
      <c r="T31" s="56"/>
      <c r="U31" s="25"/>
    </row>
    <row r="32" spans="1:21">
      <c r="A32" s="57" t="s">
        <v>217</v>
      </c>
      <c r="C32" s="25" t="s">
        <v>218</v>
      </c>
      <c r="D32" s="25"/>
      <c r="E32" s="64" t="s">
        <v>219</v>
      </c>
      <c r="F32" s="23"/>
      <c r="I32" s="48">
        <f>IF(I31=0,0,I31/I19)</f>
        <v>0</v>
      </c>
      <c r="J32" s="48"/>
      <c r="K32" s="48"/>
      <c r="L32" s="72">
        <f>I32</f>
        <v>0</v>
      </c>
      <c r="M32" s="67"/>
      <c r="N32" s="67"/>
      <c r="O32" s="67"/>
      <c r="P32" s="22"/>
      <c r="Q32" s="68"/>
      <c r="R32" s="22"/>
      <c r="S32" s="70"/>
      <c r="T32" s="56"/>
      <c r="U32" s="25"/>
    </row>
    <row r="33" spans="1:21">
      <c r="A33" s="57"/>
      <c r="C33" s="25"/>
      <c r="D33" s="25"/>
      <c r="E33" s="64"/>
      <c r="F33" s="23"/>
      <c r="I33" s="22"/>
      <c r="L33" s="22"/>
      <c r="M33" s="22"/>
      <c r="N33" s="22"/>
      <c r="O33" s="22"/>
      <c r="P33" s="22"/>
      <c r="T33" s="22"/>
      <c r="U33" s="25"/>
    </row>
    <row r="34" spans="1:21">
      <c r="A34" s="57" t="s">
        <v>220</v>
      </c>
      <c r="C34" s="25" t="s">
        <v>266</v>
      </c>
      <c r="D34" s="25"/>
      <c r="E34" s="64" t="s">
        <v>6</v>
      </c>
      <c r="F34" s="23"/>
      <c r="I34" s="47">
        <f>-'Attachment H'!I19</f>
        <v>0</v>
      </c>
      <c r="L34" s="22"/>
      <c r="M34" s="22"/>
      <c r="N34" s="22"/>
      <c r="O34" s="22"/>
      <c r="P34" s="22"/>
      <c r="T34" s="22"/>
      <c r="U34" s="25"/>
    </row>
    <row r="35" spans="1:21">
      <c r="A35" s="57" t="s">
        <v>223</v>
      </c>
      <c r="C35" s="25" t="s">
        <v>664</v>
      </c>
      <c r="D35" s="25"/>
      <c r="E35" s="64" t="s">
        <v>260</v>
      </c>
      <c r="F35" s="23"/>
      <c r="I35" s="73">
        <f>IF(I34=0,0,I34/I19)</f>
        <v>0</v>
      </c>
      <c r="L35" s="48">
        <f>+I35</f>
        <v>0</v>
      </c>
      <c r="M35" s="22"/>
      <c r="N35" s="22"/>
      <c r="O35" s="22"/>
      <c r="P35" s="22"/>
      <c r="T35" s="22"/>
      <c r="U35" s="25"/>
    </row>
    <row r="36" spans="1:21">
      <c r="A36" s="57"/>
      <c r="C36" s="25"/>
      <c r="D36" s="25"/>
      <c r="E36" s="64"/>
      <c r="F36" s="23"/>
      <c r="I36" s="22"/>
      <c r="L36" s="22"/>
      <c r="M36" s="22"/>
      <c r="N36" s="22"/>
      <c r="O36" s="22"/>
      <c r="P36" s="22"/>
      <c r="T36" s="22"/>
      <c r="U36" s="25"/>
    </row>
    <row r="37" spans="1:21">
      <c r="A37" s="74" t="s">
        <v>224</v>
      </c>
      <c r="B37" s="75"/>
      <c r="C37" s="62" t="s">
        <v>221</v>
      </c>
      <c r="D37" s="62"/>
      <c r="E37" s="76" t="s">
        <v>261</v>
      </c>
      <c r="F37" s="58"/>
      <c r="I37" s="69"/>
      <c r="L37" s="612">
        <f>L24+L28+L32+L35</f>
        <v>0</v>
      </c>
      <c r="M37" s="78"/>
      <c r="N37" s="78"/>
      <c r="O37" s="78"/>
      <c r="P37" s="22"/>
      <c r="T37" s="22"/>
      <c r="U37" s="25"/>
    </row>
    <row r="38" spans="1:21">
      <c r="A38" s="57"/>
      <c r="C38" s="25"/>
      <c r="D38" s="25"/>
      <c r="E38" s="64"/>
      <c r="F38" s="23"/>
      <c r="I38" s="22"/>
      <c r="L38" s="22"/>
      <c r="M38" s="22"/>
      <c r="N38" s="22"/>
      <c r="O38" s="22"/>
      <c r="P38" s="22"/>
      <c r="Q38" s="22"/>
      <c r="R38" s="22"/>
      <c r="S38" s="79"/>
      <c r="T38" s="22"/>
      <c r="U38" s="25"/>
    </row>
    <row r="39" spans="1:21">
      <c r="A39" s="57"/>
      <c r="B39" s="80"/>
      <c r="C39" s="22" t="s">
        <v>222</v>
      </c>
      <c r="D39" s="22"/>
      <c r="E39" s="64"/>
      <c r="F39" s="23"/>
      <c r="I39" s="22"/>
      <c r="L39" s="22"/>
      <c r="M39" s="22"/>
      <c r="N39" s="22"/>
      <c r="O39" s="22"/>
      <c r="P39" s="81"/>
      <c r="Q39" s="80"/>
      <c r="T39" s="56"/>
      <c r="U39" s="22" t="s">
        <v>10</v>
      </c>
    </row>
    <row r="40" spans="1:21">
      <c r="A40" s="57" t="s">
        <v>226</v>
      </c>
      <c r="B40" s="80"/>
      <c r="C40" s="22" t="s">
        <v>52</v>
      </c>
      <c r="D40" s="22"/>
      <c r="E40" s="64" t="s">
        <v>675</v>
      </c>
      <c r="F40" s="23"/>
      <c r="I40" s="47">
        <f>+'Attachment H'!I167</f>
        <v>1358837.0933238987</v>
      </c>
      <c r="L40" s="22"/>
      <c r="M40" s="22"/>
      <c r="N40" s="22"/>
      <c r="O40" s="22"/>
      <c r="P40" s="81"/>
      <c r="Q40" s="80"/>
      <c r="T40" s="56"/>
      <c r="U40" s="22"/>
    </row>
    <row r="41" spans="1:21">
      <c r="A41" s="57" t="s">
        <v>228</v>
      </c>
      <c r="B41" s="80"/>
      <c r="C41" s="22" t="s">
        <v>225</v>
      </c>
      <c r="D41" s="22"/>
      <c r="E41" s="64" t="s">
        <v>230</v>
      </c>
      <c r="F41" s="23"/>
      <c r="I41" s="48">
        <f>IF(I20=0,0,I40/I20)</f>
        <v>0</v>
      </c>
      <c r="L41" s="72">
        <f>I41</f>
        <v>0</v>
      </c>
      <c r="M41" s="67"/>
      <c r="N41" s="67"/>
      <c r="O41" s="67"/>
      <c r="P41" s="81"/>
      <c r="Q41" s="80"/>
      <c r="R41" s="22"/>
      <c r="S41" s="22"/>
      <c r="T41" s="56"/>
      <c r="U41" s="22"/>
    </row>
    <row r="42" spans="1:21">
      <c r="A42" s="57"/>
      <c r="C42" s="22"/>
      <c r="D42" s="22"/>
      <c r="E42" s="64"/>
      <c r="F42" s="23"/>
      <c r="I42" s="22"/>
      <c r="L42" s="22"/>
      <c r="M42" s="22"/>
      <c r="N42" s="22"/>
      <c r="O42" s="22"/>
      <c r="P42" s="22"/>
      <c r="R42" s="25"/>
      <c r="S42" s="22"/>
      <c r="T42" s="25"/>
      <c r="U42" s="25"/>
    </row>
    <row r="43" spans="1:21">
      <c r="A43" s="57"/>
      <c r="C43" s="25" t="s">
        <v>53</v>
      </c>
      <c r="D43" s="25"/>
      <c r="E43" s="82"/>
      <c r="F43" s="83"/>
      <c r="P43" s="22"/>
      <c r="R43" s="22"/>
      <c r="S43" s="22"/>
      <c r="T43" s="22"/>
      <c r="U43" s="25"/>
    </row>
    <row r="44" spans="1:21">
      <c r="A44" s="57" t="s">
        <v>231</v>
      </c>
      <c r="C44" s="25" t="s">
        <v>227</v>
      </c>
      <c r="D44" s="25"/>
      <c r="E44" s="64" t="s">
        <v>676</v>
      </c>
      <c r="F44" s="23"/>
      <c r="I44" s="47">
        <f>+'Attachment H'!I170</f>
        <v>-382602.73823071184</v>
      </c>
      <c r="L44" s="22"/>
      <c r="M44" s="22"/>
      <c r="N44" s="22"/>
      <c r="O44" s="22"/>
      <c r="P44" s="22"/>
      <c r="R44" s="22"/>
      <c r="S44" s="22"/>
      <c r="T44" s="22"/>
      <c r="U44" s="25"/>
    </row>
    <row r="45" spans="1:21">
      <c r="A45" s="57" t="s">
        <v>258</v>
      </c>
      <c r="B45" s="80"/>
      <c r="C45" s="22" t="s">
        <v>229</v>
      </c>
      <c r="D45" s="22"/>
      <c r="E45" s="64" t="s">
        <v>710</v>
      </c>
      <c r="F45" s="23"/>
      <c r="I45" s="48">
        <f>IF(I20=0,0,I44/I20)</f>
        <v>0</v>
      </c>
      <c r="L45" s="72">
        <f>I45</f>
        <v>0</v>
      </c>
      <c r="M45" s="67"/>
      <c r="N45" s="67"/>
      <c r="O45" s="67"/>
      <c r="P45" s="22"/>
      <c r="S45" s="84"/>
      <c r="T45" s="56"/>
      <c r="U45" s="22"/>
    </row>
    <row r="46" spans="1:21">
      <c r="A46" s="57"/>
      <c r="C46" s="25"/>
      <c r="D46" s="25"/>
      <c r="E46" s="64"/>
      <c r="F46" s="23"/>
      <c r="I46" s="22"/>
      <c r="L46" s="22"/>
      <c r="M46" s="22"/>
      <c r="N46" s="22"/>
      <c r="O46" s="22"/>
      <c r="P46" s="22"/>
      <c r="Q46" s="83"/>
      <c r="R46" s="22"/>
      <c r="S46" s="22"/>
      <c r="T46" s="22"/>
      <c r="U46" s="25"/>
    </row>
    <row r="47" spans="1:21">
      <c r="A47" s="74" t="s">
        <v>259</v>
      </c>
      <c r="B47" s="75"/>
      <c r="C47" s="62" t="s">
        <v>232</v>
      </c>
      <c r="D47" s="62"/>
      <c r="E47" s="76" t="s">
        <v>262</v>
      </c>
      <c r="F47" s="58"/>
      <c r="I47" s="48">
        <f>+I45+I41</f>
        <v>0</v>
      </c>
      <c r="L47" s="77">
        <f>L41+L45</f>
        <v>0</v>
      </c>
      <c r="M47" s="78"/>
      <c r="N47" s="78"/>
      <c r="O47" s="78"/>
      <c r="P47" s="22"/>
      <c r="Q47" s="83"/>
      <c r="R47" s="22"/>
      <c r="S47" s="22"/>
      <c r="T47" s="22"/>
      <c r="U47" s="25"/>
    </row>
    <row r="48" spans="1:21">
      <c r="P48" s="85"/>
      <c r="Q48" s="85"/>
      <c r="R48" s="22"/>
      <c r="S48" s="22"/>
      <c r="T48" s="22"/>
      <c r="U48" s="25"/>
    </row>
    <row r="49" spans="1:21">
      <c r="P49" s="85"/>
      <c r="Q49" s="85"/>
      <c r="R49" s="22"/>
      <c r="S49" s="22"/>
      <c r="T49" s="22"/>
      <c r="U49" s="25"/>
    </row>
    <row r="50" spans="1:21">
      <c r="A50" s="86"/>
      <c r="C50" s="57"/>
      <c r="D50" s="57"/>
      <c r="E50" s="50"/>
      <c r="F50" s="50"/>
      <c r="G50" s="22"/>
      <c r="J50" s="71"/>
      <c r="P50" s="22"/>
      <c r="Q50" s="68"/>
      <c r="R50" s="52"/>
      <c r="S50" s="22"/>
      <c r="T50" s="23"/>
      <c r="U50" s="22"/>
    </row>
    <row r="51" spans="1:21">
      <c r="A51" s="20"/>
      <c r="G51" s="22"/>
      <c r="P51" s="22"/>
      <c r="Q51" s="22"/>
      <c r="R51" s="22"/>
      <c r="S51" s="22"/>
      <c r="T51" s="56"/>
      <c r="U51" s="22" t="s">
        <v>10</v>
      </c>
    </row>
    <row r="52" spans="1:21">
      <c r="Q52" s="51"/>
    </row>
    <row r="53" spans="1:21">
      <c r="Q53" s="51"/>
    </row>
    <row r="54" spans="1:21">
      <c r="M54" s="24" t="s">
        <v>784</v>
      </c>
    </row>
    <row r="55" spans="1:21">
      <c r="A55" s="20"/>
      <c r="G55" s="22"/>
      <c r="P55" s="22"/>
      <c r="Q55" s="51"/>
      <c r="R55" s="22"/>
      <c r="S55" s="25"/>
      <c r="T55" s="22"/>
      <c r="U55" s="25"/>
    </row>
    <row r="56" spans="1:21">
      <c r="A56" s="20"/>
      <c r="C56" s="25"/>
      <c r="D56" s="25"/>
      <c r="G56" s="50" t="str">
        <f>+G5</f>
        <v>Attachment 11</v>
      </c>
      <c r="H56" s="50"/>
      <c r="O56" s="50"/>
      <c r="P56" s="22"/>
      <c r="Q56" s="51"/>
      <c r="R56" s="22"/>
      <c r="S56" s="25"/>
      <c r="T56" s="22"/>
      <c r="U56" s="25"/>
    </row>
    <row r="57" spans="1:21">
      <c r="A57" s="20"/>
      <c r="C57" s="25"/>
      <c r="D57" s="25"/>
      <c r="G57" s="50" t="str">
        <f>+G6</f>
        <v>Wholesale Distribution Service</v>
      </c>
      <c r="H57" s="50"/>
      <c r="L57" s="22"/>
      <c r="M57" s="22"/>
      <c r="N57" s="22"/>
      <c r="O57" s="50"/>
      <c r="P57" s="22"/>
      <c r="R57" s="22"/>
      <c r="S57" s="25"/>
      <c r="T57" s="22"/>
      <c r="U57" s="25"/>
    </row>
    <row r="58" spans="1:21" ht="14.25" customHeight="1">
      <c r="A58" s="20"/>
      <c r="G58" s="50" t="str">
        <f>+G7</f>
        <v>GridLiance High Plains LLC</v>
      </c>
      <c r="O58" s="50"/>
      <c r="P58" s="22"/>
      <c r="R58" s="22"/>
      <c r="S58" s="25"/>
      <c r="T58" s="22"/>
      <c r="U58" s="25"/>
    </row>
    <row r="59" spans="1:21">
      <c r="A59" s="20"/>
      <c r="H59" s="50"/>
      <c r="P59" s="22"/>
      <c r="Q59" s="22"/>
      <c r="R59" s="22"/>
      <c r="S59" s="25"/>
      <c r="T59" s="22"/>
      <c r="U59" s="25"/>
    </row>
    <row r="60" spans="1:21">
      <c r="A60" s="20"/>
      <c r="E60" s="25"/>
      <c r="F60" s="25"/>
      <c r="G60" s="25"/>
      <c r="H60" s="25"/>
      <c r="I60" s="25"/>
      <c r="J60" s="25"/>
      <c r="K60" s="25"/>
      <c r="L60" s="25"/>
      <c r="M60" s="25"/>
      <c r="N60" s="25"/>
      <c r="O60" s="25"/>
      <c r="P60" s="25"/>
      <c r="Q60" s="25"/>
      <c r="R60" s="22"/>
      <c r="S60" s="25"/>
      <c r="T60" s="22"/>
      <c r="U60" s="25"/>
    </row>
    <row r="61" spans="1:21">
      <c r="A61" s="20"/>
      <c r="E61" s="62"/>
      <c r="F61" s="62"/>
      <c r="H61" s="25"/>
      <c r="I61" s="25"/>
      <c r="J61" s="25"/>
      <c r="K61" s="25"/>
      <c r="L61" s="25"/>
      <c r="M61" s="25"/>
      <c r="N61" s="25"/>
      <c r="O61" s="25"/>
      <c r="P61" s="22"/>
      <c r="Q61" s="22"/>
      <c r="R61" s="22"/>
      <c r="S61" s="25"/>
      <c r="T61" s="22"/>
      <c r="U61" s="25"/>
    </row>
    <row r="62" spans="1:21">
      <c r="A62" s="20"/>
      <c r="E62" s="62"/>
      <c r="F62" s="62"/>
      <c r="H62" s="25"/>
      <c r="I62" s="25"/>
      <c r="J62" s="25"/>
      <c r="K62" s="25"/>
      <c r="L62" s="25"/>
      <c r="M62" s="25"/>
      <c r="N62" s="25"/>
      <c r="O62" s="25"/>
      <c r="P62" s="22"/>
      <c r="Q62" s="22"/>
      <c r="R62" s="22"/>
      <c r="S62" s="25"/>
      <c r="T62" s="22"/>
      <c r="U62" s="25"/>
    </row>
    <row r="63" spans="1:21" ht="13.5" thickBot="1">
      <c r="A63" s="20"/>
      <c r="C63" s="87">
        <v>-1</v>
      </c>
      <c r="D63" s="87">
        <v>-2</v>
      </c>
      <c r="E63" s="87">
        <v>-3</v>
      </c>
      <c r="F63" s="87">
        <v>-4</v>
      </c>
      <c r="G63" s="87">
        <v>-5</v>
      </c>
      <c r="H63" s="87">
        <v>-6</v>
      </c>
      <c r="I63" s="87">
        <v>-7</v>
      </c>
      <c r="J63" s="87">
        <v>-8</v>
      </c>
      <c r="K63" s="87">
        <v>-9</v>
      </c>
      <c r="L63" s="87">
        <v>-10</v>
      </c>
      <c r="M63" s="87">
        <v>-11</v>
      </c>
      <c r="N63" s="87"/>
      <c r="O63" s="87"/>
      <c r="P63" s="87"/>
      <c r="Q63" s="237"/>
      <c r="R63" s="237"/>
      <c r="S63" s="237"/>
      <c r="T63" s="22"/>
      <c r="U63" s="25"/>
    </row>
    <row r="64" spans="1:21" ht="53.25" customHeight="1" thickBot="1">
      <c r="A64" s="563" t="s">
        <v>233</v>
      </c>
      <c r="B64" s="564"/>
      <c r="C64" s="564" t="s">
        <v>780</v>
      </c>
      <c r="D64" s="565" t="s">
        <v>234</v>
      </c>
      <c r="E64" s="565" t="s">
        <v>903</v>
      </c>
      <c r="F64" s="565" t="s">
        <v>235</v>
      </c>
      <c r="G64" s="565" t="s">
        <v>904</v>
      </c>
      <c r="H64" s="565" t="s">
        <v>232</v>
      </c>
      <c r="I64" s="565" t="s">
        <v>237</v>
      </c>
      <c r="J64" s="565" t="s">
        <v>905</v>
      </c>
      <c r="K64" s="565" t="s">
        <v>907</v>
      </c>
      <c r="L64" s="565" t="s">
        <v>906</v>
      </c>
      <c r="M64" s="602" t="s">
        <v>820</v>
      </c>
      <c r="O64" s="562"/>
      <c r="P64" s="562"/>
      <c r="Q64" s="562"/>
      <c r="R64" s="562"/>
      <c r="S64" s="562"/>
      <c r="T64" s="22"/>
      <c r="U64" s="25"/>
    </row>
    <row r="65" spans="1:21" ht="46.5" customHeight="1">
      <c r="A65" s="593"/>
      <c r="B65" s="591"/>
      <c r="C65" s="591"/>
      <c r="D65" s="592" t="s">
        <v>178</v>
      </c>
      <c r="E65" s="592" t="s">
        <v>466</v>
      </c>
      <c r="F65" s="592" t="s">
        <v>824</v>
      </c>
      <c r="G65" s="592" t="s">
        <v>179</v>
      </c>
      <c r="H65" s="592" t="s">
        <v>467</v>
      </c>
      <c r="I65" s="592" t="s">
        <v>823</v>
      </c>
      <c r="J65" s="592" t="s">
        <v>943</v>
      </c>
      <c r="K65" s="592" t="s">
        <v>822</v>
      </c>
      <c r="L65" s="592"/>
      <c r="M65" s="601" t="s">
        <v>821</v>
      </c>
      <c r="O65" s="589"/>
      <c r="P65" s="576"/>
      <c r="Q65" s="589"/>
      <c r="R65" s="23"/>
      <c r="S65" s="589"/>
      <c r="T65" s="22"/>
      <c r="U65" s="25"/>
    </row>
    <row r="66" spans="1:21">
      <c r="A66" s="594"/>
      <c r="B66" s="25"/>
      <c r="C66" s="25"/>
      <c r="D66" s="25"/>
      <c r="E66" s="25"/>
      <c r="F66" s="25"/>
      <c r="G66" s="25"/>
      <c r="H66" s="25"/>
      <c r="I66" s="25"/>
      <c r="J66" s="25"/>
      <c r="K66" s="25"/>
      <c r="L66" s="25"/>
      <c r="M66" s="596"/>
      <c r="O66" s="25"/>
      <c r="P66" s="25"/>
      <c r="Q66" s="25"/>
      <c r="R66" s="22"/>
      <c r="S66" s="22"/>
      <c r="T66" s="22"/>
      <c r="U66" s="25"/>
    </row>
    <row r="67" spans="1:21">
      <c r="A67" s="597" t="s">
        <v>637</v>
      </c>
      <c r="B67" s="104"/>
      <c r="C67" s="105"/>
      <c r="D67" s="175">
        <v>0</v>
      </c>
      <c r="E67" s="48">
        <f t="shared" ref="E67:E85" si="0">$L$37</f>
        <v>0</v>
      </c>
      <c r="F67" s="48">
        <f t="shared" ref="F67:F85" si="1">D67*E67</f>
        <v>0</v>
      </c>
      <c r="G67" s="175">
        <v>0</v>
      </c>
      <c r="H67" s="48">
        <f t="shared" ref="H67:H85" si="2">$L$47</f>
        <v>0</v>
      </c>
      <c r="I67" s="47">
        <f t="shared" ref="I67:I85" si="3">G67*H67</f>
        <v>0</v>
      </c>
      <c r="J67" s="175">
        <v>0</v>
      </c>
      <c r="K67" s="47">
        <f t="shared" ref="K67:K85" si="4">F67+I67+J67</f>
        <v>0</v>
      </c>
      <c r="L67" s="588">
        <v>0</v>
      </c>
      <c r="M67" s="603">
        <f>+K67*L67</f>
        <v>0</v>
      </c>
      <c r="O67" s="48"/>
      <c r="P67" s="48"/>
      <c r="Q67" s="48"/>
      <c r="R67" s="48"/>
      <c r="S67" s="48"/>
    </row>
    <row r="68" spans="1:21">
      <c r="A68" s="597" t="s">
        <v>638</v>
      </c>
      <c r="B68" s="104"/>
      <c r="C68" s="105"/>
      <c r="D68" s="588">
        <v>0</v>
      </c>
      <c r="E68" s="48">
        <f t="shared" si="0"/>
        <v>0</v>
      </c>
      <c r="F68" s="48">
        <f t="shared" si="1"/>
        <v>0</v>
      </c>
      <c r="G68" s="588">
        <v>0</v>
      </c>
      <c r="H68" s="48">
        <f t="shared" si="2"/>
        <v>0</v>
      </c>
      <c r="I68" s="48">
        <f t="shared" si="3"/>
        <v>0</v>
      </c>
      <c r="J68" s="175">
        <v>0</v>
      </c>
      <c r="K68" s="48">
        <f t="shared" si="4"/>
        <v>0</v>
      </c>
      <c r="L68" s="588">
        <v>0</v>
      </c>
      <c r="M68" s="598">
        <f t="shared" ref="M68:M85" si="5">+K68*L68</f>
        <v>0</v>
      </c>
      <c r="O68" s="48"/>
      <c r="P68" s="48"/>
      <c r="Q68" s="48"/>
      <c r="R68" s="48"/>
      <c r="S68" s="48"/>
    </row>
    <row r="69" spans="1:21" ht="24" customHeight="1">
      <c r="A69" s="597" t="s">
        <v>639</v>
      </c>
      <c r="B69" s="104"/>
      <c r="C69" s="105"/>
      <c r="D69" s="588">
        <v>0</v>
      </c>
      <c r="E69" s="48">
        <f t="shared" si="0"/>
        <v>0</v>
      </c>
      <c r="F69" s="48">
        <f t="shared" si="1"/>
        <v>0</v>
      </c>
      <c r="G69" s="588">
        <v>0</v>
      </c>
      <c r="H69" s="48">
        <f t="shared" si="2"/>
        <v>0</v>
      </c>
      <c r="I69" s="48">
        <f t="shared" si="3"/>
        <v>0</v>
      </c>
      <c r="J69" s="175">
        <v>0</v>
      </c>
      <c r="K69" s="48">
        <f t="shared" si="4"/>
        <v>0</v>
      </c>
      <c r="L69" s="588">
        <v>0</v>
      </c>
      <c r="M69" s="598">
        <f t="shared" si="5"/>
        <v>0</v>
      </c>
      <c r="O69" s="48"/>
      <c r="P69" s="48"/>
      <c r="Q69" s="48"/>
      <c r="R69" s="48"/>
      <c r="S69" s="48"/>
    </row>
    <row r="70" spans="1:21">
      <c r="A70" s="597" t="s">
        <v>495</v>
      </c>
      <c r="B70" s="104"/>
      <c r="C70" s="105"/>
      <c r="D70" s="588">
        <v>0</v>
      </c>
      <c r="E70" s="48">
        <f t="shared" si="0"/>
        <v>0</v>
      </c>
      <c r="F70" s="48">
        <f t="shared" si="1"/>
        <v>0</v>
      </c>
      <c r="G70" s="588">
        <v>0</v>
      </c>
      <c r="H70" s="48">
        <f t="shared" si="2"/>
        <v>0</v>
      </c>
      <c r="I70" s="48">
        <f t="shared" si="3"/>
        <v>0</v>
      </c>
      <c r="J70" s="175">
        <v>0</v>
      </c>
      <c r="K70" s="48">
        <f t="shared" si="4"/>
        <v>0</v>
      </c>
      <c r="L70" s="588">
        <v>0</v>
      </c>
      <c r="M70" s="598">
        <f t="shared" si="5"/>
        <v>0</v>
      </c>
      <c r="O70" s="48"/>
      <c r="P70" s="48"/>
      <c r="Q70" s="48"/>
      <c r="R70" s="48"/>
      <c r="S70" s="48"/>
    </row>
    <row r="71" spans="1:21">
      <c r="A71" s="597" t="s">
        <v>495</v>
      </c>
      <c r="B71" s="104"/>
      <c r="C71" s="105"/>
      <c r="D71" s="588">
        <v>0</v>
      </c>
      <c r="E71" s="48">
        <f t="shared" si="0"/>
        <v>0</v>
      </c>
      <c r="F71" s="48">
        <f t="shared" si="1"/>
        <v>0</v>
      </c>
      <c r="G71" s="588">
        <v>0</v>
      </c>
      <c r="H71" s="48">
        <f t="shared" si="2"/>
        <v>0</v>
      </c>
      <c r="I71" s="48">
        <f t="shared" si="3"/>
        <v>0</v>
      </c>
      <c r="J71" s="175">
        <v>0</v>
      </c>
      <c r="K71" s="48">
        <f t="shared" si="4"/>
        <v>0</v>
      </c>
      <c r="L71" s="588">
        <v>0</v>
      </c>
      <c r="M71" s="598">
        <f t="shared" si="5"/>
        <v>0</v>
      </c>
      <c r="O71" s="48"/>
      <c r="P71" s="48"/>
      <c r="Q71" s="48"/>
      <c r="R71" s="48"/>
      <c r="S71" s="48"/>
    </row>
    <row r="72" spans="1:21">
      <c r="A72" s="597" t="s">
        <v>495</v>
      </c>
      <c r="B72" s="104"/>
      <c r="C72" s="105"/>
      <c r="D72" s="588">
        <v>0</v>
      </c>
      <c r="E72" s="48">
        <f t="shared" si="0"/>
        <v>0</v>
      </c>
      <c r="F72" s="48">
        <f t="shared" si="1"/>
        <v>0</v>
      </c>
      <c r="G72" s="588">
        <v>0</v>
      </c>
      <c r="H72" s="48">
        <f t="shared" si="2"/>
        <v>0</v>
      </c>
      <c r="I72" s="48">
        <f t="shared" si="3"/>
        <v>0</v>
      </c>
      <c r="J72" s="175">
        <v>0</v>
      </c>
      <c r="K72" s="48">
        <f t="shared" si="4"/>
        <v>0</v>
      </c>
      <c r="L72" s="588">
        <v>0</v>
      </c>
      <c r="M72" s="598">
        <f t="shared" si="5"/>
        <v>0</v>
      </c>
      <c r="O72" s="48"/>
      <c r="P72" s="48"/>
      <c r="Q72" s="48"/>
      <c r="R72" s="48"/>
      <c r="S72" s="48"/>
    </row>
    <row r="73" spans="1:21">
      <c r="A73" s="597" t="s">
        <v>495</v>
      </c>
      <c r="B73" s="104"/>
      <c r="C73" s="105"/>
      <c r="D73" s="588">
        <v>0</v>
      </c>
      <c r="E73" s="48">
        <f t="shared" si="0"/>
        <v>0</v>
      </c>
      <c r="F73" s="48">
        <f t="shared" si="1"/>
        <v>0</v>
      </c>
      <c r="G73" s="588">
        <v>0</v>
      </c>
      <c r="H73" s="48">
        <f t="shared" si="2"/>
        <v>0</v>
      </c>
      <c r="I73" s="48">
        <f t="shared" si="3"/>
        <v>0</v>
      </c>
      <c r="J73" s="175">
        <v>0</v>
      </c>
      <c r="K73" s="48">
        <f t="shared" si="4"/>
        <v>0</v>
      </c>
      <c r="L73" s="588">
        <v>0</v>
      </c>
      <c r="M73" s="598">
        <f t="shared" si="5"/>
        <v>0</v>
      </c>
      <c r="O73" s="48"/>
      <c r="P73" s="48"/>
      <c r="Q73" s="48"/>
      <c r="R73" s="48"/>
      <c r="S73" s="48"/>
    </row>
    <row r="74" spans="1:21">
      <c r="A74" s="597" t="s">
        <v>495</v>
      </c>
      <c r="B74" s="104"/>
      <c r="C74" s="105"/>
      <c r="D74" s="588">
        <v>0</v>
      </c>
      <c r="E74" s="48">
        <f t="shared" si="0"/>
        <v>0</v>
      </c>
      <c r="F74" s="48">
        <f t="shared" si="1"/>
        <v>0</v>
      </c>
      <c r="G74" s="588">
        <v>0</v>
      </c>
      <c r="H74" s="48">
        <f t="shared" si="2"/>
        <v>0</v>
      </c>
      <c r="I74" s="48">
        <f t="shared" si="3"/>
        <v>0</v>
      </c>
      <c r="J74" s="175">
        <v>0</v>
      </c>
      <c r="K74" s="48">
        <f t="shared" si="4"/>
        <v>0</v>
      </c>
      <c r="L74" s="588">
        <v>0</v>
      </c>
      <c r="M74" s="598">
        <f t="shared" si="5"/>
        <v>0</v>
      </c>
      <c r="O74" s="48"/>
      <c r="P74" s="48"/>
      <c r="Q74" s="48"/>
      <c r="R74" s="48"/>
      <c r="S74" s="48"/>
    </row>
    <row r="75" spans="1:21">
      <c r="A75" s="597" t="s">
        <v>495</v>
      </c>
      <c r="B75" s="104"/>
      <c r="C75" s="105"/>
      <c r="D75" s="588">
        <v>0</v>
      </c>
      <c r="E75" s="48">
        <f t="shared" si="0"/>
        <v>0</v>
      </c>
      <c r="F75" s="48">
        <f t="shared" si="1"/>
        <v>0</v>
      </c>
      <c r="G75" s="588">
        <v>0</v>
      </c>
      <c r="H75" s="48">
        <f t="shared" si="2"/>
        <v>0</v>
      </c>
      <c r="I75" s="48">
        <f t="shared" si="3"/>
        <v>0</v>
      </c>
      <c r="J75" s="175">
        <v>0</v>
      </c>
      <c r="K75" s="48">
        <f t="shared" si="4"/>
        <v>0</v>
      </c>
      <c r="L75" s="588">
        <v>0</v>
      </c>
      <c r="M75" s="598">
        <f t="shared" si="5"/>
        <v>0</v>
      </c>
      <c r="O75" s="48"/>
      <c r="P75" s="48"/>
      <c r="Q75" s="48"/>
      <c r="R75" s="48"/>
      <c r="S75" s="48"/>
    </row>
    <row r="76" spans="1:21">
      <c r="A76" s="597" t="s">
        <v>495</v>
      </c>
      <c r="B76" s="104"/>
      <c r="C76" s="105"/>
      <c r="D76" s="588">
        <v>0</v>
      </c>
      <c r="E76" s="48">
        <f t="shared" si="0"/>
        <v>0</v>
      </c>
      <c r="F76" s="48">
        <f t="shared" si="1"/>
        <v>0</v>
      </c>
      <c r="G76" s="588">
        <v>0</v>
      </c>
      <c r="H76" s="48">
        <f t="shared" si="2"/>
        <v>0</v>
      </c>
      <c r="I76" s="48">
        <f t="shared" si="3"/>
        <v>0</v>
      </c>
      <c r="J76" s="175">
        <v>0</v>
      </c>
      <c r="K76" s="48">
        <f t="shared" si="4"/>
        <v>0</v>
      </c>
      <c r="L76" s="588">
        <v>0</v>
      </c>
      <c r="M76" s="598">
        <f t="shared" si="5"/>
        <v>0</v>
      </c>
      <c r="O76" s="48"/>
      <c r="P76" s="48"/>
      <c r="Q76" s="48"/>
      <c r="R76" s="48"/>
      <c r="S76" s="48"/>
    </row>
    <row r="77" spans="1:21">
      <c r="A77" s="597" t="s">
        <v>495</v>
      </c>
      <c r="B77" s="104"/>
      <c r="C77" s="105"/>
      <c r="D77" s="588">
        <v>0</v>
      </c>
      <c r="E77" s="48">
        <f t="shared" si="0"/>
        <v>0</v>
      </c>
      <c r="F77" s="48">
        <f t="shared" si="1"/>
        <v>0</v>
      </c>
      <c r="G77" s="588">
        <v>0</v>
      </c>
      <c r="H77" s="48">
        <f t="shared" si="2"/>
        <v>0</v>
      </c>
      <c r="I77" s="48">
        <f t="shared" si="3"/>
        <v>0</v>
      </c>
      <c r="J77" s="175">
        <v>0</v>
      </c>
      <c r="K77" s="48">
        <f t="shared" si="4"/>
        <v>0</v>
      </c>
      <c r="L77" s="588">
        <v>0</v>
      </c>
      <c r="M77" s="598">
        <f t="shared" si="5"/>
        <v>0</v>
      </c>
      <c r="O77" s="48"/>
      <c r="P77" s="48"/>
      <c r="Q77" s="48"/>
      <c r="R77" s="48"/>
      <c r="S77" s="48"/>
    </row>
    <row r="78" spans="1:21">
      <c r="A78" s="597" t="s">
        <v>495</v>
      </c>
      <c r="B78" s="104"/>
      <c r="C78" s="105"/>
      <c r="D78" s="588">
        <v>0</v>
      </c>
      <c r="E78" s="48">
        <f t="shared" si="0"/>
        <v>0</v>
      </c>
      <c r="F78" s="48">
        <f t="shared" si="1"/>
        <v>0</v>
      </c>
      <c r="G78" s="588">
        <v>0</v>
      </c>
      <c r="H78" s="48">
        <f t="shared" si="2"/>
        <v>0</v>
      </c>
      <c r="I78" s="48">
        <f t="shared" si="3"/>
        <v>0</v>
      </c>
      <c r="J78" s="175">
        <v>0</v>
      </c>
      <c r="K78" s="48">
        <f t="shared" si="4"/>
        <v>0</v>
      </c>
      <c r="L78" s="588">
        <v>0</v>
      </c>
      <c r="M78" s="598">
        <f t="shared" si="5"/>
        <v>0</v>
      </c>
      <c r="O78" s="48"/>
      <c r="P78" s="48"/>
      <c r="Q78" s="48"/>
      <c r="R78" s="48"/>
      <c r="S78" s="48"/>
    </row>
    <row r="79" spans="1:21">
      <c r="A79" s="597" t="s">
        <v>495</v>
      </c>
      <c r="B79" s="104"/>
      <c r="C79" s="105"/>
      <c r="D79" s="588">
        <v>0</v>
      </c>
      <c r="E79" s="48">
        <f t="shared" si="0"/>
        <v>0</v>
      </c>
      <c r="F79" s="48">
        <f t="shared" si="1"/>
        <v>0</v>
      </c>
      <c r="G79" s="588">
        <v>0</v>
      </c>
      <c r="H79" s="48">
        <f t="shared" si="2"/>
        <v>0</v>
      </c>
      <c r="I79" s="48">
        <f t="shared" si="3"/>
        <v>0</v>
      </c>
      <c r="J79" s="175">
        <v>0</v>
      </c>
      <c r="K79" s="48">
        <f t="shared" si="4"/>
        <v>0</v>
      </c>
      <c r="L79" s="588">
        <v>0</v>
      </c>
      <c r="M79" s="598">
        <f t="shared" si="5"/>
        <v>0</v>
      </c>
      <c r="O79" s="48"/>
      <c r="P79" s="48"/>
      <c r="Q79" s="48"/>
      <c r="R79" s="48"/>
      <c r="S79" s="48"/>
    </row>
    <row r="80" spans="1:21">
      <c r="A80" s="597" t="s">
        <v>495</v>
      </c>
      <c r="B80" s="104"/>
      <c r="C80" s="105"/>
      <c r="D80" s="588">
        <v>0</v>
      </c>
      <c r="E80" s="48">
        <f t="shared" si="0"/>
        <v>0</v>
      </c>
      <c r="F80" s="48">
        <f t="shared" si="1"/>
        <v>0</v>
      </c>
      <c r="G80" s="588">
        <v>0</v>
      </c>
      <c r="H80" s="48">
        <f t="shared" si="2"/>
        <v>0</v>
      </c>
      <c r="I80" s="48">
        <f t="shared" si="3"/>
        <v>0</v>
      </c>
      <c r="J80" s="175">
        <v>0</v>
      </c>
      <c r="K80" s="48">
        <f t="shared" si="4"/>
        <v>0</v>
      </c>
      <c r="L80" s="588">
        <v>0</v>
      </c>
      <c r="M80" s="598">
        <f t="shared" si="5"/>
        <v>0</v>
      </c>
      <c r="O80" s="48"/>
      <c r="P80" s="48"/>
      <c r="Q80" s="48"/>
      <c r="R80" s="48"/>
      <c r="S80" s="48"/>
    </row>
    <row r="81" spans="1:19">
      <c r="A81" s="597" t="s">
        <v>495</v>
      </c>
      <c r="B81" s="104"/>
      <c r="C81" s="105"/>
      <c r="D81" s="588">
        <v>0</v>
      </c>
      <c r="E81" s="48">
        <f t="shared" si="0"/>
        <v>0</v>
      </c>
      <c r="F81" s="48">
        <f t="shared" si="1"/>
        <v>0</v>
      </c>
      <c r="G81" s="588">
        <v>0</v>
      </c>
      <c r="H81" s="48">
        <f t="shared" si="2"/>
        <v>0</v>
      </c>
      <c r="I81" s="48">
        <f t="shared" si="3"/>
        <v>0</v>
      </c>
      <c r="J81" s="175">
        <v>0</v>
      </c>
      <c r="K81" s="48">
        <f t="shared" si="4"/>
        <v>0</v>
      </c>
      <c r="L81" s="588">
        <v>0</v>
      </c>
      <c r="M81" s="598">
        <f t="shared" si="5"/>
        <v>0</v>
      </c>
      <c r="O81" s="48"/>
      <c r="P81" s="48"/>
      <c r="Q81" s="48"/>
      <c r="R81" s="48"/>
      <c r="S81" s="48"/>
    </row>
    <row r="82" spans="1:19">
      <c r="A82" s="597" t="s">
        <v>495</v>
      </c>
      <c r="C82" s="43"/>
      <c r="D82" s="588">
        <v>0</v>
      </c>
      <c r="E82" s="48">
        <f t="shared" si="0"/>
        <v>0</v>
      </c>
      <c r="F82" s="48">
        <f t="shared" si="1"/>
        <v>0</v>
      </c>
      <c r="G82" s="588">
        <v>0</v>
      </c>
      <c r="H82" s="48">
        <f t="shared" si="2"/>
        <v>0</v>
      </c>
      <c r="I82" s="48">
        <f t="shared" si="3"/>
        <v>0</v>
      </c>
      <c r="J82" s="175">
        <v>0</v>
      </c>
      <c r="K82" s="48">
        <f t="shared" si="4"/>
        <v>0</v>
      </c>
      <c r="L82" s="588">
        <v>0</v>
      </c>
      <c r="M82" s="598">
        <f t="shared" si="5"/>
        <v>0</v>
      </c>
      <c r="O82" s="48"/>
      <c r="P82" s="48"/>
      <c r="Q82" s="48"/>
      <c r="R82" s="48"/>
      <c r="S82" s="48"/>
    </row>
    <row r="83" spans="1:19">
      <c r="A83" s="597" t="s">
        <v>495</v>
      </c>
      <c r="C83" s="43"/>
      <c r="D83" s="588">
        <v>0</v>
      </c>
      <c r="E83" s="48">
        <f t="shared" si="0"/>
        <v>0</v>
      </c>
      <c r="F83" s="48">
        <f t="shared" si="1"/>
        <v>0</v>
      </c>
      <c r="G83" s="588">
        <v>0</v>
      </c>
      <c r="H83" s="48">
        <f t="shared" si="2"/>
        <v>0</v>
      </c>
      <c r="I83" s="48">
        <f t="shared" si="3"/>
        <v>0</v>
      </c>
      <c r="J83" s="175">
        <v>0</v>
      </c>
      <c r="K83" s="48">
        <f t="shared" si="4"/>
        <v>0</v>
      </c>
      <c r="L83" s="588">
        <v>0</v>
      </c>
      <c r="M83" s="598">
        <f t="shared" si="5"/>
        <v>0</v>
      </c>
      <c r="O83" s="48"/>
      <c r="P83" s="48"/>
      <c r="Q83" s="48"/>
      <c r="R83" s="48"/>
      <c r="S83" s="48"/>
    </row>
    <row r="84" spans="1:19">
      <c r="A84" s="597" t="s">
        <v>495</v>
      </c>
      <c r="C84" s="43"/>
      <c r="D84" s="588">
        <v>0</v>
      </c>
      <c r="E84" s="48">
        <f t="shared" si="0"/>
        <v>0</v>
      </c>
      <c r="F84" s="48">
        <f t="shared" si="1"/>
        <v>0</v>
      </c>
      <c r="G84" s="588">
        <v>0</v>
      </c>
      <c r="H84" s="48">
        <f t="shared" si="2"/>
        <v>0</v>
      </c>
      <c r="I84" s="48">
        <f t="shared" si="3"/>
        <v>0</v>
      </c>
      <c r="J84" s="175">
        <v>0</v>
      </c>
      <c r="K84" s="48">
        <f t="shared" si="4"/>
        <v>0</v>
      </c>
      <c r="L84" s="588">
        <v>0</v>
      </c>
      <c r="M84" s="598">
        <f t="shared" si="5"/>
        <v>0</v>
      </c>
      <c r="O84" s="48"/>
      <c r="P84" s="48"/>
      <c r="Q84" s="48"/>
      <c r="R84" s="48"/>
      <c r="S84" s="48"/>
    </row>
    <row r="85" spans="1:19">
      <c r="A85" s="597" t="s">
        <v>495</v>
      </c>
      <c r="C85" s="43"/>
      <c r="D85" s="588">
        <v>0</v>
      </c>
      <c r="E85" s="48">
        <f t="shared" si="0"/>
        <v>0</v>
      </c>
      <c r="F85" s="48">
        <f t="shared" si="1"/>
        <v>0</v>
      </c>
      <c r="G85" s="588">
        <v>0</v>
      </c>
      <c r="H85" s="48">
        <f t="shared" si="2"/>
        <v>0</v>
      </c>
      <c r="I85" s="48">
        <f t="shared" si="3"/>
        <v>0</v>
      </c>
      <c r="J85" s="175">
        <v>0</v>
      </c>
      <c r="K85" s="48">
        <f t="shared" si="4"/>
        <v>0</v>
      </c>
      <c r="L85" s="588">
        <v>0</v>
      </c>
      <c r="M85" s="598">
        <f t="shared" si="5"/>
        <v>0</v>
      </c>
      <c r="O85" s="48"/>
      <c r="P85" s="48"/>
      <c r="Q85" s="48"/>
      <c r="R85" s="48"/>
      <c r="S85" s="48"/>
    </row>
    <row r="86" spans="1:19" ht="13.5" thickBot="1">
      <c r="A86" s="595"/>
      <c r="B86" s="114"/>
      <c r="C86" s="114"/>
      <c r="D86" s="114"/>
      <c r="E86" s="114"/>
      <c r="F86" s="114"/>
      <c r="G86" s="114"/>
      <c r="H86" s="114"/>
      <c r="I86" s="114"/>
      <c r="J86" s="114"/>
      <c r="K86" s="586"/>
      <c r="L86" s="599"/>
      <c r="M86" s="600"/>
      <c r="O86" s="590"/>
      <c r="P86" s="590"/>
      <c r="Q86" s="590"/>
      <c r="S86" s="47"/>
    </row>
    <row r="87" spans="1:19">
      <c r="A87" s="57" t="s">
        <v>259</v>
      </c>
      <c r="B87" s="80"/>
      <c r="C87" s="25" t="s">
        <v>245</v>
      </c>
      <c r="D87" s="25"/>
      <c r="E87" s="112"/>
      <c r="F87" s="50"/>
      <c r="G87" s="22"/>
      <c r="H87" s="112"/>
      <c r="I87" s="22"/>
      <c r="J87" s="22"/>
      <c r="K87" s="22"/>
      <c r="L87" s="48"/>
      <c r="M87" s="65">
        <f>SUM(M67:M86)</f>
        <v>0</v>
      </c>
      <c r="N87" s="47"/>
      <c r="O87" s="47"/>
      <c r="P87" s="47"/>
      <c r="Q87" s="47"/>
      <c r="R87" s="47"/>
      <c r="S87" s="47"/>
    </row>
    <row r="88" spans="1:19">
      <c r="A88" s="24" t="s">
        <v>73</v>
      </c>
    </row>
    <row r="89" spans="1:19" ht="13.5" thickBot="1">
      <c r="A89" s="114" t="s">
        <v>74</v>
      </c>
    </row>
    <row r="90" spans="1:19">
      <c r="A90" s="115" t="s">
        <v>75</v>
      </c>
      <c r="C90" s="1163" t="s">
        <v>712</v>
      </c>
      <c r="D90" s="1163"/>
      <c r="E90" s="1163"/>
      <c r="F90" s="1163"/>
      <c r="G90" s="1163"/>
      <c r="H90" s="1163"/>
      <c r="I90" s="1163"/>
      <c r="J90" s="1163"/>
      <c r="K90" s="1163"/>
      <c r="L90" s="1163"/>
      <c r="M90" s="1163"/>
      <c r="N90" s="1163"/>
      <c r="O90" s="1163"/>
      <c r="P90" s="1163"/>
      <c r="Q90" s="1163"/>
    </row>
    <row r="91" spans="1:19">
      <c r="A91" s="115" t="s">
        <v>76</v>
      </c>
      <c r="C91" s="1163" t="s">
        <v>665</v>
      </c>
      <c r="D91" s="1163"/>
      <c r="E91" s="1163"/>
      <c r="F91" s="1163"/>
      <c r="G91" s="1163"/>
      <c r="H91" s="1163"/>
      <c r="I91" s="1163"/>
      <c r="J91" s="1163"/>
      <c r="K91" s="1163"/>
      <c r="L91" s="1163"/>
      <c r="M91" s="1163"/>
      <c r="N91" s="1163"/>
      <c r="O91" s="1163"/>
      <c r="P91" s="1163"/>
      <c r="Q91" s="1163"/>
    </row>
    <row r="92" spans="1:19">
      <c r="A92" s="115" t="s">
        <v>77</v>
      </c>
      <c r="C92" s="1164" t="s">
        <v>685</v>
      </c>
      <c r="D92" s="1164"/>
      <c r="E92" s="1164"/>
      <c r="F92" s="1164"/>
      <c r="G92" s="1164"/>
      <c r="H92" s="1164"/>
      <c r="I92" s="1164"/>
      <c r="J92" s="1164"/>
      <c r="K92" s="1164"/>
      <c r="L92" s="1164"/>
      <c r="M92" s="1164"/>
      <c r="N92" s="1164"/>
      <c r="O92" s="1164"/>
      <c r="P92" s="1164"/>
      <c r="Q92" s="1164"/>
    </row>
    <row r="93" spans="1:19">
      <c r="C93" s="24" t="s">
        <v>668</v>
      </c>
    </row>
    <row r="94" spans="1:19">
      <c r="A94" s="115" t="s">
        <v>78</v>
      </c>
      <c r="C94" s="1164" t="s">
        <v>856</v>
      </c>
      <c r="D94" s="1164"/>
      <c r="E94" s="1164"/>
      <c r="F94" s="1164"/>
      <c r="G94" s="1164"/>
      <c r="H94" s="1164"/>
      <c r="I94" s="1164"/>
      <c r="J94" s="1164"/>
      <c r="K94" s="1164"/>
      <c r="L94" s="1164"/>
      <c r="M94" s="1164"/>
      <c r="N94" s="1164"/>
      <c r="O94" s="1164"/>
      <c r="P94" s="1164"/>
      <c r="Q94" s="1164"/>
    </row>
    <row r="95" spans="1:19">
      <c r="A95" s="50" t="s">
        <v>79</v>
      </c>
      <c r="C95" s="1162" t="s">
        <v>667</v>
      </c>
      <c r="D95" s="1162"/>
      <c r="E95" s="1162"/>
      <c r="F95" s="1162"/>
      <c r="G95" s="1162"/>
      <c r="H95" s="1162"/>
      <c r="I95" s="1162"/>
      <c r="J95" s="1162"/>
      <c r="K95" s="1162"/>
      <c r="L95" s="1162"/>
      <c r="M95" s="1162"/>
      <c r="N95" s="1162"/>
      <c r="O95" s="1162"/>
      <c r="P95" s="1162"/>
      <c r="Q95" s="1162"/>
    </row>
    <row r="96" spans="1:19">
      <c r="A96" s="50" t="s">
        <v>80</v>
      </c>
      <c r="C96" s="1162" t="s">
        <v>714</v>
      </c>
      <c r="D96" s="1162"/>
      <c r="E96" s="1162"/>
      <c r="F96" s="1162"/>
      <c r="G96" s="1162"/>
      <c r="H96" s="1162"/>
      <c r="I96" s="1162"/>
      <c r="J96" s="1162"/>
      <c r="K96" s="1162"/>
      <c r="L96" s="1162"/>
      <c r="M96" s="1162"/>
      <c r="N96" s="1162"/>
      <c r="O96" s="1162"/>
      <c r="P96" s="1162"/>
      <c r="Q96" s="1162"/>
    </row>
    <row r="97" spans="1:17">
      <c r="A97" s="50" t="s">
        <v>81</v>
      </c>
      <c r="C97" s="24" t="s">
        <v>565</v>
      </c>
    </row>
    <row r="98" spans="1:17">
      <c r="A98" s="57" t="s">
        <v>83</v>
      </c>
      <c r="C98" s="86" t="s">
        <v>781</v>
      </c>
      <c r="D98" s="57"/>
      <c r="E98" s="50"/>
      <c r="F98" s="50"/>
      <c r="G98" s="22"/>
      <c r="J98" s="71"/>
      <c r="P98" s="22"/>
      <c r="Q98" s="52"/>
    </row>
    <row r="99" spans="1:17">
      <c r="A99" s="57" t="s">
        <v>84</v>
      </c>
      <c r="C99" s="24" t="s">
        <v>944</v>
      </c>
      <c r="D99" s="57"/>
      <c r="E99" s="50"/>
      <c r="F99" s="50"/>
      <c r="G99" s="22"/>
      <c r="J99" s="71"/>
      <c r="P99" s="22"/>
      <c r="Q99" s="68"/>
    </row>
    <row r="100" spans="1:17">
      <c r="A100" s="50"/>
      <c r="C100" s="15"/>
    </row>
    <row r="101" spans="1:17">
      <c r="A101" s="50"/>
    </row>
    <row r="213" spans="2:2">
      <c r="B213" s="24" t="s">
        <v>1445</v>
      </c>
    </row>
    <row r="282" spans="1:11">
      <c r="A282" s="133"/>
      <c r="B282" s="228"/>
      <c r="C282" s="133"/>
      <c r="D282" s="28"/>
      <c r="E282" s="28"/>
      <c r="F282" s="28"/>
      <c r="G282" s="28"/>
      <c r="H282" s="27"/>
      <c r="I282" s="218"/>
      <c r="J282" s="224"/>
      <c r="K282" s="224"/>
    </row>
  </sheetData>
  <customSheetViews>
    <customSheetView guid="{FBCC48E4-C877-408C-9E23-E60DD74454B1}" scale="65" fitToPage="1" topLeftCell="A22">
      <selection activeCell="O81" sqref="O81"/>
      <rowBreaks count="3" manualBreakCount="3">
        <brk id="51" max="12" man="1"/>
        <brk id="100" max="18" man="1"/>
        <brk id="102" max="18" man="1"/>
      </rowBreaks>
      <pageMargins left="0.25" right="0.25" top="0.75" bottom="0.75" header="0.3" footer="0.3"/>
      <pageSetup scale="57" fitToHeight="0" orientation="landscape" r:id="rId1"/>
    </customSheetView>
  </customSheetViews>
  <mergeCells count="7">
    <mergeCell ref="C12:Q12"/>
    <mergeCell ref="C96:Q96"/>
    <mergeCell ref="C90:Q90"/>
    <mergeCell ref="C91:Q91"/>
    <mergeCell ref="C92:Q92"/>
    <mergeCell ref="C94:Q94"/>
    <mergeCell ref="C95:Q95"/>
  </mergeCells>
  <printOptions horizontalCentered="1"/>
  <pageMargins left="3.472222222222222E-3" right="3.472222222222222E-3" top="6.9444444444444441E-3" bottom="6.9444444444444441E-3" header="4.1666666666666666E-3" footer="4.1666666666666666E-3"/>
  <pageSetup scale="40" fitToHeight="0" orientation="landscape" r:id="rId2"/>
  <rowBreaks count="3" manualBreakCount="3">
    <brk id="51" max="20" man="1"/>
    <brk id="100" max="18" man="1"/>
    <brk id="102" max="18" man="1"/>
  </rowBreaks>
  <customProperties>
    <customPr name="_pios_id" r:id="rId3"/>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T213"/>
  <sheetViews>
    <sheetView tabSelected="1" topLeftCell="A18" zoomScaleNormal="100" zoomScaleSheetLayoutView="80" workbookViewId="0">
      <selection activeCell="A18" sqref="A18"/>
    </sheetView>
  </sheetViews>
  <sheetFormatPr defaultRowHeight="15"/>
  <cols>
    <col min="2" max="2" width="1.6640625" customWidth="1"/>
    <col min="3" max="3" width="37.6640625" customWidth="1"/>
    <col min="4" max="4" width="27.109375" customWidth="1"/>
    <col min="5" max="5" width="13" customWidth="1"/>
    <col min="6" max="6" width="6.33203125" customWidth="1"/>
    <col min="7" max="7" width="11.88671875" customWidth="1"/>
    <col min="8" max="8" width="11.6640625" customWidth="1"/>
    <col min="9" max="9" width="2.109375" customWidth="1"/>
    <col min="10" max="10" width="11.6640625" customWidth="1"/>
    <col min="11" max="11" width="10.88671875" customWidth="1"/>
    <col min="12" max="12" width="10.6640625" customWidth="1"/>
    <col min="13" max="13" width="9.5546875" customWidth="1"/>
    <col min="15" max="15" width="9.109375" bestFit="1" customWidth="1"/>
    <col min="16" max="16" width="11.6640625" customWidth="1"/>
  </cols>
  <sheetData>
    <row r="1" spans="1:20">
      <c r="A1" s="24"/>
      <c r="B1" s="24"/>
      <c r="C1" s="24"/>
      <c r="D1" s="24"/>
      <c r="E1" s="24"/>
      <c r="F1" s="24"/>
      <c r="G1" s="24"/>
      <c r="H1" s="24"/>
      <c r="I1" s="24"/>
      <c r="J1" s="24"/>
      <c r="K1" s="24"/>
      <c r="L1" s="24"/>
    </row>
    <row r="2" spans="1:20">
      <c r="A2" s="24"/>
      <c r="B2" s="24"/>
      <c r="C2" s="24"/>
      <c r="D2" s="24"/>
      <c r="E2" s="24"/>
      <c r="F2" s="24"/>
      <c r="G2" s="24"/>
      <c r="H2" s="24"/>
      <c r="I2" s="24"/>
      <c r="J2" s="24"/>
      <c r="K2" s="24"/>
      <c r="O2" s="24" t="s">
        <v>785</v>
      </c>
    </row>
    <row r="3" spans="1:20">
      <c r="A3" s="24"/>
      <c r="B3" s="24"/>
      <c r="C3" s="24"/>
      <c r="D3" s="24"/>
      <c r="E3" s="24"/>
      <c r="F3" s="24"/>
      <c r="G3" s="24"/>
      <c r="H3" s="24"/>
      <c r="I3" s="24"/>
      <c r="J3" s="24"/>
      <c r="K3" s="24"/>
      <c r="L3" s="24"/>
    </row>
    <row r="4" spans="1:20">
      <c r="A4" s="24"/>
      <c r="B4" s="24"/>
      <c r="C4" s="24"/>
      <c r="D4" s="24"/>
      <c r="E4" s="24"/>
      <c r="F4" s="24"/>
      <c r="G4" s="50" t="str">
        <f>'11-Wholesale Distribution'!G56</f>
        <v>Attachment 11</v>
      </c>
      <c r="H4" s="24"/>
      <c r="I4" s="24"/>
      <c r="J4" s="24"/>
      <c r="K4" s="24"/>
      <c r="L4" s="24"/>
    </row>
    <row r="5" spans="1:20">
      <c r="A5" s="24"/>
      <c r="B5" s="24"/>
      <c r="C5" s="24"/>
      <c r="D5" s="24"/>
      <c r="E5" s="24"/>
      <c r="F5" s="24"/>
      <c r="G5" s="50" t="str">
        <f>'11-Wholesale Distribution'!G57</f>
        <v>Wholesale Distribution Service</v>
      </c>
      <c r="H5" s="24"/>
      <c r="I5" s="24"/>
      <c r="J5" s="24"/>
      <c r="K5" s="24"/>
      <c r="L5" s="24"/>
    </row>
    <row r="6" spans="1:20">
      <c r="A6" s="24"/>
      <c r="B6" s="24"/>
      <c r="C6" s="24"/>
      <c r="D6" s="24"/>
      <c r="E6" s="24"/>
      <c r="F6" s="24"/>
      <c r="G6" s="50" t="str">
        <f>'11-Wholesale Distribution'!G58</f>
        <v>GridLiance High Plains LLC</v>
      </c>
      <c r="H6" s="24"/>
      <c r="I6" s="24"/>
      <c r="J6" s="24"/>
      <c r="K6" s="24"/>
      <c r="L6" s="24"/>
    </row>
    <row r="7" spans="1:20">
      <c r="A7" s="24"/>
      <c r="B7" s="24"/>
      <c r="C7" s="24"/>
      <c r="D7" s="24"/>
      <c r="E7" s="24"/>
      <c r="F7" s="24"/>
      <c r="G7" s="24"/>
      <c r="H7" s="24"/>
      <c r="I7" s="24"/>
      <c r="J7" s="24"/>
      <c r="K7" s="24"/>
      <c r="L7" s="24"/>
    </row>
    <row r="8" spans="1:20" ht="15.75" thickBot="1">
      <c r="A8" s="20"/>
      <c r="B8" s="24"/>
      <c r="C8" s="87">
        <v>-1</v>
      </c>
      <c r="D8" s="87">
        <v>-2</v>
      </c>
      <c r="E8" s="87">
        <v>-3</v>
      </c>
      <c r="F8" s="15"/>
      <c r="G8" s="87">
        <v>-4</v>
      </c>
      <c r="H8" s="87">
        <v>-5</v>
      </c>
      <c r="I8" s="15"/>
      <c r="J8" s="87">
        <v>-6</v>
      </c>
      <c r="K8" s="87">
        <v>-7</v>
      </c>
      <c r="L8" s="87">
        <v>-8</v>
      </c>
      <c r="M8" s="87">
        <v>-9</v>
      </c>
      <c r="N8" s="87">
        <v>-10</v>
      </c>
      <c r="O8" s="87">
        <v>-11</v>
      </c>
      <c r="P8" s="87"/>
      <c r="Q8" s="87"/>
      <c r="R8" s="237"/>
      <c r="S8" s="237"/>
      <c r="T8" s="237"/>
    </row>
    <row r="9" spans="1:20" ht="64.5" thickBot="1">
      <c r="A9" s="567" t="s">
        <v>233</v>
      </c>
      <c r="B9" s="568"/>
      <c r="C9" s="568" t="s">
        <v>780</v>
      </c>
      <c r="D9" s="569" t="s">
        <v>234</v>
      </c>
      <c r="E9" s="569" t="s">
        <v>816</v>
      </c>
      <c r="F9" s="604"/>
      <c r="G9" s="570" t="s">
        <v>235</v>
      </c>
      <c r="H9" s="569" t="s">
        <v>236</v>
      </c>
      <c r="I9" s="604"/>
      <c r="J9" s="569" t="s">
        <v>817</v>
      </c>
      <c r="K9" s="570" t="s">
        <v>237</v>
      </c>
      <c r="L9" s="569" t="s">
        <v>263</v>
      </c>
      <c r="M9" s="571" t="s">
        <v>974</v>
      </c>
      <c r="N9" s="571" t="s">
        <v>919</v>
      </c>
      <c r="O9" s="572" t="s">
        <v>820</v>
      </c>
      <c r="P9" s="562"/>
    </row>
    <row r="10" spans="1:20">
      <c r="A10" s="581" t="s">
        <v>795</v>
      </c>
      <c r="B10" s="582"/>
      <c r="C10" s="780" t="s">
        <v>1101</v>
      </c>
      <c r="D10" s="609">
        <f>J35</f>
        <v>99680512.939230785</v>
      </c>
      <c r="E10" s="584">
        <f>+K169</f>
        <v>4.5774486063928164E-2</v>
      </c>
      <c r="F10" s="583"/>
      <c r="G10" s="583">
        <f>+D10*E10</f>
        <v>4562824.2503820304</v>
      </c>
      <c r="H10" s="609">
        <f>J51</f>
        <v>75785381.935384616</v>
      </c>
      <c r="I10" s="582"/>
      <c r="J10" s="584">
        <f>+K172</f>
        <v>9.4177079964446353E-2</v>
      </c>
      <c r="K10" s="583">
        <f>+H10*J10</f>
        <v>7137245.974664825</v>
      </c>
      <c r="L10" s="609">
        <f>J99</f>
        <v>2375573.11</v>
      </c>
      <c r="M10" s="605">
        <f>+G10+K10+L10</f>
        <v>14075643.335046854</v>
      </c>
      <c r="N10" s="585">
        <v>1</v>
      </c>
      <c r="O10" s="606">
        <f>+M10*N10</f>
        <v>14075643.335046854</v>
      </c>
      <c r="P10" s="15"/>
    </row>
    <row r="11" spans="1:20">
      <c r="A11" s="573" t="s">
        <v>796</v>
      </c>
      <c r="B11" s="24"/>
      <c r="C11" s="566"/>
      <c r="D11" s="566"/>
      <c r="E11" s="48">
        <f>+E10</f>
        <v>4.5774486063928164E-2</v>
      </c>
      <c r="F11" s="48"/>
      <c r="G11" s="48">
        <f>+D11*E11</f>
        <v>0</v>
      </c>
      <c r="H11" s="580">
        <v>0</v>
      </c>
      <c r="I11" s="48"/>
      <c r="J11" s="48">
        <f>+J10</f>
        <v>9.4177079964446353E-2</v>
      </c>
      <c r="K11" s="48">
        <f>+H11*J11</f>
        <v>0</v>
      </c>
      <c r="L11" s="580">
        <v>0</v>
      </c>
      <c r="M11" s="579">
        <f>+G11+K11+L11</f>
        <v>0</v>
      </c>
      <c r="N11" s="580">
        <v>0</v>
      </c>
      <c r="O11" s="607">
        <f>+M11*N11</f>
        <v>0</v>
      </c>
      <c r="P11" s="15"/>
    </row>
    <row r="12" spans="1:20">
      <c r="A12" s="573" t="s">
        <v>797</v>
      </c>
      <c r="B12" s="24"/>
      <c r="C12" s="566"/>
      <c r="D12" s="566"/>
      <c r="E12" s="48">
        <f>+E11</f>
        <v>4.5774486063928164E-2</v>
      </c>
      <c r="F12" s="48"/>
      <c r="G12" s="48">
        <f>+D12*E12</f>
        <v>0</v>
      </c>
      <c r="H12" s="580">
        <v>0</v>
      </c>
      <c r="I12" s="48"/>
      <c r="J12" s="48">
        <f>+J11</f>
        <v>9.4177079964446353E-2</v>
      </c>
      <c r="K12" s="48">
        <f>+H12*J12</f>
        <v>0</v>
      </c>
      <c r="L12" s="580">
        <v>0</v>
      </c>
      <c r="M12" s="579">
        <f>+G12+K12+L12</f>
        <v>0</v>
      </c>
      <c r="N12" s="580">
        <v>0</v>
      </c>
      <c r="O12" s="607">
        <f>+M12*N12</f>
        <v>0</v>
      </c>
      <c r="P12" s="15"/>
    </row>
    <row r="13" spans="1:20">
      <c r="A13" s="573" t="s">
        <v>798</v>
      </c>
      <c r="B13" s="24"/>
      <c r="C13" s="566"/>
      <c r="D13" s="566"/>
      <c r="E13" s="48">
        <f>+E12</f>
        <v>4.5774486063928164E-2</v>
      </c>
      <c r="F13" s="48"/>
      <c r="G13" s="48">
        <f>+D13*E13</f>
        <v>0</v>
      </c>
      <c r="H13" s="580">
        <v>0</v>
      </c>
      <c r="I13" s="48"/>
      <c r="J13" s="48">
        <f>+J12</f>
        <v>9.4177079964446353E-2</v>
      </c>
      <c r="K13" s="48">
        <f>+H13*J13</f>
        <v>0</v>
      </c>
      <c r="L13" s="580">
        <v>0</v>
      </c>
      <c r="M13" s="579">
        <f>+G13+K13+L13</f>
        <v>0</v>
      </c>
      <c r="N13" s="580">
        <v>0</v>
      </c>
      <c r="O13" s="607">
        <f>+M13*N13</f>
        <v>0</v>
      </c>
      <c r="P13" s="15"/>
    </row>
    <row r="14" spans="1:20" ht="15.75" thickBot="1">
      <c r="A14" s="574" t="s">
        <v>495</v>
      </c>
      <c r="B14" s="114"/>
      <c r="C14" s="575"/>
      <c r="D14" s="575"/>
      <c r="E14" s="586">
        <f>+E13</f>
        <v>4.5774486063928164E-2</v>
      </c>
      <c r="F14" s="586"/>
      <c r="G14" s="586">
        <f>+D14*E14</f>
        <v>0</v>
      </c>
      <c r="H14" s="587">
        <v>0</v>
      </c>
      <c r="I14" s="586"/>
      <c r="J14" s="586">
        <f>+J13</f>
        <v>9.4177079964446353E-2</v>
      </c>
      <c r="K14" s="586">
        <f>+H14*J14</f>
        <v>0</v>
      </c>
      <c r="L14" s="587">
        <v>0</v>
      </c>
      <c r="M14" s="41">
        <f>+G14+K14+L14</f>
        <v>0</v>
      </c>
      <c r="N14" s="587">
        <v>0</v>
      </c>
      <c r="O14" s="608">
        <f>+M14*N14</f>
        <v>0</v>
      </c>
      <c r="P14" s="15"/>
    </row>
    <row r="15" spans="1:20">
      <c r="A15" s="50" t="s">
        <v>799</v>
      </c>
      <c r="B15" s="24"/>
      <c r="C15" s="24" t="s">
        <v>21</v>
      </c>
      <c r="D15" s="24"/>
      <c r="E15" s="24"/>
      <c r="F15" s="24"/>
      <c r="G15" s="24"/>
      <c r="H15" s="24"/>
      <c r="I15" s="24"/>
      <c r="J15" s="24"/>
      <c r="K15" s="24"/>
      <c r="L15" s="24"/>
      <c r="M15" s="15"/>
      <c r="N15" s="15"/>
      <c r="O15" s="583">
        <f>SUM(O10:O14)</f>
        <v>14075643.335046854</v>
      </c>
      <c r="P15" s="18"/>
    </row>
    <row r="16" spans="1:20">
      <c r="A16" s="50"/>
      <c r="B16" s="24"/>
      <c r="C16" s="865" t="s">
        <v>1115</v>
      </c>
      <c r="D16" s="24"/>
      <c r="E16" s="24"/>
      <c r="F16" s="24"/>
      <c r="G16" s="24"/>
      <c r="H16" s="24"/>
      <c r="I16" s="24"/>
      <c r="J16" s="24"/>
      <c r="K16" s="24"/>
      <c r="L16" s="24"/>
      <c r="M16" s="15"/>
      <c r="N16" s="15"/>
      <c r="O16" s="47">
        <f>'12 Wholesale Dist True-Up'!K39</f>
        <v>-1845030.5020865847</v>
      </c>
      <c r="P16" s="18"/>
    </row>
    <row r="17" spans="1:16">
      <c r="A17" s="50"/>
      <c r="B17" s="24"/>
      <c r="C17" s="865" t="s">
        <v>1116</v>
      </c>
      <c r="D17" s="24"/>
      <c r="E17" s="24"/>
      <c r="F17" s="24"/>
      <c r="G17" s="24"/>
      <c r="H17" s="24"/>
      <c r="I17" s="24"/>
      <c r="J17" s="24"/>
      <c r="K17" s="24"/>
      <c r="L17" s="24"/>
      <c r="M17" s="15"/>
      <c r="N17" s="15"/>
      <c r="O17" s="47">
        <f>O15+O16</f>
        <v>12230612.832960268</v>
      </c>
      <c r="P17" s="18"/>
    </row>
    <row r="18" spans="1:16">
      <c r="A18" s="50"/>
      <c r="B18" s="24"/>
      <c r="C18" s="24" t="s">
        <v>920</v>
      </c>
      <c r="D18" s="24"/>
      <c r="E18" s="24"/>
      <c r="F18" s="24"/>
      <c r="G18" s="24"/>
      <c r="H18" s="24"/>
      <c r="I18" s="24"/>
      <c r="J18" s="24"/>
      <c r="K18" s="24"/>
      <c r="M18" s="15"/>
      <c r="N18" s="15"/>
      <c r="O18" s="47"/>
      <c r="P18" s="18"/>
    </row>
    <row r="19" spans="1:16">
      <c r="A19" s="50"/>
      <c r="B19" s="24"/>
      <c r="C19" s="24"/>
      <c r="D19" s="24"/>
      <c r="E19" s="24"/>
      <c r="F19" s="24"/>
      <c r="G19" s="50" t="s">
        <v>779</v>
      </c>
      <c r="H19" s="24"/>
      <c r="I19" s="24"/>
      <c r="J19" s="24"/>
      <c r="K19" s="24"/>
      <c r="L19" s="24"/>
      <c r="M19" s="15"/>
      <c r="N19" s="15"/>
      <c r="O19" s="24" t="s">
        <v>782</v>
      </c>
      <c r="P19" s="15"/>
    </row>
    <row r="20" spans="1:16">
      <c r="A20" s="50"/>
      <c r="B20" s="24"/>
      <c r="C20" s="24"/>
      <c r="D20" s="24"/>
      <c r="E20" s="24"/>
      <c r="F20" s="24"/>
      <c r="G20" s="50" t="s">
        <v>780</v>
      </c>
      <c r="H20" s="24"/>
      <c r="I20" s="24"/>
      <c r="J20" s="24"/>
      <c r="K20" s="24"/>
      <c r="L20" s="24"/>
      <c r="M20" s="15"/>
      <c r="N20" s="15"/>
      <c r="O20" s="47"/>
      <c r="P20" s="15"/>
    </row>
    <row r="21" spans="1:16">
      <c r="A21" s="50"/>
      <c r="B21" s="24"/>
      <c r="C21" s="24"/>
      <c r="D21" s="24"/>
      <c r="E21" s="24"/>
      <c r="F21" s="24"/>
      <c r="G21" s="50" t="s">
        <v>852</v>
      </c>
      <c r="H21" s="24"/>
      <c r="I21" s="24"/>
      <c r="J21" s="24"/>
      <c r="K21" s="24"/>
      <c r="L21" s="24"/>
      <c r="M21" s="15"/>
      <c r="N21" s="15"/>
      <c r="O21" s="47"/>
      <c r="P21" s="15"/>
    </row>
    <row r="22" spans="1:16">
      <c r="A22" s="50"/>
      <c r="B22" s="24"/>
      <c r="C22" s="24"/>
      <c r="D22" s="24"/>
      <c r="E22" s="24"/>
      <c r="F22" s="24"/>
      <c r="G22" s="24"/>
      <c r="H22" s="24"/>
      <c r="I22" s="24"/>
      <c r="J22" s="24"/>
      <c r="K22" s="24"/>
      <c r="L22" s="24"/>
      <c r="M22" s="15"/>
      <c r="N22" s="15"/>
      <c r="O22" s="47"/>
      <c r="P22" s="15"/>
    </row>
    <row r="23" spans="1:16">
      <c r="A23" s="50"/>
      <c r="B23" s="24"/>
      <c r="C23" s="24"/>
      <c r="D23" s="24"/>
      <c r="E23" s="24"/>
      <c r="F23" s="24"/>
      <c r="G23" s="24"/>
      <c r="H23" s="24"/>
      <c r="I23" s="24"/>
      <c r="J23" s="24"/>
      <c r="K23" s="24"/>
      <c r="L23" s="24"/>
      <c r="M23" s="15"/>
      <c r="N23" s="15"/>
      <c r="O23" s="47"/>
      <c r="P23" s="15"/>
    </row>
    <row r="24" spans="1:16">
      <c r="A24" s="50"/>
      <c r="B24" s="24"/>
      <c r="C24" s="24"/>
      <c r="D24" s="24"/>
      <c r="E24" s="24"/>
      <c r="F24" s="24"/>
      <c r="G24" s="24"/>
      <c r="H24" s="24"/>
      <c r="I24" s="24"/>
      <c r="J24" s="24"/>
      <c r="K24" s="24"/>
      <c r="L24" s="24"/>
      <c r="M24" s="15"/>
      <c r="O24" s="15"/>
      <c r="P24" s="15"/>
    </row>
    <row r="25" spans="1:16">
      <c r="A25" s="33"/>
      <c r="B25" s="24"/>
      <c r="C25" s="139" t="s">
        <v>11</v>
      </c>
      <c r="D25" s="139" t="s">
        <v>12</v>
      </c>
      <c r="E25" s="139" t="s">
        <v>13</v>
      </c>
      <c r="F25" s="28" t="s">
        <v>10</v>
      </c>
      <c r="G25" s="28"/>
      <c r="H25" s="138" t="s">
        <v>14</v>
      </c>
      <c r="I25" s="28"/>
      <c r="J25" s="138" t="s">
        <v>15</v>
      </c>
      <c r="K25" s="28"/>
      <c r="L25" s="139"/>
      <c r="M25" s="15"/>
      <c r="N25" s="15"/>
      <c r="O25" s="15"/>
      <c r="P25" s="15"/>
    </row>
    <row r="26" spans="1:16">
      <c r="A26" s="33"/>
      <c r="B26" s="24"/>
      <c r="C26" s="30"/>
      <c r="D26" s="164"/>
      <c r="E26" s="28"/>
      <c r="F26" s="28"/>
      <c r="G26" s="165" t="s">
        <v>28</v>
      </c>
      <c r="H26" s="33"/>
      <c r="I26" s="28"/>
      <c r="J26" s="165" t="s">
        <v>815</v>
      </c>
      <c r="K26" s="28"/>
      <c r="L26" s="139"/>
      <c r="M26" s="15"/>
      <c r="N26" s="15"/>
      <c r="O26" s="15"/>
      <c r="P26" s="15"/>
    </row>
    <row r="27" spans="1:16">
      <c r="A27" s="133" t="s">
        <v>16</v>
      </c>
      <c r="B27" s="24"/>
      <c r="C27" s="30"/>
      <c r="D27" s="166" t="s">
        <v>295</v>
      </c>
      <c r="E27" s="165" t="s">
        <v>27</v>
      </c>
      <c r="F27" s="167"/>
      <c r="G27" s="1148" t="s">
        <v>917</v>
      </c>
      <c r="H27" s="1148"/>
      <c r="I27" s="167"/>
      <c r="J27" s="133" t="s">
        <v>29</v>
      </c>
      <c r="K27" s="28"/>
      <c r="L27" s="139"/>
    </row>
    <row r="28" spans="1:16" ht="15.75" thickBot="1">
      <c r="A28" s="32" t="s">
        <v>18</v>
      </c>
      <c r="B28" s="24"/>
      <c r="C28" s="168" t="s">
        <v>563</v>
      </c>
      <c r="D28" s="28"/>
      <c r="E28" s="28"/>
      <c r="F28" s="28"/>
      <c r="G28" s="1147" t="s">
        <v>918</v>
      </c>
      <c r="H28" s="1147"/>
      <c r="I28" s="28"/>
      <c r="J28" s="28"/>
      <c r="K28" s="28"/>
      <c r="L28" s="28"/>
    </row>
    <row r="29" spans="1:16">
      <c r="A29" s="133"/>
      <c r="B29" s="24"/>
      <c r="C29" s="30" t="s">
        <v>788</v>
      </c>
      <c r="D29" s="28"/>
      <c r="E29" s="28"/>
      <c r="F29" s="28"/>
      <c r="G29" s="28"/>
      <c r="H29" s="28"/>
      <c r="I29" s="28"/>
      <c r="J29" s="28"/>
      <c r="K29" s="28"/>
      <c r="L29" s="28"/>
    </row>
    <row r="30" spans="1:16">
      <c r="A30" s="133">
        <v>1</v>
      </c>
      <c r="B30" s="24"/>
      <c r="C30" s="30" t="s">
        <v>414</v>
      </c>
      <c r="D30" s="38" t="str">
        <f>+'Attachment H'!$B$2&amp;", Page 2, Line "&amp;'Attachment H'!A63</f>
        <v>Attachment H, Page 2, Line 1</v>
      </c>
      <c r="E30" s="180">
        <f>+'Attachment H'!D63</f>
        <v>0</v>
      </c>
      <c r="F30" s="28"/>
      <c r="G30" s="28" t="s">
        <v>30</v>
      </c>
      <c r="H30" s="18"/>
      <c r="I30" s="28"/>
      <c r="J30" s="18">
        <f>+H30*E30</f>
        <v>0</v>
      </c>
      <c r="K30" s="28"/>
      <c r="L30" s="28"/>
    </row>
    <row r="31" spans="1:16">
      <c r="A31" s="133">
        <f>+A30+1</f>
        <v>2</v>
      </c>
      <c r="B31" s="24"/>
      <c r="C31" s="30" t="s">
        <v>31</v>
      </c>
      <c r="D31" s="38" t="str">
        <f>+'Attachment H'!$B$2&amp;", Page 2, Line "&amp;'Attachment H'!A64</f>
        <v>Attachment H, Page 2, Line 2</v>
      </c>
      <c r="E31" s="180">
        <f>+'Attachment H'!D64</f>
        <v>0</v>
      </c>
      <c r="F31" s="28"/>
      <c r="G31" s="28" t="s">
        <v>30</v>
      </c>
      <c r="H31" s="26"/>
      <c r="I31" s="38"/>
      <c r="J31" s="18">
        <f>+H31*E31</f>
        <v>0</v>
      </c>
      <c r="K31" s="28"/>
      <c r="L31" s="28"/>
    </row>
    <row r="32" spans="1:16">
      <c r="A32" s="133">
        <f>+A31+1</f>
        <v>3</v>
      </c>
      <c r="B32" s="24"/>
      <c r="C32" s="30" t="s">
        <v>415</v>
      </c>
      <c r="D32" s="38" t="s">
        <v>975</v>
      </c>
      <c r="E32" s="180">
        <f>D194</f>
        <v>99593745.849230781</v>
      </c>
      <c r="F32" s="28"/>
      <c r="G32" s="28" t="s">
        <v>97</v>
      </c>
      <c r="H32" s="142">
        <v>1</v>
      </c>
      <c r="I32" s="38"/>
      <c r="J32" s="18">
        <f>+E32*H32</f>
        <v>99593745.849230781</v>
      </c>
      <c r="K32" s="28"/>
      <c r="L32" s="28"/>
    </row>
    <row r="33" spans="1:12">
      <c r="A33" s="133">
        <f>+A32+1</f>
        <v>4</v>
      </c>
      <c r="B33" s="24"/>
      <c r="C33" s="30" t="s">
        <v>124</v>
      </c>
      <c r="D33" s="38" t="str">
        <f>+'Attachment H'!$B$2&amp;", Page 2, Line "&amp;'Attachment H'!A66</f>
        <v>Attachment H, Page 2, Line 4</v>
      </c>
      <c r="E33" s="180">
        <f>+'Attachment H'!D66</f>
        <v>86767.09</v>
      </c>
      <c r="F33" s="28"/>
      <c r="G33" s="28" t="s">
        <v>32</v>
      </c>
      <c r="H33" s="26">
        <f>J150</f>
        <v>1</v>
      </c>
      <c r="I33" s="38"/>
      <c r="J33" s="18">
        <f>+H33*E33</f>
        <v>86767.09</v>
      </c>
      <c r="K33" s="28"/>
      <c r="L33" s="28"/>
    </row>
    <row r="34" spans="1:12" ht="15.75" thickBot="1">
      <c r="A34" s="133">
        <f>+A33+1</f>
        <v>5</v>
      </c>
      <c r="B34" s="24"/>
      <c r="C34" s="30" t="s">
        <v>416</v>
      </c>
      <c r="D34" s="38" t="str">
        <f>+'Attachment H'!$B$2&amp;", Page 2, Line "&amp;'Attachment H'!A67</f>
        <v>Attachment H, Page 2, Line 5</v>
      </c>
      <c r="E34" s="171">
        <f>+'Attachment H'!D67</f>
        <v>0</v>
      </c>
      <c r="F34" s="28"/>
      <c r="G34" s="28" t="s">
        <v>181</v>
      </c>
      <c r="H34" s="26">
        <f>L154</f>
        <v>0</v>
      </c>
      <c r="I34" s="38"/>
      <c r="J34" s="171">
        <f>+H34*E34</f>
        <v>0</v>
      </c>
      <c r="K34" s="28"/>
      <c r="L34" s="28"/>
    </row>
    <row r="35" spans="1:12">
      <c r="A35" s="133">
        <f>+A34+1</f>
        <v>6</v>
      </c>
      <c r="B35" s="24"/>
      <c r="C35" s="27" t="s">
        <v>324</v>
      </c>
      <c r="D35" s="28" t="s">
        <v>323</v>
      </c>
      <c r="E35" s="180">
        <f>SUM(E30:E34)</f>
        <v>99680512.939230785</v>
      </c>
      <c r="F35" s="28"/>
      <c r="G35" s="28" t="s">
        <v>33</v>
      </c>
      <c r="H35" s="172">
        <f>IF(J35&gt;0,J35/E35,0)</f>
        <v>1</v>
      </c>
      <c r="I35" s="38"/>
      <c r="J35" s="18">
        <f>SUM(J30:J34)</f>
        <v>99680512.939230785</v>
      </c>
      <c r="K35" s="28"/>
      <c r="L35" s="173"/>
    </row>
    <row r="36" spans="1:12">
      <c r="A36" s="133"/>
      <c r="B36" s="24"/>
      <c r="C36" s="30"/>
      <c r="D36" s="28"/>
      <c r="E36" s="180"/>
      <c r="F36" s="28"/>
      <c r="G36" s="28"/>
      <c r="H36" s="173"/>
      <c r="I36" s="28"/>
      <c r="J36" s="18"/>
      <c r="K36" s="28"/>
      <c r="L36" s="173"/>
    </row>
    <row r="37" spans="1:12">
      <c r="A37" s="133">
        <f>+A35+1</f>
        <v>7</v>
      </c>
      <c r="B37" s="24"/>
      <c r="C37" s="30" t="s">
        <v>927</v>
      </c>
      <c r="D37" s="28"/>
      <c r="E37" s="180"/>
      <c r="F37" s="28"/>
      <c r="G37" s="28"/>
      <c r="H37" s="28"/>
      <c r="I37" s="28"/>
      <c r="J37" s="18"/>
      <c r="K37" s="28"/>
      <c r="L37" s="28"/>
    </row>
    <row r="38" spans="1:12">
      <c r="A38" s="133">
        <f t="shared" ref="A38:A43" si="0">+A37+1</f>
        <v>8</v>
      </c>
      <c r="B38" s="24"/>
      <c r="C38" s="30" t="s">
        <v>414</v>
      </c>
      <c r="D38" s="38" t="str">
        <f>+'Attachment H'!$B$2&amp;", Page 2, Line "&amp;'Attachment H'!A71</f>
        <v>Attachment H, Page 2, Line 8</v>
      </c>
      <c r="E38" s="180">
        <f>+'Attachment H'!D71</f>
        <v>0</v>
      </c>
      <c r="F38" s="28"/>
      <c r="G38" s="28" t="s">
        <v>30</v>
      </c>
      <c r="H38" s="18"/>
      <c r="I38" s="28"/>
      <c r="J38" s="18">
        <f>+H38*E38</f>
        <v>0</v>
      </c>
      <c r="K38" s="28"/>
      <c r="L38" s="28"/>
    </row>
    <row r="39" spans="1:12">
      <c r="A39" s="133">
        <f t="shared" si="0"/>
        <v>9</v>
      </c>
      <c r="B39" s="24"/>
      <c r="C39" s="30" t="s">
        <v>31</v>
      </c>
      <c r="D39" s="38" t="str">
        <f>+'Attachment H'!$B$2&amp;", Page 2, Line "&amp;'Attachment H'!A72</f>
        <v>Attachment H, Page 2, Line 9</v>
      </c>
      <c r="E39" s="180">
        <f>+'Attachment H'!D72</f>
        <v>0</v>
      </c>
      <c r="F39" s="28"/>
      <c r="G39" s="28" t="s">
        <v>30</v>
      </c>
      <c r="H39" s="26"/>
      <c r="I39" s="38"/>
      <c r="J39" s="18">
        <f>+H39*E39</f>
        <v>0</v>
      </c>
      <c r="K39" s="28"/>
      <c r="L39" s="28"/>
    </row>
    <row r="40" spans="1:12">
      <c r="A40" s="133">
        <f t="shared" si="0"/>
        <v>10</v>
      </c>
      <c r="B40" s="24"/>
      <c r="C40" s="30" t="s">
        <v>415</v>
      </c>
      <c r="D40" s="38" t="s">
        <v>929</v>
      </c>
      <c r="E40" s="180">
        <f>E194</f>
        <v>23869494.683846153</v>
      </c>
      <c r="F40" s="28"/>
      <c r="G40" s="28" t="s">
        <v>97</v>
      </c>
      <c r="H40" s="142">
        <v>1</v>
      </c>
      <c r="I40" s="38"/>
      <c r="J40" s="180">
        <f>+H40*E40</f>
        <v>23869494.683846153</v>
      </c>
      <c r="K40" s="28"/>
      <c r="L40" s="28"/>
    </row>
    <row r="41" spans="1:12">
      <c r="A41" s="133">
        <f t="shared" si="0"/>
        <v>11</v>
      </c>
      <c r="B41" s="24"/>
      <c r="C41" s="30" t="s">
        <v>124</v>
      </c>
      <c r="D41" s="38" t="str">
        <f>+'Attachment H'!$B$2&amp;", Page 2, Line "&amp;'Attachment H'!A74</f>
        <v>Attachment H, Page 2, Line 11</v>
      </c>
      <c r="E41" s="180">
        <f>+'Attachment H'!D74</f>
        <v>25636.32</v>
      </c>
      <c r="F41" s="28"/>
      <c r="G41" s="28" t="s">
        <v>32</v>
      </c>
      <c r="H41" s="26">
        <f>+H33</f>
        <v>1</v>
      </c>
      <c r="I41" s="38"/>
      <c r="J41" s="18">
        <f>+H41*E41</f>
        <v>25636.32</v>
      </c>
      <c r="K41" s="28"/>
      <c r="L41" s="28"/>
    </row>
    <row r="42" spans="1:12" ht="15.75" thickBot="1">
      <c r="A42" s="133">
        <f t="shared" si="0"/>
        <v>12</v>
      </c>
      <c r="B42" s="24"/>
      <c r="C42" s="30" t="s">
        <v>416</v>
      </c>
      <c r="D42" s="38" t="str">
        <f>+'Attachment H'!$B$2&amp;", Page 2, Line "&amp;'Attachment H'!A75</f>
        <v>Attachment H, Page 2, Line 12</v>
      </c>
      <c r="E42" s="188">
        <f>+'Attachment H'!D75</f>
        <v>0</v>
      </c>
      <c r="F42" s="28"/>
      <c r="G42" s="28" t="s">
        <v>181</v>
      </c>
      <c r="H42" s="26">
        <f>+H34</f>
        <v>0</v>
      </c>
      <c r="I42" s="38"/>
      <c r="J42" s="171">
        <f>+H42*E42</f>
        <v>0</v>
      </c>
      <c r="K42" s="28"/>
      <c r="L42" s="28"/>
    </row>
    <row r="43" spans="1:12">
      <c r="A43" s="133">
        <f t="shared" si="0"/>
        <v>13</v>
      </c>
      <c r="B43" s="24"/>
      <c r="C43" s="30" t="s">
        <v>326</v>
      </c>
      <c r="D43" s="28" t="s">
        <v>325</v>
      </c>
      <c r="E43" s="180">
        <f>SUM(E38:E42)</f>
        <v>23895131.003846154</v>
      </c>
      <c r="F43" s="28"/>
      <c r="G43" s="28"/>
      <c r="H43" s="26"/>
      <c r="I43" s="38"/>
      <c r="J43" s="18">
        <f>SUM(J38:J42)</f>
        <v>23895131.003846154</v>
      </c>
      <c r="K43" s="28"/>
      <c r="L43" s="28"/>
    </row>
    <row r="44" spans="1:12">
      <c r="A44" s="133"/>
      <c r="B44" s="24"/>
      <c r="C44" s="33"/>
      <c r="D44" s="28" t="s">
        <v>10</v>
      </c>
      <c r="E44" s="180"/>
      <c r="F44" s="28"/>
      <c r="G44" s="28"/>
      <c r="H44" s="172"/>
      <c r="I44" s="28"/>
      <c r="J44" s="18"/>
      <c r="K44" s="28"/>
      <c r="L44" s="173"/>
    </row>
    <row r="45" spans="1:12">
      <c r="A45" s="133">
        <f>+A43+1</f>
        <v>14</v>
      </c>
      <c r="B45" s="24"/>
      <c r="C45" s="30" t="s">
        <v>34</v>
      </c>
      <c r="D45" s="28"/>
      <c r="E45" s="180"/>
      <c r="F45" s="28"/>
      <c r="G45" s="28"/>
      <c r="H45" s="26"/>
      <c r="I45" s="28"/>
      <c r="J45" s="18"/>
      <c r="K45" s="28"/>
      <c r="L45" s="28"/>
    </row>
    <row r="46" spans="1:12">
      <c r="A46" s="133">
        <f t="shared" ref="A46:A51" si="1">+A45+1</f>
        <v>15</v>
      </c>
      <c r="B46" s="24"/>
      <c r="C46" s="30" t="s">
        <v>414</v>
      </c>
      <c r="D46" s="28" t="str">
        <f>"(line "&amp;A30&amp;" - line "&amp;A38&amp;")"</f>
        <v>(line 1 - line 8)</v>
      </c>
      <c r="E46" s="180">
        <f>E30-E38</f>
        <v>0</v>
      </c>
      <c r="F46" s="38"/>
      <c r="G46" s="38"/>
      <c r="H46" s="172"/>
      <c r="I46" s="38"/>
      <c r="J46" s="18">
        <f>J30-J38</f>
        <v>0</v>
      </c>
      <c r="K46" s="28"/>
      <c r="L46" s="173"/>
    </row>
    <row r="47" spans="1:12">
      <c r="A47" s="133">
        <f t="shared" si="1"/>
        <v>16</v>
      </c>
      <c r="B47" s="24"/>
      <c r="C47" s="30" t="s">
        <v>31</v>
      </c>
      <c r="D47" s="28" t="s">
        <v>328</v>
      </c>
      <c r="E47" s="180">
        <f>E31-E39</f>
        <v>0</v>
      </c>
      <c r="F47" s="38"/>
      <c r="G47" s="38"/>
      <c r="H47" s="26"/>
      <c r="I47" s="38"/>
      <c r="J47" s="18">
        <f>J31-J39</f>
        <v>0</v>
      </c>
      <c r="K47" s="28"/>
      <c r="L47" s="173"/>
    </row>
    <row r="48" spans="1:12">
      <c r="A48" s="133">
        <f t="shared" si="1"/>
        <v>17</v>
      </c>
      <c r="B48" s="24"/>
      <c r="C48" s="30" t="s">
        <v>415</v>
      </c>
      <c r="D48" s="28" t="str">
        <f>"(line "&amp;A32&amp;" - line "&amp;A40&amp;")"</f>
        <v>(line 3 - line 10)</v>
      </c>
      <c r="E48" s="180">
        <f>E32-E40</f>
        <v>75724251.16538462</v>
      </c>
      <c r="F48" s="38"/>
      <c r="G48" s="38"/>
      <c r="H48" s="172"/>
      <c r="I48" s="38"/>
      <c r="J48" s="180">
        <f>J32-J40</f>
        <v>75724251.16538462</v>
      </c>
      <c r="K48" s="28"/>
      <c r="L48" s="173"/>
    </row>
    <row r="49" spans="1:12">
      <c r="A49" s="133">
        <f t="shared" si="1"/>
        <v>18</v>
      </c>
      <c r="B49" s="24"/>
      <c r="C49" s="30" t="s">
        <v>124</v>
      </c>
      <c r="D49" s="28" t="s">
        <v>329</v>
      </c>
      <c r="E49" s="180">
        <f>E33-E41</f>
        <v>61130.77</v>
      </c>
      <c r="F49" s="38"/>
      <c r="G49" s="38"/>
      <c r="H49" s="172"/>
      <c r="I49" s="38"/>
      <c r="J49" s="18">
        <f>J33-J41</f>
        <v>61130.77</v>
      </c>
      <c r="K49" s="28"/>
      <c r="L49" s="173"/>
    </row>
    <row r="50" spans="1:12" ht="15.75" thickBot="1">
      <c r="A50" s="133">
        <f t="shared" si="1"/>
        <v>19</v>
      </c>
      <c r="B50" s="24"/>
      <c r="C50" s="30" t="s">
        <v>416</v>
      </c>
      <c r="D50" s="28" t="str">
        <f>"(line "&amp;A34&amp;" - line "&amp;A42&amp;")"</f>
        <v>(line 5 - line 12)</v>
      </c>
      <c r="E50" s="188">
        <f>E34-E42</f>
        <v>0</v>
      </c>
      <c r="F50" s="38"/>
      <c r="G50" s="38"/>
      <c r="H50" s="172"/>
      <c r="I50" s="38"/>
      <c r="J50" s="171">
        <f>J34-J42</f>
        <v>0</v>
      </c>
      <c r="K50" s="28"/>
      <c r="L50" s="173"/>
    </row>
    <row r="51" spans="1:12">
      <c r="A51" s="133">
        <f t="shared" si="1"/>
        <v>20</v>
      </c>
      <c r="B51" s="24"/>
      <c r="C51" s="30" t="s">
        <v>332</v>
      </c>
      <c r="D51" s="28" t="s">
        <v>327</v>
      </c>
      <c r="E51" s="180">
        <f>SUM(E46:E50)</f>
        <v>75785381.935384616</v>
      </c>
      <c r="F51" s="38"/>
      <c r="G51" s="38" t="s">
        <v>35</v>
      </c>
      <c r="H51" s="172">
        <f>IF(J51&gt;0,J51/E51,0)</f>
        <v>1</v>
      </c>
      <c r="I51" s="38"/>
      <c r="J51" s="18">
        <f>SUM(J46:J50)</f>
        <v>75785381.935384616</v>
      </c>
      <c r="K51" s="28"/>
      <c r="L51" s="28"/>
    </row>
    <row r="52" spans="1:12">
      <c r="A52" s="133"/>
      <c r="B52" s="24"/>
      <c r="C52" s="33"/>
      <c r="D52" s="28"/>
      <c r="E52" s="180"/>
      <c r="F52" s="28"/>
      <c r="G52" s="33"/>
      <c r="H52" s="33"/>
      <c r="I52" s="28"/>
      <c r="J52" s="18"/>
      <c r="K52" s="28"/>
      <c r="L52" s="173"/>
    </row>
    <row r="53" spans="1:12">
      <c r="A53" s="133">
        <f>+A51+1</f>
        <v>21</v>
      </c>
      <c r="B53" s="24"/>
      <c r="C53" s="27" t="s">
        <v>787</v>
      </c>
      <c r="D53" s="28"/>
      <c r="E53" s="180"/>
      <c r="F53" s="28"/>
      <c r="G53" s="28"/>
      <c r="H53" s="28"/>
      <c r="I53" s="28"/>
      <c r="J53" s="18"/>
      <c r="K53" s="28"/>
      <c r="L53" s="28"/>
    </row>
    <row r="54" spans="1:12">
      <c r="A54" s="133">
        <f>+A53+1</f>
        <v>22</v>
      </c>
      <c r="B54" s="24"/>
      <c r="C54" s="30" t="s">
        <v>125</v>
      </c>
      <c r="D54" s="38" t="str">
        <f>+'Attachment H'!$B$2&amp;", Page 2, Line "&amp;'Attachment H'!A87</f>
        <v>Attachment H, Page 2, Line 22</v>
      </c>
      <c r="E54" s="180">
        <f>+'Attachment H'!D87</f>
        <v>0</v>
      </c>
      <c r="F54" s="28"/>
      <c r="G54" s="28" t="s">
        <v>30</v>
      </c>
      <c r="H54" s="174" t="s">
        <v>182</v>
      </c>
      <c r="I54" s="38"/>
      <c r="J54" s="18">
        <v>0</v>
      </c>
      <c r="K54" s="28"/>
      <c r="L54" s="173"/>
    </row>
    <row r="55" spans="1:12">
      <c r="A55" s="133">
        <f>+A54+1</f>
        <v>23</v>
      </c>
      <c r="B55" s="24"/>
      <c r="C55" s="30" t="s">
        <v>126</v>
      </c>
      <c r="D55" s="38" t="str">
        <f>+'Attachment H'!$B$2&amp;", Page 2, Line "&amp;'Attachment H'!A88</f>
        <v>Attachment H, Page 2, Line 23</v>
      </c>
      <c r="E55" s="180">
        <f>+'Attachment H'!D88</f>
        <v>-4521961.6363634719</v>
      </c>
      <c r="F55" s="28"/>
      <c r="G55" s="28" t="s">
        <v>97</v>
      </c>
      <c r="H55" s="448">
        <v>1</v>
      </c>
      <c r="I55" s="38"/>
      <c r="J55" s="18">
        <f>E55*H55</f>
        <v>-4521961.6363634719</v>
      </c>
      <c r="K55" s="28"/>
      <c r="L55" s="173"/>
    </row>
    <row r="56" spans="1:12">
      <c r="A56" s="133">
        <f>+A55+1</f>
        <v>24</v>
      </c>
      <c r="B56" s="24"/>
      <c r="C56" s="30" t="s">
        <v>127</v>
      </c>
      <c r="D56" s="38" t="str">
        <f>+'Attachment H'!$B$2&amp;", Page 2, Line "&amp;'Attachment H'!A89</f>
        <v>Attachment H, Page 2, Line 24</v>
      </c>
      <c r="E56" s="180">
        <f>+'Attachment H'!D89</f>
        <v>0</v>
      </c>
      <c r="F56" s="28"/>
      <c r="G56" s="28" t="s">
        <v>97</v>
      </c>
      <c r="H56" s="448">
        <v>1</v>
      </c>
      <c r="I56" s="38"/>
      <c r="J56" s="18">
        <f>E56*H56</f>
        <v>0</v>
      </c>
      <c r="K56" s="28"/>
      <c r="L56" s="173"/>
    </row>
    <row r="57" spans="1:12">
      <c r="A57" s="133">
        <f>+A56+1</f>
        <v>25</v>
      </c>
      <c r="B57" s="24"/>
      <c r="C57" s="30" t="s">
        <v>149</v>
      </c>
      <c r="D57" s="38" t="str">
        <f>+'Attachment H'!$B$2&amp;", Page 2, Line "&amp;'Attachment H'!A90</f>
        <v>Attachment H, Page 2, Line 25</v>
      </c>
      <c r="E57" s="180">
        <f>+'Attachment H'!D90</f>
        <v>0</v>
      </c>
      <c r="F57" s="28"/>
      <c r="G57" s="28" t="s">
        <v>97</v>
      </c>
      <c r="H57" s="448">
        <v>1</v>
      </c>
      <c r="I57" s="38"/>
      <c r="J57" s="18">
        <f>E57*H57</f>
        <v>0</v>
      </c>
      <c r="K57" s="28"/>
      <c r="L57" s="173"/>
    </row>
    <row r="58" spans="1:12">
      <c r="A58" s="133">
        <f>+A57+1</f>
        <v>26</v>
      </c>
      <c r="B58" s="24"/>
      <c r="C58" s="33" t="s">
        <v>128</v>
      </c>
      <c r="D58" s="38" t="str">
        <f>+'Attachment H'!$B$2&amp;", Page 2, Line "&amp;'Attachment H'!A91</f>
        <v>Attachment H, Page 2, Line 26</v>
      </c>
      <c r="E58" s="180">
        <f>+'Attachment H'!D91</f>
        <v>0</v>
      </c>
      <c r="F58" s="28"/>
      <c r="G58" s="28" t="s">
        <v>36</v>
      </c>
      <c r="H58" s="448">
        <f>+H51</f>
        <v>1</v>
      </c>
      <c r="I58" s="38"/>
      <c r="J58" s="36">
        <f>E58*H58</f>
        <v>0</v>
      </c>
      <c r="K58" s="28"/>
      <c r="L58" s="173"/>
    </row>
    <row r="59" spans="1:12">
      <c r="A59" s="133" t="s">
        <v>579</v>
      </c>
      <c r="B59" s="24"/>
      <c r="C59" s="33" t="s">
        <v>681</v>
      </c>
      <c r="D59" s="38" t="s">
        <v>930</v>
      </c>
      <c r="E59" s="180">
        <f>L207</f>
        <v>0</v>
      </c>
      <c r="F59" s="28"/>
      <c r="G59" s="28" t="s">
        <v>97</v>
      </c>
      <c r="H59" s="448">
        <v>1</v>
      </c>
      <c r="I59" s="38"/>
      <c r="J59" s="47">
        <f>+H59*E59</f>
        <v>0</v>
      </c>
      <c r="K59" s="28"/>
      <c r="L59" s="173"/>
    </row>
    <row r="60" spans="1:12">
      <c r="A60" s="133">
        <f>+A58+1</f>
        <v>27</v>
      </c>
      <c r="B60" s="24"/>
      <c r="C60" s="150" t="s">
        <v>107</v>
      </c>
      <c r="D60" s="38" t="str">
        <f>+'Attachment H'!$B$2&amp;", Page 2, Line "&amp;'Attachment H'!A93</f>
        <v>Attachment H, Page 2, Line 27</v>
      </c>
      <c r="E60" s="180">
        <f>+'Attachment H'!D93</f>
        <v>0</v>
      </c>
      <c r="F60" s="152"/>
      <c r="G60" s="152" t="s">
        <v>30</v>
      </c>
      <c r="H60" s="177"/>
      <c r="I60" s="152"/>
      <c r="J60" s="36">
        <f>+H60*E60</f>
        <v>0</v>
      </c>
      <c r="K60" s="15"/>
      <c r="L60" s="173"/>
    </row>
    <row r="61" spans="1:12">
      <c r="A61" s="133">
        <f>+A60+1</f>
        <v>28</v>
      </c>
      <c r="B61" s="24"/>
      <c r="C61" s="150" t="s">
        <v>164</v>
      </c>
      <c r="D61" s="38" t="str">
        <f>+'Attachment H'!$B$2&amp;", Page 2, Line "&amp;'Attachment H'!A94</f>
        <v>Attachment H, Page 2, Line 28</v>
      </c>
      <c r="E61" s="180">
        <f>+'Attachment H'!D94</f>
        <v>0</v>
      </c>
      <c r="F61" s="152"/>
      <c r="G61" s="152" t="str">
        <f>+G62</f>
        <v>DA</v>
      </c>
      <c r="H61" s="448">
        <v>1</v>
      </c>
      <c r="I61" s="152"/>
      <c r="J61" s="36">
        <f>+H61*E61</f>
        <v>0</v>
      </c>
      <c r="K61" s="15"/>
      <c r="L61" s="173"/>
    </row>
    <row r="62" spans="1:12" ht="15.75" thickBot="1">
      <c r="A62" s="133">
        <f>+A61+1</f>
        <v>29</v>
      </c>
      <c r="B62" s="24"/>
      <c r="C62" s="150" t="s">
        <v>165</v>
      </c>
      <c r="D62" s="38" t="str">
        <f>+'Attachment H'!$B$2&amp;", Page 2, Line "&amp;'Attachment H'!A95</f>
        <v>Attachment H, Page 2, Line 29</v>
      </c>
      <c r="E62" s="188">
        <f>+'Attachment H'!D95</f>
        <v>0</v>
      </c>
      <c r="F62" s="152"/>
      <c r="G62" s="152" t="s">
        <v>97</v>
      </c>
      <c r="H62" s="448">
        <v>1</v>
      </c>
      <c r="I62" s="152"/>
      <c r="J62" s="171">
        <f>+H62*E62</f>
        <v>0</v>
      </c>
      <c r="K62" s="15"/>
      <c r="L62" s="173"/>
    </row>
    <row r="63" spans="1:12">
      <c r="A63" s="133">
        <f>+A62+1</f>
        <v>30</v>
      </c>
      <c r="B63" s="24"/>
      <c r="C63" s="30" t="s">
        <v>331</v>
      </c>
      <c r="D63" s="28" t="s">
        <v>330</v>
      </c>
      <c r="E63" s="18">
        <f>SUM(E54:E62)</f>
        <v>-4521961.6363634719</v>
      </c>
      <c r="F63" s="28"/>
      <c r="G63" s="28"/>
      <c r="H63" s="38"/>
      <c r="I63" s="38"/>
      <c r="J63" s="18">
        <f>SUM(J54:J62)</f>
        <v>-4521961.6363634719</v>
      </c>
      <c r="K63" s="28"/>
      <c r="L63" s="28"/>
    </row>
    <row r="64" spans="1:12">
      <c r="A64" s="133"/>
      <c r="B64" s="24"/>
      <c r="C64" s="33"/>
      <c r="D64" s="28"/>
      <c r="E64" s="18"/>
      <c r="F64" s="28"/>
      <c r="G64" s="28"/>
      <c r="H64" s="173"/>
      <c r="I64" s="28"/>
      <c r="J64" s="18"/>
      <c r="K64" s="28"/>
      <c r="L64" s="173"/>
    </row>
    <row r="65" spans="1:15">
      <c r="A65" s="133">
        <f>+A63+1</f>
        <v>31</v>
      </c>
      <c r="B65" s="24"/>
      <c r="C65" s="27" t="s">
        <v>800</v>
      </c>
      <c r="D65" s="38" t="s">
        <v>931</v>
      </c>
      <c r="E65" s="169"/>
      <c r="F65" s="28"/>
      <c r="G65" s="28" t="s">
        <v>97</v>
      </c>
      <c r="H65" s="142">
        <v>1</v>
      </c>
      <c r="I65" s="38"/>
      <c r="J65" s="18">
        <f>+H65*E65</f>
        <v>0</v>
      </c>
      <c r="K65" s="28"/>
      <c r="L65" s="28"/>
    </row>
    <row r="66" spans="1:15">
      <c r="A66" s="133"/>
      <c r="B66" s="24"/>
      <c r="C66" s="30"/>
      <c r="D66" s="28"/>
      <c r="E66" s="18"/>
      <c r="F66" s="28"/>
      <c r="G66" s="28"/>
      <c r="H66" s="26"/>
      <c r="I66" s="38"/>
      <c r="J66" s="18"/>
      <c r="K66" s="28"/>
      <c r="L66" s="28"/>
    </row>
    <row r="67" spans="1:15">
      <c r="A67" s="133">
        <f>+A65+1</f>
        <v>32</v>
      </c>
      <c r="B67" s="24"/>
      <c r="C67" s="30" t="s">
        <v>336</v>
      </c>
      <c r="D67" s="28"/>
      <c r="E67" s="18"/>
      <c r="F67" s="28"/>
      <c r="G67" s="28"/>
      <c r="H67" s="26"/>
      <c r="I67" s="38"/>
      <c r="J67" s="18"/>
      <c r="K67" s="28"/>
      <c r="L67" s="28"/>
    </row>
    <row r="68" spans="1:15">
      <c r="A68" s="133">
        <f>+A67+1</f>
        <v>33</v>
      </c>
      <c r="B68" s="24"/>
      <c r="C68" s="30" t="s">
        <v>183</v>
      </c>
      <c r="D68" s="33" t="s">
        <v>976</v>
      </c>
      <c r="E68" s="180">
        <f>(E93)/8</f>
        <v>374335.46410310408</v>
      </c>
      <c r="F68" s="28"/>
      <c r="G68" s="28"/>
      <c r="H68" s="142"/>
      <c r="I68" s="38"/>
      <c r="J68" s="180">
        <f>(J93)/8</f>
        <v>374335.46410310408</v>
      </c>
      <c r="K68" s="30"/>
      <c r="L68" s="173"/>
    </row>
    <row r="69" spans="1:15">
      <c r="A69" s="133">
        <f>+A68+1</f>
        <v>34</v>
      </c>
      <c r="B69" s="24"/>
      <c r="C69" s="30" t="s">
        <v>801</v>
      </c>
      <c r="D69" s="38" t="s">
        <v>932</v>
      </c>
      <c r="E69" s="18">
        <f>H194</f>
        <v>904567.77558906574</v>
      </c>
      <c r="F69" s="28"/>
      <c r="G69" s="28" t="s">
        <v>97</v>
      </c>
      <c r="H69" s="142">
        <v>1</v>
      </c>
      <c r="I69" s="38"/>
      <c r="J69" s="18">
        <f>+H69*E69</f>
        <v>904567.77558906574</v>
      </c>
      <c r="K69" s="28" t="s">
        <v>10</v>
      </c>
      <c r="L69" s="173"/>
    </row>
    <row r="70" spans="1:15" ht="15.75" thickBot="1">
      <c r="A70" s="133">
        <f>+A69+1</f>
        <v>35</v>
      </c>
      <c r="B70" s="24"/>
      <c r="C70" s="30" t="s">
        <v>129</v>
      </c>
      <c r="D70" s="38" t="str">
        <f>+'Attachment H'!$B$2&amp;", Page 2, Line "&amp;'Attachment H'!A103</f>
        <v>Attachment H, Page 2, Line 35</v>
      </c>
      <c r="E70" s="171">
        <f>+'4- Rate Base'!H24</f>
        <v>0</v>
      </c>
      <c r="F70" s="28"/>
      <c r="G70" s="28" t="s">
        <v>37</v>
      </c>
      <c r="H70" s="26">
        <f>+H35</f>
        <v>1</v>
      </c>
      <c r="I70" s="38"/>
      <c r="J70" s="171">
        <f>+H70*E70</f>
        <v>0</v>
      </c>
      <c r="K70" s="28"/>
      <c r="L70" s="173"/>
    </row>
    <row r="71" spans="1:15">
      <c r="A71" s="133">
        <f>+A70+1</f>
        <v>36</v>
      </c>
      <c r="B71" s="24"/>
      <c r="C71" s="30" t="s">
        <v>335</v>
      </c>
      <c r="D71" s="30" t="s">
        <v>670</v>
      </c>
      <c r="E71" s="18">
        <f>SUM(E68:E70)</f>
        <v>1278903.2396921697</v>
      </c>
      <c r="F71" s="30"/>
      <c r="G71" s="30"/>
      <c r="H71" s="40"/>
      <c r="I71" s="40"/>
      <c r="J71" s="18">
        <f>J68+J69+J70</f>
        <v>1278903.2396921697</v>
      </c>
      <c r="K71" s="30"/>
      <c r="L71" s="30"/>
    </row>
    <row r="72" spans="1:15" ht="15.75" thickBot="1">
      <c r="A72" s="133"/>
      <c r="B72" s="24"/>
      <c r="C72" s="33"/>
      <c r="D72" s="28"/>
      <c r="E72" s="171"/>
      <c r="F72" s="28"/>
      <c r="G72" s="28"/>
      <c r="H72" s="28"/>
      <c r="I72" s="28"/>
      <c r="J72" s="171"/>
      <c r="K72" s="28"/>
      <c r="L72" s="28"/>
    </row>
    <row r="73" spans="1:15" ht="15.75" thickBot="1">
      <c r="A73" s="133">
        <f>+A71+1</f>
        <v>37</v>
      </c>
      <c r="B73" s="24"/>
      <c r="C73" s="30" t="s">
        <v>338</v>
      </c>
      <c r="D73" s="28" t="s">
        <v>337</v>
      </c>
      <c r="E73" s="181">
        <f>+E71+E65+E63+E51</f>
        <v>72542323.538713321</v>
      </c>
      <c r="F73" s="38"/>
      <c r="G73" s="38"/>
      <c r="H73" s="182"/>
      <c r="I73" s="38"/>
      <c r="J73" s="181">
        <f>+J71+J65+J63+J51</f>
        <v>72542323.538713321</v>
      </c>
      <c r="K73" s="28"/>
      <c r="L73" s="173"/>
    </row>
    <row r="74" spans="1:15" ht="15.75" thickTop="1">
      <c r="A74" s="133"/>
      <c r="B74" s="24"/>
      <c r="C74" s="30"/>
      <c r="D74" s="28"/>
      <c r="E74" s="38"/>
      <c r="F74" s="38"/>
      <c r="G74" s="38"/>
      <c r="H74" s="182"/>
      <c r="I74" s="38"/>
      <c r="J74" s="38"/>
      <c r="K74" s="28"/>
      <c r="L74" s="173"/>
    </row>
    <row r="75" spans="1:15">
      <c r="A75" s="133"/>
      <c r="B75" s="24"/>
      <c r="C75" s="30"/>
      <c r="D75" s="28"/>
      <c r="E75" s="38"/>
      <c r="F75" s="38"/>
      <c r="G75" s="38"/>
      <c r="H75" s="182"/>
      <c r="I75" s="38"/>
      <c r="J75" s="38"/>
      <c r="K75" s="28"/>
      <c r="L75" s="173"/>
    </row>
    <row r="76" spans="1:15" ht="24" customHeight="1">
      <c r="A76" s="133"/>
      <c r="B76" s="24"/>
      <c r="C76" s="30"/>
      <c r="D76" s="28"/>
      <c r="E76" s="28"/>
      <c r="F76" s="28"/>
      <c r="G76" s="28"/>
      <c r="H76" s="28"/>
      <c r="I76" s="28"/>
      <c r="J76" s="28"/>
      <c r="K76" s="28"/>
      <c r="O76" s="183" t="s">
        <v>908</v>
      </c>
    </row>
    <row r="77" spans="1:15">
      <c r="A77" s="133"/>
      <c r="B77" s="24"/>
      <c r="C77" s="30"/>
      <c r="D77" s="28"/>
      <c r="E77" s="28"/>
      <c r="F77" s="28"/>
      <c r="G77" s="28"/>
      <c r="H77" s="28"/>
      <c r="I77" s="28"/>
      <c r="J77" s="28"/>
      <c r="K77" s="28"/>
      <c r="L77" s="183"/>
    </row>
    <row r="78" spans="1:15">
      <c r="A78" s="133"/>
      <c r="B78" s="24"/>
      <c r="C78" s="30" t="s">
        <v>9</v>
      </c>
      <c r="D78" s="28"/>
      <c r="E78" s="31"/>
      <c r="F78" s="28"/>
      <c r="G78" s="50" t="s">
        <v>779</v>
      </c>
      <c r="H78" s="28"/>
      <c r="I78" s="28"/>
      <c r="J78" s="40"/>
      <c r="K78" s="28"/>
      <c r="L78" s="183"/>
    </row>
    <row r="79" spans="1:15">
      <c r="A79" s="133"/>
      <c r="B79" s="24"/>
      <c r="C79" s="30"/>
      <c r="D79" s="28"/>
      <c r="E79" s="31"/>
      <c r="F79" s="28"/>
      <c r="G79" s="50" t="s">
        <v>780</v>
      </c>
      <c r="H79" s="28"/>
      <c r="I79" s="28"/>
      <c r="J79" s="28"/>
      <c r="K79" s="28"/>
      <c r="L79" s="28"/>
    </row>
    <row r="80" spans="1:15">
      <c r="A80" s="133"/>
      <c r="B80" s="24"/>
      <c r="C80" s="33"/>
      <c r="D80" s="28"/>
      <c r="E80" s="31"/>
      <c r="F80" s="28"/>
      <c r="G80" s="50" t="s">
        <v>852</v>
      </c>
      <c r="H80" s="28"/>
      <c r="I80" s="28"/>
      <c r="J80" s="28"/>
      <c r="K80" s="28"/>
      <c r="L80" s="28"/>
    </row>
    <row r="81" spans="1:12">
      <c r="A81" s="560"/>
      <c r="B81" s="24"/>
      <c r="C81" s="560"/>
      <c r="D81" s="560"/>
      <c r="E81" s="560"/>
      <c r="F81" s="560"/>
      <c r="G81" s="560"/>
      <c r="H81" s="560"/>
      <c r="I81" s="560"/>
      <c r="J81" s="560"/>
      <c r="K81" s="560"/>
      <c r="L81" s="560"/>
    </row>
    <row r="82" spans="1:12">
      <c r="A82" s="133"/>
      <c r="B82" s="24"/>
      <c r="C82" s="139" t="s">
        <v>11</v>
      </c>
      <c r="D82" s="139" t="s">
        <v>12</v>
      </c>
      <c r="E82" s="139" t="s">
        <v>13</v>
      </c>
      <c r="F82" s="28" t="s">
        <v>10</v>
      </c>
      <c r="G82" s="28"/>
      <c r="H82" s="138" t="s">
        <v>14</v>
      </c>
      <c r="I82" s="28"/>
      <c r="J82" s="138" t="s">
        <v>15</v>
      </c>
      <c r="K82" s="28"/>
      <c r="L82" s="28"/>
    </row>
    <row r="83" spans="1:12">
      <c r="A83" s="133" t="s">
        <v>16</v>
      </c>
      <c r="B83" s="24"/>
      <c r="C83" s="30"/>
      <c r="D83" s="164"/>
      <c r="E83" s="28"/>
      <c r="F83" s="28"/>
      <c r="G83" s="28"/>
      <c r="H83" s="133"/>
      <c r="I83" s="28"/>
      <c r="J83" s="165" t="s">
        <v>815</v>
      </c>
      <c r="K83" s="28"/>
      <c r="L83" s="165"/>
    </row>
    <row r="84" spans="1:12" ht="15.75" thickBot="1">
      <c r="A84" s="32" t="s">
        <v>18</v>
      </c>
      <c r="B84" s="24"/>
      <c r="C84" s="30"/>
      <c r="D84" s="166" t="s">
        <v>295</v>
      </c>
      <c r="E84" s="165" t="s">
        <v>27</v>
      </c>
      <c r="F84" s="167"/>
      <c r="G84" s="165" t="s">
        <v>28</v>
      </c>
      <c r="H84" s="33"/>
      <c r="I84" s="167"/>
      <c r="J84" s="133" t="s">
        <v>29</v>
      </c>
      <c r="K84" s="28"/>
      <c r="L84" s="165"/>
    </row>
    <row r="85" spans="1:12">
      <c r="A85" s="133"/>
      <c r="B85" s="24"/>
      <c r="C85" s="30" t="s">
        <v>7</v>
      </c>
      <c r="D85" s="28"/>
      <c r="E85" s="28"/>
      <c r="F85" s="28"/>
      <c r="G85" s="28"/>
      <c r="H85" s="28"/>
      <c r="I85" s="28"/>
      <c r="J85" s="28"/>
      <c r="K85" s="28"/>
      <c r="L85" s="28"/>
    </row>
    <row r="86" spans="1:12">
      <c r="A86" s="133">
        <v>1</v>
      </c>
      <c r="B86" s="24"/>
      <c r="C86" s="30" t="s">
        <v>786</v>
      </c>
      <c r="D86" s="404" t="s">
        <v>921</v>
      </c>
      <c r="E86" s="180">
        <f>'5-P3 Support'!C24</f>
        <v>1258245.254387147</v>
      </c>
      <c r="F86" s="28"/>
      <c r="G86" s="28" t="s">
        <v>97</v>
      </c>
      <c r="H86" s="142">
        <v>1</v>
      </c>
      <c r="I86" s="38"/>
      <c r="J86" s="18">
        <f t="shared" ref="J86:J92" si="2">+H86*E86</f>
        <v>1258245.254387147</v>
      </c>
      <c r="K86" s="30"/>
      <c r="L86" s="28"/>
    </row>
    <row r="87" spans="1:12">
      <c r="A87" s="149">
        <f>+A86+1</f>
        <v>2</v>
      </c>
      <c r="B87" s="24"/>
      <c r="C87" s="30" t="s">
        <v>40</v>
      </c>
      <c r="D87" s="38" t="str">
        <f>+'Attachment H'!$B$2&amp;", Page 3, Line "&amp;'Attachment H'!A122</f>
        <v>Attachment H, Page 3, Line 4</v>
      </c>
      <c r="E87" s="180">
        <f>+'Attachment H'!D122</f>
        <v>1736438.4584376859</v>
      </c>
      <c r="F87" s="28"/>
      <c r="G87" s="28" t="s">
        <v>32</v>
      </c>
      <c r="H87" s="26">
        <f>+H41</f>
        <v>1</v>
      </c>
      <c r="I87" s="38"/>
      <c r="J87" s="18">
        <f t="shared" si="2"/>
        <v>1736438.4584376859</v>
      </c>
      <c r="K87" s="28"/>
      <c r="L87" s="28" t="s">
        <v>10</v>
      </c>
    </row>
    <row r="88" spans="1:12">
      <c r="A88" s="149">
        <f t="shared" ref="A88:A128" si="3">+A87+1</f>
        <v>3</v>
      </c>
      <c r="B88" s="24"/>
      <c r="C88" s="30" t="s">
        <v>184</v>
      </c>
      <c r="D88" s="38" t="str">
        <f>+'Attachment H'!$B$2&amp;", Page 3, Line "&amp;'Attachment H'!A123</f>
        <v>Attachment H, Page 3, Line 5</v>
      </c>
      <c r="E88" s="180">
        <f>+'Attachment H'!D123</f>
        <v>0</v>
      </c>
      <c r="F88" s="28"/>
      <c r="G88" s="28" t="s">
        <v>32</v>
      </c>
      <c r="H88" s="26">
        <f>+H87</f>
        <v>1</v>
      </c>
      <c r="I88" s="38"/>
      <c r="J88" s="18">
        <f t="shared" si="2"/>
        <v>0</v>
      </c>
      <c r="K88" s="28"/>
      <c r="L88" s="28"/>
    </row>
    <row r="89" spans="1:12">
      <c r="A89" s="149">
        <f t="shared" si="3"/>
        <v>4</v>
      </c>
      <c r="B89" s="24"/>
      <c r="C89" s="30" t="s">
        <v>317</v>
      </c>
      <c r="D89" s="38" t="str">
        <f>+'Attachment H'!$B$2&amp;", Page 3, Line "&amp;'Attachment H'!A124</f>
        <v>Attachment H, Page 3, Line 6</v>
      </c>
      <c r="E89" s="180">
        <f>+'Attachment H'!D124</f>
        <v>0</v>
      </c>
      <c r="F89" s="28"/>
      <c r="G89" s="28" t="s">
        <v>32</v>
      </c>
      <c r="H89" s="26">
        <f>+H88</f>
        <v>1</v>
      </c>
      <c r="I89" s="38"/>
      <c r="J89" s="18">
        <f t="shared" si="2"/>
        <v>0</v>
      </c>
      <c r="K89" s="28"/>
      <c r="L89" s="28"/>
    </row>
    <row r="90" spans="1:12">
      <c r="A90" s="149">
        <f t="shared" si="3"/>
        <v>5</v>
      </c>
      <c r="B90" s="24"/>
      <c r="C90" s="30" t="s">
        <v>304</v>
      </c>
      <c r="D90" s="38" t="str">
        <f>+'Attachment H'!$B$2&amp;", Page 3, Line "&amp;'Attachment H'!A125</f>
        <v>Attachment H, Page 3, Line 6a</v>
      </c>
      <c r="E90" s="180">
        <f>+'Attachment H'!D125</f>
        <v>0</v>
      </c>
      <c r="F90" s="117"/>
      <c r="G90" s="28" t="s">
        <v>32</v>
      </c>
      <c r="H90" s="26">
        <f>+H89</f>
        <v>1</v>
      </c>
      <c r="I90" s="38"/>
      <c r="J90" s="18">
        <f t="shared" si="2"/>
        <v>0</v>
      </c>
      <c r="K90" s="117"/>
      <c r="L90" s="117"/>
    </row>
    <row r="91" spans="1:12">
      <c r="A91" s="149">
        <f>+A90+1</f>
        <v>6</v>
      </c>
      <c r="B91" s="24"/>
      <c r="C91" s="30" t="s">
        <v>306</v>
      </c>
      <c r="D91" s="38" t="str">
        <f>+'Attachment H'!$B$2&amp;", Page 3, Line "&amp;'Attachment H'!A127</f>
        <v>Attachment H, Page 3, Line 7a</v>
      </c>
      <c r="E91" s="180">
        <f>+'Attachment H'!D127</f>
        <v>0</v>
      </c>
      <c r="F91" s="117"/>
      <c r="G91" s="28" t="s">
        <v>32</v>
      </c>
      <c r="H91" s="26">
        <f>+H90</f>
        <v>1</v>
      </c>
      <c r="I91" s="38"/>
      <c r="J91" s="18">
        <f t="shared" si="2"/>
        <v>0</v>
      </c>
      <c r="K91" s="117"/>
      <c r="L91" s="117"/>
    </row>
    <row r="92" spans="1:12">
      <c r="A92" s="149">
        <f t="shared" si="3"/>
        <v>7</v>
      </c>
      <c r="B92" s="24"/>
      <c r="C92" s="30" t="s">
        <v>416</v>
      </c>
      <c r="D92" s="38" t="str">
        <f>+'Attachment H'!$B$2&amp;", Page 3, Line "&amp;'Attachment H'!A128</f>
        <v>Attachment H, Page 3, Line 8</v>
      </c>
      <c r="E92" s="180">
        <f>+'Attachment H'!D128</f>
        <v>0</v>
      </c>
      <c r="F92" s="28"/>
      <c r="G92" s="28" t="s">
        <v>181</v>
      </c>
      <c r="H92" s="26">
        <f>+H42</f>
        <v>0</v>
      </c>
      <c r="I92" s="38"/>
      <c r="J92" s="18">
        <f t="shared" si="2"/>
        <v>0</v>
      </c>
      <c r="K92" s="28"/>
      <c r="L92" s="28"/>
    </row>
    <row r="93" spans="1:12">
      <c r="A93" s="149">
        <f t="shared" si="3"/>
        <v>8</v>
      </c>
      <c r="B93" s="24"/>
      <c r="C93" s="189" t="s">
        <v>339</v>
      </c>
      <c r="D93" s="118" t="s">
        <v>803</v>
      </c>
      <c r="E93" s="18">
        <f>+E86+E87-E88-E89-E90+E91+E92</f>
        <v>2994683.7128248326</v>
      </c>
      <c r="F93" s="18"/>
      <c r="G93" s="18"/>
      <c r="H93" s="18"/>
      <c r="I93" s="18"/>
      <c r="J93" s="18">
        <f>+J86+J87-J88-J89-J90+J91+J92</f>
        <v>2994683.7128248326</v>
      </c>
      <c r="K93" s="28"/>
      <c r="L93" s="28"/>
    </row>
    <row r="94" spans="1:12">
      <c r="A94" s="149"/>
      <c r="B94" s="24"/>
      <c r="C94" s="33"/>
      <c r="D94" s="28"/>
      <c r="E94" s="18"/>
      <c r="F94" s="18"/>
      <c r="G94" s="180"/>
      <c r="H94" s="180"/>
      <c r="I94" s="180"/>
      <c r="J94" s="180"/>
      <c r="K94" s="28"/>
      <c r="L94" s="28"/>
    </row>
    <row r="95" spans="1:12">
      <c r="A95" s="149">
        <f>+A93+1</f>
        <v>9</v>
      </c>
      <c r="B95" s="24"/>
      <c r="C95" s="30" t="s">
        <v>806</v>
      </c>
      <c r="D95" s="28"/>
      <c r="E95" s="18"/>
      <c r="F95" s="18"/>
      <c r="G95" s="180"/>
      <c r="H95" s="180"/>
      <c r="I95" s="180"/>
      <c r="J95" s="180"/>
      <c r="K95" s="28"/>
      <c r="L95" s="28"/>
    </row>
    <row r="96" spans="1:12">
      <c r="A96" s="149">
        <f t="shared" si="3"/>
        <v>10</v>
      </c>
      <c r="B96" s="24"/>
      <c r="C96" s="30" t="s">
        <v>786</v>
      </c>
      <c r="D96" s="179" t="s">
        <v>805</v>
      </c>
      <c r="E96" s="618">
        <f>'5-P3 Support'!M24</f>
        <v>2375573.11</v>
      </c>
      <c r="F96" s="180"/>
      <c r="G96" s="28" t="s">
        <v>1073</v>
      </c>
      <c r="H96" s="142">
        <f>+H65</f>
        <v>1</v>
      </c>
      <c r="I96" s="180"/>
      <c r="J96" s="180">
        <f>+H96*E96</f>
        <v>2375573.11</v>
      </c>
      <c r="K96" s="28"/>
      <c r="L96" s="173"/>
    </row>
    <row r="97" spans="1:12">
      <c r="A97" s="149">
        <f t="shared" si="3"/>
        <v>11</v>
      </c>
      <c r="B97" s="24"/>
      <c r="C97" s="190" t="s">
        <v>124</v>
      </c>
      <c r="D97" s="38" t="str">
        <f>+'Attachment H'!$B$2&amp;", Page 3, Line "&amp;'Attachment H'!A138</f>
        <v>Attachment H, Page 3, Line 17</v>
      </c>
      <c r="E97" s="180">
        <f>'5-P3 Support'!C45</f>
        <v>0</v>
      </c>
      <c r="F97" s="18"/>
      <c r="G97" s="180" t="s">
        <v>32</v>
      </c>
      <c r="H97" s="180">
        <f>+H87</f>
        <v>1</v>
      </c>
      <c r="I97" s="180"/>
      <c r="J97" s="180">
        <f>+H97*E97</f>
        <v>0</v>
      </c>
      <c r="K97" s="28"/>
      <c r="L97" s="173"/>
    </row>
    <row r="98" spans="1:12">
      <c r="A98" s="149">
        <f t="shared" si="3"/>
        <v>12</v>
      </c>
      <c r="B98" s="24"/>
      <c r="C98" s="30" t="s">
        <v>416</v>
      </c>
      <c r="D98" s="38" t="str">
        <f>+'Attachment H'!$B$2&amp;", Page 3, Line "&amp;'Attachment H'!A139</f>
        <v>Attachment H, Page 3, Line 18</v>
      </c>
      <c r="E98" s="180">
        <f>+'Attachment H'!D139</f>
        <v>0</v>
      </c>
      <c r="F98" s="36"/>
      <c r="G98" s="47" t="s">
        <v>181</v>
      </c>
      <c r="H98" s="47">
        <f>+H92</f>
        <v>0</v>
      </c>
      <c r="I98" s="47"/>
      <c r="J98" s="47">
        <f>+H98*E98</f>
        <v>0</v>
      </c>
      <c r="K98" s="28"/>
      <c r="L98" s="173"/>
    </row>
    <row r="99" spans="1:12">
      <c r="A99" s="149">
        <f t="shared" si="3"/>
        <v>13</v>
      </c>
      <c r="B99" s="24"/>
      <c r="C99" s="30" t="s">
        <v>319</v>
      </c>
      <c r="D99" s="28" t="s">
        <v>804</v>
      </c>
      <c r="E99" s="18">
        <f>SUM(E96:E98)</f>
        <v>2375573.11</v>
      </c>
      <c r="F99" s="18"/>
      <c r="G99" s="180"/>
      <c r="H99" s="180"/>
      <c r="I99" s="180"/>
      <c r="J99" s="180">
        <f>SUM(J96:J98)</f>
        <v>2375573.11</v>
      </c>
      <c r="K99" s="28"/>
      <c r="L99" s="28"/>
    </row>
    <row r="100" spans="1:12">
      <c r="A100" s="149"/>
      <c r="B100" s="24"/>
      <c r="C100" s="30"/>
      <c r="D100" s="28"/>
      <c r="E100" s="18"/>
      <c r="F100" s="18"/>
      <c r="G100" s="180"/>
      <c r="H100" s="180"/>
      <c r="I100" s="180"/>
      <c r="J100" s="180"/>
      <c r="K100" s="28"/>
      <c r="L100" s="28"/>
    </row>
    <row r="101" spans="1:12">
      <c r="A101" s="149">
        <f>+A99+1</f>
        <v>14</v>
      </c>
      <c r="B101" s="24"/>
      <c r="C101" s="30" t="s">
        <v>320</v>
      </c>
      <c r="D101" s="33"/>
      <c r="E101" s="18"/>
      <c r="F101" s="18"/>
      <c r="G101" s="180"/>
      <c r="H101" s="180"/>
      <c r="I101" s="180"/>
      <c r="J101" s="180"/>
      <c r="K101" s="28"/>
      <c r="L101" s="28"/>
    </row>
    <row r="102" spans="1:12">
      <c r="A102" s="149">
        <f t="shared" si="3"/>
        <v>15</v>
      </c>
      <c r="B102" s="24"/>
      <c r="C102" s="30" t="s">
        <v>42</v>
      </c>
      <c r="D102" s="33"/>
      <c r="E102" s="18"/>
      <c r="F102" s="18"/>
      <c r="G102" s="180"/>
      <c r="H102" s="180"/>
      <c r="I102" s="180"/>
      <c r="J102" s="180"/>
      <c r="K102" s="28"/>
      <c r="L102" s="173"/>
    </row>
    <row r="103" spans="1:12">
      <c r="A103" s="149">
        <f t="shared" si="3"/>
        <v>16</v>
      </c>
      <c r="B103" s="24"/>
      <c r="C103" s="30" t="s">
        <v>43</v>
      </c>
      <c r="D103" s="38" t="str">
        <f>+'Attachment H'!$B$2&amp;", Page 3, Line "&amp;'Attachment H'!A145</f>
        <v>Attachment H, Page 3, Line 23</v>
      </c>
      <c r="E103" s="180">
        <f>+'Attachment H'!D145</f>
        <v>0</v>
      </c>
      <c r="F103" s="18"/>
      <c r="G103" s="180" t="s">
        <v>32</v>
      </c>
      <c r="H103" s="180">
        <f>+H97</f>
        <v>1</v>
      </c>
      <c r="I103" s="180"/>
      <c r="J103" s="180">
        <f>+H103*E103</f>
        <v>0</v>
      </c>
      <c r="K103" s="28"/>
      <c r="L103" s="173"/>
    </row>
    <row r="104" spans="1:12">
      <c r="A104" s="149">
        <f t="shared" si="3"/>
        <v>17</v>
      </c>
      <c r="B104" s="24"/>
      <c r="C104" s="30" t="s">
        <v>44</v>
      </c>
      <c r="D104" s="38" t="str">
        <f>+'Attachment H'!$B$2&amp;", Page 3, Line "&amp;'Attachment H'!A146</f>
        <v>Attachment H, Page 3, Line 24</v>
      </c>
      <c r="E104" s="180">
        <f>+'Attachment H'!D146</f>
        <v>0</v>
      </c>
      <c r="F104" s="18"/>
      <c r="G104" s="180" t="s">
        <v>32</v>
      </c>
      <c r="H104" s="180">
        <f>+H103</f>
        <v>1</v>
      </c>
      <c r="I104" s="180"/>
      <c r="J104" s="180">
        <f>+H104*E104</f>
        <v>0</v>
      </c>
      <c r="K104" s="28"/>
      <c r="L104" s="173"/>
    </row>
    <row r="105" spans="1:12">
      <c r="A105" s="149">
        <f t="shared" si="3"/>
        <v>18</v>
      </c>
      <c r="B105" s="24"/>
      <c r="C105" s="30" t="s">
        <v>45</v>
      </c>
      <c r="D105" s="28" t="s">
        <v>10</v>
      </c>
      <c r="E105" s="180"/>
      <c r="F105" s="18"/>
      <c r="G105" s="180"/>
      <c r="H105" s="180"/>
      <c r="I105" s="180"/>
      <c r="J105" s="180"/>
      <c r="K105" s="28"/>
      <c r="L105" s="173"/>
    </row>
    <row r="106" spans="1:12">
      <c r="A106" s="149">
        <f t="shared" si="3"/>
        <v>19</v>
      </c>
      <c r="B106" s="24"/>
      <c r="C106" s="30" t="s">
        <v>46</v>
      </c>
      <c r="D106" s="38" t="str">
        <f>+'Attachment H'!$B$2&amp;", Page 3, Line "&amp;'Attachment H'!A148</f>
        <v>Attachment H, Page 3, Line 26</v>
      </c>
      <c r="E106" s="180">
        <f>+'Attachment H'!D148</f>
        <v>1564168.8186051857</v>
      </c>
      <c r="F106" s="180"/>
      <c r="G106" s="180" t="s">
        <v>37</v>
      </c>
      <c r="H106" s="180">
        <f>+H35</f>
        <v>1</v>
      </c>
      <c r="I106" s="180"/>
      <c r="J106" s="180">
        <f>+H106*E106</f>
        <v>1564168.8186051857</v>
      </c>
      <c r="K106" s="28"/>
      <c r="L106" s="173"/>
    </row>
    <row r="107" spans="1:12">
      <c r="A107" s="149">
        <f t="shared" si="3"/>
        <v>20</v>
      </c>
      <c r="B107" s="24"/>
      <c r="C107" s="30" t="s">
        <v>47</v>
      </c>
      <c r="D107" s="38" t="str">
        <f>+'Attachment H'!$B$2&amp;", Page 3, Line "&amp;'Attachment H'!A149</f>
        <v>Attachment H, Page 3, Line 27</v>
      </c>
      <c r="E107" s="180">
        <f>+'Attachment H'!D149</f>
        <v>0</v>
      </c>
      <c r="F107" s="18"/>
      <c r="G107" s="180" t="s">
        <v>30</v>
      </c>
      <c r="H107" s="191" t="s">
        <v>182</v>
      </c>
      <c r="I107" s="180"/>
      <c r="J107" s="180">
        <v>0</v>
      </c>
      <c r="K107" s="28"/>
      <c r="L107" s="173"/>
    </row>
    <row r="108" spans="1:12">
      <c r="A108" s="149">
        <f t="shared" si="3"/>
        <v>21</v>
      </c>
      <c r="B108" s="24"/>
      <c r="C108" s="30" t="s">
        <v>48</v>
      </c>
      <c r="D108" s="38" t="str">
        <f>+'Attachment H'!$B$2&amp;", Page 3, Line "&amp;'Attachment H'!A150</f>
        <v>Attachment H, Page 3, Line 28</v>
      </c>
      <c r="E108" s="180">
        <f>+'Attachment H'!D150</f>
        <v>0</v>
      </c>
      <c r="F108" s="18"/>
      <c r="G108" s="180" t="s">
        <v>37</v>
      </c>
      <c r="H108" s="180">
        <f>+H106</f>
        <v>1</v>
      </c>
      <c r="I108" s="180"/>
      <c r="J108" s="180">
        <f>+H108*E108</f>
        <v>0</v>
      </c>
      <c r="K108" s="28"/>
      <c r="L108" s="173"/>
    </row>
    <row r="109" spans="1:12" ht="15.75" thickBot="1">
      <c r="A109" s="149">
        <f t="shared" si="3"/>
        <v>22</v>
      </c>
      <c r="B109" s="24"/>
      <c r="C109" s="30" t="s">
        <v>49</v>
      </c>
      <c r="D109" s="38" t="str">
        <f>+'Attachment H'!$B$2&amp;", Page 3, Line "&amp;'Attachment H'!A151</f>
        <v>Attachment H, Page 3, Line 29</v>
      </c>
      <c r="E109" s="180">
        <f>+'Attachment H'!D151</f>
        <v>0</v>
      </c>
      <c r="F109" s="18"/>
      <c r="G109" s="180" t="s">
        <v>37</v>
      </c>
      <c r="H109" s="180">
        <f>+H106</f>
        <v>1</v>
      </c>
      <c r="I109" s="180"/>
      <c r="J109" s="188">
        <f>+H109*E109</f>
        <v>0</v>
      </c>
      <c r="K109" s="28"/>
      <c r="L109" s="173"/>
    </row>
    <row r="110" spans="1:12">
      <c r="A110" s="149">
        <f t="shared" si="3"/>
        <v>23</v>
      </c>
      <c r="B110" s="24"/>
      <c r="C110" s="30" t="s">
        <v>322</v>
      </c>
      <c r="D110" s="28" t="s">
        <v>807</v>
      </c>
      <c r="E110" s="18">
        <f>SUM(E103:E109)</f>
        <v>1564168.8186051857</v>
      </c>
      <c r="F110" s="18"/>
      <c r="G110" s="18"/>
      <c r="H110" s="18"/>
      <c r="I110" s="18"/>
      <c r="J110" s="18">
        <f>SUM(J103:J109)</f>
        <v>1564168.8186051857</v>
      </c>
      <c r="K110" s="28"/>
      <c r="L110" s="28"/>
    </row>
    <row r="111" spans="1:12">
      <c r="A111" s="149"/>
      <c r="B111" s="24"/>
      <c r="C111" s="30"/>
      <c r="D111" s="28"/>
      <c r="E111" s="28"/>
      <c r="F111" s="28"/>
      <c r="G111" s="28"/>
      <c r="H111" s="145"/>
      <c r="I111" s="28"/>
      <c r="J111" s="28"/>
      <c r="K111" s="28"/>
      <c r="L111" s="28"/>
    </row>
    <row r="112" spans="1:12">
      <c r="A112" s="149">
        <f>+A110+1</f>
        <v>24</v>
      </c>
      <c r="B112" s="24"/>
      <c r="C112" s="30" t="s">
        <v>50</v>
      </c>
      <c r="D112" s="38"/>
      <c r="E112" s="28"/>
      <c r="F112" s="28"/>
      <c r="G112" s="33"/>
      <c r="H112" s="34"/>
      <c r="I112" s="28"/>
      <c r="J112" s="33"/>
      <c r="K112" s="28"/>
      <c r="L112" s="33"/>
    </row>
    <row r="113" spans="1:12">
      <c r="A113" s="149">
        <f t="shared" si="3"/>
        <v>25</v>
      </c>
      <c r="B113" s="24"/>
      <c r="C113" s="35" t="s">
        <v>924</v>
      </c>
      <c r="D113" s="38" t="str">
        <f>+'Attachment H'!$B$2&amp;", Page 3, Line "&amp;'Attachment H'!A155</f>
        <v>Attachment H, Page 3, Line 32</v>
      </c>
      <c r="E113" s="199">
        <f>+'Attachment H'!D155</f>
        <v>0.24160000000000004</v>
      </c>
      <c r="F113" s="28"/>
      <c r="G113" s="33"/>
      <c r="H113" s="34"/>
      <c r="I113" s="28"/>
      <c r="J113" s="33"/>
      <c r="K113" s="28"/>
      <c r="L113" s="33"/>
    </row>
    <row r="114" spans="1:12">
      <c r="A114" s="149">
        <f t="shared" si="3"/>
        <v>26</v>
      </c>
      <c r="B114" s="24"/>
      <c r="C114" s="33" t="s">
        <v>51</v>
      </c>
      <c r="D114" s="38" t="str">
        <f>+'Attachment H'!$B$2&amp;", Page 3, Line "&amp;'Attachment H'!A156</f>
        <v>Attachment H, Page 3, Line 33</v>
      </c>
      <c r="E114" s="199">
        <f>+'Attachment H'!D156</f>
        <v>0.22138833361068025</v>
      </c>
      <c r="F114" s="28"/>
      <c r="G114" s="33"/>
      <c r="H114" s="34"/>
      <c r="I114" s="28"/>
      <c r="J114" s="33"/>
      <c r="K114" s="28"/>
      <c r="L114" s="33"/>
    </row>
    <row r="115" spans="1:12">
      <c r="A115" s="149">
        <f t="shared" si="3"/>
        <v>27</v>
      </c>
      <c r="B115" s="24"/>
      <c r="C115" s="30" t="s">
        <v>362</v>
      </c>
      <c r="D115" s="38" t="str">
        <f>+'Attachment H'!$B$2&amp;", Page 3, Line "&amp;'Attachment H'!A157</f>
        <v>Attachment H, Page 3, Line 34</v>
      </c>
      <c r="E115" s="28"/>
      <c r="F115" s="28"/>
      <c r="G115" s="33"/>
      <c r="H115" s="34"/>
      <c r="I115" s="28"/>
      <c r="J115" s="33"/>
      <c r="K115" s="28"/>
      <c r="L115" s="33"/>
    </row>
    <row r="116" spans="1:12">
      <c r="A116" s="149">
        <f t="shared" si="3"/>
        <v>28</v>
      </c>
      <c r="B116" s="24"/>
      <c r="C116" s="30"/>
      <c r="D116" s="15"/>
      <c r="E116" s="192"/>
      <c r="F116" s="28"/>
      <c r="G116" s="33"/>
      <c r="H116" s="34"/>
      <c r="I116" s="28"/>
      <c r="J116" s="33"/>
      <c r="K116" s="28"/>
      <c r="L116" s="33"/>
    </row>
    <row r="117" spans="1:12">
      <c r="A117" s="149">
        <f t="shared" si="3"/>
        <v>29</v>
      </c>
      <c r="B117" s="24"/>
      <c r="C117" s="35" t="str">
        <f>"      1 / (1 - T) =      (T from line "&amp;A113&amp;")"</f>
        <v xml:space="preserve">      1 / (1 - T) =      (T from line 25)</v>
      </c>
      <c r="D117" s="28"/>
      <c r="E117" s="199">
        <f>+'Attachment H'!D159</f>
        <v>1.3185654008438819</v>
      </c>
      <c r="F117" s="28"/>
      <c r="G117" s="33"/>
      <c r="H117" s="34"/>
      <c r="I117" s="28"/>
      <c r="J117" s="18"/>
      <c r="K117" s="28"/>
      <c r="L117" s="33"/>
    </row>
    <row r="118" spans="1:12">
      <c r="A118" s="149">
        <f t="shared" si="3"/>
        <v>30</v>
      </c>
      <c r="B118" s="24"/>
      <c r="C118" s="30" t="s">
        <v>357</v>
      </c>
      <c r="D118" s="38" t="str">
        <f>+'Attachment H'!$B$2&amp;", Page 3, Line "&amp;'Attachment H'!A160</f>
        <v>Attachment H, Page 3, Line 37</v>
      </c>
      <c r="E118" s="378">
        <f>+'Attachment H'!D160</f>
        <v>0</v>
      </c>
      <c r="F118" s="28"/>
      <c r="G118" s="33"/>
      <c r="H118" s="34"/>
      <c r="I118" s="28"/>
      <c r="J118" s="18"/>
      <c r="K118" s="28"/>
      <c r="L118" s="33"/>
    </row>
    <row r="119" spans="1:12">
      <c r="A119" s="149">
        <f t="shared" si="3"/>
        <v>31</v>
      </c>
      <c r="B119" s="24"/>
      <c r="C119" s="30" t="s">
        <v>979</v>
      </c>
      <c r="D119" s="38" t="str">
        <f>+'Attachment H'!$B$2&amp;", Page 3, Line "&amp;'Attachment H'!A161</f>
        <v>Attachment H, Page 3, Line 38</v>
      </c>
      <c r="E119" s="191">
        <f>+'Attachment H'!D161</f>
        <v>0</v>
      </c>
      <c r="F119" s="28"/>
      <c r="G119" s="33"/>
      <c r="H119" s="36"/>
      <c r="I119" s="28"/>
      <c r="J119" s="18"/>
      <c r="K119" s="28"/>
      <c r="L119" s="33"/>
    </row>
    <row r="120" spans="1:12">
      <c r="A120" s="149">
        <f t="shared" si="3"/>
        <v>32</v>
      </c>
      <c r="B120" s="24"/>
      <c r="C120" s="30" t="s">
        <v>463</v>
      </c>
      <c r="D120" s="38" t="str">
        <f>+'Attachment H'!$B$2&amp;", Page 3, Line "&amp;'Attachment H'!A162</f>
        <v>Attachment H, Page 3, Line 39</v>
      </c>
      <c r="E120" s="191">
        <f>+'Attachment H'!D162</f>
        <v>-276927.66615605197</v>
      </c>
      <c r="F120" s="28"/>
      <c r="G120" s="33"/>
      <c r="H120" s="34"/>
      <c r="I120" s="28"/>
      <c r="J120" s="18"/>
      <c r="K120" s="28"/>
      <c r="L120" s="33"/>
    </row>
    <row r="121" spans="1:12">
      <c r="A121" s="149">
        <f t="shared" si="3"/>
        <v>33</v>
      </c>
      <c r="B121" s="24"/>
      <c r="C121" s="35" t="s">
        <v>358</v>
      </c>
      <c r="D121" s="37" t="s">
        <v>1111</v>
      </c>
      <c r="E121" s="191">
        <f>+E114*E128</f>
        <v>1358837.0933238987</v>
      </c>
      <c r="F121" s="38"/>
      <c r="G121" s="38" t="s">
        <v>30</v>
      </c>
      <c r="H121" s="39"/>
      <c r="I121" s="38"/>
      <c r="J121" s="370">
        <f>+E114*J128</f>
        <v>1358837.0933238987</v>
      </c>
      <c r="K121" s="28"/>
      <c r="L121" s="143" t="s">
        <v>10</v>
      </c>
    </row>
    <row r="122" spans="1:12">
      <c r="A122" s="149">
        <f t="shared" si="3"/>
        <v>34</v>
      </c>
      <c r="B122" s="24"/>
      <c r="C122" s="33" t="s">
        <v>359</v>
      </c>
      <c r="D122" s="37" t="s">
        <v>808</v>
      </c>
      <c r="E122" s="370">
        <f>+E$117*E118</f>
        <v>0</v>
      </c>
      <c r="F122" s="38"/>
      <c r="G122" s="40" t="s">
        <v>36</v>
      </c>
      <c r="H122" s="26">
        <f>H51</f>
        <v>1</v>
      </c>
      <c r="I122" s="38"/>
      <c r="J122" s="370">
        <f>+H122*E122</f>
        <v>0</v>
      </c>
      <c r="K122" s="28"/>
      <c r="L122" s="143"/>
    </row>
    <row r="123" spans="1:12">
      <c r="A123" s="149">
        <f t="shared" si="3"/>
        <v>35</v>
      </c>
      <c r="B123" s="24"/>
      <c r="C123" s="33" t="s">
        <v>981</v>
      </c>
      <c r="D123" s="37" t="s">
        <v>809</v>
      </c>
      <c r="E123" s="370">
        <f>+E$117*E119</f>
        <v>0</v>
      </c>
      <c r="F123" s="38"/>
      <c r="G123" s="40" t="s">
        <v>36</v>
      </c>
      <c r="H123" s="26">
        <f>H122</f>
        <v>1</v>
      </c>
      <c r="I123" s="38"/>
      <c r="J123" s="370">
        <f>+H123*E123</f>
        <v>0</v>
      </c>
      <c r="K123" s="28"/>
      <c r="L123" s="143"/>
    </row>
    <row r="124" spans="1:12" ht="15.75" thickBot="1">
      <c r="A124" s="149">
        <f t="shared" si="3"/>
        <v>36</v>
      </c>
      <c r="B124" s="24"/>
      <c r="C124" s="33" t="s">
        <v>185</v>
      </c>
      <c r="D124" s="37" t="s">
        <v>810</v>
      </c>
      <c r="E124" s="191">
        <f>E117*E120</f>
        <v>-365147.23912981537</v>
      </c>
      <c r="F124" s="38"/>
      <c r="G124" s="40" t="s">
        <v>36</v>
      </c>
      <c r="H124" s="26">
        <f>H123</f>
        <v>1</v>
      </c>
      <c r="I124" s="38"/>
      <c r="J124" s="371">
        <f>+H124*E124</f>
        <v>-365147.23912981537</v>
      </c>
      <c r="K124" s="28"/>
      <c r="L124" s="143"/>
    </row>
    <row r="125" spans="1:12">
      <c r="A125" s="149">
        <f t="shared" si="3"/>
        <v>37</v>
      </c>
      <c r="B125" s="24"/>
      <c r="C125" s="42" t="s">
        <v>360</v>
      </c>
      <c r="D125" s="33" t="s">
        <v>811</v>
      </c>
      <c r="E125" s="191">
        <f>SUM(E121:E124)</f>
        <v>993689.85419408337</v>
      </c>
      <c r="F125" s="38"/>
      <c r="G125" s="38" t="s">
        <v>10</v>
      </c>
      <c r="H125" s="39" t="s">
        <v>10</v>
      </c>
      <c r="I125" s="38"/>
      <c r="J125" s="191">
        <f>SUM(J121:J124)</f>
        <v>993689.85419408337</v>
      </c>
      <c r="K125" s="28"/>
      <c r="L125" s="28"/>
    </row>
    <row r="126" spans="1:12">
      <c r="A126" s="149"/>
      <c r="B126" s="24"/>
      <c r="C126" s="33"/>
      <c r="D126" s="192"/>
      <c r="E126" s="18"/>
      <c r="F126" s="28"/>
      <c r="G126" s="28"/>
      <c r="H126" s="145"/>
      <c r="I126" s="28"/>
      <c r="J126" s="18"/>
      <c r="K126" s="28"/>
      <c r="L126" s="28"/>
    </row>
    <row r="127" spans="1:12">
      <c r="A127" s="149">
        <f>+A125+1</f>
        <v>38</v>
      </c>
      <c r="B127" s="24"/>
      <c r="C127" s="30" t="s">
        <v>53</v>
      </c>
      <c r="D127" s="15"/>
      <c r="E127" s="15"/>
      <c r="F127" s="15"/>
      <c r="G127" s="15"/>
      <c r="H127" s="15"/>
      <c r="I127" s="15"/>
      <c r="J127" s="15"/>
      <c r="K127" s="28"/>
      <c r="L127" s="33"/>
    </row>
    <row r="128" spans="1:12">
      <c r="A128" s="149">
        <f t="shared" si="3"/>
        <v>39</v>
      </c>
      <c r="B128" s="24"/>
      <c r="C128" s="42" t="s">
        <v>481</v>
      </c>
      <c r="D128" s="35" t="s">
        <v>977</v>
      </c>
      <c r="E128" s="18">
        <f>+$J164*E73</f>
        <v>6137799.0030561639</v>
      </c>
      <c r="F128" s="38"/>
      <c r="G128" s="38" t="s">
        <v>30</v>
      </c>
      <c r="H128" s="193"/>
      <c r="I128" s="38"/>
      <c r="J128" s="18">
        <f>+$J164*J73</f>
        <v>6137799.0030561639</v>
      </c>
      <c r="K128" s="15"/>
      <c r="L128" s="172"/>
    </row>
    <row r="129" spans="1:15">
      <c r="A129" s="149"/>
      <c r="B129" s="24"/>
      <c r="C129" s="30"/>
      <c r="D129" s="33"/>
      <c r="E129" s="36"/>
      <c r="F129" s="38"/>
      <c r="G129" s="38"/>
      <c r="H129" s="193"/>
      <c r="I129" s="38"/>
      <c r="J129" s="36"/>
      <c r="K129" s="28"/>
      <c r="L129" s="173"/>
    </row>
    <row r="130" spans="1:15" ht="15.75" thickBot="1">
      <c r="A130" s="149">
        <f>+A128+1</f>
        <v>40</v>
      </c>
      <c r="B130" s="24"/>
      <c r="C130" s="30" t="s">
        <v>365</v>
      </c>
      <c r="D130" s="28" t="s">
        <v>978</v>
      </c>
      <c r="E130" s="790">
        <f>+E128+E125+E110+E99+E93</f>
        <v>14065914.498680266</v>
      </c>
      <c r="F130" s="38"/>
      <c r="G130" s="38"/>
      <c r="H130" s="38"/>
      <c r="I130" s="38"/>
      <c r="J130" s="194">
        <f>+J128+J125+J110+J99+J93</f>
        <v>14065914.498680266</v>
      </c>
      <c r="K130" s="30"/>
      <c r="L130" s="30"/>
    </row>
    <row r="131" spans="1:15" ht="15.75" thickTop="1">
      <c r="A131" s="149"/>
      <c r="B131" s="24"/>
      <c r="C131" s="30"/>
      <c r="D131" s="28"/>
      <c r="E131" s="38"/>
      <c r="F131" s="38"/>
      <c r="G131" s="38"/>
      <c r="H131" s="38"/>
      <c r="I131" s="38"/>
      <c r="J131" s="36"/>
      <c r="K131" s="30"/>
      <c r="L131" s="30"/>
    </row>
    <row r="132" spans="1:15">
      <c r="A132" s="149"/>
      <c r="B132" s="24"/>
      <c r="C132" s="40"/>
      <c r="D132" s="38"/>
      <c r="E132" s="38"/>
      <c r="F132" s="38"/>
      <c r="G132" s="38"/>
      <c r="H132" s="38"/>
      <c r="I132" s="38"/>
      <c r="J132" s="38"/>
      <c r="K132" s="30"/>
      <c r="L132" s="30"/>
    </row>
    <row r="133" spans="1:15">
      <c r="A133" s="133"/>
      <c r="B133" s="24"/>
      <c r="C133" s="33"/>
      <c r="D133" s="33"/>
      <c r="E133" s="33"/>
      <c r="F133" s="33"/>
      <c r="G133" s="33"/>
      <c r="H133" s="33"/>
      <c r="I133" s="33"/>
      <c r="J133" s="33"/>
      <c r="K133" s="28"/>
      <c r="O133" s="183" t="s">
        <v>909</v>
      </c>
    </row>
    <row r="134" spans="1:15">
      <c r="A134" s="133"/>
      <c r="B134" s="24"/>
      <c r="C134" s="33"/>
      <c r="D134" s="33"/>
      <c r="E134" s="33"/>
      <c r="F134" s="33"/>
      <c r="G134" s="33"/>
      <c r="H134" s="33"/>
      <c r="I134" s="33"/>
      <c r="J134" s="33"/>
      <c r="K134" s="28"/>
      <c r="L134" s="28"/>
    </row>
    <row r="135" spans="1:15">
      <c r="A135" s="133"/>
      <c r="B135" s="24"/>
      <c r="C135" s="30" t="s">
        <v>9</v>
      </c>
      <c r="D135" s="33"/>
      <c r="E135" s="157"/>
      <c r="F135" s="33"/>
      <c r="G135" s="50" t="s">
        <v>779</v>
      </c>
      <c r="H135" s="33"/>
      <c r="I135" s="33"/>
      <c r="J135" s="40"/>
      <c r="K135" s="28"/>
      <c r="L135" s="195"/>
    </row>
    <row r="136" spans="1:15">
      <c r="A136" s="133"/>
      <c r="B136" s="24"/>
      <c r="C136" s="30"/>
      <c r="D136" s="33"/>
      <c r="E136" s="157"/>
      <c r="F136" s="33"/>
      <c r="G136" s="50" t="s">
        <v>780</v>
      </c>
      <c r="H136" s="33"/>
      <c r="I136" s="33"/>
      <c r="J136" s="33"/>
      <c r="K136" s="28"/>
      <c r="L136" s="28"/>
    </row>
    <row r="137" spans="1:15">
      <c r="A137" s="133"/>
      <c r="B137" s="24"/>
      <c r="C137" s="33"/>
      <c r="D137" s="33"/>
      <c r="E137" s="157"/>
      <c r="F137" s="33"/>
      <c r="G137" s="50" t="s">
        <v>852</v>
      </c>
      <c r="H137" s="33"/>
      <c r="I137" s="33"/>
      <c r="J137" s="33"/>
      <c r="K137" s="28"/>
      <c r="L137" s="28"/>
    </row>
    <row r="138" spans="1:15">
      <c r="A138" s="560"/>
      <c r="B138" s="24"/>
      <c r="C138" s="560"/>
      <c r="D138" s="560"/>
      <c r="E138" s="560"/>
      <c r="F138" s="560"/>
      <c r="G138" s="560"/>
      <c r="H138" s="560"/>
      <c r="I138" s="560"/>
      <c r="J138" s="560"/>
      <c r="K138" s="560"/>
      <c r="L138" s="560"/>
    </row>
    <row r="139" spans="1:15">
      <c r="A139" s="196"/>
      <c r="B139" s="24"/>
      <c r="C139" s="139" t="s">
        <v>11</v>
      </c>
      <c r="D139" s="139" t="s">
        <v>12</v>
      </c>
      <c r="E139" s="139" t="s">
        <v>13</v>
      </c>
      <c r="F139" s="28" t="s">
        <v>10</v>
      </c>
      <c r="G139" s="28"/>
      <c r="H139" s="138" t="s">
        <v>14</v>
      </c>
      <c r="I139" s="28"/>
      <c r="J139" s="138" t="s">
        <v>15</v>
      </c>
      <c r="K139" s="117"/>
      <c r="L139" s="117"/>
    </row>
    <row r="140" spans="1:15">
      <c r="A140" s="133"/>
      <c r="B140" s="24"/>
      <c r="C140" s="33"/>
      <c r="D140" s="30"/>
      <c r="E140" s="30"/>
      <c r="F140" s="30"/>
      <c r="G140" s="30"/>
      <c r="H140" s="30"/>
      <c r="I140" s="30"/>
      <c r="J140" s="30"/>
      <c r="K140" s="30"/>
      <c r="L140" s="30"/>
    </row>
    <row r="141" spans="1:15">
      <c r="A141" s="133"/>
      <c r="B141" s="24"/>
      <c r="C141" s="33"/>
      <c r="D141" s="168" t="s">
        <v>54</v>
      </c>
      <c r="E141" s="33"/>
      <c r="F141" s="30"/>
      <c r="G141" s="30"/>
      <c r="H141" s="30"/>
      <c r="I141" s="30"/>
      <c r="J141" s="30"/>
      <c r="K141" s="28"/>
      <c r="L141" s="28"/>
    </row>
    <row r="142" spans="1:15">
      <c r="A142" s="133" t="s">
        <v>16</v>
      </c>
      <c r="B142" s="24"/>
      <c r="C142" s="168"/>
      <c r="D142" s="30"/>
      <c r="E142" s="30"/>
      <c r="F142" s="30"/>
      <c r="G142" s="30"/>
      <c r="H142" s="30"/>
      <c r="I142" s="30"/>
      <c r="J142" s="30"/>
      <c r="K142" s="28"/>
      <c r="L142" s="28"/>
    </row>
    <row r="143" spans="1:15" ht="15.75" thickBot="1">
      <c r="A143" s="32" t="s">
        <v>18</v>
      </c>
      <c r="B143" s="24"/>
      <c r="C143" s="27"/>
      <c r="D143" s="30"/>
      <c r="E143" s="30"/>
      <c r="F143" s="30"/>
      <c r="G143" s="30"/>
      <c r="H143" s="30"/>
      <c r="I143" s="33"/>
      <c r="J143" s="33"/>
      <c r="K143" s="28"/>
      <c r="L143" s="28"/>
    </row>
    <row r="144" spans="1:15">
      <c r="A144" s="133">
        <v>1</v>
      </c>
      <c r="B144" s="24"/>
      <c r="C144" s="30" t="s">
        <v>186</v>
      </c>
      <c r="D144" s="28"/>
      <c r="E144" s="28"/>
      <c r="F144" s="28"/>
      <c r="G144" s="28"/>
      <c r="H144" s="28"/>
      <c r="I144" s="28"/>
      <c r="J144" s="28"/>
      <c r="K144" s="28"/>
      <c r="L144" s="28"/>
    </row>
    <row r="145" spans="1:12" ht="15.75" thickBot="1">
      <c r="A145" s="133"/>
      <c r="B145" s="24"/>
      <c r="C145" s="30"/>
      <c r="D145" s="200" t="s">
        <v>57</v>
      </c>
      <c r="E145" s="29" t="s">
        <v>58</v>
      </c>
      <c r="F145" s="29" t="s">
        <v>792</v>
      </c>
      <c r="G145" s="28"/>
      <c r="H145" s="29" t="s">
        <v>59</v>
      </c>
      <c r="I145" s="28"/>
      <c r="J145" s="28"/>
      <c r="K145" s="28"/>
      <c r="L145" s="28"/>
    </row>
    <row r="146" spans="1:12">
      <c r="A146" s="133">
        <f>+A144+1</f>
        <v>2</v>
      </c>
      <c r="B146" s="24"/>
      <c r="C146" s="30" t="s">
        <v>414</v>
      </c>
      <c r="D146" s="38" t="str">
        <f>+'Attachment H'!$B$2&amp;", Page 4, Line "&amp;'Attachment H'!A195</f>
        <v>Attachment H, Page 4, Line 7</v>
      </c>
      <c r="E146" s="180">
        <f>+'Attachment H'!D195</f>
        <v>0</v>
      </c>
      <c r="F146" s="26">
        <v>0</v>
      </c>
      <c r="G146" s="201"/>
      <c r="H146" s="18">
        <f>E146*F146</f>
        <v>0</v>
      </c>
      <c r="I146" s="38"/>
      <c r="J146" s="38"/>
      <c r="K146" s="28"/>
      <c r="L146" s="28"/>
    </row>
    <row r="147" spans="1:12">
      <c r="A147" s="133">
        <f>+A146+1</f>
        <v>3</v>
      </c>
      <c r="B147" s="24"/>
      <c r="C147" s="30" t="s">
        <v>31</v>
      </c>
      <c r="D147" s="38" t="str">
        <f>+'Attachment H'!$B$2&amp;", Page 4, Line "&amp;'Attachment H'!A196</f>
        <v>Attachment H, Page 4, Line 8</v>
      </c>
      <c r="E147" s="180">
        <f>+'Attachment H'!D196</f>
        <v>0</v>
      </c>
      <c r="F147" s="26">
        <v>0</v>
      </c>
      <c r="G147" s="201"/>
      <c r="H147" s="18">
        <f>E147*F147</f>
        <v>0</v>
      </c>
      <c r="I147" s="38"/>
      <c r="J147" s="38"/>
      <c r="K147" s="28"/>
      <c r="L147" s="28"/>
    </row>
    <row r="148" spans="1:12">
      <c r="A148" s="133">
        <f>+A147+1</f>
        <v>4</v>
      </c>
      <c r="B148" s="24"/>
      <c r="C148" s="30" t="s">
        <v>415</v>
      </c>
      <c r="D148" s="38" t="str">
        <f>+'Attachment H'!$B$2&amp;", Page 4, Line "&amp;'Attachment H'!A197</f>
        <v>Attachment H, Page 4, Line 9</v>
      </c>
      <c r="E148" s="180">
        <f>+'Attachment H'!D197</f>
        <v>1</v>
      </c>
      <c r="F148" s="26">
        <v>1</v>
      </c>
      <c r="G148" s="201"/>
      <c r="H148" s="18">
        <f>E148*F148</f>
        <v>1</v>
      </c>
      <c r="I148" s="38"/>
      <c r="J148" s="202" t="s">
        <v>61</v>
      </c>
      <c r="K148" s="28"/>
      <c r="L148" s="28"/>
    </row>
    <row r="149" spans="1:12" ht="15.75" thickBot="1">
      <c r="A149" s="133">
        <f>+A148+1</f>
        <v>5</v>
      </c>
      <c r="B149" s="24"/>
      <c r="C149" s="30" t="s">
        <v>62</v>
      </c>
      <c r="D149" s="38" t="str">
        <f>+'Attachment H'!$B$2&amp;", Page 4, Line "&amp;'Attachment H'!A198</f>
        <v>Attachment H, Page 4, Line 10</v>
      </c>
      <c r="E149" s="188">
        <f>+'Attachment H'!D198</f>
        <v>0</v>
      </c>
      <c r="F149" s="26">
        <v>0</v>
      </c>
      <c r="G149" s="201"/>
      <c r="H149" s="171">
        <f>E149*F149</f>
        <v>0</v>
      </c>
      <c r="I149" s="38"/>
      <c r="J149" s="203" t="s">
        <v>63</v>
      </c>
      <c r="K149" s="28"/>
      <c r="L149" s="28"/>
    </row>
    <row r="150" spans="1:12">
      <c r="A150" s="133">
        <f>+A149+1</f>
        <v>6</v>
      </c>
      <c r="B150" s="24"/>
      <c r="C150" s="30" t="s">
        <v>704</v>
      </c>
      <c r="D150" s="28" t="s">
        <v>791</v>
      </c>
      <c r="E150" s="180">
        <f>SUM(E146:E149)</f>
        <v>1</v>
      </c>
      <c r="F150" s="28"/>
      <c r="G150" s="28"/>
      <c r="H150" s="18">
        <f>SUM(H146:H149)</f>
        <v>1</v>
      </c>
      <c r="I150" s="204" t="s">
        <v>64</v>
      </c>
      <c r="J150" s="176">
        <f>IF(H150&gt;0,H150/E150,0)</f>
        <v>1</v>
      </c>
      <c r="K150" s="31" t="s">
        <v>64</v>
      </c>
      <c r="L150" s="28" t="s">
        <v>65</v>
      </c>
    </row>
    <row r="151" spans="1:12">
      <c r="B151" s="24"/>
      <c r="C151" s="30" t="s">
        <v>10</v>
      </c>
      <c r="D151" s="28" t="s">
        <v>10</v>
      </c>
      <c r="E151" s="33"/>
      <c r="F151" s="28"/>
      <c r="G151" s="28"/>
      <c r="H151" s="33"/>
      <c r="I151" s="33"/>
      <c r="J151" s="33"/>
      <c r="K151" s="33"/>
      <c r="L151" s="28"/>
    </row>
    <row r="152" spans="1:12">
      <c r="A152" s="133"/>
      <c r="B152" s="24"/>
      <c r="C152" s="30" t="s">
        <v>928</v>
      </c>
      <c r="D152" s="28"/>
      <c r="E152" s="164" t="s">
        <v>58</v>
      </c>
      <c r="F152" s="28"/>
      <c r="G152" s="28"/>
      <c r="H152" s="31" t="s">
        <v>187</v>
      </c>
      <c r="I152" s="34"/>
      <c r="J152" s="173" t="s">
        <v>61</v>
      </c>
      <c r="K152" s="28"/>
      <c r="L152" s="28"/>
    </row>
    <row r="153" spans="1:12">
      <c r="A153" s="133">
        <f>+A150+1</f>
        <v>7</v>
      </c>
      <c r="B153" s="24"/>
      <c r="C153" s="30" t="s">
        <v>444</v>
      </c>
      <c r="D153" s="38" t="str">
        <f>+'Attachment H'!$B$2&amp;", Page 4, Line "&amp;'Attachment H'!A202</f>
        <v>Attachment H, Page 4, Line 13</v>
      </c>
      <c r="E153" s="180">
        <f>'Attachment H'!D202</f>
        <v>0</v>
      </c>
      <c r="F153" s="28"/>
      <c r="G153" s="33"/>
      <c r="H153" s="133" t="s">
        <v>793</v>
      </c>
      <c r="I153" s="205"/>
      <c r="J153" s="133" t="s">
        <v>794</v>
      </c>
      <c r="K153" s="28"/>
      <c r="L153" s="139" t="s">
        <v>181</v>
      </c>
    </row>
    <row r="154" spans="1:12">
      <c r="A154" s="133">
        <f>+A153+1</f>
        <v>8</v>
      </c>
      <c r="B154" s="24"/>
      <c r="C154" s="30" t="s">
        <v>445</v>
      </c>
      <c r="D154" s="38" t="str">
        <f>+'Attachment H'!$B$2&amp;", Page 4, Line "&amp;'Attachment H'!A203</f>
        <v>Attachment H, Page 4, Line 14</v>
      </c>
      <c r="E154" s="180">
        <f>'Attachment H'!D203</f>
        <v>0</v>
      </c>
      <c r="F154" s="28"/>
      <c r="G154" s="33"/>
      <c r="H154" s="176">
        <f>IF(E156&gt;0,E153/E156,0)</f>
        <v>0</v>
      </c>
      <c r="I154" s="206" t="s">
        <v>169</v>
      </c>
      <c r="J154" s="176">
        <f>J150</f>
        <v>1</v>
      </c>
      <c r="K154" s="206" t="s">
        <v>64</v>
      </c>
      <c r="L154" s="176">
        <f>J154*H154</f>
        <v>0</v>
      </c>
    </row>
    <row r="155" spans="1:12" ht="15.75" thickBot="1">
      <c r="A155" s="133">
        <f>+A154+1</f>
        <v>9</v>
      </c>
      <c r="B155" s="24"/>
      <c r="C155" s="198" t="s">
        <v>446</v>
      </c>
      <c r="D155" s="561" t="str">
        <f>+'Attachment H'!$B$2&amp;", Page 4, Line "&amp;'Attachment H'!A204</f>
        <v>Attachment H, Page 4, Line 15</v>
      </c>
      <c r="E155" s="188">
        <f>'Attachment H'!D204</f>
        <v>0</v>
      </c>
      <c r="F155" s="28"/>
      <c r="G155" s="28"/>
      <c r="H155" s="28" t="s">
        <v>10</v>
      </c>
      <c r="I155" s="28"/>
      <c r="J155" s="28"/>
      <c r="K155" s="28"/>
      <c r="L155" s="28"/>
    </row>
    <row r="156" spans="1:12">
      <c r="A156" s="133">
        <f>+A155+1</f>
        <v>10</v>
      </c>
      <c r="B156" s="24"/>
      <c r="C156" s="30" t="s">
        <v>447</v>
      </c>
      <c r="D156" s="28" t="s">
        <v>790</v>
      </c>
      <c r="E156" s="18">
        <f>E153+E154+E155</f>
        <v>0</v>
      </c>
      <c r="F156" s="28"/>
      <c r="G156" s="28"/>
      <c r="H156" s="28"/>
      <c r="I156" s="28"/>
      <c r="J156" s="28"/>
      <c r="K156" s="28"/>
      <c r="L156" s="28"/>
    </row>
    <row r="157" spans="1:12">
      <c r="A157" s="133">
        <f>+A156+1</f>
        <v>11</v>
      </c>
      <c r="B157" s="24"/>
      <c r="C157" s="30"/>
      <c r="D157" s="28"/>
      <c r="E157" s="33"/>
      <c r="F157" s="28"/>
      <c r="G157" s="28"/>
      <c r="H157" s="28"/>
      <c r="I157" s="28"/>
      <c r="J157" s="28"/>
      <c r="K157" s="28"/>
      <c r="L157" s="28"/>
    </row>
    <row r="158" spans="1:12" ht="15.75" thickBot="1">
      <c r="A158" s="133"/>
      <c r="B158" s="24"/>
      <c r="C158" s="27" t="s">
        <v>66</v>
      </c>
      <c r="D158" s="28"/>
      <c r="E158" s="28"/>
      <c r="F158" s="28"/>
      <c r="G158" s="28"/>
      <c r="H158" s="28"/>
      <c r="I158" s="28"/>
      <c r="J158" s="29" t="s">
        <v>58</v>
      </c>
      <c r="K158" s="28"/>
      <c r="L158" s="28"/>
    </row>
    <row r="159" spans="1:12">
      <c r="A159" s="133">
        <f>+A157+1</f>
        <v>12</v>
      </c>
      <c r="B159" s="24"/>
      <c r="C159" s="30"/>
      <c r="D159" s="28"/>
      <c r="E159" s="28"/>
      <c r="F159" s="28"/>
      <c r="G159" s="28"/>
      <c r="I159" s="28"/>
      <c r="J159" s="28"/>
      <c r="K159" s="28"/>
      <c r="L159" s="28"/>
    </row>
    <row r="160" spans="1:12" ht="15.75" thickBot="1">
      <c r="A160" s="133">
        <f>+A159+1</f>
        <v>13</v>
      </c>
      <c r="B160" s="24"/>
      <c r="C160" s="30"/>
      <c r="D160" s="28"/>
      <c r="E160" s="32" t="s">
        <v>58</v>
      </c>
      <c r="G160" s="32" t="s">
        <v>68</v>
      </c>
      <c r="H160" s="29" t="s">
        <v>67</v>
      </c>
      <c r="I160" s="28"/>
      <c r="J160" s="32" t="s">
        <v>69</v>
      </c>
      <c r="K160" s="28"/>
      <c r="L160" s="28"/>
    </row>
    <row r="161" spans="1:14">
      <c r="A161" s="133">
        <f>+A160+1</f>
        <v>14</v>
      </c>
      <c r="B161" s="24"/>
      <c r="C161" s="27" t="s">
        <v>352</v>
      </c>
      <c r="D161" s="38" t="str">
        <f>+'Attachment H'!$B$2&amp;", Page 4, Line "&amp;'Attachment H'!A210</f>
        <v>Attachment H, Page 4, Line 20</v>
      </c>
      <c r="E161" s="180">
        <f>+'Attachment H'!D210</f>
        <v>2917624.22307692</v>
      </c>
      <c r="G161" s="142">
        <f>+'Attachment H'!E210</f>
        <v>0.4</v>
      </c>
      <c r="H161" s="557">
        <f>+'Attachment H'!G210</f>
        <v>6.4524759052576847E-2</v>
      </c>
      <c r="I161" s="142"/>
      <c r="J161" s="142">
        <f>+'Attachment H'!I210</f>
        <v>2.5809903621030739E-2</v>
      </c>
      <c r="K161" s="208" t="s">
        <v>70</v>
      </c>
      <c r="L161" s="33"/>
    </row>
    <row r="162" spans="1:14">
      <c r="A162" s="133">
        <f>+A161+1</f>
        <v>15</v>
      </c>
      <c r="B162" s="24"/>
      <c r="C162" s="27" t="s">
        <v>189</v>
      </c>
      <c r="D162" s="38" t="str">
        <f>+'Attachment H'!$B$2&amp;", Page 4, Line "&amp;'Attachment H'!A211</f>
        <v>Attachment H, Page 4, Line 21</v>
      </c>
      <c r="E162" s="180">
        <f>+'Attachment H'!D211</f>
        <v>0</v>
      </c>
      <c r="G162" s="142">
        <f>+'Attachment H'!E211</f>
        <v>0</v>
      </c>
      <c r="H162" s="142">
        <f>+'Attachment H'!G211</f>
        <v>0</v>
      </c>
      <c r="I162" s="142"/>
      <c r="J162" s="142">
        <f>+'Attachment H'!I211</f>
        <v>0</v>
      </c>
      <c r="K162" s="28"/>
      <c r="L162" s="33"/>
    </row>
    <row r="163" spans="1:14" ht="15.75" thickBot="1">
      <c r="A163" s="133">
        <f>+A162+1</f>
        <v>16</v>
      </c>
      <c r="B163" s="24"/>
      <c r="C163" s="27" t="s">
        <v>460</v>
      </c>
      <c r="D163" s="38" t="str">
        <f>+'Attachment H'!$B$2&amp;", Page 4, Line "&amp;'Attachment H'!A212</f>
        <v>Attachment H, Page 4, Line 22</v>
      </c>
      <c r="E163" s="188">
        <f>+'Attachment H'!D212</f>
        <v>132903795.35461536</v>
      </c>
      <c r="G163" s="142">
        <f>+'Attachment H'!E212</f>
        <v>0.6</v>
      </c>
      <c r="H163" s="557">
        <f>+'Attachment H'!G212</f>
        <v>9.8000000000000004E-2</v>
      </c>
      <c r="I163" s="142"/>
      <c r="J163" s="142">
        <f>+'Attachment H'!I212</f>
        <v>5.8799999999999998E-2</v>
      </c>
      <c r="K163" s="28"/>
      <c r="L163" s="33"/>
    </row>
    <row r="164" spans="1:14">
      <c r="A164" s="133">
        <v>17</v>
      </c>
      <c r="B164" s="24"/>
      <c r="C164" s="30" t="s">
        <v>340</v>
      </c>
      <c r="D164" s="33" t="s">
        <v>789</v>
      </c>
      <c r="E164" s="209">
        <f>SUM(E161:E163)</f>
        <v>135821419.57769227</v>
      </c>
      <c r="F164" s="28" t="s">
        <v>10</v>
      </c>
      <c r="G164" s="142"/>
      <c r="H164" s="142"/>
      <c r="I164" s="142"/>
      <c r="J164" s="142">
        <f>SUM(J161:J163)</f>
        <v>8.4609903621030741E-2</v>
      </c>
      <c r="K164" s="208" t="s">
        <v>71</v>
      </c>
      <c r="L164" s="33"/>
    </row>
    <row r="165" spans="1:14">
      <c r="A165" s="133"/>
      <c r="B165" s="24"/>
      <c r="G165" s="48"/>
      <c r="H165" s="48"/>
      <c r="I165" s="48"/>
      <c r="J165" s="48"/>
      <c r="K165" s="15"/>
      <c r="L165" s="15"/>
      <c r="M165" s="15"/>
      <c r="N165" s="15"/>
    </row>
    <row r="166" spans="1:14">
      <c r="A166" s="133"/>
      <c r="B166" s="24"/>
      <c r="C166" s="15"/>
      <c r="D166" s="15"/>
      <c r="E166" s="15"/>
      <c r="F166" s="15"/>
      <c r="G166" s="15"/>
      <c r="H166" s="15"/>
      <c r="I166" s="15"/>
      <c r="L166" s="15"/>
      <c r="M166" s="15"/>
      <c r="N166" s="15"/>
    </row>
    <row r="167" spans="1:14">
      <c r="A167" s="133"/>
      <c r="B167" s="24"/>
      <c r="C167" s="15"/>
      <c r="D167" s="15"/>
      <c r="E167" s="15"/>
      <c r="F167" s="15"/>
      <c r="G167" s="303" t="s">
        <v>19</v>
      </c>
      <c r="H167" s="15"/>
      <c r="I167" s="15"/>
      <c r="J167" s="15" t="s">
        <v>812</v>
      </c>
      <c r="K167" s="15" t="s">
        <v>814</v>
      </c>
      <c r="L167" s="15"/>
      <c r="M167" s="15"/>
      <c r="N167" s="15"/>
    </row>
    <row r="168" spans="1:14">
      <c r="A168" s="133"/>
      <c r="B168" s="24"/>
      <c r="C168" s="15"/>
      <c r="E168" s="15"/>
      <c r="F168" s="15"/>
      <c r="G168" s="303" t="s">
        <v>818</v>
      </c>
      <c r="H168" s="15"/>
      <c r="I168" s="15"/>
      <c r="J168" s="15" t="s">
        <v>815</v>
      </c>
      <c r="K168" s="15" t="s">
        <v>922</v>
      </c>
      <c r="L168" s="15"/>
      <c r="M168" s="15"/>
      <c r="N168" s="15"/>
    </row>
    <row r="169" spans="1:14">
      <c r="A169" s="133">
        <v>18</v>
      </c>
      <c r="B169" s="24"/>
      <c r="C169" s="578" t="s">
        <v>221</v>
      </c>
      <c r="E169" s="577"/>
      <c r="F169" s="576"/>
      <c r="G169" s="47">
        <f>+J93+J110</f>
        <v>4558852.5314300181</v>
      </c>
      <c r="I169" s="47"/>
      <c r="J169" s="36">
        <f>+J32</f>
        <v>99593745.849230781</v>
      </c>
      <c r="K169" s="48">
        <f>IF(J169=0,0,G169/J169)</f>
        <v>4.5774486063928164E-2</v>
      </c>
      <c r="L169" s="15"/>
      <c r="M169" s="15"/>
      <c r="N169" s="15"/>
    </row>
    <row r="170" spans="1:14">
      <c r="A170" s="133"/>
      <c r="B170" s="24"/>
      <c r="C170" s="578"/>
      <c r="D170" s="15"/>
      <c r="E170" s="577"/>
      <c r="F170" s="576"/>
      <c r="G170" s="303" t="s">
        <v>19</v>
      </c>
      <c r="H170" s="36"/>
      <c r="I170" s="47"/>
      <c r="J170" s="15" t="s">
        <v>813</v>
      </c>
      <c r="K170" s="15" t="s">
        <v>814</v>
      </c>
      <c r="L170" s="15"/>
      <c r="M170" s="15"/>
      <c r="N170" s="15"/>
    </row>
    <row r="171" spans="1:14">
      <c r="A171" s="133"/>
      <c r="B171" s="24"/>
      <c r="C171" s="578"/>
      <c r="D171" s="15"/>
      <c r="E171" s="577"/>
      <c r="F171" s="576"/>
      <c r="G171" s="303" t="s">
        <v>819</v>
      </c>
      <c r="H171" s="36"/>
      <c r="I171" s="47"/>
      <c r="J171" s="15" t="s">
        <v>815</v>
      </c>
      <c r="K171" s="15" t="s">
        <v>922</v>
      </c>
      <c r="L171" s="15"/>
      <c r="M171" s="15"/>
      <c r="N171" s="15"/>
    </row>
    <row r="172" spans="1:14">
      <c r="A172" s="133">
        <v>19</v>
      </c>
      <c r="B172" s="24"/>
      <c r="C172" s="578" t="s">
        <v>232</v>
      </c>
      <c r="E172" s="15"/>
      <c r="F172" s="15"/>
      <c r="G172" s="47">
        <f>+J125+J128</f>
        <v>7131488.8572502472</v>
      </c>
      <c r="H172" s="47"/>
      <c r="I172" s="47"/>
      <c r="J172" s="18">
        <f>+J48</f>
        <v>75724251.16538462</v>
      </c>
      <c r="K172" s="48">
        <f>IF(J172=0,0,G172/J172)</f>
        <v>9.4177079964446353E-2</v>
      </c>
      <c r="L172" s="15"/>
      <c r="M172" s="15"/>
      <c r="N172" s="15"/>
    </row>
    <row r="173" spans="1:14">
      <c r="A173" s="133"/>
      <c r="B173" s="24"/>
      <c r="C173" s="234"/>
      <c r="D173" s="15"/>
      <c r="E173" s="15"/>
      <c r="F173" s="15"/>
      <c r="G173" s="15"/>
      <c r="H173" s="271"/>
      <c r="I173" s="271"/>
      <c r="J173" s="271"/>
      <c r="K173" s="15"/>
      <c r="L173" s="15"/>
      <c r="M173" s="15"/>
      <c r="N173" s="15"/>
    </row>
    <row r="174" spans="1:14">
      <c r="A174" s="133"/>
      <c r="B174" s="24"/>
      <c r="C174" s="15"/>
      <c r="D174" s="15"/>
      <c r="E174" s="15"/>
      <c r="F174" s="15"/>
      <c r="G174" s="15"/>
      <c r="H174" s="15"/>
      <c r="I174" s="15"/>
      <c r="J174" s="15"/>
      <c r="K174" s="15"/>
      <c r="L174" s="15"/>
      <c r="M174" s="15"/>
      <c r="N174" s="15"/>
    </row>
    <row r="175" spans="1:14">
      <c r="A175" s="309"/>
      <c r="B175" s="15"/>
      <c r="C175" s="2"/>
      <c r="D175" s="11"/>
      <c r="E175" s="11" t="s">
        <v>910</v>
      </c>
      <c r="F175" s="15"/>
      <c r="G175" s="11"/>
      <c r="H175" s="11"/>
      <c r="I175" s="11"/>
      <c r="J175" s="11"/>
      <c r="K175" s="11"/>
      <c r="L175" s="11"/>
      <c r="M175" s="15"/>
      <c r="N175" s="15"/>
    </row>
    <row r="176" spans="1:14">
      <c r="A176" s="309"/>
      <c r="B176" s="15"/>
      <c r="C176" s="2"/>
      <c r="D176" s="11" t="s">
        <v>298</v>
      </c>
      <c r="E176" s="3" t="s">
        <v>911</v>
      </c>
      <c r="F176" s="15"/>
      <c r="G176" s="11" t="s">
        <v>301</v>
      </c>
      <c r="H176" s="876" t="s">
        <v>299</v>
      </c>
      <c r="I176" s="15"/>
      <c r="J176" s="11"/>
      <c r="K176" s="650"/>
      <c r="L176" s="650"/>
      <c r="N176" s="15"/>
    </row>
    <row r="177" spans="1:14" ht="25.5">
      <c r="A177" s="310" t="s">
        <v>285</v>
      </c>
      <c r="B177" s="15"/>
      <c r="C177" s="3" t="s">
        <v>246</v>
      </c>
      <c r="D177" s="3" t="s">
        <v>815</v>
      </c>
      <c r="E177" s="552" t="str">
        <f>+D177</f>
        <v>Distribution</v>
      </c>
      <c r="F177" s="15"/>
      <c r="G177" s="3" t="s">
        <v>247</v>
      </c>
      <c r="H177" s="3" t="s">
        <v>248</v>
      </c>
      <c r="I177" s="15"/>
      <c r="J177" s="3"/>
      <c r="K177" s="3"/>
      <c r="L177" s="3"/>
      <c r="N177" s="15"/>
    </row>
    <row r="178" spans="1:14">
      <c r="A178" s="309"/>
      <c r="B178" s="15"/>
      <c r="C178" s="11" t="s">
        <v>286</v>
      </c>
      <c r="D178" s="11" t="s">
        <v>287</v>
      </c>
      <c r="E178" s="11" t="s">
        <v>288</v>
      </c>
      <c r="F178" s="15"/>
      <c r="G178" s="3" t="s">
        <v>289</v>
      </c>
      <c r="H178" s="3" t="s">
        <v>291</v>
      </c>
      <c r="I178" s="15"/>
      <c r="J178" s="3"/>
      <c r="K178" s="4"/>
      <c r="L178" s="4"/>
      <c r="N178" s="15"/>
    </row>
    <row r="179" spans="1:14">
      <c r="A179" s="309"/>
      <c r="B179" s="15"/>
      <c r="C179" s="131"/>
      <c r="D179" s="347"/>
      <c r="E179" s="347"/>
      <c r="F179" s="15"/>
      <c r="G179" s="348"/>
      <c r="H179" s="348"/>
      <c r="I179" s="15"/>
      <c r="J179" s="348"/>
      <c r="K179" s="349"/>
      <c r="L179" s="349"/>
      <c r="N179" s="15"/>
    </row>
    <row r="180" spans="1:14" ht="57" customHeight="1">
      <c r="A180" s="309"/>
      <c r="B180" s="15"/>
      <c r="C180" s="11"/>
      <c r="D180" s="547" t="s">
        <v>420</v>
      </c>
      <c r="E180" s="547" t="s">
        <v>916</v>
      </c>
      <c r="F180" s="303"/>
      <c r="G180" s="547" t="s">
        <v>868</v>
      </c>
      <c r="H180" s="547" t="s">
        <v>802</v>
      </c>
      <c r="I180" s="15"/>
      <c r="J180" s="404"/>
      <c r="K180" s="404"/>
      <c r="L180" s="404"/>
      <c r="N180" s="15"/>
    </row>
    <row r="181" spans="1:14">
      <c r="A181" s="309">
        <f>+A172+1</f>
        <v>20</v>
      </c>
      <c r="B181" s="15"/>
      <c r="C181" s="5" t="s">
        <v>283</v>
      </c>
      <c r="D181" s="781">
        <v>99338293.390000001</v>
      </c>
      <c r="E181" s="781">
        <v>22845778.319999993</v>
      </c>
      <c r="F181" s="15"/>
      <c r="G181" s="6">
        <v>0</v>
      </c>
      <c r="H181" s="6">
        <f>'4- Rate Base'!G11</f>
        <v>822683.72222082026</v>
      </c>
      <c r="I181" s="15"/>
      <c r="J181" s="446"/>
      <c r="K181" s="651"/>
      <c r="L181" s="651"/>
      <c r="N181" s="15"/>
    </row>
    <row r="182" spans="1:14">
      <c r="A182" s="309">
        <f>+A181+1</f>
        <v>21</v>
      </c>
      <c r="B182" s="15"/>
      <c r="C182" s="5" t="s">
        <v>105</v>
      </c>
      <c r="D182" s="6">
        <v>99344724.779999927</v>
      </c>
      <c r="E182" s="6">
        <v>23041457.549999975</v>
      </c>
      <c r="F182" s="15"/>
      <c r="G182" s="6">
        <v>0</v>
      </c>
      <c r="H182" s="6">
        <f>'4- Rate Base'!G12</f>
        <v>839577.59560411493</v>
      </c>
      <c r="I182" s="15"/>
      <c r="J182" s="651"/>
      <c r="K182" s="446"/>
      <c r="L182" s="651"/>
      <c r="N182" s="15"/>
    </row>
    <row r="183" spans="1:14">
      <c r="A183" s="309">
        <f t="shared" ref="A183:A194" si="4">+A182+1</f>
        <v>22</v>
      </c>
      <c r="B183" s="15"/>
      <c r="C183" s="1" t="s">
        <v>104</v>
      </c>
      <c r="D183" s="6">
        <v>99343473.859999955</v>
      </c>
      <c r="E183" s="6">
        <v>23219421.930000003</v>
      </c>
      <c r="F183" s="15"/>
      <c r="G183" s="6">
        <v>0</v>
      </c>
      <c r="H183" s="6">
        <f>'4- Rate Base'!G13</f>
        <v>839577.59560411493</v>
      </c>
      <c r="I183" s="15"/>
      <c r="J183" s="651"/>
      <c r="K183" s="446"/>
      <c r="L183" s="651"/>
      <c r="N183" s="15"/>
    </row>
    <row r="184" spans="1:14">
      <c r="A184" s="309">
        <f t="shared" si="4"/>
        <v>23</v>
      </c>
      <c r="B184" s="15"/>
      <c r="C184" s="1" t="s">
        <v>250</v>
      </c>
      <c r="D184" s="6">
        <v>99287675.969999999</v>
      </c>
      <c r="E184" s="6">
        <v>23346852.640000034</v>
      </c>
      <c r="F184" s="15"/>
      <c r="G184" s="6">
        <v>0</v>
      </c>
      <c r="H184" s="6">
        <f>'4- Rate Base'!G14</f>
        <v>839577.59560411493</v>
      </c>
      <c r="I184" s="15"/>
      <c r="J184" s="651"/>
      <c r="K184" s="446"/>
      <c r="L184" s="651"/>
      <c r="N184" s="15"/>
    </row>
    <row r="185" spans="1:14">
      <c r="A185" s="309">
        <f t="shared" si="4"/>
        <v>24</v>
      </c>
      <c r="B185" s="15"/>
      <c r="C185" s="1" t="s">
        <v>95</v>
      </c>
      <c r="D185" s="6">
        <v>99286223.000000075</v>
      </c>
      <c r="E185" s="6">
        <v>23515478.889999975</v>
      </c>
      <c r="F185" s="15"/>
      <c r="G185" s="6">
        <v>0</v>
      </c>
      <c r="H185" s="6">
        <f>'4- Rate Base'!G15</f>
        <v>839577.59560411493</v>
      </c>
      <c r="I185" s="15"/>
      <c r="J185" s="651"/>
      <c r="K185" s="446"/>
      <c r="L185" s="651"/>
      <c r="N185" s="15"/>
    </row>
    <row r="186" spans="1:14">
      <c r="A186" s="309">
        <f t="shared" si="4"/>
        <v>25</v>
      </c>
      <c r="B186" s="15"/>
      <c r="C186" s="1" t="s">
        <v>92</v>
      </c>
      <c r="D186" s="6">
        <v>99307736.530000076</v>
      </c>
      <c r="E186" s="6">
        <v>23694638.990000043</v>
      </c>
      <c r="F186" s="15"/>
      <c r="G186" s="6">
        <v>0</v>
      </c>
      <c r="H186" s="6">
        <f>'4- Rate Base'!G16</f>
        <v>839577.59560411493</v>
      </c>
      <c r="I186" s="15"/>
      <c r="J186" s="651"/>
      <c r="K186" s="446"/>
      <c r="L186" s="651"/>
      <c r="N186" s="15"/>
    </row>
    <row r="187" spans="1:14">
      <c r="A187" s="309">
        <f t="shared" si="4"/>
        <v>26</v>
      </c>
      <c r="B187" s="15"/>
      <c r="C187" s="1" t="s">
        <v>144</v>
      </c>
      <c r="D187" s="6">
        <v>99631336.610000059</v>
      </c>
      <c r="E187" s="6">
        <v>23850393.540000003</v>
      </c>
      <c r="F187" s="15"/>
      <c r="G187" s="6">
        <v>0</v>
      </c>
      <c r="H187" s="6">
        <f>'4- Rate Base'!G17</f>
        <v>839577.59560411493</v>
      </c>
      <c r="I187" s="15"/>
      <c r="J187" s="651"/>
      <c r="K187" s="446"/>
      <c r="L187" s="651"/>
      <c r="N187" s="15"/>
    </row>
    <row r="188" spans="1:14">
      <c r="A188" s="309">
        <f t="shared" si="4"/>
        <v>27</v>
      </c>
      <c r="B188" s="15"/>
      <c r="C188" s="1" t="s">
        <v>102</v>
      </c>
      <c r="D188" s="6">
        <v>99626483.760000065</v>
      </c>
      <c r="E188" s="6">
        <v>24028946.909999982</v>
      </c>
      <c r="F188" s="15"/>
      <c r="G188" s="6">
        <v>0</v>
      </c>
      <c r="H188" s="6">
        <f>'4- Rate Base'!G18</f>
        <v>839577.59560411493</v>
      </c>
      <c r="I188" s="15"/>
      <c r="J188" s="651"/>
      <c r="K188" s="446"/>
      <c r="L188" s="651"/>
      <c r="N188" s="15"/>
    </row>
    <row r="189" spans="1:14">
      <c r="A189" s="309">
        <f t="shared" si="4"/>
        <v>28</v>
      </c>
      <c r="B189" s="15"/>
      <c r="C189" s="1" t="s">
        <v>251</v>
      </c>
      <c r="D189" s="6">
        <v>99721009.060000047</v>
      </c>
      <c r="E189" s="6">
        <v>24203055.489999998</v>
      </c>
      <c r="F189" s="15"/>
      <c r="G189" s="6">
        <v>0</v>
      </c>
      <c r="H189" s="6">
        <f>'4- Rate Base'!G19</f>
        <v>839577.59560411493</v>
      </c>
      <c r="I189" s="15"/>
      <c r="J189" s="651"/>
      <c r="K189" s="446"/>
      <c r="L189" s="651"/>
      <c r="N189" s="15"/>
    </row>
    <row r="190" spans="1:14">
      <c r="A190" s="309">
        <f t="shared" si="4"/>
        <v>29</v>
      </c>
      <c r="B190" s="15"/>
      <c r="C190" s="1" t="s">
        <v>100</v>
      </c>
      <c r="D190" s="6">
        <v>99766131.540000036</v>
      </c>
      <c r="E190" s="6">
        <v>24378700.149999946</v>
      </c>
      <c r="F190" s="15"/>
      <c r="G190" s="6">
        <v>0</v>
      </c>
      <c r="H190" s="6">
        <f>'4- Rate Base'!G20</f>
        <v>839577.59560411493</v>
      </c>
      <c r="I190" s="15"/>
      <c r="J190" s="651"/>
      <c r="K190" s="446"/>
      <c r="L190" s="651"/>
      <c r="N190" s="15"/>
    </row>
    <row r="191" spans="1:14">
      <c r="A191" s="309">
        <f t="shared" si="4"/>
        <v>30</v>
      </c>
      <c r="B191" s="15"/>
      <c r="C191" s="1" t="s">
        <v>106</v>
      </c>
      <c r="D191" s="6">
        <v>99899984.770000026</v>
      </c>
      <c r="E191" s="6">
        <v>24547240.670000013</v>
      </c>
      <c r="F191" s="15"/>
      <c r="G191" s="6">
        <v>0</v>
      </c>
      <c r="H191" s="6">
        <f>'4- Rate Base'!G21</f>
        <v>1126833</v>
      </c>
      <c r="I191" s="15"/>
      <c r="J191" s="651"/>
      <c r="K191" s="446"/>
      <c r="L191" s="651"/>
      <c r="N191" s="15"/>
    </row>
    <row r="192" spans="1:14">
      <c r="A192" s="309">
        <f t="shared" si="4"/>
        <v>31</v>
      </c>
      <c r="B192" s="15"/>
      <c r="C192" s="1" t="s">
        <v>99</v>
      </c>
      <c r="D192" s="6">
        <v>100017376.72000003</v>
      </c>
      <c r="E192" s="6">
        <v>24725663.240000017</v>
      </c>
      <c r="F192" s="15"/>
      <c r="G192" s="6">
        <v>0</v>
      </c>
      <c r="H192" s="6">
        <f>'4- Rate Base'!G22</f>
        <v>1126833</v>
      </c>
      <c r="I192" s="15"/>
      <c r="J192" s="651"/>
      <c r="K192" s="446"/>
      <c r="L192" s="651"/>
      <c r="N192" s="15"/>
    </row>
    <row r="193" spans="1:14">
      <c r="A193" s="309">
        <f t="shared" si="4"/>
        <v>32</v>
      </c>
      <c r="B193" s="15"/>
      <c r="C193" s="1" t="s">
        <v>284</v>
      </c>
      <c r="D193" s="781">
        <v>100148246.05000006</v>
      </c>
      <c r="E193" s="781">
        <v>24905802.569999974</v>
      </c>
      <c r="F193" s="15"/>
      <c r="G193" s="6">
        <v>0</v>
      </c>
      <c r="H193" s="6">
        <f>'4- Rate Base'!G23</f>
        <v>1126833</v>
      </c>
      <c r="I193" s="15"/>
      <c r="J193" s="651"/>
      <c r="K193" s="446"/>
      <c r="L193" s="651"/>
      <c r="N193" s="15"/>
    </row>
    <row r="194" spans="1:14" ht="15.75" thickBot="1">
      <c r="A194" s="309">
        <f t="shared" si="4"/>
        <v>33</v>
      </c>
      <c r="B194" s="15"/>
      <c r="C194" s="7" t="s">
        <v>410</v>
      </c>
      <c r="D194" s="643">
        <f>SUM(D181:D193)/13</f>
        <v>99593745.849230781</v>
      </c>
      <c r="E194" s="643">
        <f>SUM(E181:E193)/13</f>
        <v>23869494.683846153</v>
      </c>
      <c r="F194" s="15"/>
      <c r="G194" s="8">
        <f>SUM(G181:G193)/13</f>
        <v>0</v>
      </c>
      <c r="H194" s="643">
        <f>SUM(H181:H193)/13</f>
        <v>904567.77558906574</v>
      </c>
      <c r="I194" s="15"/>
      <c r="J194" s="446"/>
      <c r="K194" s="625"/>
      <c r="L194" s="625"/>
      <c r="N194" s="15"/>
    </row>
    <row r="195" spans="1:14" ht="15.75" thickTop="1">
      <c r="A195" s="15"/>
      <c r="B195" s="15"/>
      <c r="C195" s="15"/>
      <c r="D195" s="15"/>
      <c r="E195" s="15"/>
      <c r="F195" s="15"/>
      <c r="G195" s="15"/>
      <c r="H195" s="15"/>
      <c r="I195" s="15"/>
      <c r="J195" s="271"/>
      <c r="K195" s="15"/>
      <c r="L195" s="15"/>
      <c r="M195" s="15"/>
      <c r="N195" s="15"/>
    </row>
    <row r="198" spans="1:14">
      <c r="A198" s="309"/>
      <c r="C198" s="303" t="s">
        <v>912</v>
      </c>
      <c r="D198" s="433"/>
      <c r="E198" s="433"/>
      <c r="G198" s="433"/>
      <c r="H198" s="433"/>
      <c r="I198" s="433"/>
      <c r="J198" s="15"/>
      <c r="K198" s="15"/>
    </row>
    <row r="199" spans="1:14">
      <c r="A199" s="309"/>
      <c r="C199" s="303" t="s">
        <v>286</v>
      </c>
      <c r="D199" s="303" t="s">
        <v>287</v>
      </c>
      <c r="E199" s="303" t="s">
        <v>288</v>
      </c>
      <c r="G199" s="303" t="s">
        <v>289</v>
      </c>
      <c r="H199" s="303" t="s">
        <v>291</v>
      </c>
      <c r="J199" s="303" t="s">
        <v>290</v>
      </c>
      <c r="K199" s="303" t="s">
        <v>292</v>
      </c>
      <c r="L199" s="303" t="s">
        <v>293</v>
      </c>
    </row>
    <row r="200" spans="1:14" ht="131.25" customHeight="1">
      <c r="A200" s="309">
        <f>+A194+1</f>
        <v>34</v>
      </c>
      <c r="C200" s="244" t="s">
        <v>596</v>
      </c>
      <c r="D200" s="248"/>
      <c r="E200" s="434" t="s">
        <v>19</v>
      </c>
      <c r="G200" s="434" t="s">
        <v>597</v>
      </c>
      <c r="H200" s="434" t="s">
        <v>598</v>
      </c>
      <c r="J200" s="434" t="s">
        <v>599</v>
      </c>
      <c r="K200" s="435" t="s">
        <v>600</v>
      </c>
      <c r="L200" s="435" t="s">
        <v>601</v>
      </c>
    </row>
    <row r="201" spans="1:14">
      <c r="A201" s="309" t="s">
        <v>913</v>
      </c>
      <c r="C201" s="15"/>
      <c r="D201" s="436" t="s">
        <v>603</v>
      </c>
      <c r="E201" s="437">
        <v>0</v>
      </c>
      <c r="G201" s="437">
        <v>0</v>
      </c>
      <c r="H201" s="438"/>
      <c r="J201" s="438"/>
      <c r="K201" s="437"/>
      <c r="L201" s="439">
        <f>+K201*G201*E201*H201*J201</f>
        <v>0</v>
      </c>
    </row>
    <row r="202" spans="1:14">
      <c r="A202" s="309" t="s">
        <v>914</v>
      </c>
      <c r="C202" s="15"/>
      <c r="D202" s="436" t="s">
        <v>605</v>
      </c>
      <c r="E202" s="440">
        <v>0</v>
      </c>
      <c r="G202" s="437">
        <v>0</v>
      </c>
      <c r="H202" s="438"/>
      <c r="J202" s="438"/>
      <c r="K202" s="437"/>
      <c r="L202" s="439">
        <f>+K202*G202*E202*H202*J202</f>
        <v>0</v>
      </c>
    </row>
    <row r="203" spans="1:14">
      <c r="A203" s="309" t="s">
        <v>915</v>
      </c>
      <c r="C203" s="15"/>
      <c r="D203" s="436" t="s">
        <v>607</v>
      </c>
      <c r="E203" s="440"/>
      <c r="G203" s="437"/>
      <c r="H203" s="438"/>
      <c r="J203" s="438"/>
      <c r="K203" s="437"/>
      <c r="L203" s="439"/>
    </row>
    <row r="204" spans="1:14">
      <c r="A204" s="309" t="s">
        <v>495</v>
      </c>
      <c r="C204" s="15"/>
      <c r="D204" s="436"/>
      <c r="E204" s="440"/>
      <c r="G204" s="437"/>
      <c r="H204" s="438"/>
      <c r="J204" s="438"/>
      <c r="K204" s="437"/>
      <c r="L204" s="439"/>
    </row>
    <row r="205" spans="1:14">
      <c r="A205" s="309" t="s">
        <v>495</v>
      </c>
      <c r="C205" s="15"/>
      <c r="D205" s="436" t="s">
        <v>495</v>
      </c>
      <c r="E205" s="440"/>
      <c r="G205" s="437"/>
      <c r="H205" s="438"/>
      <c r="J205" s="438"/>
      <c r="K205" s="437"/>
      <c r="L205" s="439"/>
    </row>
    <row r="206" spans="1:14">
      <c r="A206" s="309" t="s">
        <v>495</v>
      </c>
      <c r="C206" s="15"/>
      <c r="D206" s="441" t="s">
        <v>495</v>
      </c>
      <c r="E206" s="442">
        <v>0</v>
      </c>
      <c r="G206" s="443">
        <v>0</v>
      </c>
      <c r="H206" s="444"/>
      <c r="J206" s="444"/>
      <c r="K206" s="443"/>
      <c r="L206" s="445">
        <f>+K206*G206*E206*H206*J206</f>
        <v>0</v>
      </c>
    </row>
    <row r="207" spans="1:14">
      <c r="A207" s="309">
        <v>36</v>
      </c>
      <c r="C207" s="15"/>
      <c r="D207" s="244" t="s">
        <v>21</v>
      </c>
      <c r="E207" s="446">
        <f>SUM(E201:E206)</f>
        <v>0</v>
      </c>
      <c r="G207" s="112"/>
      <c r="H207" s="14"/>
      <c r="J207" s="14"/>
      <c r="K207" s="112"/>
      <c r="L207" s="439">
        <f>SUM(L201:L206)</f>
        <v>0</v>
      </c>
    </row>
    <row r="209" spans="1:12" ht="67.5" customHeight="1">
      <c r="A209" s="447" t="s">
        <v>75</v>
      </c>
      <c r="B209" s="1146" t="s">
        <v>746</v>
      </c>
      <c r="C209" s="1146"/>
      <c r="D209" s="1146"/>
      <c r="E209" s="1146"/>
      <c r="F209" s="1146"/>
      <c r="G209" s="1146"/>
      <c r="H209" s="1146"/>
      <c r="I209" s="1146"/>
      <c r="J209" s="1146"/>
    </row>
    <row r="210" spans="1:12" ht="29.25" customHeight="1">
      <c r="A210" s="447" t="s">
        <v>76</v>
      </c>
      <c r="B210" s="1149" t="s">
        <v>1072</v>
      </c>
      <c r="C210" s="1149"/>
      <c r="D210" s="1149"/>
      <c r="E210" s="1149"/>
      <c r="F210" s="1149"/>
      <c r="G210" s="1149"/>
      <c r="H210" s="1149"/>
      <c r="I210" s="1149"/>
      <c r="J210" s="1149"/>
      <c r="K210" s="743"/>
      <c r="L210" s="743"/>
    </row>
    <row r="213" spans="1:12">
      <c r="B213" t="s">
        <v>1445</v>
      </c>
    </row>
  </sheetData>
  <customSheetViews>
    <customSheetView guid="{FBCC48E4-C877-408C-9E23-E60DD74454B1}" fitToPage="1">
      <selection activeCell="E55" sqref="E55"/>
      <rowBreaks count="3" manualBreakCount="3">
        <brk id="18" max="14" man="1"/>
        <brk id="75" max="14" man="1"/>
        <brk id="132" max="14" man="1"/>
      </rowBreaks>
      <pageMargins left="0.25" right="0.25" top="0.75" bottom="0.75" header="0.3" footer="0.3"/>
      <pageSetup scale="62" fitToHeight="0" orientation="landscape" r:id="rId1"/>
    </customSheetView>
  </customSheetViews>
  <mergeCells count="4">
    <mergeCell ref="B209:J209"/>
    <mergeCell ref="G28:H28"/>
    <mergeCell ref="G27:H27"/>
    <mergeCell ref="B210:J210"/>
  </mergeCells>
  <printOptions horizontalCentered="1"/>
  <pageMargins left="3.472222222222222E-3" right="3.472222222222222E-3" top="6.9444444444444441E-3" bottom="6.9444444444444441E-3" header="4.1666666666666666E-3" footer="4.1666666666666666E-3"/>
  <pageSetup scale="64" fitToHeight="0" orientation="landscape" r:id="rId2"/>
  <rowBreaks count="3" manualBreakCount="3">
    <brk id="18" max="14" man="1"/>
    <brk id="75" max="14" man="1"/>
    <brk id="132" max="14" man="1"/>
  </rowBreaks>
  <customProperties>
    <customPr name="_pios_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U213"/>
  <sheetViews>
    <sheetView tabSelected="1" topLeftCell="D5" zoomScale="85" zoomScaleNormal="85" zoomScaleSheetLayoutView="80" workbookViewId="0">
      <selection activeCell="A18" sqref="A18"/>
    </sheetView>
  </sheetViews>
  <sheetFormatPr defaultColWidth="8.88671875" defaultRowHeight="12.75"/>
  <cols>
    <col min="1" max="1" width="6" style="24" customWidth="1"/>
    <col min="2" max="2" width="1.44140625" style="24" customWidth="1"/>
    <col min="3" max="3" width="36" style="24" customWidth="1"/>
    <col min="4" max="4" width="13.6640625" style="24" customWidth="1"/>
    <col min="5" max="5" width="17.5546875" style="24" customWidth="1"/>
    <col min="6" max="6" width="13.109375" style="24" customWidth="1"/>
    <col min="7" max="7" width="14.44140625" style="24" customWidth="1"/>
    <col min="8" max="8" width="16.33203125" style="24" customWidth="1"/>
    <col min="9" max="9" width="13.6640625" style="24" customWidth="1"/>
    <col min="10" max="10" width="14.44140625" style="24" customWidth="1"/>
    <col min="11" max="11" width="13.5546875" style="24" customWidth="1"/>
    <col min="12" max="13" width="15.6640625" style="24" customWidth="1"/>
    <col min="14" max="15" width="14.44140625" style="24" customWidth="1"/>
    <col min="16" max="16" width="12.6640625" style="24" customWidth="1"/>
    <col min="17" max="17" width="13.88671875" style="24" customWidth="1"/>
    <col min="18" max="18" width="9.33203125" style="24" customWidth="1"/>
    <col min="19" max="19" width="13" style="24" customWidth="1"/>
    <col min="20" max="20" width="11.33203125" style="47" bestFit="1" customWidth="1"/>
    <col min="21" max="16384" width="8.88671875" style="24"/>
  </cols>
  <sheetData>
    <row r="1" spans="1:21">
      <c r="Q1" s="51"/>
    </row>
    <row r="2" spans="1:21">
      <c r="Q2" s="51"/>
    </row>
    <row r="4" spans="1:21">
      <c r="Q4" s="51"/>
    </row>
    <row r="5" spans="1:21">
      <c r="D5" s="19"/>
      <c r="E5" s="19"/>
      <c r="F5" s="19"/>
      <c r="G5" s="20" t="s">
        <v>275</v>
      </c>
      <c r="H5" s="19"/>
      <c r="I5" s="19"/>
      <c r="J5" s="19"/>
      <c r="K5" s="19"/>
      <c r="L5" s="40"/>
      <c r="M5" s="52"/>
      <c r="N5" s="52"/>
      <c r="O5" s="52"/>
      <c r="P5" s="52"/>
      <c r="Q5" s="52"/>
      <c r="R5" s="25"/>
      <c r="S5" s="25"/>
      <c r="T5" s="610"/>
      <c r="U5" s="25"/>
    </row>
    <row r="6" spans="1:21">
      <c r="D6" s="19"/>
      <c r="E6" s="22" t="s">
        <v>10</v>
      </c>
      <c r="F6" s="22"/>
      <c r="G6" s="20" t="s">
        <v>274</v>
      </c>
      <c r="H6" s="22"/>
      <c r="I6" s="22"/>
      <c r="J6" s="22"/>
      <c r="K6" s="19"/>
      <c r="P6" s="25"/>
      <c r="Q6" s="19"/>
      <c r="R6" s="25"/>
      <c r="S6" s="54"/>
      <c r="T6" s="610"/>
      <c r="U6" s="25"/>
    </row>
    <row r="7" spans="1:21">
      <c r="C7" s="25"/>
      <c r="D7" s="25"/>
      <c r="E7" s="25"/>
      <c r="F7" s="25"/>
      <c r="G7" s="139" t="str">
        <f>+'Attachment H'!D5</f>
        <v>GridLiance High Plains LLC</v>
      </c>
      <c r="H7" s="25"/>
      <c r="I7" s="25"/>
      <c r="J7" s="25"/>
      <c r="K7" s="25"/>
      <c r="P7" s="25"/>
      <c r="Q7" s="25"/>
      <c r="R7" s="25"/>
      <c r="S7" s="53"/>
      <c r="T7" s="610"/>
      <c r="U7" s="25"/>
    </row>
    <row r="8" spans="1:21">
      <c r="A8" s="20"/>
      <c r="C8" s="25"/>
      <c r="D8" s="25"/>
      <c r="E8" s="25"/>
      <c r="F8" s="25"/>
      <c r="H8" s="25"/>
      <c r="I8" s="25"/>
      <c r="J8" s="25"/>
      <c r="K8" s="25"/>
      <c r="L8" s="25"/>
      <c r="M8" s="25"/>
      <c r="N8" s="25"/>
      <c r="O8" s="25"/>
      <c r="P8" s="25"/>
      <c r="Q8" s="25"/>
      <c r="R8" s="25"/>
      <c r="S8" s="53"/>
      <c r="T8" s="610"/>
      <c r="U8" s="25"/>
    </row>
    <row r="9" spans="1:21">
      <c r="A9" s="20"/>
      <c r="C9" s="25"/>
      <c r="D9" s="25"/>
      <c r="E9" s="25"/>
      <c r="F9" s="25"/>
      <c r="G9" s="55"/>
      <c r="H9" s="25"/>
      <c r="I9" s="25"/>
      <c r="J9" s="25"/>
      <c r="K9" s="25"/>
      <c r="L9" s="25"/>
      <c r="M9" s="25"/>
      <c r="N9" s="25"/>
      <c r="O9" s="25"/>
      <c r="P9" s="25"/>
      <c r="Q9" s="25"/>
      <c r="R9" s="25"/>
      <c r="S9" s="53"/>
      <c r="T9" s="610"/>
      <c r="U9" s="25"/>
    </row>
    <row r="10" spans="1:21">
      <c r="A10" s="20"/>
      <c r="C10" s="25" t="s">
        <v>503</v>
      </c>
      <c r="D10" s="25"/>
      <c r="E10" s="25"/>
      <c r="F10" s="25"/>
      <c r="G10" s="55"/>
      <c r="H10" s="25"/>
      <c r="I10" s="25"/>
      <c r="J10" s="25"/>
      <c r="K10" s="25"/>
      <c r="L10" s="25"/>
      <c r="M10" s="25"/>
      <c r="N10" s="25"/>
      <c r="O10" s="25"/>
      <c r="P10" s="25"/>
      <c r="Q10" s="25"/>
      <c r="R10" s="25"/>
      <c r="S10" s="53"/>
      <c r="T10" s="610"/>
      <c r="U10" s="25"/>
    </row>
    <row r="11" spans="1:21">
      <c r="A11" s="20"/>
      <c r="C11" s="25"/>
      <c r="D11" s="25"/>
      <c r="E11" s="25"/>
      <c r="F11" s="25"/>
      <c r="G11" s="55"/>
      <c r="L11" s="25"/>
      <c r="M11" s="25"/>
      <c r="N11" s="25"/>
      <c r="O11" s="25"/>
      <c r="P11" s="25"/>
      <c r="Q11" s="25"/>
      <c r="R11" s="25"/>
      <c r="S11" s="25"/>
      <c r="T11" s="446"/>
      <c r="U11" s="25"/>
    </row>
    <row r="12" spans="1:21">
      <c r="A12" s="20"/>
      <c r="C12" s="25"/>
      <c r="D12" s="25"/>
      <c r="E12" s="25"/>
      <c r="F12" s="25"/>
      <c r="G12" s="25"/>
      <c r="L12" s="22"/>
      <c r="M12" s="22"/>
      <c r="N12" s="22"/>
      <c r="O12" s="22"/>
      <c r="P12" s="25"/>
      <c r="Q12" s="25"/>
      <c r="R12" s="25"/>
      <c r="S12" s="25"/>
      <c r="T12" s="446"/>
      <c r="U12" s="25"/>
    </row>
    <row r="13" spans="1:21">
      <c r="C13" s="56" t="s">
        <v>11</v>
      </c>
      <c r="D13" s="56"/>
      <c r="E13" s="56" t="s">
        <v>12</v>
      </c>
      <c r="F13" s="56"/>
      <c r="I13" s="56" t="s">
        <v>13</v>
      </c>
      <c r="L13" s="57" t="s">
        <v>14</v>
      </c>
      <c r="M13" s="57"/>
      <c r="N13" s="57"/>
      <c r="O13" s="57"/>
      <c r="P13" s="22"/>
      <c r="Q13" s="57"/>
      <c r="R13" s="22"/>
      <c r="S13" s="57"/>
      <c r="U13" s="25"/>
    </row>
    <row r="14" spans="1:21">
      <c r="C14" s="25"/>
      <c r="D14" s="25"/>
      <c r="E14" s="58" t="s">
        <v>501</v>
      </c>
      <c r="F14" s="58"/>
      <c r="I14" s="22"/>
      <c r="P14" s="22"/>
      <c r="R14" s="22"/>
      <c r="S14" s="56"/>
      <c r="T14" s="112"/>
      <c r="U14" s="25"/>
    </row>
    <row r="15" spans="1:21">
      <c r="A15" s="20" t="s">
        <v>16</v>
      </c>
      <c r="C15" s="25"/>
      <c r="D15" s="25"/>
      <c r="E15" s="59" t="s">
        <v>26</v>
      </c>
      <c r="F15" s="59"/>
      <c r="I15" s="60" t="s">
        <v>25</v>
      </c>
      <c r="L15" s="60" t="s">
        <v>22</v>
      </c>
      <c r="M15" s="60"/>
      <c r="N15" s="60"/>
      <c r="O15" s="60"/>
      <c r="P15" s="22"/>
      <c r="R15" s="25"/>
      <c r="S15" s="61"/>
      <c r="T15" s="112"/>
      <c r="U15" s="25"/>
    </row>
    <row r="16" spans="1:21">
      <c r="A16" s="20" t="s">
        <v>18</v>
      </c>
      <c r="C16" s="62"/>
      <c r="D16" s="62"/>
      <c r="E16" s="22"/>
      <c r="F16" s="22"/>
      <c r="I16" s="22"/>
      <c r="L16" s="22"/>
      <c r="M16" s="22"/>
      <c r="N16" s="22"/>
      <c r="O16" s="22"/>
      <c r="P16" s="22"/>
      <c r="Q16" s="22"/>
      <c r="R16" s="25"/>
      <c r="S16" s="22"/>
      <c r="U16" s="25"/>
    </row>
    <row r="17" spans="1:21">
      <c r="A17" s="63"/>
      <c r="C17" s="25"/>
      <c r="D17" s="25"/>
      <c r="E17" s="22"/>
      <c r="F17" s="22"/>
      <c r="I17" s="22"/>
      <c r="L17" s="22"/>
      <c r="M17" s="22"/>
      <c r="N17" s="22"/>
      <c r="O17" s="22"/>
      <c r="P17" s="22"/>
      <c r="Q17" s="22"/>
      <c r="R17" s="25"/>
      <c r="S17" s="22"/>
      <c r="U17" s="25"/>
    </row>
    <row r="18" spans="1:21">
      <c r="A18" s="23">
        <v>1</v>
      </c>
      <c r="C18" s="25" t="s">
        <v>205</v>
      </c>
      <c r="D18" s="25"/>
      <c r="E18" s="64" t="s">
        <v>3</v>
      </c>
      <c r="F18" s="23"/>
      <c r="I18" s="47">
        <f>+'Attachment H'!I64+'Attachment H'!I93</f>
        <v>0</v>
      </c>
      <c r="P18" s="22"/>
      <c r="Q18" s="22"/>
      <c r="R18" s="25"/>
      <c r="S18" s="22"/>
      <c r="U18" s="25"/>
    </row>
    <row r="19" spans="1:21">
      <c r="A19" s="23">
        <v>2</v>
      </c>
      <c r="C19" s="25" t="s">
        <v>206</v>
      </c>
      <c r="D19" s="25"/>
      <c r="E19" s="64" t="s">
        <v>711</v>
      </c>
      <c r="F19" s="23"/>
      <c r="I19" s="47">
        <f>+'Attachment H'!I80+'Attachment H'!I93+'Attachment H'!I95</f>
        <v>0</v>
      </c>
      <c r="P19" s="22"/>
      <c r="Q19" s="22"/>
      <c r="R19" s="25"/>
      <c r="S19" s="22"/>
      <c r="U19" s="25"/>
    </row>
    <row r="20" spans="1:21">
      <c r="A20" s="23"/>
      <c r="E20" s="64"/>
      <c r="F20" s="23"/>
      <c r="P20" s="22"/>
      <c r="Q20" s="22"/>
      <c r="R20" s="25"/>
      <c r="S20" s="22"/>
      <c r="U20" s="25"/>
    </row>
    <row r="21" spans="1:21">
      <c r="A21" s="23"/>
      <c r="C21" s="25" t="s">
        <v>207</v>
      </c>
      <c r="D21" s="25"/>
      <c r="E21" s="64"/>
      <c r="F21" s="23"/>
      <c r="I21" s="22"/>
      <c r="L21" s="22"/>
      <c r="M21" s="22"/>
      <c r="N21" s="22"/>
      <c r="O21" s="22"/>
      <c r="P21" s="22"/>
      <c r="Q21" s="22"/>
      <c r="R21" s="22"/>
      <c r="S21" s="22"/>
      <c r="U21" s="25"/>
    </row>
    <row r="22" spans="1:21">
      <c r="A22" s="23">
        <v>3</v>
      </c>
      <c r="C22" s="25" t="s">
        <v>208</v>
      </c>
      <c r="D22" s="25"/>
      <c r="E22" s="64" t="s">
        <v>4</v>
      </c>
      <c r="F22" s="23"/>
      <c r="I22" s="65">
        <f>+'Attachment H'!I134</f>
        <v>0</v>
      </c>
      <c r="P22" s="22"/>
      <c r="Q22" s="22"/>
      <c r="R22" s="22"/>
      <c r="S22" s="22"/>
      <c r="U22" s="25"/>
    </row>
    <row r="23" spans="1:21">
      <c r="A23" s="23">
        <v>4</v>
      </c>
      <c r="C23" s="25" t="s">
        <v>209</v>
      </c>
      <c r="D23" s="25"/>
      <c r="E23" s="64" t="s">
        <v>210</v>
      </c>
      <c r="F23" s="23"/>
      <c r="I23" s="48">
        <f>IF(I18=0,0,I22/I18)</f>
        <v>0</v>
      </c>
      <c r="L23" s="611">
        <f>I23</f>
        <v>0</v>
      </c>
      <c r="M23" s="67"/>
      <c r="N23" s="67"/>
      <c r="O23" s="67"/>
      <c r="P23" s="22"/>
      <c r="Q23" s="68"/>
      <c r="R23" s="69"/>
      <c r="S23" s="70"/>
      <c r="U23" s="25"/>
    </row>
    <row r="24" spans="1:21">
      <c r="A24" s="23"/>
      <c r="C24" s="25"/>
      <c r="D24" s="25"/>
      <c r="E24" s="64"/>
      <c r="F24" s="23"/>
      <c r="I24" s="71"/>
      <c r="L24" s="67"/>
      <c r="M24" s="67"/>
      <c r="N24" s="67"/>
      <c r="O24" s="67"/>
      <c r="P24" s="22"/>
      <c r="Q24" s="68"/>
      <c r="R24" s="69"/>
      <c r="S24" s="70"/>
      <c r="U24" s="25"/>
    </row>
    <row r="25" spans="1:21">
      <c r="A25" s="57"/>
      <c r="C25" s="25" t="s">
        <v>707</v>
      </c>
      <c r="D25" s="25"/>
      <c r="E25" s="238"/>
      <c r="F25" s="50"/>
      <c r="I25" s="22"/>
      <c r="L25" s="22"/>
      <c r="M25" s="22"/>
      <c r="N25" s="22"/>
      <c r="O25" s="22"/>
      <c r="P25" s="22"/>
      <c r="Q25" s="68"/>
      <c r="R25" s="69"/>
      <c r="S25" s="70"/>
      <c r="U25" s="25"/>
    </row>
    <row r="26" spans="1:21">
      <c r="A26" s="57" t="s">
        <v>211</v>
      </c>
      <c r="C26" s="25" t="s">
        <v>709</v>
      </c>
      <c r="D26" s="25"/>
      <c r="E26" s="64" t="s">
        <v>5</v>
      </c>
      <c r="F26" s="23"/>
      <c r="I26" s="65">
        <f>+'Attachment H'!I138+'Attachment H'!I139</f>
        <v>0</v>
      </c>
      <c r="P26" s="22"/>
      <c r="Q26" s="68"/>
      <c r="R26" s="69"/>
      <c r="S26" s="70"/>
      <c r="U26" s="25"/>
    </row>
    <row r="27" spans="1:21">
      <c r="A27" s="57" t="s">
        <v>212</v>
      </c>
      <c r="C27" s="25" t="s">
        <v>708</v>
      </c>
      <c r="D27" s="25"/>
      <c r="E27" s="64" t="s">
        <v>213</v>
      </c>
      <c r="F27" s="23"/>
      <c r="I27" s="48">
        <f>IF(I26=0,0,I26/I18)</f>
        <v>0</v>
      </c>
      <c r="J27" s="48"/>
      <c r="K27" s="48"/>
      <c r="L27" s="72">
        <f>I27</f>
        <v>0</v>
      </c>
      <c r="M27" s="67"/>
      <c r="N27" s="67"/>
      <c r="O27" s="67"/>
      <c r="P27" s="22"/>
      <c r="Q27" s="68"/>
      <c r="R27" s="69"/>
      <c r="S27" s="70"/>
      <c r="U27" s="25"/>
    </row>
    <row r="28" spans="1:21">
      <c r="A28" s="23"/>
      <c r="C28" s="25"/>
      <c r="D28" s="25"/>
      <c r="E28" s="64"/>
      <c r="F28" s="23"/>
      <c r="I28" s="48"/>
      <c r="J28" s="48"/>
      <c r="K28" s="48"/>
      <c r="L28" s="72"/>
      <c r="M28" s="67"/>
      <c r="N28" s="67"/>
      <c r="O28" s="67"/>
      <c r="P28" s="22"/>
      <c r="Q28" s="68"/>
      <c r="R28" s="69"/>
      <c r="S28" s="70"/>
      <c r="U28" s="25"/>
    </row>
    <row r="29" spans="1:21">
      <c r="A29" s="57"/>
      <c r="C29" s="25" t="s">
        <v>214</v>
      </c>
      <c r="D29" s="25"/>
      <c r="E29" s="238"/>
      <c r="F29" s="50"/>
      <c r="I29" s="48"/>
      <c r="J29" s="48"/>
      <c r="K29" s="48"/>
      <c r="L29" s="48"/>
      <c r="M29" s="22"/>
      <c r="N29" s="22"/>
      <c r="O29" s="22"/>
      <c r="P29" s="22"/>
      <c r="Q29" s="22"/>
      <c r="R29" s="22"/>
      <c r="S29" s="22"/>
      <c r="U29" s="25"/>
    </row>
    <row r="30" spans="1:21">
      <c r="A30" s="57" t="s">
        <v>215</v>
      </c>
      <c r="C30" s="25" t="s">
        <v>216</v>
      </c>
      <c r="D30" s="25"/>
      <c r="E30" s="64" t="s">
        <v>674</v>
      </c>
      <c r="F30" s="23"/>
      <c r="I30" s="48">
        <f>+'Attachment H'!I152</f>
        <v>0</v>
      </c>
      <c r="J30" s="48"/>
      <c r="K30" s="48"/>
      <c r="L30" s="48"/>
      <c r="P30" s="22"/>
      <c r="Q30" s="61"/>
      <c r="R30" s="22"/>
      <c r="S30" s="23"/>
      <c r="T30" s="112"/>
      <c r="U30" s="25"/>
    </row>
    <row r="31" spans="1:21">
      <c r="A31" s="57" t="s">
        <v>217</v>
      </c>
      <c r="C31" s="25" t="s">
        <v>218</v>
      </c>
      <c r="D31" s="25"/>
      <c r="E31" s="64" t="s">
        <v>219</v>
      </c>
      <c r="F31" s="23"/>
      <c r="I31" s="48">
        <f>IF(I30=0,0,I30/I18)</f>
        <v>0</v>
      </c>
      <c r="J31" s="48"/>
      <c r="K31" s="48"/>
      <c r="L31" s="72">
        <f>I31</f>
        <v>0</v>
      </c>
      <c r="M31" s="67"/>
      <c r="N31" s="67"/>
      <c r="O31" s="67"/>
      <c r="P31" s="22"/>
      <c r="Q31" s="68"/>
      <c r="R31" s="22"/>
      <c r="S31" s="70"/>
      <c r="T31" s="112"/>
      <c r="U31" s="25"/>
    </row>
    <row r="32" spans="1:21">
      <c r="A32" s="57"/>
      <c r="C32" s="25"/>
      <c r="D32" s="25"/>
      <c r="E32" s="64"/>
      <c r="F32" s="23"/>
      <c r="I32" s="22"/>
      <c r="L32" s="22"/>
      <c r="M32" s="22"/>
      <c r="N32" s="22"/>
      <c r="O32" s="22"/>
      <c r="P32" s="22"/>
      <c r="U32" s="25"/>
    </row>
    <row r="33" spans="1:21">
      <c r="A33" s="57" t="s">
        <v>220</v>
      </c>
      <c r="C33" s="25" t="s">
        <v>266</v>
      </c>
      <c r="D33" s="25"/>
      <c r="E33" s="64" t="s">
        <v>6</v>
      </c>
      <c r="F33" s="23"/>
      <c r="I33" s="47">
        <f>-'Attachment H'!I19</f>
        <v>0</v>
      </c>
      <c r="L33" s="22"/>
      <c r="M33" s="22"/>
      <c r="N33" s="22"/>
      <c r="O33" s="22"/>
      <c r="P33" s="22"/>
      <c r="U33" s="25"/>
    </row>
    <row r="34" spans="1:21">
      <c r="A34" s="57" t="s">
        <v>223</v>
      </c>
      <c r="C34" s="25" t="s">
        <v>664</v>
      </c>
      <c r="D34" s="25"/>
      <c r="E34" s="64" t="s">
        <v>260</v>
      </c>
      <c r="F34" s="23"/>
      <c r="I34" s="73">
        <f>IF(I33=0,0,I33/I18)</f>
        <v>0</v>
      </c>
      <c r="L34" s="48">
        <f>+I34</f>
        <v>0</v>
      </c>
      <c r="M34" s="22"/>
      <c r="N34" s="22"/>
      <c r="O34" s="22"/>
      <c r="P34" s="22"/>
      <c r="U34" s="25"/>
    </row>
    <row r="35" spans="1:21">
      <c r="A35" s="57"/>
      <c r="C35" s="25"/>
      <c r="D35" s="25"/>
      <c r="E35" s="64"/>
      <c r="F35" s="23"/>
      <c r="I35" s="22"/>
      <c r="L35" s="22"/>
      <c r="M35" s="22"/>
      <c r="N35" s="22"/>
      <c r="O35" s="22"/>
      <c r="P35" s="22"/>
      <c r="U35" s="25"/>
    </row>
    <row r="36" spans="1:21">
      <c r="A36" s="74" t="s">
        <v>224</v>
      </c>
      <c r="B36" s="75"/>
      <c r="C36" s="62" t="s">
        <v>221</v>
      </c>
      <c r="D36" s="62"/>
      <c r="E36" s="76" t="s">
        <v>261</v>
      </c>
      <c r="F36" s="58"/>
      <c r="I36" s="69"/>
      <c r="L36" s="613">
        <f>L23+L27+L31+L34</f>
        <v>0</v>
      </c>
      <c r="M36" s="78"/>
      <c r="N36" s="78"/>
      <c r="O36" s="78"/>
      <c r="P36" s="22"/>
      <c r="U36" s="25"/>
    </row>
    <row r="37" spans="1:21">
      <c r="A37" s="57"/>
      <c r="C37" s="25"/>
      <c r="D37" s="25"/>
      <c r="E37" s="64"/>
      <c r="F37" s="23"/>
      <c r="I37" s="22"/>
      <c r="L37" s="22"/>
      <c r="M37" s="22"/>
      <c r="N37" s="22"/>
      <c r="O37" s="22"/>
      <c r="P37" s="22"/>
      <c r="Q37" s="22"/>
      <c r="R37" s="22"/>
      <c r="S37" s="79"/>
      <c r="U37" s="25"/>
    </row>
    <row r="38" spans="1:21">
      <c r="A38" s="57"/>
      <c r="B38" s="80"/>
      <c r="C38" s="22" t="s">
        <v>222</v>
      </c>
      <c r="D38" s="22"/>
      <c r="E38" s="64"/>
      <c r="F38" s="23"/>
      <c r="I38" s="22"/>
      <c r="L38" s="22"/>
      <c r="M38" s="22"/>
      <c r="N38" s="22"/>
      <c r="O38" s="22"/>
      <c r="P38" s="81"/>
      <c r="Q38" s="80"/>
      <c r="T38" s="112"/>
      <c r="U38" s="22" t="s">
        <v>10</v>
      </c>
    </row>
    <row r="39" spans="1:21">
      <c r="A39" s="57" t="s">
        <v>226</v>
      </c>
      <c r="B39" s="80"/>
      <c r="C39" s="22" t="s">
        <v>52</v>
      </c>
      <c r="D39" s="22"/>
      <c r="E39" s="64" t="s">
        <v>675</v>
      </c>
      <c r="F39" s="23"/>
      <c r="I39" s="47">
        <f>+'Attachment H'!I167</f>
        <v>1358837.0933238987</v>
      </c>
      <c r="L39" s="22"/>
      <c r="M39" s="22"/>
      <c r="N39" s="22"/>
      <c r="O39" s="22"/>
      <c r="P39" s="81"/>
      <c r="Q39" s="80"/>
      <c r="T39" s="112"/>
      <c r="U39" s="22"/>
    </row>
    <row r="40" spans="1:21">
      <c r="A40" s="57" t="s">
        <v>228</v>
      </c>
      <c r="B40" s="80"/>
      <c r="C40" s="22" t="s">
        <v>225</v>
      </c>
      <c r="D40" s="22"/>
      <c r="E40" s="64" t="s">
        <v>230</v>
      </c>
      <c r="F40" s="23"/>
      <c r="I40" s="48">
        <f>IF(I19=0,0,I39/I19)</f>
        <v>0</v>
      </c>
      <c r="L40" s="72">
        <f>I40</f>
        <v>0</v>
      </c>
      <c r="M40" s="67"/>
      <c r="N40" s="67"/>
      <c r="O40" s="67"/>
      <c r="P40" s="81"/>
      <c r="Q40" s="80"/>
      <c r="R40" s="22"/>
      <c r="S40" s="22"/>
      <c r="T40" s="112"/>
      <c r="U40" s="22"/>
    </row>
    <row r="41" spans="1:21">
      <c r="A41" s="57"/>
      <c r="C41" s="22"/>
      <c r="D41" s="22"/>
      <c r="E41" s="64"/>
      <c r="F41" s="23"/>
      <c r="I41" s="22"/>
      <c r="L41" s="22"/>
      <c r="M41" s="22"/>
      <c r="N41" s="22"/>
      <c r="O41" s="22"/>
      <c r="P41" s="22"/>
      <c r="R41" s="25"/>
      <c r="S41" s="22"/>
      <c r="T41" s="446"/>
      <c r="U41" s="25"/>
    </row>
    <row r="42" spans="1:21">
      <c r="A42" s="57"/>
      <c r="C42" s="25" t="s">
        <v>53</v>
      </c>
      <c r="D42" s="25"/>
      <c r="E42" s="82"/>
      <c r="F42" s="83"/>
      <c r="P42" s="22"/>
      <c r="R42" s="22"/>
      <c r="S42" s="22"/>
      <c r="U42" s="25"/>
    </row>
    <row r="43" spans="1:21">
      <c r="A43" s="57" t="s">
        <v>231</v>
      </c>
      <c r="C43" s="25" t="s">
        <v>227</v>
      </c>
      <c r="D43" s="25"/>
      <c r="E43" s="64" t="s">
        <v>676</v>
      </c>
      <c r="F43" s="23"/>
      <c r="I43" s="47">
        <f>+'Attachment H'!I170</f>
        <v>-382602.73823071184</v>
      </c>
      <c r="L43" s="22"/>
      <c r="M43" s="22"/>
      <c r="N43" s="22"/>
      <c r="O43" s="22"/>
      <c r="P43" s="22"/>
      <c r="R43" s="22"/>
      <c r="S43" s="22"/>
      <c r="U43" s="25"/>
    </row>
    <row r="44" spans="1:21">
      <c r="A44" s="57" t="s">
        <v>258</v>
      </c>
      <c r="B44" s="80"/>
      <c r="C44" s="22" t="s">
        <v>229</v>
      </c>
      <c r="D44" s="22"/>
      <c r="E44" s="64" t="s">
        <v>710</v>
      </c>
      <c r="F44" s="23"/>
      <c r="I44" s="48">
        <f>IF(I19=0,0,I43/I19)</f>
        <v>0</v>
      </c>
      <c r="L44" s="72">
        <f>I44</f>
        <v>0</v>
      </c>
      <c r="M44" s="67"/>
      <c r="N44" s="67"/>
      <c r="O44" s="67"/>
      <c r="P44" s="22"/>
      <c r="S44" s="84"/>
      <c r="T44" s="112"/>
      <c r="U44" s="22"/>
    </row>
    <row r="45" spans="1:21">
      <c r="A45" s="57"/>
      <c r="C45" s="25"/>
      <c r="D45" s="25"/>
      <c r="E45" s="64"/>
      <c r="F45" s="23"/>
      <c r="I45" s="22"/>
      <c r="L45" s="22"/>
      <c r="M45" s="22"/>
      <c r="N45" s="22"/>
      <c r="O45" s="22"/>
      <c r="P45" s="22"/>
      <c r="Q45" s="83"/>
      <c r="R45" s="22"/>
      <c r="S45" s="22"/>
      <c r="U45" s="25"/>
    </row>
    <row r="46" spans="1:21">
      <c r="A46" s="74" t="s">
        <v>259</v>
      </c>
      <c r="B46" s="75"/>
      <c r="C46" s="62" t="s">
        <v>232</v>
      </c>
      <c r="D46" s="62"/>
      <c r="E46" s="76" t="s">
        <v>262</v>
      </c>
      <c r="F46" s="58"/>
      <c r="I46" s="47">
        <f>+I44+I40</f>
        <v>0</v>
      </c>
      <c r="L46" s="77">
        <f>L40+L44</f>
        <v>0</v>
      </c>
      <c r="M46" s="78"/>
      <c r="N46" s="78"/>
      <c r="O46" s="78"/>
      <c r="P46" s="22"/>
      <c r="Q46" s="83"/>
      <c r="R46" s="22"/>
      <c r="S46" s="22"/>
      <c r="U46" s="25"/>
    </row>
    <row r="47" spans="1:21">
      <c r="P47" s="85"/>
      <c r="Q47" s="85"/>
      <c r="R47" s="22"/>
      <c r="S47" s="22"/>
      <c r="U47" s="25"/>
    </row>
    <row r="48" spans="1:21">
      <c r="P48" s="85"/>
      <c r="Q48" s="85"/>
      <c r="R48" s="22"/>
      <c r="S48" s="22"/>
      <c r="U48" s="25"/>
    </row>
    <row r="49" spans="1:21">
      <c r="A49" s="86"/>
      <c r="C49" s="57"/>
      <c r="D49" s="57"/>
      <c r="E49" s="50"/>
      <c r="F49" s="50"/>
      <c r="G49" s="22"/>
      <c r="J49" s="71"/>
      <c r="P49" s="22"/>
      <c r="Q49" s="68"/>
      <c r="R49" s="52"/>
      <c r="S49" s="22"/>
      <c r="T49" s="112"/>
      <c r="U49" s="22"/>
    </row>
    <row r="50" spans="1:21">
      <c r="A50" s="20"/>
      <c r="G50" s="22"/>
      <c r="P50" s="22"/>
      <c r="Q50" s="22"/>
      <c r="R50" s="22"/>
      <c r="S50" s="22"/>
      <c r="T50" s="112"/>
      <c r="U50" s="22" t="s">
        <v>10</v>
      </c>
    </row>
    <row r="51" spans="1:21">
      <c r="Q51" s="51"/>
    </row>
    <row r="52" spans="1:21">
      <c r="Q52" s="51"/>
    </row>
    <row r="54" spans="1:21">
      <c r="A54" s="20"/>
      <c r="G54" s="22"/>
      <c r="P54" s="22"/>
      <c r="Q54" s="51"/>
      <c r="R54" s="22"/>
      <c r="S54" s="25"/>
      <c r="U54" s="25"/>
    </row>
    <row r="55" spans="1:21">
      <c r="A55" s="20"/>
      <c r="C55" s="25"/>
      <c r="D55" s="25"/>
      <c r="G55" s="50" t="str">
        <f>+G5</f>
        <v>Attachment 1</v>
      </c>
      <c r="H55" s="50"/>
      <c r="P55" s="22"/>
      <c r="Q55" s="51"/>
      <c r="R55" s="22"/>
      <c r="U55" s="25"/>
    </row>
    <row r="56" spans="1:21">
      <c r="A56" s="20"/>
      <c r="C56" s="25"/>
      <c r="D56" s="25"/>
      <c r="G56" s="50" t="str">
        <f>+G6</f>
        <v>Project Revenue Requirement Worksheet</v>
      </c>
      <c r="H56" s="50"/>
      <c r="L56" s="22"/>
      <c r="M56" s="22"/>
      <c r="N56" s="22"/>
      <c r="O56" s="22"/>
      <c r="P56" s="22"/>
      <c r="R56" s="22"/>
      <c r="S56" s="25"/>
      <c r="U56" s="25"/>
    </row>
    <row r="57" spans="1:21" ht="14.25" customHeight="1">
      <c r="A57" s="20"/>
      <c r="G57" s="50" t="str">
        <f>+G7</f>
        <v>GridLiance High Plains LLC</v>
      </c>
      <c r="P57" s="22"/>
      <c r="R57" s="22"/>
      <c r="S57" s="25"/>
      <c r="U57" s="25"/>
    </row>
    <row r="58" spans="1:21">
      <c r="A58" s="20"/>
      <c r="H58" s="50"/>
      <c r="P58" s="22"/>
      <c r="Q58" s="22"/>
      <c r="R58" s="22"/>
      <c r="S58" s="25"/>
      <c r="U58" s="25"/>
    </row>
    <row r="59" spans="1:21">
      <c r="A59" s="20"/>
      <c r="E59" s="25"/>
      <c r="F59" s="25"/>
      <c r="G59" s="25"/>
      <c r="H59" s="25"/>
      <c r="I59" s="25"/>
      <c r="J59" s="25"/>
      <c r="K59" s="25"/>
      <c r="L59" s="25"/>
      <c r="M59" s="25"/>
      <c r="N59" s="25"/>
      <c r="O59" s="25"/>
      <c r="P59" s="25"/>
      <c r="Q59" s="25"/>
      <c r="R59" s="22"/>
      <c r="S59" s="25"/>
      <c r="U59" s="25"/>
    </row>
    <row r="60" spans="1:21">
      <c r="A60" s="20"/>
      <c r="E60" s="62"/>
      <c r="F60" s="62"/>
      <c r="H60" s="25"/>
      <c r="I60" s="25"/>
      <c r="J60" s="25"/>
      <c r="K60" s="25"/>
      <c r="L60" s="25"/>
      <c r="M60" s="25"/>
      <c r="N60" s="25"/>
      <c r="O60" s="25"/>
      <c r="P60" s="22"/>
      <c r="Q60" s="22"/>
      <c r="R60" s="22"/>
      <c r="S60" s="25"/>
      <c r="U60" s="25"/>
    </row>
    <row r="61" spans="1:21">
      <c r="A61" s="20"/>
      <c r="E61" s="62"/>
      <c r="F61" s="62"/>
      <c r="H61" s="25"/>
      <c r="I61" s="25"/>
      <c r="J61" s="25"/>
      <c r="K61" s="25"/>
      <c r="L61" s="25"/>
      <c r="M61" s="25"/>
      <c r="N61" s="25"/>
      <c r="O61" s="25"/>
      <c r="P61" s="22"/>
      <c r="Q61" s="22"/>
      <c r="R61" s="22"/>
      <c r="S61" s="25"/>
      <c r="U61" s="25"/>
    </row>
    <row r="62" spans="1:21">
      <c r="A62" s="20"/>
      <c r="C62" s="87">
        <v>-1</v>
      </c>
      <c r="D62" s="87">
        <v>-2</v>
      </c>
      <c r="E62" s="87">
        <v>-3</v>
      </c>
      <c r="F62" s="87">
        <v>-4</v>
      </c>
      <c r="G62" s="87">
        <v>-5</v>
      </c>
      <c r="H62" s="87">
        <v>-6</v>
      </c>
      <c r="I62" s="87">
        <v>-7</v>
      </c>
      <c r="J62" s="87">
        <v>-8</v>
      </c>
      <c r="K62" s="87">
        <v>-9</v>
      </c>
      <c r="L62" s="87">
        <v>-10</v>
      </c>
      <c r="M62" s="87">
        <v>-11</v>
      </c>
      <c r="N62" s="87">
        <v>-12</v>
      </c>
      <c r="O62" s="87" t="s">
        <v>574</v>
      </c>
      <c r="P62" s="87">
        <v>-13</v>
      </c>
      <c r="Q62" s="237" t="s">
        <v>450</v>
      </c>
      <c r="R62" s="237" t="s">
        <v>451</v>
      </c>
      <c r="S62" s="237" t="s">
        <v>490</v>
      </c>
      <c r="U62" s="25"/>
    </row>
    <row r="63" spans="1:21" ht="53.25" customHeight="1">
      <c r="A63" s="88" t="s">
        <v>233</v>
      </c>
      <c r="B63" s="89"/>
      <c r="C63" s="89" t="s">
        <v>776</v>
      </c>
      <c r="D63" s="90" t="s">
        <v>8</v>
      </c>
      <c r="E63" s="91" t="s">
        <v>234</v>
      </c>
      <c r="F63" s="91" t="s">
        <v>221</v>
      </c>
      <c r="G63" s="92" t="s">
        <v>235</v>
      </c>
      <c r="H63" s="91" t="s">
        <v>236</v>
      </c>
      <c r="I63" s="91" t="s">
        <v>232</v>
      </c>
      <c r="J63" s="92" t="s">
        <v>237</v>
      </c>
      <c r="K63" s="91" t="s">
        <v>263</v>
      </c>
      <c r="L63" s="93" t="s">
        <v>238</v>
      </c>
      <c r="M63" s="93" t="s">
        <v>265</v>
      </c>
      <c r="N63" s="93" t="s">
        <v>264</v>
      </c>
      <c r="O63" s="93" t="s">
        <v>572</v>
      </c>
      <c r="P63" s="93" t="s">
        <v>491</v>
      </c>
      <c r="Q63" s="93" t="s">
        <v>273</v>
      </c>
      <c r="R63" s="93" t="s">
        <v>239</v>
      </c>
      <c r="S63" s="93" t="s">
        <v>717</v>
      </c>
      <c r="U63" s="25"/>
    </row>
    <row r="64" spans="1:21" ht="46.5" customHeight="1">
      <c r="A64" s="94"/>
      <c r="B64" s="95"/>
      <c r="C64" s="95"/>
      <c r="D64" s="95"/>
      <c r="E64" s="96" t="s">
        <v>178</v>
      </c>
      <c r="F64" s="96" t="s">
        <v>466</v>
      </c>
      <c r="G64" s="97" t="s">
        <v>240</v>
      </c>
      <c r="H64" s="96" t="s">
        <v>570</v>
      </c>
      <c r="I64" s="96" t="s">
        <v>467</v>
      </c>
      <c r="J64" s="97" t="s">
        <v>241</v>
      </c>
      <c r="K64" s="96" t="s">
        <v>571</v>
      </c>
      <c r="L64" s="97" t="s">
        <v>242</v>
      </c>
      <c r="M64" s="96" t="s">
        <v>558</v>
      </c>
      <c r="N64" s="422" t="s">
        <v>716</v>
      </c>
      <c r="O64" s="98" t="s">
        <v>573</v>
      </c>
      <c r="P64" s="315" t="s">
        <v>494</v>
      </c>
      <c r="Q64" s="98" t="s">
        <v>492</v>
      </c>
      <c r="R64" s="99" t="s">
        <v>243</v>
      </c>
      <c r="S64" s="98" t="s">
        <v>493</v>
      </c>
      <c r="U64" s="25"/>
    </row>
    <row r="65" spans="1:21">
      <c r="A65" s="100"/>
      <c r="B65" s="25"/>
      <c r="C65" s="25"/>
      <c r="D65" s="25"/>
      <c r="E65" s="25"/>
      <c r="F65" s="25"/>
      <c r="G65" s="101"/>
      <c r="H65" s="25"/>
      <c r="I65" s="25"/>
      <c r="J65" s="101"/>
      <c r="K65" s="25"/>
      <c r="L65" s="101"/>
      <c r="M65" s="419"/>
      <c r="N65" s="101"/>
      <c r="O65" s="101"/>
      <c r="P65" s="25"/>
      <c r="Q65" s="314"/>
      <c r="R65" s="22"/>
      <c r="S65" s="102"/>
      <c r="U65" s="25"/>
    </row>
    <row r="66" spans="1:21">
      <c r="A66" s="103" t="s">
        <v>637</v>
      </c>
      <c r="B66" s="104"/>
      <c r="C66" s="105"/>
      <c r="D66" s="106"/>
      <c r="E66" s="107">
        <v>0</v>
      </c>
      <c r="F66" s="48">
        <f t="shared" ref="F66:F84" si="0">$L$36</f>
        <v>0</v>
      </c>
      <c r="G66" s="108">
        <f t="shared" ref="G66:G84" si="1">E66*F66</f>
        <v>0</v>
      </c>
      <c r="H66" s="107">
        <v>0</v>
      </c>
      <c r="I66" s="48">
        <f>$L$46</f>
        <v>0</v>
      </c>
      <c r="J66" s="108">
        <f>H66*I66</f>
        <v>0</v>
      </c>
      <c r="K66" s="107">
        <v>0</v>
      </c>
      <c r="L66" s="108">
        <f>G66+J66+K66</f>
        <v>0</v>
      </c>
      <c r="M66" s="420">
        <v>0</v>
      </c>
      <c r="N66" s="108">
        <f>+'2-Incentive ROE'!K$40*'1-Project Rev Req'!M66/100</f>
        <v>0</v>
      </c>
      <c r="O66" s="108">
        <f>+L66+N66</f>
        <v>0</v>
      </c>
      <c r="P66" s="175">
        <v>0</v>
      </c>
      <c r="Q66" s="376">
        <f t="shared" ref="Q66:Q84" si="2">+L66+N66-P66</f>
        <v>0</v>
      </c>
      <c r="R66" s="107">
        <v>0</v>
      </c>
      <c r="S66" s="376">
        <f>+Q66+R66</f>
        <v>0</v>
      </c>
    </row>
    <row r="67" spans="1:21">
      <c r="A67" s="103" t="s">
        <v>638</v>
      </c>
      <c r="B67" s="104"/>
      <c r="C67" s="105"/>
      <c r="D67" s="106"/>
      <c r="E67" s="107">
        <v>0</v>
      </c>
      <c r="F67" s="48">
        <f t="shared" si="0"/>
        <v>0</v>
      </c>
      <c r="G67" s="108">
        <f t="shared" si="1"/>
        <v>0</v>
      </c>
      <c r="H67" s="107">
        <v>0</v>
      </c>
      <c r="I67" s="48">
        <f t="shared" ref="I67:I84" si="3">$L$46</f>
        <v>0</v>
      </c>
      <c r="J67" s="108">
        <f t="shared" ref="J67:J84" si="4">H67*I67</f>
        <v>0</v>
      </c>
      <c r="K67" s="107">
        <v>0</v>
      </c>
      <c r="L67" s="108">
        <f t="shared" ref="L67:L84" si="5">G67+J67+K67</f>
        <v>0</v>
      </c>
      <c r="M67" s="420">
        <v>0</v>
      </c>
      <c r="N67" s="108">
        <f>+'2-Incentive ROE'!K$40*'1-Project Rev Req'!M67/100</f>
        <v>0</v>
      </c>
      <c r="O67" s="108">
        <f t="shared" ref="O67:O84" si="6">+L67+N67</f>
        <v>0</v>
      </c>
      <c r="P67" s="175">
        <v>0</v>
      </c>
      <c r="Q67" s="376">
        <f t="shared" si="2"/>
        <v>0</v>
      </c>
      <c r="R67" s="107">
        <v>0</v>
      </c>
      <c r="S67" s="376">
        <f>+Q67+R67</f>
        <v>0</v>
      </c>
    </row>
    <row r="68" spans="1:21" ht="24" customHeight="1">
      <c r="A68" s="103" t="s">
        <v>639</v>
      </c>
      <c r="B68" s="104"/>
      <c r="C68" s="105"/>
      <c r="D68" s="106"/>
      <c r="E68" s="107">
        <v>0</v>
      </c>
      <c r="F68" s="48">
        <f t="shared" si="0"/>
        <v>0</v>
      </c>
      <c r="G68" s="108">
        <f t="shared" si="1"/>
        <v>0</v>
      </c>
      <c r="H68" s="107">
        <v>0</v>
      </c>
      <c r="I68" s="48">
        <f t="shared" si="3"/>
        <v>0</v>
      </c>
      <c r="J68" s="108">
        <f>H68*I68</f>
        <v>0</v>
      </c>
      <c r="K68" s="107">
        <v>0</v>
      </c>
      <c r="L68" s="108">
        <f>G68+J68+K68</f>
        <v>0</v>
      </c>
      <c r="M68" s="420">
        <v>0</v>
      </c>
      <c r="N68" s="108">
        <f>+'2-Incentive ROE'!K$40*'1-Project Rev Req'!M68/100</f>
        <v>0</v>
      </c>
      <c r="O68" s="108">
        <f t="shared" si="6"/>
        <v>0</v>
      </c>
      <c r="P68" s="175">
        <v>0</v>
      </c>
      <c r="Q68" s="376">
        <f t="shared" si="2"/>
        <v>0</v>
      </c>
      <c r="R68" s="107">
        <v>0</v>
      </c>
      <c r="S68" s="376">
        <f>+Q68+R68</f>
        <v>0</v>
      </c>
    </row>
    <row r="69" spans="1:21">
      <c r="A69" s="103"/>
      <c r="B69" s="104"/>
      <c r="C69" s="105"/>
      <c r="D69" s="106"/>
      <c r="E69" s="107">
        <v>0</v>
      </c>
      <c r="F69" s="48">
        <f t="shared" si="0"/>
        <v>0</v>
      </c>
      <c r="G69" s="108">
        <f t="shared" si="1"/>
        <v>0</v>
      </c>
      <c r="H69" s="107">
        <v>0</v>
      </c>
      <c r="I69" s="48">
        <f t="shared" si="3"/>
        <v>0</v>
      </c>
      <c r="J69" s="108">
        <f t="shared" si="4"/>
        <v>0</v>
      </c>
      <c r="K69" s="107">
        <v>0</v>
      </c>
      <c r="L69" s="108">
        <f t="shared" si="5"/>
        <v>0</v>
      </c>
      <c r="M69" s="420">
        <v>0</v>
      </c>
      <c r="N69" s="108">
        <f>+'2-Incentive ROE'!K$40*'1-Project Rev Req'!M69/100</f>
        <v>0</v>
      </c>
      <c r="O69" s="108">
        <f t="shared" si="6"/>
        <v>0</v>
      </c>
      <c r="P69" s="175">
        <v>0</v>
      </c>
      <c r="Q69" s="376">
        <f t="shared" si="2"/>
        <v>0</v>
      </c>
      <c r="R69" s="107">
        <v>0</v>
      </c>
      <c r="S69" s="376">
        <f>+Q69+R69</f>
        <v>0</v>
      </c>
    </row>
    <row r="70" spans="1:21">
      <c r="A70" s="103"/>
      <c r="B70" s="104"/>
      <c r="C70" s="105"/>
      <c r="D70" s="106"/>
      <c r="E70" s="107">
        <v>0</v>
      </c>
      <c r="F70" s="48">
        <f t="shared" si="0"/>
        <v>0</v>
      </c>
      <c r="G70" s="108">
        <f t="shared" si="1"/>
        <v>0</v>
      </c>
      <c r="H70" s="107">
        <v>0</v>
      </c>
      <c r="I70" s="48">
        <f t="shared" si="3"/>
        <v>0</v>
      </c>
      <c r="J70" s="108">
        <f t="shared" si="4"/>
        <v>0</v>
      </c>
      <c r="K70" s="107">
        <v>0</v>
      </c>
      <c r="L70" s="108">
        <f t="shared" si="5"/>
        <v>0</v>
      </c>
      <c r="M70" s="420">
        <v>0</v>
      </c>
      <c r="N70" s="108">
        <f>+'2-Incentive ROE'!K$40*'1-Project Rev Req'!M70/100</f>
        <v>0</v>
      </c>
      <c r="O70" s="108">
        <f t="shared" si="6"/>
        <v>0</v>
      </c>
      <c r="P70" s="175">
        <v>0</v>
      </c>
      <c r="Q70" s="376">
        <f t="shared" si="2"/>
        <v>0</v>
      </c>
      <c r="R70" s="107">
        <v>0</v>
      </c>
      <c r="S70" s="376">
        <f>+Q70+R70</f>
        <v>0</v>
      </c>
    </row>
    <row r="71" spans="1:21">
      <c r="A71" s="103"/>
      <c r="B71" s="104"/>
      <c r="C71" s="105"/>
      <c r="D71" s="106"/>
      <c r="E71" s="107">
        <v>0</v>
      </c>
      <c r="F71" s="48">
        <f t="shared" si="0"/>
        <v>0</v>
      </c>
      <c r="G71" s="108">
        <f t="shared" si="1"/>
        <v>0</v>
      </c>
      <c r="H71" s="107">
        <v>0</v>
      </c>
      <c r="I71" s="48">
        <f t="shared" si="3"/>
        <v>0</v>
      </c>
      <c r="J71" s="108">
        <f t="shared" si="4"/>
        <v>0</v>
      </c>
      <c r="K71" s="107">
        <v>0</v>
      </c>
      <c r="L71" s="108">
        <f t="shared" si="5"/>
        <v>0</v>
      </c>
      <c r="M71" s="420">
        <v>0</v>
      </c>
      <c r="N71" s="108">
        <f>+'2-Incentive ROE'!K$40*'1-Project Rev Req'!M71/100</f>
        <v>0</v>
      </c>
      <c r="O71" s="108">
        <f t="shared" si="6"/>
        <v>0</v>
      </c>
      <c r="P71" s="175">
        <v>0</v>
      </c>
      <c r="Q71" s="376">
        <f t="shared" si="2"/>
        <v>0</v>
      </c>
      <c r="R71" s="107">
        <v>0</v>
      </c>
      <c r="S71" s="376">
        <f t="shared" ref="S71:S85" si="7">L71+R71</f>
        <v>0</v>
      </c>
    </row>
    <row r="72" spans="1:21">
      <c r="A72" s="103"/>
      <c r="B72" s="104"/>
      <c r="C72" s="105"/>
      <c r="D72" s="106"/>
      <c r="E72" s="107">
        <v>0</v>
      </c>
      <c r="F72" s="48">
        <f t="shared" si="0"/>
        <v>0</v>
      </c>
      <c r="G72" s="108">
        <f t="shared" si="1"/>
        <v>0</v>
      </c>
      <c r="H72" s="107">
        <v>0</v>
      </c>
      <c r="I72" s="48">
        <f t="shared" si="3"/>
        <v>0</v>
      </c>
      <c r="J72" s="108">
        <f t="shared" si="4"/>
        <v>0</v>
      </c>
      <c r="K72" s="107">
        <v>0</v>
      </c>
      <c r="L72" s="108">
        <f t="shared" si="5"/>
        <v>0</v>
      </c>
      <c r="M72" s="420">
        <v>0</v>
      </c>
      <c r="N72" s="108">
        <f>+'2-Incentive ROE'!K$40*'1-Project Rev Req'!M72/100</f>
        <v>0</v>
      </c>
      <c r="O72" s="108">
        <f t="shared" si="6"/>
        <v>0</v>
      </c>
      <c r="P72" s="175">
        <v>0</v>
      </c>
      <c r="Q72" s="376">
        <f t="shared" si="2"/>
        <v>0</v>
      </c>
      <c r="R72" s="107">
        <v>0</v>
      </c>
      <c r="S72" s="376">
        <f t="shared" si="7"/>
        <v>0</v>
      </c>
    </row>
    <row r="73" spans="1:21">
      <c r="A73" s="103"/>
      <c r="B73" s="104"/>
      <c r="C73" s="105"/>
      <c r="D73" s="109"/>
      <c r="E73" s="107">
        <v>0</v>
      </c>
      <c r="F73" s="48">
        <f t="shared" si="0"/>
        <v>0</v>
      </c>
      <c r="G73" s="108">
        <f t="shared" si="1"/>
        <v>0</v>
      </c>
      <c r="H73" s="107">
        <v>0</v>
      </c>
      <c r="I73" s="48">
        <f t="shared" si="3"/>
        <v>0</v>
      </c>
      <c r="J73" s="108">
        <f t="shared" si="4"/>
        <v>0</v>
      </c>
      <c r="K73" s="107">
        <v>0</v>
      </c>
      <c r="L73" s="108">
        <f t="shared" si="5"/>
        <v>0</v>
      </c>
      <c r="M73" s="420">
        <v>0</v>
      </c>
      <c r="N73" s="108">
        <f>+'2-Incentive ROE'!K$40*'1-Project Rev Req'!M73/100</f>
        <v>0</v>
      </c>
      <c r="O73" s="108">
        <f t="shared" si="6"/>
        <v>0</v>
      </c>
      <c r="P73" s="175">
        <v>0</v>
      </c>
      <c r="Q73" s="376">
        <f t="shared" si="2"/>
        <v>0</v>
      </c>
      <c r="R73" s="107">
        <v>0</v>
      </c>
      <c r="S73" s="376">
        <f t="shared" si="7"/>
        <v>0</v>
      </c>
    </row>
    <row r="74" spans="1:21">
      <c r="A74" s="103"/>
      <c r="B74" s="104"/>
      <c r="C74" s="105"/>
      <c r="D74" s="106"/>
      <c r="E74" s="107">
        <v>0</v>
      </c>
      <c r="F74" s="48">
        <f t="shared" si="0"/>
        <v>0</v>
      </c>
      <c r="G74" s="108">
        <f t="shared" si="1"/>
        <v>0</v>
      </c>
      <c r="H74" s="107">
        <v>0</v>
      </c>
      <c r="I74" s="48">
        <f t="shared" si="3"/>
        <v>0</v>
      </c>
      <c r="J74" s="108">
        <f t="shared" si="4"/>
        <v>0</v>
      </c>
      <c r="K74" s="107">
        <v>0</v>
      </c>
      <c r="L74" s="108">
        <f t="shared" si="5"/>
        <v>0</v>
      </c>
      <c r="M74" s="420">
        <v>0</v>
      </c>
      <c r="N74" s="108">
        <f>+'2-Incentive ROE'!K$40*'1-Project Rev Req'!M74/100</f>
        <v>0</v>
      </c>
      <c r="O74" s="108">
        <f t="shared" si="6"/>
        <v>0</v>
      </c>
      <c r="P74" s="175">
        <v>0</v>
      </c>
      <c r="Q74" s="376">
        <f t="shared" si="2"/>
        <v>0</v>
      </c>
      <c r="R74" s="107">
        <v>0</v>
      </c>
      <c r="S74" s="376">
        <f t="shared" si="7"/>
        <v>0</v>
      </c>
    </row>
    <row r="75" spans="1:21">
      <c r="A75" s="103"/>
      <c r="B75" s="104"/>
      <c r="C75" s="105"/>
      <c r="D75" s="106"/>
      <c r="E75" s="107">
        <v>0</v>
      </c>
      <c r="F75" s="48">
        <f t="shared" si="0"/>
        <v>0</v>
      </c>
      <c r="G75" s="108">
        <f t="shared" si="1"/>
        <v>0</v>
      </c>
      <c r="H75" s="107">
        <v>0</v>
      </c>
      <c r="I75" s="48">
        <f t="shared" si="3"/>
        <v>0</v>
      </c>
      <c r="J75" s="108">
        <f t="shared" si="4"/>
        <v>0</v>
      </c>
      <c r="K75" s="107">
        <v>0</v>
      </c>
      <c r="L75" s="108">
        <f t="shared" si="5"/>
        <v>0</v>
      </c>
      <c r="M75" s="420">
        <v>0</v>
      </c>
      <c r="N75" s="108">
        <f>+'2-Incentive ROE'!K$40*'1-Project Rev Req'!M75/100</f>
        <v>0</v>
      </c>
      <c r="O75" s="108">
        <f t="shared" si="6"/>
        <v>0</v>
      </c>
      <c r="P75" s="175">
        <v>0</v>
      </c>
      <c r="Q75" s="376">
        <f t="shared" si="2"/>
        <v>0</v>
      </c>
      <c r="R75" s="107">
        <v>0</v>
      </c>
      <c r="S75" s="376">
        <f t="shared" si="7"/>
        <v>0</v>
      </c>
    </row>
    <row r="76" spans="1:21">
      <c r="A76" s="103"/>
      <c r="B76" s="104"/>
      <c r="C76" s="105"/>
      <c r="D76" s="106"/>
      <c r="E76" s="107">
        <v>0</v>
      </c>
      <c r="F76" s="48">
        <f t="shared" si="0"/>
        <v>0</v>
      </c>
      <c r="G76" s="108">
        <f t="shared" si="1"/>
        <v>0</v>
      </c>
      <c r="H76" s="107">
        <v>0</v>
      </c>
      <c r="I76" s="48">
        <f t="shared" si="3"/>
        <v>0</v>
      </c>
      <c r="J76" s="108">
        <f t="shared" si="4"/>
        <v>0</v>
      </c>
      <c r="K76" s="107">
        <v>0</v>
      </c>
      <c r="L76" s="108">
        <f t="shared" si="5"/>
        <v>0</v>
      </c>
      <c r="M76" s="420">
        <v>0</v>
      </c>
      <c r="N76" s="108">
        <f>+'2-Incentive ROE'!K$40*'1-Project Rev Req'!M76/100</f>
        <v>0</v>
      </c>
      <c r="O76" s="108">
        <f t="shared" si="6"/>
        <v>0</v>
      </c>
      <c r="P76" s="175">
        <v>0</v>
      </c>
      <c r="Q76" s="376">
        <f t="shared" si="2"/>
        <v>0</v>
      </c>
      <c r="R76" s="107">
        <v>0</v>
      </c>
      <c r="S76" s="376">
        <f t="shared" si="7"/>
        <v>0</v>
      </c>
    </row>
    <row r="77" spans="1:21">
      <c r="A77" s="103"/>
      <c r="B77" s="104"/>
      <c r="C77" s="105"/>
      <c r="D77" s="106"/>
      <c r="E77" s="107">
        <v>0</v>
      </c>
      <c r="F77" s="48">
        <f t="shared" si="0"/>
        <v>0</v>
      </c>
      <c r="G77" s="108">
        <f t="shared" si="1"/>
        <v>0</v>
      </c>
      <c r="H77" s="107">
        <v>0</v>
      </c>
      <c r="I77" s="48">
        <f t="shared" si="3"/>
        <v>0</v>
      </c>
      <c r="J77" s="108">
        <f t="shared" si="4"/>
        <v>0</v>
      </c>
      <c r="K77" s="107">
        <v>0</v>
      </c>
      <c r="L77" s="108">
        <f t="shared" si="5"/>
        <v>0</v>
      </c>
      <c r="M77" s="420">
        <v>0</v>
      </c>
      <c r="N77" s="108">
        <f>+'2-Incentive ROE'!K$40*'1-Project Rev Req'!M77/100</f>
        <v>0</v>
      </c>
      <c r="O77" s="108">
        <f t="shared" si="6"/>
        <v>0</v>
      </c>
      <c r="P77" s="175">
        <v>0</v>
      </c>
      <c r="Q77" s="376">
        <f t="shared" si="2"/>
        <v>0</v>
      </c>
      <c r="R77" s="107">
        <v>0</v>
      </c>
      <c r="S77" s="376">
        <f t="shared" si="7"/>
        <v>0</v>
      </c>
    </row>
    <row r="78" spans="1:21">
      <c r="A78" s="103"/>
      <c r="B78" s="104"/>
      <c r="C78" s="105"/>
      <c r="D78" s="106"/>
      <c r="E78" s="107">
        <v>0</v>
      </c>
      <c r="F78" s="48">
        <f t="shared" si="0"/>
        <v>0</v>
      </c>
      <c r="G78" s="108">
        <f t="shared" si="1"/>
        <v>0</v>
      </c>
      <c r="H78" s="107">
        <v>0</v>
      </c>
      <c r="I78" s="48">
        <f t="shared" si="3"/>
        <v>0</v>
      </c>
      <c r="J78" s="108">
        <f t="shared" si="4"/>
        <v>0</v>
      </c>
      <c r="K78" s="107">
        <v>0</v>
      </c>
      <c r="L78" s="108">
        <f t="shared" si="5"/>
        <v>0</v>
      </c>
      <c r="M78" s="420">
        <v>0</v>
      </c>
      <c r="N78" s="108">
        <f>+'2-Incentive ROE'!K$40*'1-Project Rev Req'!M78/100</f>
        <v>0</v>
      </c>
      <c r="O78" s="108">
        <f t="shared" si="6"/>
        <v>0</v>
      </c>
      <c r="P78" s="175">
        <v>0</v>
      </c>
      <c r="Q78" s="376">
        <f t="shared" si="2"/>
        <v>0</v>
      </c>
      <c r="R78" s="107">
        <v>0</v>
      </c>
      <c r="S78" s="376">
        <f t="shared" si="7"/>
        <v>0</v>
      </c>
    </row>
    <row r="79" spans="1:21">
      <c r="A79" s="103"/>
      <c r="B79" s="104"/>
      <c r="C79" s="105"/>
      <c r="D79" s="106"/>
      <c r="E79" s="107">
        <v>0</v>
      </c>
      <c r="F79" s="48">
        <f t="shared" si="0"/>
        <v>0</v>
      </c>
      <c r="G79" s="108">
        <f t="shared" si="1"/>
        <v>0</v>
      </c>
      <c r="H79" s="107">
        <v>0</v>
      </c>
      <c r="I79" s="48">
        <f t="shared" si="3"/>
        <v>0</v>
      </c>
      <c r="J79" s="108">
        <f t="shared" si="4"/>
        <v>0</v>
      </c>
      <c r="K79" s="107">
        <v>0</v>
      </c>
      <c r="L79" s="108">
        <f t="shared" si="5"/>
        <v>0</v>
      </c>
      <c r="M79" s="420">
        <v>0</v>
      </c>
      <c r="N79" s="108">
        <f>+'2-Incentive ROE'!K$40*'1-Project Rev Req'!M79/100</f>
        <v>0</v>
      </c>
      <c r="O79" s="108">
        <f t="shared" si="6"/>
        <v>0</v>
      </c>
      <c r="P79" s="175">
        <v>0</v>
      </c>
      <c r="Q79" s="376">
        <f t="shared" si="2"/>
        <v>0</v>
      </c>
      <c r="R79" s="107">
        <v>0</v>
      </c>
      <c r="S79" s="376">
        <f t="shared" si="7"/>
        <v>0</v>
      </c>
    </row>
    <row r="80" spans="1:21">
      <c r="A80" s="103"/>
      <c r="B80" s="104"/>
      <c r="C80" s="105"/>
      <c r="D80" s="106"/>
      <c r="E80" s="107">
        <v>0</v>
      </c>
      <c r="F80" s="48">
        <f t="shared" si="0"/>
        <v>0</v>
      </c>
      <c r="G80" s="108">
        <f t="shared" si="1"/>
        <v>0</v>
      </c>
      <c r="H80" s="107">
        <v>0</v>
      </c>
      <c r="I80" s="48">
        <f t="shared" si="3"/>
        <v>0</v>
      </c>
      <c r="J80" s="108">
        <f t="shared" si="4"/>
        <v>0</v>
      </c>
      <c r="K80" s="107">
        <v>0</v>
      </c>
      <c r="L80" s="108">
        <f t="shared" si="5"/>
        <v>0</v>
      </c>
      <c r="M80" s="420">
        <v>0</v>
      </c>
      <c r="N80" s="108">
        <f>+'2-Incentive ROE'!K$40*'1-Project Rev Req'!M80/100</f>
        <v>0</v>
      </c>
      <c r="O80" s="108">
        <f t="shared" si="6"/>
        <v>0</v>
      </c>
      <c r="P80" s="175">
        <v>0</v>
      </c>
      <c r="Q80" s="376">
        <f t="shared" si="2"/>
        <v>0</v>
      </c>
      <c r="R80" s="107">
        <v>0</v>
      </c>
      <c r="S80" s="376">
        <f t="shared" si="7"/>
        <v>0</v>
      </c>
    </row>
    <row r="81" spans="1:20">
      <c r="A81" s="110"/>
      <c r="C81" s="43"/>
      <c r="D81" s="43"/>
      <c r="E81" s="107">
        <v>0</v>
      </c>
      <c r="F81" s="48">
        <f t="shared" si="0"/>
        <v>0</v>
      </c>
      <c r="G81" s="108">
        <f t="shared" si="1"/>
        <v>0</v>
      </c>
      <c r="H81" s="107">
        <v>0</v>
      </c>
      <c r="I81" s="48">
        <f t="shared" si="3"/>
        <v>0</v>
      </c>
      <c r="J81" s="108">
        <f t="shared" si="4"/>
        <v>0</v>
      </c>
      <c r="K81" s="107">
        <v>0</v>
      </c>
      <c r="L81" s="108">
        <f t="shared" si="5"/>
        <v>0</v>
      </c>
      <c r="M81" s="420">
        <v>0</v>
      </c>
      <c r="N81" s="108">
        <f>+'2-Incentive ROE'!K$40*'1-Project Rev Req'!M81/100</f>
        <v>0</v>
      </c>
      <c r="O81" s="108">
        <f t="shared" si="6"/>
        <v>0</v>
      </c>
      <c r="P81" s="175">
        <v>0</v>
      </c>
      <c r="Q81" s="376">
        <f t="shared" si="2"/>
        <v>0</v>
      </c>
      <c r="R81" s="107">
        <v>0</v>
      </c>
      <c r="S81" s="376">
        <f t="shared" si="7"/>
        <v>0</v>
      </c>
    </row>
    <row r="82" spans="1:20">
      <c r="A82" s="110"/>
      <c r="C82" s="43"/>
      <c r="D82" s="43"/>
      <c r="E82" s="107">
        <v>0</v>
      </c>
      <c r="F82" s="48">
        <f t="shared" si="0"/>
        <v>0</v>
      </c>
      <c r="G82" s="108">
        <f t="shared" si="1"/>
        <v>0</v>
      </c>
      <c r="H82" s="107">
        <v>0</v>
      </c>
      <c r="I82" s="48">
        <f t="shared" si="3"/>
        <v>0</v>
      </c>
      <c r="J82" s="108">
        <f t="shared" si="4"/>
        <v>0</v>
      </c>
      <c r="K82" s="107">
        <v>0</v>
      </c>
      <c r="L82" s="108">
        <f t="shared" si="5"/>
        <v>0</v>
      </c>
      <c r="M82" s="420">
        <v>0</v>
      </c>
      <c r="N82" s="108">
        <f>+'2-Incentive ROE'!K$40*'1-Project Rev Req'!M82/100</f>
        <v>0</v>
      </c>
      <c r="O82" s="108">
        <f t="shared" si="6"/>
        <v>0</v>
      </c>
      <c r="P82" s="175">
        <v>0</v>
      </c>
      <c r="Q82" s="376">
        <f t="shared" si="2"/>
        <v>0</v>
      </c>
      <c r="R82" s="107">
        <v>0</v>
      </c>
      <c r="S82" s="376">
        <f t="shared" si="7"/>
        <v>0</v>
      </c>
    </row>
    <row r="83" spans="1:20">
      <c r="A83" s="110"/>
      <c r="C83" s="43"/>
      <c r="D83" s="43"/>
      <c r="E83" s="107">
        <v>0</v>
      </c>
      <c r="F83" s="48">
        <f t="shared" si="0"/>
        <v>0</v>
      </c>
      <c r="G83" s="108">
        <f t="shared" si="1"/>
        <v>0</v>
      </c>
      <c r="H83" s="107">
        <v>0</v>
      </c>
      <c r="I83" s="48">
        <f t="shared" si="3"/>
        <v>0</v>
      </c>
      <c r="J83" s="108">
        <f t="shared" si="4"/>
        <v>0</v>
      </c>
      <c r="K83" s="107">
        <v>0</v>
      </c>
      <c r="L83" s="108">
        <f t="shared" si="5"/>
        <v>0</v>
      </c>
      <c r="M83" s="420">
        <v>0</v>
      </c>
      <c r="N83" s="108">
        <f>+'2-Incentive ROE'!K$40*'1-Project Rev Req'!M83/100</f>
        <v>0</v>
      </c>
      <c r="O83" s="108">
        <f t="shared" si="6"/>
        <v>0</v>
      </c>
      <c r="P83" s="175">
        <v>0</v>
      </c>
      <c r="Q83" s="376">
        <f t="shared" si="2"/>
        <v>0</v>
      </c>
      <c r="R83" s="107">
        <v>0</v>
      </c>
      <c r="S83" s="376">
        <f t="shared" si="7"/>
        <v>0</v>
      </c>
    </row>
    <row r="84" spans="1:20">
      <c r="A84" s="110"/>
      <c r="C84" s="43"/>
      <c r="D84" s="43"/>
      <c r="E84" s="107">
        <v>0</v>
      </c>
      <c r="F84" s="48">
        <f t="shared" si="0"/>
        <v>0</v>
      </c>
      <c r="G84" s="108">
        <f t="shared" si="1"/>
        <v>0</v>
      </c>
      <c r="H84" s="107">
        <v>0</v>
      </c>
      <c r="I84" s="48">
        <f t="shared" si="3"/>
        <v>0</v>
      </c>
      <c r="J84" s="108">
        <f t="shared" si="4"/>
        <v>0</v>
      </c>
      <c r="K84" s="107">
        <v>0</v>
      </c>
      <c r="L84" s="108">
        <f t="shared" si="5"/>
        <v>0</v>
      </c>
      <c r="M84" s="420">
        <v>0</v>
      </c>
      <c r="N84" s="108">
        <f>+'2-Incentive ROE'!K$40*'1-Project Rev Req'!M84/100</f>
        <v>0</v>
      </c>
      <c r="O84" s="108">
        <f t="shared" si="6"/>
        <v>0</v>
      </c>
      <c r="P84" s="175">
        <v>0</v>
      </c>
      <c r="Q84" s="376">
        <f t="shared" si="2"/>
        <v>0</v>
      </c>
      <c r="R84" s="107">
        <v>0</v>
      </c>
      <c r="S84" s="376">
        <f t="shared" si="7"/>
        <v>0</v>
      </c>
    </row>
    <row r="85" spans="1:20">
      <c r="A85" s="111"/>
      <c r="B85" s="44"/>
      <c r="C85" s="44"/>
      <c r="D85" s="44"/>
      <c r="E85" s="44"/>
      <c r="F85" s="44"/>
      <c r="G85" s="45"/>
      <c r="H85" s="44"/>
      <c r="I85" s="44"/>
      <c r="J85" s="45"/>
      <c r="K85" s="44"/>
      <c r="L85" s="46"/>
      <c r="M85" s="421"/>
      <c r="N85" s="235"/>
      <c r="O85" s="235"/>
      <c r="P85" s="236"/>
      <c r="Q85" s="235"/>
      <c r="R85" s="44"/>
      <c r="S85" s="377">
        <f t="shared" si="7"/>
        <v>0</v>
      </c>
    </row>
    <row r="86" spans="1:20">
      <c r="A86" s="57" t="s">
        <v>259</v>
      </c>
      <c r="B86" s="80"/>
      <c r="C86" s="25" t="s">
        <v>245</v>
      </c>
      <c r="D86" s="25"/>
      <c r="E86" s="112"/>
      <c r="F86" s="50"/>
      <c r="G86" s="22"/>
      <c r="H86" s="112"/>
      <c r="I86" s="22"/>
      <c r="J86" s="22"/>
      <c r="K86" s="22"/>
      <c r="L86" s="48"/>
      <c r="M86" s="84"/>
      <c r="N86" s="47"/>
      <c r="O86" s="47"/>
      <c r="P86" s="47">
        <f>SUM(P66:P85)</f>
        <v>0</v>
      </c>
      <c r="Q86" s="47"/>
      <c r="R86" s="47"/>
      <c r="S86" s="47">
        <f>SUM(S66:S85)</f>
        <v>0</v>
      </c>
    </row>
    <row r="87" spans="1:20">
      <c r="E87" s="47"/>
      <c r="F87" s="47"/>
      <c r="G87" s="47"/>
      <c r="H87" s="47"/>
      <c r="I87" s="47"/>
      <c r="J87" s="47"/>
      <c r="K87" s="47"/>
      <c r="L87" s="48"/>
    </row>
    <row r="88" spans="1:20">
      <c r="A88" s="113"/>
      <c r="E88" s="47"/>
      <c r="F88" s="47"/>
      <c r="G88" s="47"/>
      <c r="H88" s="47"/>
      <c r="I88" s="47"/>
      <c r="J88" s="47"/>
      <c r="K88" s="47"/>
      <c r="L88" s="48"/>
      <c r="M88" s="84"/>
      <c r="N88" s="84"/>
      <c r="O88" s="84"/>
      <c r="T88" s="614"/>
    </row>
    <row r="89" spans="1:20">
      <c r="K89" s="49"/>
      <c r="L89" s="49"/>
      <c r="M89" s="49"/>
      <c r="N89" s="49"/>
      <c r="O89" s="49"/>
      <c r="T89" s="614"/>
    </row>
    <row r="90" spans="1:20">
      <c r="K90" s="49"/>
      <c r="L90" s="49"/>
      <c r="M90" s="49"/>
      <c r="N90" s="49"/>
      <c r="O90" s="49"/>
      <c r="T90" s="614"/>
    </row>
    <row r="91" spans="1:20">
      <c r="A91" s="24" t="s">
        <v>73</v>
      </c>
      <c r="T91" s="614"/>
    </row>
    <row r="92" spans="1:20" ht="13.5" thickBot="1">
      <c r="A92" s="114" t="s">
        <v>74</v>
      </c>
      <c r="T92" s="614"/>
    </row>
    <row r="93" spans="1:20">
      <c r="A93" s="115" t="s">
        <v>75</v>
      </c>
      <c r="C93" s="1163" t="s">
        <v>712</v>
      </c>
      <c r="D93" s="1163"/>
      <c r="E93" s="1163"/>
      <c r="F93" s="1163"/>
      <c r="G93" s="1163"/>
      <c r="H93" s="1163"/>
      <c r="I93" s="1163"/>
      <c r="J93" s="1163"/>
      <c r="K93" s="1163"/>
      <c r="L93" s="1163"/>
      <c r="M93" s="1163"/>
      <c r="N93" s="1163"/>
      <c r="O93" s="1163"/>
      <c r="P93" s="1163"/>
      <c r="Q93" s="1163"/>
      <c r="T93" s="614"/>
    </row>
    <row r="94" spans="1:20">
      <c r="A94" s="115" t="s">
        <v>76</v>
      </c>
      <c r="C94" s="1163" t="s">
        <v>665</v>
      </c>
      <c r="D94" s="1163"/>
      <c r="E94" s="1163"/>
      <c r="F94" s="1163"/>
      <c r="G94" s="1163"/>
      <c r="H94" s="1163"/>
      <c r="I94" s="1163"/>
      <c r="J94" s="1163"/>
      <c r="K94" s="1163"/>
      <c r="L94" s="1163"/>
      <c r="M94" s="1163"/>
      <c r="N94" s="1163"/>
      <c r="O94" s="1163"/>
      <c r="P94" s="1163"/>
      <c r="Q94" s="1163"/>
    </row>
    <row r="95" spans="1:20">
      <c r="A95" s="115" t="s">
        <v>77</v>
      </c>
      <c r="C95" s="1164" t="s">
        <v>685</v>
      </c>
      <c r="D95" s="1164"/>
      <c r="E95" s="1164"/>
      <c r="F95" s="1164"/>
      <c r="G95" s="1164"/>
      <c r="H95" s="1164"/>
      <c r="I95" s="1164"/>
      <c r="J95" s="1164"/>
      <c r="K95" s="1164"/>
      <c r="L95" s="1164"/>
      <c r="M95" s="1164"/>
      <c r="N95" s="1164"/>
      <c r="O95" s="1164"/>
      <c r="P95" s="1164"/>
      <c r="Q95" s="1164"/>
    </row>
    <row r="96" spans="1:20">
      <c r="C96" s="24" t="s">
        <v>668</v>
      </c>
    </row>
    <row r="97" spans="1:21">
      <c r="A97" s="115" t="s">
        <v>78</v>
      </c>
      <c r="C97" s="1164" t="s">
        <v>856</v>
      </c>
      <c r="D97" s="1164"/>
      <c r="E97" s="1164"/>
      <c r="F97" s="1164"/>
      <c r="G97" s="1164"/>
      <c r="H97" s="1164"/>
      <c r="I97" s="1164"/>
      <c r="J97" s="1164"/>
      <c r="K97" s="1164"/>
      <c r="L97" s="1164"/>
      <c r="M97" s="1164"/>
      <c r="N97" s="1164"/>
      <c r="O97" s="1164"/>
      <c r="P97" s="1164"/>
      <c r="Q97" s="1164"/>
    </row>
    <row r="98" spans="1:21">
      <c r="A98" s="50" t="s">
        <v>79</v>
      </c>
      <c r="C98" s="1162" t="s">
        <v>667</v>
      </c>
      <c r="D98" s="1162"/>
      <c r="E98" s="1162"/>
      <c r="F98" s="1162"/>
      <c r="G98" s="1162"/>
      <c r="H98" s="1162"/>
      <c r="I98" s="1162"/>
      <c r="J98" s="1162"/>
      <c r="K98" s="1162"/>
      <c r="L98" s="1162"/>
      <c r="M98" s="1162"/>
      <c r="N98" s="1162"/>
      <c r="O98" s="1162"/>
      <c r="P98" s="1162"/>
      <c r="Q98" s="1162"/>
      <c r="U98" s="47"/>
    </row>
    <row r="99" spans="1:21">
      <c r="A99" s="50" t="s">
        <v>80</v>
      </c>
      <c r="C99" s="1162" t="s">
        <v>881</v>
      </c>
      <c r="D99" s="1162"/>
      <c r="E99" s="1162"/>
      <c r="F99" s="1162"/>
      <c r="G99" s="1162"/>
      <c r="H99" s="1162"/>
      <c r="I99" s="1162"/>
      <c r="J99" s="1162"/>
      <c r="K99" s="1162"/>
      <c r="L99" s="1162"/>
      <c r="M99" s="1162"/>
      <c r="N99" s="1162"/>
      <c r="O99" s="1162"/>
      <c r="P99" s="1162"/>
      <c r="Q99" s="1162"/>
    </row>
    <row r="100" spans="1:21">
      <c r="A100" s="50" t="s">
        <v>81</v>
      </c>
      <c r="C100" s="1162" t="s">
        <v>713</v>
      </c>
      <c r="D100" s="1162"/>
      <c r="E100" s="1162"/>
      <c r="F100" s="1162"/>
      <c r="G100" s="1162"/>
      <c r="H100" s="1162"/>
      <c r="I100" s="1162"/>
      <c r="J100" s="1162"/>
      <c r="K100" s="1162"/>
      <c r="L100" s="1162"/>
      <c r="M100" s="1162"/>
      <c r="N100" s="1162"/>
      <c r="O100" s="1162"/>
      <c r="P100" s="1162"/>
      <c r="Q100" s="1162"/>
    </row>
    <row r="101" spans="1:21">
      <c r="A101" s="50" t="s">
        <v>83</v>
      </c>
      <c r="C101" s="1162" t="s">
        <v>714</v>
      </c>
      <c r="D101" s="1162"/>
      <c r="E101" s="1162"/>
      <c r="F101" s="1162"/>
      <c r="G101" s="1162"/>
      <c r="H101" s="1162"/>
      <c r="I101" s="1162"/>
      <c r="J101" s="1162"/>
      <c r="K101" s="1162"/>
      <c r="L101" s="1162"/>
      <c r="M101" s="1162"/>
      <c r="N101" s="1162"/>
      <c r="O101" s="1162"/>
      <c r="P101" s="1162"/>
      <c r="Q101" s="1162"/>
    </row>
    <row r="102" spans="1:21">
      <c r="A102" s="50" t="s">
        <v>84</v>
      </c>
      <c r="C102" s="24" t="s">
        <v>565</v>
      </c>
    </row>
    <row r="103" spans="1:21">
      <c r="A103" s="57" t="s">
        <v>85</v>
      </c>
      <c r="C103" s="86" t="s">
        <v>715</v>
      </c>
      <c r="D103" s="57"/>
      <c r="E103" s="50"/>
      <c r="F103" s="50"/>
      <c r="G103" s="22"/>
      <c r="J103" s="71"/>
      <c r="P103" s="22"/>
      <c r="Q103" s="52"/>
    </row>
    <row r="104" spans="1:21">
      <c r="A104" s="57" t="s">
        <v>161</v>
      </c>
      <c r="C104" s="24" t="s">
        <v>557</v>
      </c>
      <c r="D104" s="57"/>
      <c r="E104" s="50"/>
      <c r="F104" s="50"/>
      <c r="G104" s="22"/>
      <c r="J104" s="71"/>
      <c r="P104" s="22"/>
      <c r="Q104" s="68"/>
    </row>
    <row r="105" spans="1:21">
      <c r="A105" s="50" t="s">
        <v>195</v>
      </c>
      <c r="C105" s="15" t="s">
        <v>575</v>
      </c>
    </row>
    <row r="106" spans="1:21">
      <c r="A106" s="50" t="s">
        <v>777</v>
      </c>
      <c r="C106" s="24" t="s">
        <v>778</v>
      </c>
    </row>
    <row r="107" spans="1:21">
      <c r="A107" s="50" t="s">
        <v>198</v>
      </c>
      <c r="C107" s="24" t="s">
        <v>859</v>
      </c>
    </row>
    <row r="108" spans="1:21">
      <c r="C108" s="24" t="s">
        <v>841</v>
      </c>
    </row>
    <row r="109" spans="1:21" ht="15.75">
      <c r="C109" s="1161"/>
      <c r="D109" s="1161"/>
      <c r="E109" s="1161"/>
      <c r="F109" s="1161"/>
      <c r="G109" s="1161"/>
    </row>
    <row r="213" spans="2:2">
      <c r="B213" s="24" t="s">
        <v>1445</v>
      </c>
    </row>
  </sheetData>
  <customSheetViews>
    <customSheetView guid="{FBCC48E4-C877-408C-9E23-E60DD74454B1}" scale="85" fitToPage="1" topLeftCell="A63">
      <selection activeCell="H18" sqref="H18"/>
      <rowBreaks count="1" manualBreakCount="1">
        <brk id="54" max="18" man="1"/>
      </rowBreaks>
      <pageMargins left="0.25" right="0.25" top="0.75" bottom="0.75" header="0.3" footer="0.3"/>
      <pageSetup scale="41" fitToHeight="0" orientation="landscape" r:id="rId1"/>
    </customSheetView>
    <customSheetView guid="{F04A2B9A-C6FE-4FEB-AD1E-2CF9AC309BE4}" scale="50" showPageBreaks="1" printArea="1" view="pageBreakPreview">
      <selection activeCell="G20" sqref="G20"/>
      <rowBreaks count="1" manualBreakCount="1">
        <brk id="50" max="13" man="1"/>
      </rowBreaks>
      <pageMargins left="0.56999999999999995" right="0.3" top="0.77" bottom="0.75" header="0.5" footer="0.5"/>
      <printOptions horizontalCentered="1"/>
      <pageSetup scale="43" fitToHeight="0" orientation="landscape" verticalDpi="300" r:id="rId2"/>
      <headerFooter alignWithMargins="0"/>
    </customSheetView>
  </customSheetViews>
  <mergeCells count="9">
    <mergeCell ref="C109:G109"/>
    <mergeCell ref="C100:Q100"/>
    <mergeCell ref="C101:Q101"/>
    <mergeCell ref="C93:Q93"/>
    <mergeCell ref="C94:Q94"/>
    <mergeCell ref="C95:Q95"/>
    <mergeCell ref="C97:Q97"/>
    <mergeCell ref="C98:Q98"/>
    <mergeCell ref="C99:Q99"/>
  </mergeCells>
  <phoneticPr fontId="0" type="noConversion"/>
  <printOptions horizontalCentered="1"/>
  <pageMargins left="3.472222222222222E-3" right="3.472222222222222E-3" top="6.9444444444444441E-3" bottom="6.9444444444444441E-3" header="4.1666666666666666E-3" footer="4.1666666666666666E-3"/>
  <pageSetup scale="40" fitToHeight="0" orientation="landscape" r:id="rId3"/>
  <rowBreaks count="1" manualBreakCount="1">
    <brk id="54" max="20" man="1"/>
  </rowBreaks>
  <customProperties>
    <customPr name="_pios_id" r:id="rId4"/>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K213"/>
  <sheetViews>
    <sheetView tabSelected="1" topLeftCell="A28" zoomScaleNormal="100" zoomScaleSheetLayoutView="80" workbookViewId="0">
      <selection activeCell="A18" sqref="A18"/>
    </sheetView>
  </sheetViews>
  <sheetFormatPr defaultRowHeight="15"/>
  <cols>
    <col min="2" max="2" width="27.33203125" customWidth="1"/>
    <col min="3" max="3" width="20.109375" bestFit="1" customWidth="1"/>
    <col min="4" max="4" width="11.6640625" customWidth="1"/>
    <col min="5" max="5" width="14.6640625" customWidth="1"/>
    <col min="6" max="6" width="13.33203125" customWidth="1"/>
    <col min="7" max="7" width="12.109375" customWidth="1"/>
    <col min="8" max="8" width="12.88671875" customWidth="1"/>
    <col min="9" max="9" width="9.109375" bestFit="1" customWidth="1"/>
    <col min="10" max="10" width="10.88671875" customWidth="1"/>
    <col min="11" max="11" width="11" customWidth="1"/>
    <col min="13" max="13" width="15.109375" customWidth="1"/>
  </cols>
  <sheetData>
    <row r="1" spans="1:11">
      <c r="A1" s="24"/>
      <c r="B1" s="24"/>
      <c r="C1" s="24"/>
      <c r="D1" s="24"/>
      <c r="E1" s="24"/>
      <c r="F1" s="24"/>
      <c r="G1" s="24"/>
      <c r="H1" s="24"/>
      <c r="I1" s="24"/>
      <c r="J1" s="19"/>
      <c r="K1" s="24"/>
    </row>
    <row r="2" spans="1:11">
      <c r="A2" s="24"/>
      <c r="B2" s="24"/>
      <c r="C2" s="24"/>
      <c r="D2" s="24"/>
      <c r="E2" s="24"/>
      <c r="F2" s="24"/>
      <c r="G2" s="24"/>
      <c r="H2" s="24"/>
      <c r="I2" s="24"/>
      <c r="J2" s="24"/>
      <c r="K2" s="24"/>
    </row>
    <row r="3" spans="1:11">
      <c r="A3" s="24"/>
      <c r="B3" s="24"/>
      <c r="C3" s="24"/>
      <c r="D3" s="24"/>
      <c r="E3" s="24"/>
      <c r="F3" s="24"/>
      <c r="G3" s="24"/>
      <c r="H3" s="24"/>
      <c r="I3" s="24"/>
      <c r="J3" s="24"/>
      <c r="K3" s="24"/>
    </row>
    <row r="4" spans="1:11">
      <c r="A4" s="24"/>
      <c r="B4" s="24"/>
      <c r="C4" s="24"/>
      <c r="D4" s="24"/>
      <c r="E4" s="24"/>
      <c r="F4" s="24"/>
      <c r="G4" s="24"/>
      <c r="H4" s="24"/>
      <c r="I4" s="24"/>
      <c r="J4" s="24"/>
      <c r="K4" s="24"/>
    </row>
    <row r="5" spans="1:11">
      <c r="A5" s="522"/>
      <c r="B5" s="24"/>
      <c r="C5" s="24"/>
      <c r="D5" s="19"/>
      <c r="E5" s="20" t="s">
        <v>946</v>
      </c>
      <c r="F5" s="19"/>
      <c r="G5" s="19"/>
      <c r="H5" s="24"/>
      <c r="I5" s="19"/>
      <c r="J5" s="19"/>
      <c r="K5" s="19"/>
    </row>
    <row r="6" spans="1:11">
      <c r="A6" s="522"/>
      <c r="B6" s="24"/>
      <c r="C6" s="24"/>
      <c r="D6" s="19"/>
      <c r="E6" s="418" t="s">
        <v>947</v>
      </c>
      <c r="F6" s="22"/>
      <c r="G6" s="22"/>
      <c r="H6" s="24"/>
      <c r="I6" s="22"/>
      <c r="J6" s="22"/>
      <c r="K6" s="22"/>
    </row>
    <row r="7" spans="1:11">
      <c r="A7" s="522"/>
      <c r="B7" s="24"/>
      <c r="C7" s="25"/>
      <c r="D7" s="25"/>
      <c r="E7" s="31" t="str">
        <f>+'Attachment H'!D5</f>
        <v>GridLiance High Plains LLC</v>
      </c>
      <c r="F7" s="25"/>
      <c r="G7" s="25"/>
      <c r="H7" s="24"/>
      <c r="I7" s="25"/>
      <c r="J7" s="25"/>
      <c r="K7" s="25"/>
    </row>
    <row r="8" spans="1:11">
      <c r="A8" s="523"/>
      <c r="B8" s="24"/>
      <c r="C8" s="24"/>
      <c r="D8" s="24"/>
      <c r="E8" s="62"/>
      <c r="F8" s="62"/>
      <c r="G8" s="62"/>
      <c r="H8" s="24"/>
      <c r="I8" s="25"/>
      <c r="J8" s="25"/>
      <c r="K8" s="25"/>
    </row>
    <row r="9" spans="1:11">
      <c r="A9" s="524"/>
      <c r="B9" s="15"/>
      <c r="C9" s="15"/>
      <c r="D9" s="15"/>
      <c r="E9" s="15"/>
      <c r="F9" s="15"/>
      <c r="G9" s="15"/>
      <c r="H9" s="15"/>
      <c r="I9" s="15"/>
      <c r="J9" s="15"/>
      <c r="K9" s="303"/>
    </row>
    <row r="10" spans="1:11">
      <c r="A10" s="524"/>
      <c r="B10" s="15"/>
      <c r="C10" s="15"/>
      <c r="D10" s="1165" t="s">
        <v>879</v>
      </c>
      <c r="E10" s="1166"/>
      <c r="F10" s="449"/>
      <c r="G10" s="451" t="s">
        <v>621</v>
      </c>
      <c r="H10" s="449"/>
      <c r="I10" s="452"/>
      <c r="J10" s="452"/>
      <c r="K10" s="450"/>
    </row>
    <row r="11" spans="1:11" ht="15.75">
      <c r="A11" s="524">
        <v>1</v>
      </c>
      <c r="B11" s="15" t="s">
        <v>878</v>
      </c>
      <c r="C11" s="15"/>
      <c r="D11" s="1167" t="s">
        <v>880</v>
      </c>
      <c r="E11" s="1168"/>
      <c r="F11" s="647" t="s">
        <v>725</v>
      </c>
      <c r="G11" s="453" t="s">
        <v>622</v>
      </c>
      <c r="H11" s="647" t="s">
        <v>623</v>
      </c>
      <c r="I11" s="273"/>
      <c r="J11" s="273"/>
      <c r="K11" s="630"/>
    </row>
    <row r="12" spans="1:11">
      <c r="A12" s="524">
        <v>2</v>
      </c>
      <c r="B12" s="860">
        <v>2025</v>
      </c>
      <c r="C12" s="15"/>
      <c r="D12" s="455"/>
      <c r="E12" s="455"/>
      <c r="F12" s="525">
        <v>15676914.6</v>
      </c>
      <c r="G12" s="456"/>
      <c r="H12" s="455"/>
      <c r="I12" s="455"/>
      <c r="J12" s="455"/>
      <c r="K12" s="449"/>
    </row>
    <row r="13" spans="1:11">
      <c r="A13" s="405"/>
      <c r="B13" s="457" t="s">
        <v>75</v>
      </c>
      <c r="C13" s="457" t="s">
        <v>76</v>
      </c>
      <c r="D13" s="453" t="s">
        <v>77</v>
      </c>
      <c r="E13" s="453" t="s">
        <v>78</v>
      </c>
      <c r="F13" s="451" t="s">
        <v>79</v>
      </c>
      <c r="G13" s="457" t="s">
        <v>80</v>
      </c>
      <c r="H13" s="458" t="s">
        <v>81</v>
      </c>
      <c r="I13" s="458" t="s">
        <v>83</v>
      </c>
      <c r="J13" s="458" t="s">
        <v>84</v>
      </c>
      <c r="K13" s="527" t="s">
        <v>85</v>
      </c>
    </row>
    <row r="14" spans="1:11">
      <c r="A14" s="524"/>
      <c r="B14" s="455"/>
      <c r="C14" s="451"/>
      <c r="D14" s="451"/>
      <c r="E14" s="526" t="s">
        <v>726</v>
      </c>
      <c r="F14" s="451"/>
      <c r="G14" s="451"/>
      <c r="H14" s="455"/>
      <c r="I14" s="451"/>
      <c r="J14" s="455"/>
      <c r="K14" s="455"/>
    </row>
    <row r="15" spans="1:11">
      <c r="A15" s="524"/>
      <c r="B15" s="456"/>
      <c r="C15" s="458"/>
      <c r="D15" s="458" t="s">
        <v>871</v>
      </c>
      <c r="E15" s="527" t="s">
        <v>21</v>
      </c>
      <c r="F15" s="458" t="s">
        <v>626</v>
      </c>
      <c r="G15" s="458" t="s">
        <v>870</v>
      </c>
      <c r="H15" s="458" t="s">
        <v>624</v>
      </c>
      <c r="I15" s="458"/>
      <c r="J15" s="458" t="s">
        <v>496</v>
      </c>
      <c r="K15" s="458"/>
    </row>
    <row r="16" spans="1:11">
      <c r="A16" s="524"/>
      <c r="B16" s="458" t="s">
        <v>636</v>
      </c>
      <c r="C16" s="458"/>
      <c r="D16" s="458" t="s">
        <v>625</v>
      </c>
      <c r="E16" s="527" t="s">
        <v>727</v>
      </c>
      <c r="F16" s="458" t="s">
        <v>631</v>
      </c>
      <c r="G16" s="458" t="s">
        <v>625</v>
      </c>
      <c r="H16" s="458" t="s">
        <v>547</v>
      </c>
      <c r="I16" s="451" t="s">
        <v>687</v>
      </c>
      <c r="J16" s="458" t="s">
        <v>627</v>
      </c>
      <c r="K16" s="458" t="s">
        <v>728</v>
      </c>
    </row>
    <row r="17" spans="1:11" ht="15.75">
      <c r="A17" s="524"/>
      <c r="B17" s="453" t="s">
        <v>628</v>
      </c>
      <c r="C17" s="453" t="s">
        <v>629</v>
      </c>
      <c r="D17" s="453" t="s">
        <v>630</v>
      </c>
      <c r="E17" s="527" t="s">
        <v>622</v>
      </c>
      <c r="F17" s="529" t="s">
        <v>872</v>
      </c>
      <c r="G17" s="453" t="s">
        <v>729</v>
      </c>
      <c r="H17" s="453" t="s">
        <v>873</v>
      </c>
      <c r="I17" s="458" t="s">
        <v>730</v>
      </c>
      <c r="J17" s="453" t="s">
        <v>731</v>
      </c>
      <c r="K17" s="453" t="s">
        <v>874</v>
      </c>
    </row>
    <row r="18" spans="1:11">
      <c r="A18" s="524">
        <v>3</v>
      </c>
      <c r="B18" s="776" t="s">
        <v>1100</v>
      </c>
      <c r="C18" s="776" t="s">
        <v>1101</v>
      </c>
      <c r="D18" s="777">
        <v>16404500.156061627</v>
      </c>
      <c r="E18" s="531">
        <f>IF(D$39=0,0,D18/D$39)</f>
        <v>1</v>
      </c>
      <c r="F18" s="861">
        <f>IF(F$12=0,0,E18*F$12)</f>
        <v>15676914.6</v>
      </c>
      <c r="G18" s="779">
        <f>'11a-Wholesale Distribution '!O15</f>
        <v>14075643.335046854</v>
      </c>
      <c r="H18" s="862">
        <f t="shared" ref="H18:H37" si="0">+G18-F18</f>
        <v>-1601271.2649531458</v>
      </c>
      <c r="I18" s="863">
        <f>E56</f>
        <v>0</v>
      </c>
      <c r="J18" s="862">
        <f t="shared" ref="J18:J37" si="1">(H18+I18)*((J$41/12)*24)</f>
        <v>-243759.23713343884</v>
      </c>
      <c r="K18" s="862">
        <f>+H18+J18+I18</f>
        <v>-1845030.5020865847</v>
      </c>
    </row>
    <row r="19" spans="1:11">
      <c r="A19" s="524" t="s">
        <v>732</v>
      </c>
      <c r="B19" s="475"/>
      <c r="C19" s="475"/>
      <c r="D19" s="536">
        <v>0</v>
      </c>
      <c r="E19" s="537">
        <f t="shared" ref="E19:E37" si="2">IF(D$39=0,0,D19/D$39)</f>
        <v>0</v>
      </c>
      <c r="F19" s="859">
        <f>IF(F$12=0,0,E19*F$12)</f>
        <v>0</v>
      </c>
      <c r="G19" s="538">
        <v>0</v>
      </c>
      <c r="H19" s="537">
        <f t="shared" si="0"/>
        <v>0</v>
      </c>
      <c r="I19" s="539">
        <v>0</v>
      </c>
      <c r="J19" s="534">
        <f t="shared" si="1"/>
        <v>0</v>
      </c>
      <c r="K19" s="534">
        <f t="shared" ref="K19:K37" si="3">+H19+J19+I19</f>
        <v>0</v>
      </c>
    </row>
    <row r="20" spans="1:11">
      <c r="A20" s="524" t="s">
        <v>733</v>
      </c>
      <c r="B20" s="475"/>
      <c r="C20" s="475"/>
      <c r="D20" s="536">
        <v>0</v>
      </c>
      <c r="E20" s="537">
        <f t="shared" si="2"/>
        <v>0</v>
      </c>
      <c r="F20" s="859">
        <f t="shared" ref="F20:F37" si="4">IF(F$12=0,0,E20*F$12)</f>
        <v>0</v>
      </c>
      <c r="G20" s="538">
        <v>0</v>
      </c>
      <c r="H20" s="537">
        <f t="shared" si="0"/>
        <v>0</v>
      </c>
      <c r="I20" s="539">
        <v>0</v>
      </c>
      <c r="J20" s="534">
        <f t="shared" si="1"/>
        <v>0</v>
      </c>
      <c r="K20" s="534">
        <f t="shared" si="3"/>
        <v>0</v>
      </c>
    </row>
    <row r="21" spans="1:11">
      <c r="A21" s="524" t="s">
        <v>734</v>
      </c>
      <c r="B21" s="475"/>
      <c r="C21" s="475"/>
      <c r="D21" s="536">
        <v>0</v>
      </c>
      <c r="E21" s="537">
        <f t="shared" si="2"/>
        <v>0</v>
      </c>
      <c r="F21" s="859">
        <f t="shared" si="4"/>
        <v>0</v>
      </c>
      <c r="G21" s="538">
        <v>0</v>
      </c>
      <c r="H21" s="537">
        <f t="shared" si="0"/>
        <v>0</v>
      </c>
      <c r="I21" s="539">
        <v>0</v>
      </c>
      <c r="J21" s="534">
        <f t="shared" si="1"/>
        <v>0</v>
      </c>
      <c r="K21" s="534">
        <f t="shared" si="3"/>
        <v>0</v>
      </c>
    </row>
    <row r="22" spans="1:11">
      <c r="A22" s="524"/>
      <c r="B22" s="475"/>
      <c r="C22" s="475"/>
      <c r="D22" s="536">
        <v>0</v>
      </c>
      <c r="E22" s="537">
        <f t="shared" si="2"/>
        <v>0</v>
      </c>
      <c r="F22" s="859">
        <f t="shared" si="4"/>
        <v>0</v>
      </c>
      <c r="G22" s="538">
        <v>0</v>
      </c>
      <c r="H22" s="537">
        <f t="shared" si="0"/>
        <v>0</v>
      </c>
      <c r="I22" s="539">
        <v>0</v>
      </c>
      <c r="J22" s="534">
        <f t="shared" si="1"/>
        <v>0</v>
      </c>
      <c r="K22" s="534">
        <f t="shared" si="3"/>
        <v>0</v>
      </c>
    </row>
    <row r="23" spans="1:11">
      <c r="A23" s="524"/>
      <c r="B23" s="475"/>
      <c r="C23" s="475"/>
      <c r="D23" s="536">
        <v>0</v>
      </c>
      <c r="E23" s="537">
        <f t="shared" si="2"/>
        <v>0</v>
      </c>
      <c r="F23" s="859">
        <f t="shared" si="4"/>
        <v>0</v>
      </c>
      <c r="G23" s="538">
        <v>0</v>
      </c>
      <c r="H23" s="537">
        <f t="shared" si="0"/>
        <v>0</v>
      </c>
      <c r="I23" s="539">
        <v>0</v>
      </c>
      <c r="J23" s="534">
        <f t="shared" si="1"/>
        <v>0</v>
      </c>
      <c r="K23" s="534">
        <f t="shared" si="3"/>
        <v>0</v>
      </c>
    </row>
    <row r="24" spans="1:11">
      <c r="A24" s="524"/>
      <c r="B24" s="475"/>
      <c r="C24" s="475"/>
      <c r="D24" s="536">
        <v>0</v>
      </c>
      <c r="E24" s="537">
        <f t="shared" si="2"/>
        <v>0</v>
      </c>
      <c r="F24" s="859">
        <f t="shared" si="4"/>
        <v>0</v>
      </c>
      <c r="G24" s="538">
        <v>0</v>
      </c>
      <c r="H24" s="537">
        <f t="shared" si="0"/>
        <v>0</v>
      </c>
      <c r="I24" s="539">
        <v>0</v>
      </c>
      <c r="J24" s="534">
        <f t="shared" si="1"/>
        <v>0</v>
      </c>
      <c r="K24" s="534">
        <f t="shared" si="3"/>
        <v>0</v>
      </c>
    </row>
    <row r="25" spans="1:11">
      <c r="A25" s="524"/>
      <c r="B25" s="475"/>
      <c r="C25" s="475"/>
      <c r="D25" s="536">
        <v>0</v>
      </c>
      <c r="E25" s="537">
        <f t="shared" si="2"/>
        <v>0</v>
      </c>
      <c r="F25" s="859">
        <f t="shared" si="4"/>
        <v>0</v>
      </c>
      <c r="G25" s="538">
        <v>0</v>
      </c>
      <c r="H25" s="537">
        <f t="shared" si="0"/>
        <v>0</v>
      </c>
      <c r="I25" s="539">
        <v>0</v>
      </c>
      <c r="J25" s="534">
        <f t="shared" si="1"/>
        <v>0</v>
      </c>
      <c r="K25" s="534">
        <f t="shared" si="3"/>
        <v>0</v>
      </c>
    </row>
    <row r="26" spans="1:11">
      <c r="A26" s="524"/>
      <c r="B26" s="475"/>
      <c r="C26" s="475"/>
      <c r="D26" s="536">
        <v>0</v>
      </c>
      <c r="E26" s="537">
        <f t="shared" si="2"/>
        <v>0</v>
      </c>
      <c r="F26" s="859">
        <f t="shared" si="4"/>
        <v>0</v>
      </c>
      <c r="G26" s="538">
        <v>0</v>
      </c>
      <c r="H26" s="537">
        <f t="shared" si="0"/>
        <v>0</v>
      </c>
      <c r="I26" s="539">
        <v>0</v>
      </c>
      <c r="J26" s="534">
        <f t="shared" si="1"/>
        <v>0</v>
      </c>
      <c r="K26" s="534">
        <f t="shared" si="3"/>
        <v>0</v>
      </c>
    </row>
    <row r="27" spans="1:11">
      <c r="A27" s="524"/>
      <c r="B27" s="475"/>
      <c r="C27" s="475"/>
      <c r="D27" s="536">
        <v>0</v>
      </c>
      <c r="E27" s="537">
        <f t="shared" si="2"/>
        <v>0</v>
      </c>
      <c r="F27" s="859">
        <f t="shared" si="4"/>
        <v>0</v>
      </c>
      <c r="G27" s="538">
        <v>0</v>
      </c>
      <c r="H27" s="537">
        <f t="shared" si="0"/>
        <v>0</v>
      </c>
      <c r="I27" s="539">
        <v>0</v>
      </c>
      <c r="J27" s="534">
        <f t="shared" si="1"/>
        <v>0</v>
      </c>
      <c r="K27" s="534">
        <f t="shared" si="3"/>
        <v>0</v>
      </c>
    </row>
    <row r="28" spans="1:11">
      <c r="A28" s="524"/>
      <c r="B28" s="475"/>
      <c r="C28" s="475"/>
      <c r="D28" s="536">
        <v>0</v>
      </c>
      <c r="E28" s="537">
        <f t="shared" si="2"/>
        <v>0</v>
      </c>
      <c r="F28" s="859">
        <f t="shared" si="4"/>
        <v>0</v>
      </c>
      <c r="G28" s="538">
        <v>0</v>
      </c>
      <c r="H28" s="537">
        <f t="shared" si="0"/>
        <v>0</v>
      </c>
      <c r="I28" s="539">
        <v>0</v>
      </c>
      <c r="J28" s="534">
        <f t="shared" si="1"/>
        <v>0</v>
      </c>
      <c r="K28" s="534">
        <f t="shared" si="3"/>
        <v>0</v>
      </c>
    </row>
    <row r="29" spans="1:11">
      <c r="A29" s="524"/>
      <c r="B29" s="475"/>
      <c r="C29" s="475"/>
      <c r="D29" s="536">
        <v>0</v>
      </c>
      <c r="E29" s="537">
        <f t="shared" si="2"/>
        <v>0</v>
      </c>
      <c r="F29" s="859">
        <f t="shared" si="4"/>
        <v>0</v>
      </c>
      <c r="G29" s="538">
        <v>0</v>
      </c>
      <c r="H29" s="537">
        <f t="shared" si="0"/>
        <v>0</v>
      </c>
      <c r="I29" s="539">
        <v>0</v>
      </c>
      <c r="J29" s="534">
        <f t="shared" si="1"/>
        <v>0</v>
      </c>
      <c r="K29" s="534">
        <f t="shared" si="3"/>
        <v>0</v>
      </c>
    </row>
    <row r="30" spans="1:11">
      <c r="A30" s="524"/>
      <c r="B30" s="475"/>
      <c r="C30" s="475"/>
      <c r="D30" s="536">
        <v>0</v>
      </c>
      <c r="E30" s="537">
        <f t="shared" si="2"/>
        <v>0</v>
      </c>
      <c r="F30" s="859">
        <f t="shared" si="4"/>
        <v>0</v>
      </c>
      <c r="G30" s="538">
        <v>0</v>
      </c>
      <c r="H30" s="537">
        <f t="shared" si="0"/>
        <v>0</v>
      </c>
      <c r="I30" s="539">
        <v>0</v>
      </c>
      <c r="J30" s="534">
        <f t="shared" si="1"/>
        <v>0</v>
      </c>
      <c r="K30" s="534">
        <f t="shared" si="3"/>
        <v>0</v>
      </c>
    </row>
    <row r="31" spans="1:11">
      <c r="A31" s="524"/>
      <c r="B31" s="475"/>
      <c r="C31" s="475"/>
      <c r="D31" s="536">
        <v>0</v>
      </c>
      <c r="E31" s="537">
        <f t="shared" si="2"/>
        <v>0</v>
      </c>
      <c r="F31" s="859">
        <f t="shared" si="4"/>
        <v>0</v>
      </c>
      <c r="G31" s="538">
        <v>0</v>
      </c>
      <c r="H31" s="537">
        <f t="shared" si="0"/>
        <v>0</v>
      </c>
      <c r="I31" s="539">
        <v>0</v>
      </c>
      <c r="J31" s="534">
        <f t="shared" si="1"/>
        <v>0</v>
      </c>
      <c r="K31" s="534">
        <f t="shared" si="3"/>
        <v>0</v>
      </c>
    </row>
    <row r="32" spans="1:11">
      <c r="A32" s="524"/>
      <c r="B32" s="475"/>
      <c r="C32" s="475"/>
      <c r="D32" s="536">
        <v>0</v>
      </c>
      <c r="E32" s="537">
        <f t="shared" si="2"/>
        <v>0</v>
      </c>
      <c r="F32" s="859">
        <f t="shared" si="4"/>
        <v>0</v>
      </c>
      <c r="G32" s="538">
        <v>0</v>
      </c>
      <c r="H32" s="537">
        <f t="shared" si="0"/>
        <v>0</v>
      </c>
      <c r="I32" s="539">
        <v>0</v>
      </c>
      <c r="J32" s="534">
        <f t="shared" si="1"/>
        <v>0</v>
      </c>
      <c r="K32" s="534">
        <f t="shared" si="3"/>
        <v>0</v>
      </c>
    </row>
    <row r="33" spans="1:11">
      <c r="A33" s="524"/>
      <c r="B33" s="475"/>
      <c r="C33" s="475"/>
      <c r="D33" s="536">
        <v>0</v>
      </c>
      <c r="E33" s="537">
        <f t="shared" si="2"/>
        <v>0</v>
      </c>
      <c r="F33" s="859">
        <f t="shared" si="4"/>
        <v>0</v>
      </c>
      <c r="G33" s="538">
        <v>0</v>
      </c>
      <c r="H33" s="537">
        <f t="shared" si="0"/>
        <v>0</v>
      </c>
      <c r="I33" s="539">
        <v>0</v>
      </c>
      <c r="J33" s="534">
        <f t="shared" si="1"/>
        <v>0</v>
      </c>
      <c r="K33" s="534">
        <f t="shared" si="3"/>
        <v>0</v>
      </c>
    </row>
    <row r="34" spans="1:11">
      <c r="A34" s="524"/>
      <c r="B34" s="475"/>
      <c r="C34" s="475"/>
      <c r="D34" s="536">
        <v>0</v>
      </c>
      <c r="E34" s="537">
        <f t="shared" si="2"/>
        <v>0</v>
      </c>
      <c r="F34" s="859">
        <f t="shared" si="4"/>
        <v>0</v>
      </c>
      <c r="G34" s="538">
        <v>0</v>
      </c>
      <c r="H34" s="537">
        <f t="shared" si="0"/>
        <v>0</v>
      </c>
      <c r="I34" s="539">
        <v>0</v>
      </c>
      <c r="J34" s="534">
        <f t="shared" si="1"/>
        <v>0</v>
      </c>
      <c r="K34" s="534">
        <f t="shared" si="3"/>
        <v>0</v>
      </c>
    </row>
    <row r="35" spans="1:11">
      <c r="A35" s="524"/>
      <c r="B35" s="475"/>
      <c r="C35" s="475"/>
      <c r="D35" s="536">
        <v>0</v>
      </c>
      <c r="E35" s="537">
        <f t="shared" si="2"/>
        <v>0</v>
      </c>
      <c r="F35" s="859">
        <f t="shared" si="4"/>
        <v>0</v>
      </c>
      <c r="G35" s="538">
        <v>0</v>
      </c>
      <c r="H35" s="537">
        <f t="shared" si="0"/>
        <v>0</v>
      </c>
      <c r="I35" s="539">
        <v>0</v>
      </c>
      <c r="J35" s="534">
        <f t="shared" si="1"/>
        <v>0</v>
      </c>
      <c r="K35" s="534">
        <f t="shared" si="3"/>
        <v>0</v>
      </c>
    </row>
    <row r="36" spans="1:11">
      <c r="A36" s="524"/>
      <c r="B36" s="475"/>
      <c r="C36" s="475"/>
      <c r="D36" s="536">
        <v>0</v>
      </c>
      <c r="E36" s="537">
        <f t="shared" si="2"/>
        <v>0</v>
      </c>
      <c r="F36" s="859">
        <f t="shared" si="4"/>
        <v>0</v>
      </c>
      <c r="G36" s="538">
        <v>0</v>
      </c>
      <c r="H36" s="537">
        <f t="shared" si="0"/>
        <v>0</v>
      </c>
      <c r="I36" s="539">
        <v>0</v>
      </c>
      <c r="J36" s="534">
        <f t="shared" si="1"/>
        <v>0</v>
      </c>
      <c r="K36" s="534">
        <f t="shared" si="3"/>
        <v>0</v>
      </c>
    </row>
    <row r="37" spans="1:11">
      <c r="A37" s="524"/>
      <c r="B37" s="475"/>
      <c r="C37" s="475"/>
      <c r="D37" s="536">
        <v>0</v>
      </c>
      <c r="E37" s="537">
        <f t="shared" si="2"/>
        <v>0</v>
      </c>
      <c r="F37" s="859">
        <f t="shared" si="4"/>
        <v>0</v>
      </c>
      <c r="G37" s="538">
        <v>0</v>
      </c>
      <c r="H37" s="537">
        <f t="shared" si="0"/>
        <v>0</v>
      </c>
      <c r="I37" s="539">
        <v>0</v>
      </c>
      <c r="J37" s="534">
        <f t="shared" si="1"/>
        <v>0</v>
      </c>
      <c r="K37" s="534">
        <f t="shared" si="3"/>
        <v>0</v>
      </c>
    </row>
    <row r="38" spans="1:11">
      <c r="A38" s="524"/>
      <c r="B38" s="459"/>
      <c r="C38" s="459"/>
      <c r="D38" s="540"/>
      <c r="E38" s="541"/>
      <c r="F38" s="273"/>
      <c r="G38" s="460"/>
      <c r="H38" s="459"/>
      <c r="I38" s="459"/>
      <c r="J38" s="459"/>
      <c r="K38" s="459"/>
    </row>
    <row r="39" spans="1:11">
      <c r="A39" s="524">
        <v>4</v>
      </c>
      <c r="B39" s="15" t="s">
        <v>680</v>
      </c>
      <c r="C39" s="15"/>
      <c r="D39" s="670">
        <f>SUM(D18:D38)</f>
        <v>16404500.156061627</v>
      </c>
      <c r="E39" s="670">
        <f>SUM(E18:E38)</f>
        <v>1</v>
      </c>
      <c r="F39" s="670">
        <f>SUM(F18:F38)</f>
        <v>15676914.6</v>
      </c>
      <c r="G39" s="670">
        <f>SUM(G18:G38)</f>
        <v>14075643.335046854</v>
      </c>
      <c r="H39" s="670">
        <f>SUM(H18:H38)</f>
        <v>-1601271.2649531458</v>
      </c>
      <c r="I39" s="670"/>
      <c r="J39" s="670">
        <f>SUM(J18:J38)</f>
        <v>-243759.23713343884</v>
      </c>
      <c r="K39" s="670">
        <f>SUM(K18:K38)</f>
        <v>-1845030.5020865847</v>
      </c>
    </row>
    <row r="40" spans="1:11">
      <c r="A40" s="524"/>
      <c r="B40" s="15"/>
      <c r="C40" s="15"/>
      <c r="D40" s="542"/>
      <c r="E40" s="542"/>
      <c r="F40" s="542"/>
      <c r="G40" s="542"/>
      <c r="H40" s="542"/>
      <c r="I40" s="542"/>
      <c r="J40" s="542"/>
      <c r="K40" s="542"/>
    </row>
    <row r="41" spans="1:11">
      <c r="A41" s="524"/>
      <c r="B41" s="15"/>
      <c r="C41" s="15"/>
      <c r="D41" s="542"/>
      <c r="E41" s="542"/>
      <c r="F41" s="542"/>
      <c r="G41" s="542" t="s">
        <v>632</v>
      </c>
      <c r="H41" s="542"/>
      <c r="I41" s="542"/>
      <c r="J41" s="778">
        <f>'6-True-Up Interest'!H15*12</f>
        <v>7.6114285714285704E-2</v>
      </c>
      <c r="K41" s="124"/>
    </row>
    <row r="42" spans="1:11">
      <c r="A42" s="524"/>
      <c r="B42" s="15"/>
      <c r="C42" s="15"/>
      <c r="D42" s="542"/>
      <c r="E42" s="542"/>
      <c r="F42" s="542"/>
      <c r="G42" s="542" t="s">
        <v>633</v>
      </c>
      <c r="H42" s="542"/>
      <c r="I42" s="542"/>
      <c r="J42" s="670">
        <f>+J39</f>
        <v>-243759.23713343884</v>
      </c>
      <c r="K42" s="542"/>
    </row>
    <row r="43" spans="1:11">
      <c r="A43" s="524"/>
      <c r="B43" s="15" t="s">
        <v>268</v>
      </c>
      <c r="C43" s="15"/>
      <c r="D43" s="15"/>
      <c r="E43" s="15"/>
      <c r="F43" s="15"/>
      <c r="G43" s="15"/>
      <c r="H43" s="15"/>
      <c r="I43" s="15"/>
      <c r="J43" s="15"/>
      <c r="K43" s="15"/>
    </row>
    <row r="44" spans="1:11">
      <c r="A44" s="524"/>
      <c r="B44" s="15" t="s">
        <v>948</v>
      </c>
      <c r="C44" s="15"/>
      <c r="D44" s="15"/>
      <c r="E44" s="15"/>
      <c r="F44" s="15"/>
      <c r="G44" s="15"/>
      <c r="H44" s="15"/>
      <c r="I44" s="15"/>
      <c r="J44" s="15"/>
      <c r="K44" s="15"/>
    </row>
    <row r="45" spans="1:11">
      <c r="A45" s="524"/>
      <c r="B45" s="15" t="s">
        <v>949</v>
      </c>
      <c r="C45" s="15"/>
      <c r="D45" s="15"/>
      <c r="E45" s="15"/>
      <c r="F45" s="15"/>
      <c r="G45" s="15"/>
      <c r="H45" s="15"/>
      <c r="I45" s="15"/>
      <c r="J45" s="15"/>
      <c r="K45" s="15"/>
    </row>
    <row r="46" spans="1:11">
      <c r="A46" s="524"/>
      <c r="B46" s="15" t="s">
        <v>950</v>
      </c>
      <c r="C46" s="15"/>
      <c r="D46" s="15"/>
      <c r="E46" s="15"/>
      <c r="F46" s="15"/>
      <c r="G46" s="15"/>
      <c r="H46" s="15"/>
      <c r="I46" s="15"/>
      <c r="J46" s="15"/>
      <c r="K46" s="15"/>
    </row>
    <row r="47" spans="1:11">
      <c r="A47" s="524"/>
      <c r="B47" s="24" t="s">
        <v>876</v>
      </c>
      <c r="C47" s="15"/>
      <c r="D47" s="15"/>
      <c r="E47" s="15"/>
      <c r="F47" s="15"/>
      <c r="G47" s="15"/>
      <c r="H47" s="15"/>
      <c r="I47" s="15"/>
      <c r="J47" s="15"/>
      <c r="K47" s="15"/>
    </row>
    <row r="48" spans="1:11">
      <c r="A48" s="524"/>
      <c r="B48" s="15" t="s">
        <v>845</v>
      </c>
      <c r="C48" s="15"/>
      <c r="D48" s="15"/>
      <c r="E48" s="15"/>
      <c r="F48" s="15"/>
      <c r="G48" s="15"/>
      <c r="H48" s="15"/>
      <c r="I48" s="15"/>
      <c r="J48" s="15"/>
      <c r="K48" s="15"/>
    </row>
    <row r="49" spans="1:11">
      <c r="A49" s="524"/>
      <c r="B49" s="461" t="s">
        <v>877</v>
      </c>
      <c r="C49" s="15"/>
      <c r="D49" s="15"/>
      <c r="E49" s="15"/>
      <c r="F49" s="15"/>
      <c r="G49" s="15"/>
      <c r="H49" s="15"/>
      <c r="I49" s="15"/>
      <c r="J49" s="15"/>
      <c r="K49" s="15"/>
    </row>
    <row r="52" spans="1:11">
      <c r="A52" s="544" t="s">
        <v>735</v>
      </c>
      <c r="B52" s="24"/>
      <c r="C52" s="24"/>
      <c r="D52" s="26"/>
      <c r="E52" s="26"/>
      <c r="F52" s="26"/>
      <c r="G52" s="26"/>
      <c r="H52" s="26"/>
      <c r="I52" s="24"/>
      <c r="J52" s="24"/>
      <c r="K52" s="24"/>
    </row>
    <row r="53" spans="1:11">
      <c r="A53" s="545"/>
      <c r="B53" s="50" t="s">
        <v>286</v>
      </c>
      <c r="C53" s="462" t="s">
        <v>287</v>
      </c>
      <c r="D53" s="50" t="s">
        <v>288</v>
      </c>
      <c r="E53" s="50" t="s">
        <v>289</v>
      </c>
      <c r="F53" s="50"/>
      <c r="G53" s="24"/>
      <c r="H53" s="24"/>
      <c r="I53" s="24"/>
      <c r="J53" s="24"/>
      <c r="K53" s="24"/>
    </row>
    <row r="54" spans="1:11">
      <c r="A54" s="545"/>
      <c r="B54" s="463" t="str">
        <f>+A52</f>
        <v>Prior Period Adjustment</v>
      </c>
      <c r="C54" s="464" t="s">
        <v>19</v>
      </c>
      <c r="D54" s="464" t="s">
        <v>496</v>
      </c>
      <c r="E54" s="464" t="s">
        <v>21</v>
      </c>
      <c r="F54" s="24"/>
      <c r="G54" s="24"/>
      <c r="H54" s="24"/>
      <c r="I54" s="24"/>
      <c r="J54" s="24"/>
      <c r="K54" s="24"/>
    </row>
    <row r="55" spans="1:11">
      <c r="A55" s="545"/>
      <c r="B55" s="465" t="s">
        <v>736</v>
      </c>
      <c r="C55" s="466" t="s">
        <v>634</v>
      </c>
      <c r="D55" s="466" t="s">
        <v>594</v>
      </c>
      <c r="E55" s="466" t="s">
        <v>635</v>
      </c>
      <c r="F55" s="24"/>
      <c r="G55" s="24"/>
      <c r="H55" s="24"/>
      <c r="I55" s="24"/>
      <c r="J55" s="24"/>
      <c r="K55" s="24"/>
    </row>
    <row r="56" spans="1:11">
      <c r="A56" s="545" t="s">
        <v>211</v>
      </c>
      <c r="B56" s="467"/>
      <c r="C56" s="864">
        <v>0</v>
      </c>
      <c r="D56" s="864">
        <v>0</v>
      </c>
      <c r="E56" s="469">
        <f>+C56+D56</f>
        <v>0</v>
      </c>
      <c r="F56" s="24"/>
      <c r="G56" s="24"/>
      <c r="H56" s="24"/>
      <c r="I56" s="24"/>
      <c r="J56" s="24"/>
      <c r="K56" s="24"/>
    </row>
    <row r="57" spans="1:11">
      <c r="A57" s="545"/>
      <c r="B57" s="470"/>
      <c r="C57" s="45"/>
      <c r="D57" s="45"/>
      <c r="E57" s="377"/>
      <c r="F57" s="24"/>
      <c r="G57" s="24"/>
      <c r="H57" s="24"/>
      <c r="I57" s="24"/>
      <c r="J57" s="24"/>
      <c r="K57" s="24"/>
    </row>
    <row r="58" spans="1:11">
      <c r="A58" s="545"/>
      <c r="B58" s="24"/>
      <c r="C58" s="24"/>
      <c r="D58" s="24"/>
      <c r="E58" s="24"/>
      <c r="F58" s="24"/>
      <c r="G58" s="24"/>
      <c r="H58" s="18"/>
      <c r="I58" s="24"/>
      <c r="J58" s="24"/>
      <c r="K58" s="24"/>
    </row>
    <row r="59" spans="1:11">
      <c r="A59" s="545"/>
      <c r="B59" s="24"/>
      <c r="C59" s="15"/>
      <c r="D59" s="471"/>
      <c r="E59" s="471"/>
      <c r="F59" s="471"/>
      <c r="G59" s="471"/>
      <c r="H59" s="471"/>
      <c r="I59" s="471"/>
      <c r="J59" s="24"/>
      <c r="K59" s="24"/>
    </row>
    <row r="60" spans="1:11" ht="67.5" customHeight="1">
      <c r="A60" s="546" t="s">
        <v>268</v>
      </c>
      <c r="B60" s="115" t="s">
        <v>75</v>
      </c>
      <c r="C60" s="1169" t="s">
        <v>951</v>
      </c>
      <c r="D60" s="1169"/>
      <c r="E60" s="1169"/>
      <c r="F60" s="1169"/>
      <c r="G60" s="1169"/>
      <c r="H60" s="1169"/>
      <c r="I60" s="1169"/>
      <c r="J60" s="1169"/>
      <c r="K60" s="24"/>
    </row>
    <row r="61" spans="1:11" ht="34.5" customHeight="1">
      <c r="A61" s="545"/>
      <c r="B61" s="447" t="s">
        <v>76</v>
      </c>
      <c r="C61" s="1163" t="s">
        <v>737</v>
      </c>
      <c r="D61" s="1163"/>
      <c r="E61" s="1163"/>
      <c r="F61" s="1163"/>
      <c r="G61" s="1163"/>
      <c r="H61" s="1163"/>
      <c r="I61" s="1163"/>
      <c r="J61" s="24"/>
      <c r="K61" s="24"/>
    </row>
    <row r="213" spans="2:2">
      <c r="B213" t="s">
        <v>1445</v>
      </c>
    </row>
  </sheetData>
  <customSheetViews>
    <customSheetView guid="{FBCC48E4-C877-408C-9E23-E60DD74454B1}" fitToPage="1" topLeftCell="A12">
      <selection activeCell="G18" sqref="G18"/>
      <pageMargins left="0.25" right="0.25" top="0.75" bottom="0.75" header="0.3" footer="0.3"/>
      <pageSetup scale="74" fitToHeight="0" orientation="landscape" r:id="rId1"/>
    </customSheetView>
  </customSheetViews>
  <mergeCells count="4">
    <mergeCell ref="D10:E10"/>
    <mergeCell ref="D11:E11"/>
    <mergeCell ref="C60:J60"/>
    <mergeCell ref="C61:I61"/>
  </mergeCells>
  <printOptions horizontalCentered="1"/>
  <pageMargins left="0.25" right="0.25" top="0.5" bottom="0.5" header="0.2" footer="0.2"/>
  <pageSetup scale="44" orientation="landscape" r:id="rId2"/>
  <customProperties>
    <customPr name="_pios_id" r:id="rId3"/>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54FF8-66CD-41E3-8B5E-D99FF6A74ACC}">
  <sheetPr>
    <tabColor rgb="FFFFC000"/>
  </sheetPr>
  <dimension ref="A1"/>
  <sheetViews>
    <sheetView workbookViewId="0">
      <selection activeCell="Q26" sqref="Q26"/>
    </sheetView>
  </sheetViews>
  <sheetFormatPr defaultColWidth="9.21875" defaultRowHeight="15"/>
  <sheetData/>
  <pageMargins left="0.7" right="0.7" top="0.75" bottom="0.75" header="0.3" footer="0.3"/>
  <customProperties>
    <customPr name="_pios_id" r:id="rId1"/>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D8759-D607-42FB-A7A7-6818D95B4EA1}">
  <sheetPr>
    <tabColor rgb="FF92D050"/>
    <pageSetUpPr fitToPage="1"/>
  </sheetPr>
  <dimension ref="A1:AA50"/>
  <sheetViews>
    <sheetView workbookViewId="0">
      <selection activeCell="V29" sqref="V29"/>
    </sheetView>
  </sheetViews>
  <sheetFormatPr defaultRowHeight="15"/>
  <cols>
    <col min="1" max="1" width="19.6640625" customWidth="1"/>
    <col min="2" max="2" width="30.88671875" customWidth="1"/>
    <col min="3" max="3" width="15.6640625" customWidth="1"/>
    <col min="4" max="4" width="11" customWidth="1"/>
    <col min="5" max="5" width="17.109375" customWidth="1"/>
    <col min="6" max="6" width="18.109375" customWidth="1"/>
    <col min="7" max="7" width="7.6640625" customWidth="1"/>
    <col min="8" max="8" width="13.88671875" customWidth="1"/>
    <col min="9" max="9" width="12.88671875" customWidth="1"/>
    <col min="10" max="10" width="15.6640625" customWidth="1"/>
    <col min="11" max="11" width="16.6640625" customWidth="1"/>
    <col min="12" max="12" width="0.6640625" customWidth="1"/>
    <col min="13" max="13" width="5.77734375" hidden="1" customWidth="1"/>
    <col min="14" max="14" width="8.109375" hidden="1" customWidth="1"/>
    <col min="15" max="15" width="17.33203125" hidden="1" customWidth="1"/>
    <col min="16" max="16" width="4.88671875" hidden="1" customWidth="1"/>
    <col min="17" max="17" width="3.88671875" hidden="1" customWidth="1"/>
    <col min="18" max="18" width="6.88671875" hidden="1" customWidth="1"/>
    <col min="19" max="19" width="9.88671875" hidden="1" customWidth="1"/>
    <col min="20" max="20" width="13.109375" customWidth="1"/>
    <col min="21" max="21" width="0.6640625" customWidth="1"/>
    <col min="22" max="22" width="12.77734375" customWidth="1"/>
    <col min="23" max="23" width="13.6640625" bestFit="1" customWidth="1"/>
    <col min="24" max="24" width="1" customWidth="1"/>
    <col min="25" max="25" width="10.77734375" customWidth="1"/>
    <col min="26" max="26" width="10.77734375" bestFit="1" customWidth="1"/>
  </cols>
  <sheetData>
    <row r="1" spans="1:26">
      <c r="A1" s="743" t="s">
        <v>1427</v>
      </c>
    </row>
    <row r="2" spans="1:26" ht="15.75" customHeight="1">
      <c r="A2" s="1197" t="s">
        <v>1118</v>
      </c>
      <c r="B2" s="1198"/>
      <c r="C2" s="1198"/>
      <c r="D2" s="1198"/>
      <c r="E2" s="1198"/>
      <c r="F2" t="s">
        <v>1119</v>
      </c>
      <c r="G2" t="s">
        <v>1119</v>
      </c>
      <c r="H2" t="s">
        <v>1119</v>
      </c>
      <c r="I2" t="s">
        <v>1119</v>
      </c>
      <c r="J2" t="s">
        <v>1119</v>
      </c>
      <c r="K2" t="s">
        <v>1119</v>
      </c>
      <c r="L2" t="s">
        <v>1119</v>
      </c>
      <c r="M2" t="s">
        <v>1119</v>
      </c>
      <c r="N2" t="s">
        <v>1119</v>
      </c>
      <c r="O2" t="s">
        <v>1119</v>
      </c>
      <c r="P2" t="s">
        <v>1119</v>
      </c>
      <c r="Q2" t="s">
        <v>1119</v>
      </c>
      <c r="R2" t="s">
        <v>1119</v>
      </c>
      <c r="S2" t="s">
        <v>1119</v>
      </c>
      <c r="T2" t="s">
        <v>1119</v>
      </c>
    </row>
    <row r="3" spans="1:26" ht="15" customHeight="1">
      <c r="A3" s="1199" t="s">
        <v>1132</v>
      </c>
      <c r="B3" s="1198"/>
      <c r="C3" s="1198"/>
      <c r="D3" s="1198"/>
      <c r="E3" s="1198"/>
      <c r="F3" t="s">
        <v>1119</v>
      </c>
      <c r="G3" t="s">
        <v>1119</v>
      </c>
      <c r="H3" t="s">
        <v>1119</v>
      </c>
      <c r="I3" t="s">
        <v>1119</v>
      </c>
      <c r="J3" t="s">
        <v>1119</v>
      </c>
      <c r="K3" t="s">
        <v>1119</v>
      </c>
      <c r="L3" t="s">
        <v>1119</v>
      </c>
      <c r="M3" t="s">
        <v>1119</v>
      </c>
      <c r="N3" t="s">
        <v>1119</v>
      </c>
      <c r="O3" t="s">
        <v>1119</v>
      </c>
      <c r="P3" t="s">
        <v>1119</v>
      </c>
      <c r="Q3" t="s">
        <v>1119</v>
      </c>
      <c r="R3" t="s">
        <v>1119</v>
      </c>
      <c r="S3" t="s">
        <v>1119</v>
      </c>
      <c r="T3" t="s">
        <v>1119</v>
      </c>
    </row>
    <row r="4" spans="1:26" ht="15" customHeight="1">
      <c r="A4" s="1199" t="s">
        <v>1428</v>
      </c>
      <c r="B4" s="1198"/>
      <c r="C4" s="1198"/>
      <c r="D4" s="1198"/>
      <c r="E4" s="1198"/>
      <c r="F4" t="s">
        <v>1119</v>
      </c>
      <c r="G4" t="s">
        <v>1119</v>
      </c>
      <c r="H4" t="s">
        <v>1119</v>
      </c>
      <c r="I4" t="s">
        <v>1119</v>
      </c>
      <c r="J4" t="s">
        <v>1119</v>
      </c>
      <c r="K4" t="s">
        <v>1119</v>
      </c>
      <c r="L4" t="s">
        <v>1119</v>
      </c>
      <c r="M4" t="s">
        <v>1119</v>
      </c>
      <c r="N4" t="s">
        <v>1119</v>
      </c>
      <c r="O4" t="s">
        <v>1119</v>
      </c>
      <c r="P4" t="s">
        <v>1119</v>
      </c>
      <c r="Q4" t="s">
        <v>1119</v>
      </c>
      <c r="R4" t="s">
        <v>1119</v>
      </c>
      <c r="S4" t="s">
        <v>1119</v>
      </c>
      <c r="T4" t="s">
        <v>1119</v>
      </c>
    </row>
    <row r="5" spans="1:26">
      <c r="A5" s="1200" t="s">
        <v>1119</v>
      </c>
      <c r="B5" s="1198"/>
      <c r="C5" s="1198"/>
      <c r="D5" s="1198"/>
      <c r="E5" s="1198"/>
      <c r="F5" t="s">
        <v>1119</v>
      </c>
      <c r="G5" t="s">
        <v>1119</v>
      </c>
      <c r="H5" t="s">
        <v>1119</v>
      </c>
      <c r="I5" t="s">
        <v>1119</v>
      </c>
      <c r="J5" t="s">
        <v>1119</v>
      </c>
      <c r="K5" t="s">
        <v>1119</v>
      </c>
      <c r="L5" t="s">
        <v>1119</v>
      </c>
      <c r="M5" t="s">
        <v>1119</v>
      </c>
      <c r="N5" t="s">
        <v>1119</v>
      </c>
      <c r="O5" t="s">
        <v>1119</v>
      </c>
      <c r="P5" t="s">
        <v>1119</v>
      </c>
      <c r="Q5" t="s">
        <v>1119</v>
      </c>
      <c r="R5" t="s">
        <v>1119</v>
      </c>
      <c r="S5" t="s">
        <v>1119</v>
      </c>
      <c r="T5" t="s">
        <v>1119</v>
      </c>
      <c r="V5" s="880">
        <v>0.82899999999999996</v>
      </c>
      <c r="W5" s="880">
        <v>0.17100000000000001</v>
      </c>
      <c r="X5" s="874"/>
      <c r="Y5" s="880">
        <v>0.82899999999999996</v>
      </c>
      <c r="Z5" s="880">
        <v>0.17100000000000001</v>
      </c>
    </row>
    <row r="6" spans="1:26">
      <c r="A6" t="s">
        <v>1119</v>
      </c>
      <c r="B6" t="s">
        <v>1119</v>
      </c>
      <c r="C6" t="s">
        <v>1119</v>
      </c>
      <c r="D6" t="s">
        <v>1119</v>
      </c>
      <c r="E6" t="s">
        <v>1119</v>
      </c>
      <c r="F6" t="s">
        <v>1119</v>
      </c>
      <c r="G6" t="s">
        <v>1119</v>
      </c>
      <c r="H6" t="s">
        <v>1119</v>
      </c>
      <c r="I6" t="s">
        <v>1119</v>
      </c>
      <c r="J6" t="s">
        <v>1119</v>
      </c>
      <c r="K6" t="s">
        <v>1119</v>
      </c>
      <c r="L6" t="s">
        <v>1119</v>
      </c>
      <c r="M6" t="s">
        <v>1119</v>
      </c>
      <c r="N6" t="s">
        <v>1119</v>
      </c>
      <c r="O6" t="s">
        <v>1119</v>
      </c>
      <c r="P6" t="s">
        <v>1119</v>
      </c>
      <c r="Q6" t="s">
        <v>1119</v>
      </c>
      <c r="R6" t="s">
        <v>1119</v>
      </c>
      <c r="S6" t="s">
        <v>1119</v>
      </c>
      <c r="T6" t="s">
        <v>1119</v>
      </c>
      <c r="V6" s="881" t="s">
        <v>1133</v>
      </c>
      <c r="W6" s="881" t="s">
        <v>1134</v>
      </c>
      <c r="X6" s="874"/>
      <c r="Y6" s="881" t="s">
        <v>1133</v>
      </c>
      <c r="Z6" s="881" t="s">
        <v>1134</v>
      </c>
    </row>
    <row r="7" spans="1:26" ht="33.6" customHeight="1">
      <c r="A7" s="882" t="s">
        <v>1120</v>
      </c>
      <c r="B7" s="882" t="s">
        <v>1121</v>
      </c>
      <c r="C7" s="882" t="s">
        <v>1122</v>
      </c>
      <c r="D7" s="882" t="s">
        <v>1135</v>
      </c>
      <c r="E7" s="882" t="s">
        <v>1136</v>
      </c>
      <c r="F7" s="882" t="s">
        <v>1137</v>
      </c>
      <c r="G7" s="882" t="s">
        <v>1138</v>
      </c>
      <c r="H7" s="882" t="s">
        <v>1139</v>
      </c>
      <c r="I7" s="882" t="s">
        <v>1140</v>
      </c>
      <c r="J7" s="882" t="s">
        <v>1141</v>
      </c>
      <c r="K7" s="882" t="s">
        <v>1142</v>
      </c>
      <c r="L7" s="882" t="s">
        <v>1143</v>
      </c>
      <c r="M7" s="882" t="s">
        <v>1144</v>
      </c>
      <c r="N7" s="882" t="s">
        <v>1145</v>
      </c>
      <c r="O7" s="882" t="s">
        <v>1146</v>
      </c>
      <c r="P7" s="882" t="s">
        <v>1147</v>
      </c>
      <c r="Q7" s="882" t="s">
        <v>1148</v>
      </c>
      <c r="R7" s="882" t="s">
        <v>1149</v>
      </c>
      <c r="S7" s="882" t="s">
        <v>1150</v>
      </c>
      <c r="T7" s="882" t="s">
        <v>1123</v>
      </c>
      <c r="V7" s="1196" t="s">
        <v>1122</v>
      </c>
      <c r="W7" s="1196"/>
      <c r="X7" s="874"/>
      <c r="Y7" s="1196" t="s">
        <v>1123</v>
      </c>
      <c r="Z7" s="1196"/>
    </row>
    <row r="8" spans="1:26">
      <c r="A8" s="883" t="s">
        <v>1124</v>
      </c>
      <c r="B8" s="883" t="s">
        <v>1125</v>
      </c>
      <c r="C8" t="s">
        <v>1119</v>
      </c>
      <c r="D8" t="s">
        <v>1119</v>
      </c>
      <c r="E8" t="s">
        <v>1119</v>
      </c>
      <c r="F8" t="s">
        <v>1119</v>
      </c>
      <c r="G8" t="s">
        <v>1119</v>
      </c>
      <c r="H8" t="s">
        <v>1119</v>
      </c>
      <c r="I8" t="s">
        <v>1119</v>
      </c>
      <c r="J8" t="s">
        <v>1119</v>
      </c>
      <c r="K8" t="s">
        <v>1119</v>
      </c>
      <c r="L8" t="s">
        <v>1119</v>
      </c>
      <c r="M8" t="s">
        <v>1119</v>
      </c>
      <c r="N8" t="s">
        <v>1119</v>
      </c>
      <c r="O8" t="s">
        <v>1119</v>
      </c>
      <c r="P8" t="s">
        <v>1119</v>
      </c>
      <c r="Q8" t="s">
        <v>1119</v>
      </c>
      <c r="R8" t="s">
        <v>1119</v>
      </c>
      <c r="S8" t="s">
        <v>1119</v>
      </c>
      <c r="T8" t="s">
        <v>1119</v>
      </c>
    </row>
    <row r="9" spans="1:26" s="887" customFormat="1">
      <c r="A9" s="884" t="s">
        <v>1126</v>
      </c>
      <c r="B9" s="885" t="s">
        <v>1127</v>
      </c>
      <c r="C9" s="886">
        <v>38011</v>
      </c>
      <c r="D9" s="886">
        <v>-401</v>
      </c>
      <c r="E9" s="886">
        <v>0</v>
      </c>
      <c r="F9" s="886">
        <v>0</v>
      </c>
      <c r="G9" s="886">
        <v>0</v>
      </c>
      <c r="H9" s="886">
        <v>37610</v>
      </c>
      <c r="I9" s="886">
        <v>5642</v>
      </c>
      <c r="J9" s="886">
        <v>0</v>
      </c>
      <c r="K9" s="886">
        <v>0</v>
      </c>
      <c r="L9" s="886">
        <v>0</v>
      </c>
      <c r="M9" s="886">
        <v>0</v>
      </c>
      <c r="N9" s="886">
        <v>0</v>
      </c>
      <c r="O9" s="886">
        <v>0</v>
      </c>
      <c r="P9" s="886">
        <v>0</v>
      </c>
      <c r="Q9" s="886">
        <v>0</v>
      </c>
      <c r="R9" s="886">
        <v>0</v>
      </c>
      <c r="S9" s="886">
        <v>0</v>
      </c>
      <c r="T9" s="886">
        <v>43251</v>
      </c>
      <c r="V9" s="888">
        <f>C9*$V$5*0</f>
        <v>0</v>
      </c>
      <c r="W9" s="888">
        <f>C9*$W$5*0</f>
        <v>0</v>
      </c>
      <c r="X9" s="888"/>
      <c r="Y9" s="888">
        <f>T9*$Y$5*0</f>
        <v>0</v>
      </c>
      <c r="Z9" s="888">
        <f>T9*$Z$5*0</f>
        <v>0</v>
      </c>
    </row>
    <row r="10" spans="1:26" s="887" customFormat="1">
      <c r="A10" s="884" t="s">
        <v>1151</v>
      </c>
      <c r="B10" s="885" t="s">
        <v>1152</v>
      </c>
      <c r="C10" s="886">
        <v>0</v>
      </c>
      <c r="D10" s="886">
        <v>0</v>
      </c>
      <c r="E10" s="886">
        <v>0</v>
      </c>
      <c r="F10" s="886">
        <v>0</v>
      </c>
      <c r="G10" s="886">
        <v>0</v>
      </c>
      <c r="H10" s="886">
        <v>0</v>
      </c>
      <c r="I10" s="886">
        <v>0</v>
      </c>
      <c r="J10" s="886">
        <v>0</v>
      </c>
      <c r="K10" s="886">
        <v>0</v>
      </c>
      <c r="L10" s="886">
        <v>0</v>
      </c>
      <c r="M10" s="886">
        <v>0</v>
      </c>
      <c r="N10" s="886">
        <v>0</v>
      </c>
      <c r="O10" s="886">
        <v>0</v>
      </c>
      <c r="P10" s="886">
        <v>0</v>
      </c>
      <c r="Q10" s="886">
        <v>0</v>
      </c>
      <c r="R10" s="886">
        <v>0</v>
      </c>
      <c r="S10" s="886">
        <v>0</v>
      </c>
      <c r="T10" s="886">
        <v>0</v>
      </c>
      <c r="V10" s="888">
        <f>C10*$V$5*0</f>
        <v>0</v>
      </c>
      <c r="W10" s="888">
        <f>C10*$W$5*0</f>
        <v>0</v>
      </c>
      <c r="X10" s="888"/>
      <c r="Y10" s="888">
        <f>T10*$Y$5*0</f>
        <v>0</v>
      </c>
      <c r="Z10" s="888">
        <f>T10*$Z$5*0</f>
        <v>0</v>
      </c>
    </row>
    <row r="11" spans="1:26" s="887" customFormat="1">
      <c r="A11" s="884" t="s">
        <v>1153</v>
      </c>
      <c r="B11" s="885" t="s">
        <v>1154</v>
      </c>
      <c r="C11" s="886">
        <v>24322</v>
      </c>
      <c r="D11" s="886">
        <v>0</v>
      </c>
      <c r="E11" s="886">
        <v>0</v>
      </c>
      <c r="F11" s="886">
        <v>0</v>
      </c>
      <c r="G11" s="886">
        <v>0</v>
      </c>
      <c r="H11" s="886">
        <v>24322</v>
      </c>
      <c r="I11" s="886">
        <v>0</v>
      </c>
      <c r="J11" s="886">
        <v>0</v>
      </c>
      <c r="K11" s="886">
        <v>39420</v>
      </c>
      <c r="L11" s="886">
        <v>0</v>
      </c>
      <c r="M11" s="886">
        <v>0</v>
      </c>
      <c r="N11" s="886">
        <v>0</v>
      </c>
      <c r="O11" s="886">
        <v>0</v>
      </c>
      <c r="P11" s="886">
        <v>0</v>
      </c>
      <c r="Q11" s="886">
        <v>0</v>
      </c>
      <c r="R11" s="886">
        <v>0</v>
      </c>
      <c r="S11" s="886">
        <v>0</v>
      </c>
      <c r="T11" s="886">
        <v>63742</v>
      </c>
      <c r="V11" s="888">
        <f>C11*$V$5*0</f>
        <v>0</v>
      </c>
      <c r="W11" s="888">
        <f>C11*$W$5*0</f>
        <v>0</v>
      </c>
      <c r="X11" s="888"/>
      <c r="Y11" s="888">
        <f>T11*$Y$5*0</f>
        <v>0</v>
      </c>
      <c r="Z11" s="888">
        <f>T11*$Z$5*0</f>
        <v>0</v>
      </c>
    </row>
    <row r="12" spans="1:26" s="887" customFormat="1">
      <c r="A12" s="884" t="s">
        <v>1155</v>
      </c>
      <c r="B12" s="885" t="s">
        <v>1156</v>
      </c>
      <c r="C12" s="892">
        <v>3696</v>
      </c>
      <c r="D12" s="892">
        <v>0</v>
      </c>
      <c r="E12" s="892">
        <v>0</v>
      </c>
      <c r="F12" s="892">
        <v>0</v>
      </c>
      <c r="G12" s="892">
        <v>0</v>
      </c>
      <c r="H12" s="892">
        <v>3696</v>
      </c>
      <c r="I12" s="892">
        <v>0</v>
      </c>
      <c r="J12" s="892">
        <v>0</v>
      </c>
      <c r="K12" s="892">
        <v>6416</v>
      </c>
      <c r="L12" s="892">
        <v>0</v>
      </c>
      <c r="M12" s="892">
        <v>0</v>
      </c>
      <c r="N12" s="892">
        <v>0</v>
      </c>
      <c r="O12" s="892">
        <v>0</v>
      </c>
      <c r="P12" s="892">
        <v>0</v>
      </c>
      <c r="Q12" s="892">
        <v>0</v>
      </c>
      <c r="R12" s="892">
        <v>0</v>
      </c>
      <c r="S12" s="892">
        <v>0</v>
      </c>
      <c r="T12" s="892">
        <v>10112</v>
      </c>
      <c r="V12" s="1060">
        <f>C12*$V$5*0</f>
        <v>0</v>
      </c>
      <c r="W12" s="1060">
        <f>C12*$W$5*0</f>
        <v>0</v>
      </c>
      <c r="X12" s="1060"/>
      <c r="Y12" s="1060">
        <f>T12*$Y$5*0</f>
        <v>0</v>
      </c>
      <c r="Z12" s="1060">
        <f>T12*$Z$5*0</f>
        <v>0</v>
      </c>
    </row>
    <row r="13" spans="1:26">
      <c r="A13" s="883" t="s">
        <v>1128</v>
      </c>
      <c r="B13" t="s">
        <v>1119</v>
      </c>
      <c r="C13" s="890">
        <v>66030</v>
      </c>
      <c r="D13" s="890">
        <v>-401</v>
      </c>
      <c r="E13" s="890">
        <v>0</v>
      </c>
      <c r="F13" s="890">
        <v>0</v>
      </c>
      <c r="G13" s="890">
        <v>0</v>
      </c>
      <c r="H13" s="890">
        <v>65629</v>
      </c>
      <c r="I13" s="890">
        <v>5642</v>
      </c>
      <c r="J13" s="890">
        <v>0</v>
      </c>
      <c r="K13" s="890">
        <v>45836</v>
      </c>
      <c r="L13" s="890">
        <v>0</v>
      </c>
      <c r="M13" s="890">
        <v>0</v>
      </c>
      <c r="N13" s="890">
        <v>0</v>
      </c>
      <c r="O13" s="890">
        <v>0</v>
      </c>
      <c r="P13" s="890">
        <v>0</v>
      </c>
      <c r="Q13" s="890">
        <v>0</v>
      </c>
      <c r="R13" s="890">
        <v>0</v>
      </c>
      <c r="S13" s="890">
        <v>0</v>
      </c>
      <c r="T13" s="890">
        <v>117105</v>
      </c>
      <c r="V13" s="891">
        <f>SUM(V9:V12)</f>
        <v>0</v>
      </c>
      <c r="W13" s="891">
        <f>SUM(W9:W12)</f>
        <v>0</v>
      </c>
      <c r="X13" s="891"/>
      <c r="Y13" s="891">
        <f>SUM(Y9:Y12)</f>
        <v>0</v>
      </c>
      <c r="Z13" s="891">
        <f>SUM(Z9:Z12)</f>
        <v>0</v>
      </c>
    </row>
    <row r="14" spans="1:26" s="887" customFormat="1">
      <c r="A14" t="s">
        <v>1119</v>
      </c>
      <c r="B14" t="s">
        <v>1119</v>
      </c>
      <c r="C14" s="1126">
        <f>C13-C12-C11-C10-C9</f>
        <v>1</v>
      </c>
      <c r="D14" s="891" t="s">
        <v>1119</v>
      </c>
      <c r="E14" s="891" t="s">
        <v>1119</v>
      </c>
      <c r="F14" s="891" t="s">
        <v>1119</v>
      </c>
      <c r="G14" s="891" t="s">
        <v>1119</v>
      </c>
      <c r="H14" s="891" t="s">
        <v>1119</v>
      </c>
      <c r="I14" s="891" t="s">
        <v>1119</v>
      </c>
      <c r="J14" s="891" t="s">
        <v>1119</v>
      </c>
      <c r="K14" s="891" t="s">
        <v>1119</v>
      </c>
      <c r="L14" s="891" t="s">
        <v>1119</v>
      </c>
      <c r="M14" s="891" t="s">
        <v>1119</v>
      </c>
      <c r="N14" s="891" t="s">
        <v>1119</v>
      </c>
      <c r="O14" s="891" t="s">
        <v>1119</v>
      </c>
      <c r="P14" s="891" t="s">
        <v>1119</v>
      </c>
      <c r="Q14" s="891" t="s">
        <v>1119</v>
      </c>
      <c r="R14" s="891" t="s">
        <v>1119</v>
      </c>
      <c r="S14" s="891" t="s">
        <v>1119</v>
      </c>
      <c r="T14" s="1126">
        <f>T13-T12-T11-T10-T9</f>
        <v>0</v>
      </c>
      <c r="U14" s="888"/>
      <c r="V14" s="891"/>
      <c r="W14" s="891"/>
      <c r="X14" s="891"/>
      <c r="Y14" s="891"/>
      <c r="Z14" s="891"/>
    </row>
    <row r="15" spans="1:26" s="887" customFormat="1">
      <c r="A15" s="883" t="s">
        <v>1129</v>
      </c>
      <c r="B15" s="883" t="s">
        <v>1130</v>
      </c>
      <c r="C15" t="s">
        <v>1119</v>
      </c>
      <c r="D15" t="s">
        <v>1119</v>
      </c>
      <c r="E15" t="s">
        <v>1119</v>
      </c>
      <c r="F15" t="s">
        <v>1119</v>
      </c>
      <c r="G15" t="s">
        <v>1119</v>
      </c>
      <c r="H15" t="s">
        <v>1119</v>
      </c>
      <c r="I15" t="s">
        <v>1119</v>
      </c>
      <c r="J15" t="s">
        <v>1119</v>
      </c>
      <c r="K15" t="s">
        <v>1119</v>
      </c>
      <c r="L15" t="s">
        <v>1119</v>
      </c>
      <c r="M15" t="s">
        <v>1119</v>
      </c>
      <c r="N15" t="s">
        <v>1119</v>
      </c>
      <c r="O15" t="s">
        <v>1119</v>
      </c>
      <c r="P15" t="s">
        <v>1119</v>
      </c>
      <c r="Q15" t="s">
        <v>1119</v>
      </c>
      <c r="R15" t="s">
        <v>1119</v>
      </c>
      <c r="S15" t="s">
        <v>1119</v>
      </c>
      <c r="T15" t="s">
        <v>1119</v>
      </c>
      <c r="V15" s="891"/>
      <c r="W15" s="891"/>
      <c r="X15" s="891"/>
      <c r="Y15" s="891"/>
      <c r="Z15" s="891"/>
    </row>
    <row r="16" spans="1:26">
      <c r="A16" s="889" t="s">
        <v>1157</v>
      </c>
      <c r="B16" s="883" t="s">
        <v>1158</v>
      </c>
      <c r="C16" s="890">
        <v>-1414</v>
      </c>
      <c r="D16" s="890">
        <v>15</v>
      </c>
      <c r="E16" s="890">
        <v>486</v>
      </c>
      <c r="F16" s="890">
        <v>0</v>
      </c>
      <c r="G16" s="890">
        <v>0</v>
      </c>
      <c r="H16" s="890">
        <v>-913</v>
      </c>
      <c r="I16" s="890">
        <v>0</v>
      </c>
      <c r="J16" s="890">
        <v>0</v>
      </c>
      <c r="K16" s="890">
        <v>0</v>
      </c>
      <c r="L16" s="890">
        <v>0</v>
      </c>
      <c r="M16" s="890">
        <v>0</v>
      </c>
      <c r="N16" s="890">
        <v>0</v>
      </c>
      <c r="O16" s="890">
        <v>0</v>
      </c>
      <c r="P16" s="890">
        <v>0</v>
      </c>
      <c r="Q16" s="890">
        <v>0</v>
      </c>
      <c r="R16" s="890">
        <v>0</v>
      </c>
      <c r="S16" s="890">
        <v>0</v>
      </c>
      <c r="T16" s="890">
        <v>-914</v>
      </c>
      <c r="V16" s="891">
        <f t="shared" ref="V16:V29" si="0">C16*$V$5</f>
        <v>-1172.2059999999999</v>
      </c>
      <c r="W16" s="891">
        <f t="shared" ref="W16:W29" si="1">C16*$W$5</f>
        <v>-241.79400000000001</v>
      </c>
      <c r="X16" s="891"/>
      <c r="Y16" s="891">
        <f t="shared" ref="Y16:Y29" si="2">T16*$Y$5</f>
        <v>-757.70600000000002</v>
      </c>
      <c r="Z16" s="891">
        <f t="shared" ref="Z16:Z29" si="3">T16*$Z$5</f>
        <v>-156.29400000000001</v>
      </c>
    </row>
    <row r="17" spans="1:27" s="887" customFormat="1">
      <c r="A17" s="884" t="s">
        <v>1159</v>
      </c>
      <c r="B17" s="885" t="s">
        <v>1160</v>
      </c>
      <c r="C17" s="886">
        <v>-66338</v>
      </c>
      <c r="D17" s="886">
        <v>0</v>
      </c>
      <c r="E17" s="886">
        <v>0</v>
      </c>
      <c r="F17" s="886">
        <v>0</v>
      </c>
      <c r="G17" s="886">
        <v>0</v>
      </c>
      <c r="H17" s="886">
        <v>-66338</v>
      </c>
      <c r="I17" s="886">
        <v>0</v>
      </c>
      <c r="J17" s="886">
        <v>0</v>
      </c>
      <c r="K17" s="886">
        <v>1625</v>
      </c>
      <c r="L17" s="886">
        <v>0</v>
      </c>
      <c r="M17" s="886">
        <v>0</v>
      </c>
      <c r="N17" s="886">
        <v>0</v>
      </c>
      <c r="O17" s="886">
        <v>0</v>
      </c>
      <c r="P17" s="886">
        <v>0</v>
      </c>
      <c r="Q17" s="886">
        <v>0</v>
      </c>
      <c r="R17" s="886">
        <v>0</v>
      </c>
      <c r="S17" s="886">
        <v>0</v>
      </c>
      <c r="T17" s="886">
        <v>-64713</v>
      </c>
      <c r="V17" s="888">
        <f>C17*$V$5*0</f>
        <v>0</v>
      </c>
      <c r="W17" s="888">
        <f>C17*$W$5*0</f>
        <v>0</v>
      </c>
      <c r="X17" s="888"/>
      <c r="Y17" s="888">
        <f>T17*$Y$5*0</f>
        <v>0</v>
      </c>
      <c r="Z17" s="888">
        <f>T17*$Z$5*0</f>
        <v>0</v>
      </c>
    </row>
    <row r="18" spans="1:27" s="887" customFormat="1">
      <c r="A18" s="884" t="s">
        <v>1161</v>
      </c>
      <c r="B18" s="885" t="s">
        <v>1160</v>
      </c>
      <c r="C18" s="886">
        <v>-10477</v>
      </c>
      <c r="D18" s="886">
        <v>0</v>
      </c>
      <c r="E18" s="886">
        <v>0</v>
      </c>
      <c r="F18" s="886">
        <v>0</v>
      </c>
      <c r="G18" s="886">
        <v>0</v>
      </c>
      <c r="H18" s="886">
        <v>-10477</v>
      </c>
      <c r="I18" s="886">
        <v>0</v>
      </c>
      <c r="J18" s="886">
        <v>0</v>
      </c>
      <c r="K18" s="886">
        <v>-55</v>
      </c>
      <c r="L18" s="886">
        <v>0</v>
      </c>
      <c r="M18" s="886">
        <v>0</v>
      </c>
      <c r="N18" s="886">
        <v>0</v>
      </c>
      <c r="O18" s="886">
        <v>0</v>
      </c>
      <c r="P18" s="886">
        <v>0</v>
      </c>
      <c r="Q18" s="886">
        <v>0</v>
      </c>
      <c r="R18" s="886">
        <v>0</v>
      </c>
      <c r="S18" s="886">
        <v>0</v>
      </c>
      <c r="T18" s="886">
        <v>-10532</v>
      </c>
      <c r="V18" s="888">
        <f>C18*$V$5*0</f>
        <v>0</v>
      </c>
      <c r="W18" s="888">
        <f>C18*$W$5*0</f>
        <v>0</v>
      </c>
      <c r="X18" s="888"/>
      <c r="Y18" s="888">
        <f>T18*$Y$5*0</f>
        <v>0</v>
      </c>
      <c r="Z18" s="888">
        <f>T18*$Z$5*0</f>
        <v>0</v>
      </c>
    </row>
    <row r="19" spans="1:27">
      <c r="A19" s="889" t="s">
        <v>1162</v>
      </c>
      <c r="B19" s="883" t="s">
        <v>1163</v>
      </c>
      <c r="C19" s="890">
        <v>-87798</v>
      </c>
      <c r="D19" s="890">
        <v>0</v>
      </c>
      <c r="E19" s="890">
        <v>0</v>
      </c>
      <c r="F19" s="890">
        <v>0</v>
      </c>
      <c r="G19" s="890">
        <v>0</v>
      </c>
      <c r="H19" s="890">
        <v>-87798</v>
      </c>
      <c r="I19" s="890">
        <v>0</v>
      </c>
      <c r="J19" s="890">
        <v>0</v>
      </c>
      <c r="K19" s="890">
        <v>0</v>
      </c>
      <c r="L19" s="890">
        <v>0</v>
      </c>
      <c r="M19" s="890">
        <v>0</v>
      </c>
      <c r="N19" s="890">
        <v>0</v>
      </c>
      <c r="O19" s="890">
        <v>0</v>
      </c>
      <c r="P19" s="890">
        <v>0</v>
      </c>
      <c r="Q19" s="890">
        <v>0</v>
      </c>
      <c r="R19" s="890">
        <v>0</v>
      </c>
      <c r="S19" s="890">
        <v>0</v>
      </c>
      <c r="T19" s="890">
        <v>-87798</v>
      </c>
      <c r="V19" s="891">
        <f t="shared" si="0"/>
        <v>-72784.542000000001</v>
      </c>
      <c r="W19" s="891">
        <f t="shared" si="1"/>
        <v>-15013.458000000001</v>
      </c>
      <c r="X19" s="891"/>
      <c r="Y19" s="891">
        <f t="shared" si="2"/>
        <v>-72784.542000000001</v>
      </c>
      <c r="Z19" s="891">
        <f t="shared" si="3"/>
        <v>-15013.458000000001</v>
      </c>
    </row>
    <row r="20" spans="1:27" s="887" customFormat="1">
      <c r="A20" s="889" t="s">
        <v>1164</v>
      </c>
      <c r="B20" s="883" t="s">
        <v>1165</v>
      </c>
      <c r="C20" s="890">
        <v>-1749632</v>
      </c>
      <c r="D20" s="890">
        <v>18480</v>
      </c>
      <c r="E20" s="890">
        <v>1714569</v>
      </c>
      <c r="F20" s="890">
        <v>0</v>
      </c>
      <c r="G20" s="890">
        <v>16583</v>
      </c>
      <c r="H20" s="890">
        <v>0</v>
      </c>
      <c r="I20" s="890">
        <v>-1644084</v>
      </c>
      <c r="J20" s="890">
        <v>0</v>
      </c>
      <c r="K20" s="890">
        <v>0</v>
      </c>
      <c r="L20" s="890">
        <v>0</v>
      </c>
      <c r="M20" s="890">
        <v>0</v>
      </c>
      <c r="N20" s="890">
        <v>0</v>
      </c>
      <c r="O20" s="890">
        <v>0</v>
      </c>
      <c r="P20" s="890">
        <v>0</v>
      </c>
      <c r="Q20" s="890">
        <v>0</v>
      </c>
      <c r="R20" s="890">
        <v>0</v>
      </c>
      <c r="S20" s="890">
        <v>0</v>
      </c>
      <c r="T20" s="890">
        <v>-1644084</v>
      </c>
      <c r="V20" s="891">
        <f t="shared" si="0"/>
        <v>-1450444.9279999998</v>
      </c>
      <c r="W20" s="891">
        <f t="shared" si="1"/>
        <v>-299187.07200000004</v>
      </c>
      <c r="X20" s="891"/>
      <c r="Y20" s="891">
        <f t="shared" si="2"/>
        <v>-1362945.6359999999</v>
      </c>
      <c r="Z20" s="891">
        <f t="shared" si="3"/>
        <v>-281138.364</v>
      </c>
    </row>
    <row r="21" spans="1:27" s="887" customFormat="1">
      <c r="A21" s="889" t="s">
        <v>1166</v>
      </c>
      <c r="B21" s="883" t="s">
        <v>1167</v>
      </c>
      <c r="C21" s="890">
        <v>631621</v>
      </c>
      <c r="D21" s="890">
        <v>-6671</v>
      </c>
      <c r="E21" s="890">
        <v>-624951</v>
      </c>
      <c r="F21" s="890">
        <v>0</v>
      </c>
      <c r="G21" s="890">
        <v>0</v>
      </c>
      <c r="H21" s="890">
        <v>-1</v>
      </c>
      <c r="I21" s="890">
        <v>649734</v>
      </c>
      <c r="J21" s="890">
        <v>0</v>
      </c>
      <c r="K21" s="890">
        <v>0</v>
      </c>
      <c r="L21" s="890">
        <v>0</v>
      </c>
      <c r="M21" s="890">
        <v>0</v>
      </c>
      <c r="N21" s="890">
        <v>0</v>
      </c>
      <c r="O21" s="890">
        <v>0</v>
      </c>
      <c r="P21" s="890">
        <v>0</v>
      </c>
      <c r="Q21" s="890">
        <v>0</v>
      </c>
      <c r="R21" s="890">
        <v>0</v>
      </c>
      <c r="S21" s="890">
        <v>0</v>
      </c>
      <c r="T21" s="890">
        <v>649734</v>
      </c>
      <c r="V21" s="891">
        <f t="shared" si="0"/>
        <v>523613.80899999995</v>
      </c>
      <c r="W21" s="891">
        <f t="shared" si="1"/>
        <v>108007.19100000001</v>
      </c>
      <c r="X21" s="891"/>
      <c r="Y21" s="891">
        <f t="shared" si="2"/>
        <v>538629.48599999992</v>
      </c>
      <c r="Z21" s="891">
        <f t="shared" si="3"/>
        <v>111104.51400000001</v>
      </c>
    </row>
    <row r="22" spans="1:27">
      <c r="A22" s="889" t="s">
        <v>1168</v>
      </c>
      <c r="B22" s="883" t="s">
        <v>1169</v>
      </c>
      <c r="C22" s="890">
        <v>-2582</v>
      </c>
      <c r="D22" s="890">
        <v>27</v>
      </c>
      <c r="E22" s="890">
        <v>1550</v>
      </c>
      <c r="F22" s="890">
        <v>0</v>
      </c>
      <c r="G22" s="890">
        <v>0</v>
      </c>
      <c r="H22" s="890">
        <v>-1005</v>
      </c>
      <c r="I22" s="890">
        <v>-1869</v>
      </c>
      <c r="J22" s="890">
        <v>0</v>
      </c>
      <c r="K22" s="890">
        <v>0</v>
      </c>
      <c r="L22" s="890">
        <v>0</v>
      </c>
      <c r="M22" s="890">
        <v>0</v>
      </c>
      <c r="N22" s="890">
        <v>0</v>
      </c>
      <c r="O22" s="890">
        <v>0</v>
      </c>
      <c r="P22" s="890">
        <v>0</v>
      </c>
      <c r="Q22" s="890">
        <v>0</v>
      </c>
      <c r="R22" s="890">
        <v>0</v>
      </c>
      <c r="S22" s="890">
        <v>0</v>
      </c>
      <c r="T22" s="890">
        <v>-2875</v>
      </c>
      <c r="V22" s="891">
        <f t="shared" si="0"/>
        <v>-2140.4780000000001</v>
      </c>
      <c r="W22" s="891">
        <f t="shared" si="1"/>
        <v>-441.52200000000005</v>
      </c>
      <c r="X22" s="891"/>
      <c r="Y22" s="891">
        <f t="shared" si="2"/>
        <v>-2383.375</v>
      </c>
      <c r="Z22" s="891">
        <f t="shared" si="3"/>
        <v>-491.62500000000006</v>
      </c>
    </row>
    <row r="23" spans="1:27">
      <c r="A23" s="889" t="s">
        <v>1170</v>
      </c>
      <c r="B23" s="883" t="s">
        <v>1171</v>
      </c>
      <c r="C23" s="890">
        <v>-4294465</v>
      </c>
      <c r="D23" s="890">
        <v>45358</v>
      </c>
      <c r="E23" s="890">
        <v>-1202830</v>
      </c>
      <c r="F23" s="890">
        <v>0</v>
      </c>
      <c r="G23" s="890">
        <v>0</v>
      </c>
      <c r="H23" s="890">
        <v>-5451937</v>
      </c>
      <c r="I23" s="890">
        <v>0</v>
      </c>
      <c r="J23" s="890">
        <v>0</v>
      </c>
      <c r="K23" s="890">
        <v>0</v>
      </c>
      <c r="L23" s="890">
        <v>0</v>
      </c>
      <c r="M23" s="890">
        <v>0</v>
      </c>
      <c r="N23" s="890">
        <v>0</v>
      </c>
      <c r="O23" s="890">
        <v>0</v>
      </c>
      <c r="P23" s="890">
        <v>0</v>
      </c>
      <c r="Q23" s="890">
        <v>0</v>
      </c>
      <c r="R23" s="890">
        <v>0</v>
      </c>
      <c r="S23" s="890">
        <v>0</v>
      </c>
      <c r="T23" s="890">
        <v>-5451937</v>
      </c>
      <c r="V23" s="891">
        <f t="shared" si="0"/>
        <v>-3560111.4849999999</v>
      </c>
      <c r="W23" s="891">
        <f t="shared" si="1"/>
        <v>-734353.51500000001</v>
      </c>
      <c r="X23" s="891"/>
      <c r="Y23" s="891">
        <f t="shared" si="2"/>
        <v>-4519655.773</v>
      </c>
      <c r="Z23" s="891">
        <f t="shared" si="3"/>
        <v>-932281.22700000007</v>
      </c>
    </row>
    <row r="24" spans="1:27">
      <c r="A24" s="889" t="s">
        <v>1172</v>
      </c>
      <c r="B24" s="883" t="s">
        <v>1173</v>
      </c>
      <c r="C24" s="890">
        <v>1666</v>
      </c>
      <c r="D24" s="890">
        <v>-18</v>
      </c>
      <c r="E24" s="890">
        <v>-1271</v>
      </c>
      <c r="F24" s="890">
        <v>0</v>
      </c>
      <c r="G24" s="890">
        <v>0</v>
      </c>
      <c r="H24" s="890">
        <v>377</v>
      </c>
      <c r="I24" s="890">
        <v>-1447</v>
      </c>
      <c r="J24" s="890">
        <v>0</v>
      </c>
      <c r="K24" s="890">
        <v>0</v>
      </c>
      <c r="L24" s="890">
        <v>0</v>
      </c>
      <c r="M24" s="890">
        <v>0</v>
      </c>
      <c r="N24" s="890">
        <v>0</v>
      </c>
      <c r="O24" s="890">
        <v>0</v>
      </c>
      <c r="P24" s="890">
        <v>0</v>
      </c>
      <c r="Q24" s="890">
        <v>0</v>
      </c>
      <c r="R24" s="890">
        <v>0</v>
      </c>
      <c r="S24" s="890">
        <v>0</v>
      </c>
      <c r="T24" s="890">
        <v>-1070</v>
      </c>
      <c r="V24" s="891">
        <f t="shared" si="0"/>
        <v>1381.114</v>
      </c>
      <c r="W24" s="891">
        <f t="shared" si="1"/>
        <v>284.88600000000002</v>
      </c>
      <c r="X24" s="891"/>
      <c r="Y24" s="891">
        <f t="shared" si="2"/>
        <v>-887.03</v>
      </c>
      <c r="Z24" s="891">
        <f t="shared" si="3"/>
        <v>-182.97000000000003</v>
      </c>
    </row>
    <row r="25" spans="1:27">
      <c r="A25" s="889" t="s">
        <v>1174</v>
      </c>
      <c r="B25" s="883" t="s">
        <v>1175</v>
      </c>
      <c r="C25" s="890">
        <v>48904</v>
      </c>
      <c r="D25" s="890">
        <v>-517</v>
      </c>
      <c r="E25" s="890">
        <v>-1877</v>
      </c>
      <c r="F25" s="890">
        <v>0</v>
      </c>
      <c r="G25" s="890">
        <v>0</v>
      </c>
      <c r="H25" s="890">
        <v>46510</v>
      </c>
      <c r="I25" s="890">
        <v>5262</v>
      </c>
      <c r="J25" s="890">
        <v>0</v>
      </c>
      <c r="K25" s="890">
        <v>0</v>
      </c>
      <c r="L25" s="890">
        <v>0</v>
      </c>
      <c r="M25" s="890">
        <v>0</v>
      </c>
      <c r="N25" s="890">
        <v>0</v>
      </c>
      <c r="O25" s="890">
        <v>0</v>
      </c>
      <c r="P25" s="890">
        <v>0</v>
      </c>
      <c r="Q25" s="890">
        <v>0</v>
      </c>
      <c r="R25" s="890">
        <v>0</v>
      </c>
      <c r="S25" s="890">
        <v>0</v>
      </c>
      <c r="T25" s="890">
        <v>51772</v>
      </c>
      <c r="V25" s="891">
        <f t="shared" si="0"/>
        <v>40541.415999999997</v>
      </c>
      <c r="W25" s="891">
        <f t="shared" si="1"/>
        <v>8362.5840000000007</v>
      </c>
      <c r="X25" s="891"/>
      <c r="Y25" s="891">
        <f t="shared" si="2"/>
        <v>42918.987999999998</v>
      </c>
      <c r="Z25" s="891">
        <f t="shared" si="3"/>
        <v>8853.0120000000006</v>
      </c>
    </row>
    <row r="26" spans="1:27">
      <c r="A26" s="889" t="s">
        <v>1176</v>
      </c>
      <c r="B26" s="883" t="s">
        <v>1177</v>
      </c>
      <c r="C26" s="890">
        <v>-14520</v>
      </c>
      <c r="D26" s="890">
        <v>153</v>
      </c>
      <c r="E26" s="890">
        <v>14367</v>
      </c>
      <c r="F26" s="890">
        <v>0</v>
      </c>
      <c r="G26" s="890">
        <v>0</v>
      </c>
      <c r="H26" s="890">
        <v>0</v>
      </c>
      <c r="I26" s="890">
        <v>-23134</v>
      </c>
      <c r="J26" s="890">
        <v>0</v>
      </c>
      <c r="K26" s="890">
        <v>0</v>
      </c>
      <c r="L26" s="890">
        <v>0</v>
      </c>
      <c r="M26" s="890">
        <v>0</v>
      </c>
      <c r="N26" s="890">
        <v>0</v>
      </c>
      <c r="O26" s="890">
        <v>0</v>
      </c>
      <c r="P26" s="890">
        <v>0</v>
      </c>
      <c r="Q26" s="890">
        <v>0</v>
      </c>
      <c r="R26" s="890">
        <v>0</v>
      </c>
      <c r="S26" s="890">
        <v>0</v>
      </c>
      <c r="T26" s="890">
        <v>-23134</v>
      </c>
      <c r="V26" s="891">
        <f t="shared" si="0"/>
        <v>-12037.08</v>
      </c>
      <c r="W26" s="891">
        <f t="shared" si="1"/>
        <v>-2482.92</v>
      </c>
      <c r="X26" s="891"/>
      <c r="Y26" s="891">
        <f t="shared" si="2"/>
        <v>-19178.085999999999</v>
      </c>
      <c r="Z26" s="891">
        <f t="shared" si="3"/>
        <v>-3955.9140000000002</v>
      </c>
    </row>
    <row r="27" spans="1:27">
      <c r="A27" s="889" t="s">
        <v>1178</v>
      </c>
      <c r="B27" s="883" t="s">
        <v>1179</v>
      </c>
      <c r="C27" s="890">
        <v>0</v>
      </c>
      <c r="D27" s="890">
        <v>0</v>
      </c>
      <c r="E27" s="890">
        <v>0</v>
      </c>
      <c r="F27" s="890">
        <v>0</v>
      </c>
      <c r="G27" s="890">
        <v>0</v>
      </c>
      <c r="H27" s="890">
        <v>0</v>
      </c>
      <c r="I27" s="890">
        <v>-5983</v>
      </c>
      <c r="J27" s="890">
        <v>0</v>
      </c>
      <c r="K27" s="890">
        <v>0</v>
      </c>
      <c r="L27" s="890">
        <v>0</v>
      </c>
      <c r="M27" s="890">
        <v>0</v>
      </c>
      <c r="N27" s="890">
        <v>0</v>
      </c>
      <c r="O27" s="890">
        <v>0</v>
      </c>
      <c r="P27" s="890">
        <v>0</v>
      </c>
      <c r="Q27" s="890">
        <v>0</v>
      </c>
      <c r="R27" s="890">
        <v>0</v>
      </c>
      <c r="S27" s="890">
        <v>0</v>
      </c>
      <c r="T27" s="890">
        <v>-5983</v>
      </c>
      <c r="V27" s="891">
        <f t="shared" si="0"/>
        <v>0</v>
      </c>
      <c r="W27" s="891">
        <f t="shared" si="1"/>
        <v>0</v>
      </c>
      <c r="X27" s="891"/>
      <c r="Y27" s="891">
        <f t="shared" si="2"/>
        <v>-4959.9070000000002</v>
      </c>
      <c r="Z27" s="891">
        <f t="shared" si="3"/>
        <v>-1023.0930000000001</v>
      </c>
    </row>
    <row r="28" spans="1:27">
      <c r="A28" s="889" t="s">
        <v>1180</v>
      </c>
      <c r="B28" s="883" t="s">
        <v>1181</v>
      </c>
      <c r="C28" s="890">
        <v>-9693</v>
      </c>
      <c r="D28" s="890">
        <v>102</v>
      </c>
      <c r="E28" s="890">
        <v>10666</v>
      </c>
      <c r="F28" s="890">
        <v>0</v>
      </c>
      <c r="G28" s="890">
        <v>-1075</v>
      </c>
      <c r="H28" s="890">
        <v>0</v>
      </c>
      <c r="I28" s="890">
        <v>-10867</v>
      </c>
      <c r="J28" s="890">
        <v>0</v>
      </c>
      <c r="K28" s="890">
        <v>0</v>
      </c>
      <c r="L28" s="890">
        <v>0</v>
      </c>
      <c r="M28" s="890">
        <v>0</v>
      </c>
      <c r="N28" s="890">
        <v>0</v>
      </c>
      <c r="O28" s="890">
        <v>0</v>
      </c>
      <c r="P28" s="890">
        <v>0</v>
      </c>
      <c r="Q28" s="890">
        <v>0</v>
      </c>
      <c r="R28" s="890">
        <v>0</v>
      </c>
      <c r="S28" s="890">
        <v>0</v>
      </c>
      <c r="T28" s="890">
        <v>-10867</v>
      </c>
      <c r="V28" s="891">
        <f t="shared" si="0"/>
        <v>-8035.4969999999994</v>
      </c>
      <c r="W28" s="891">
        <f t="shared" si="1"/>
        <v>-1657.5030000000002</v>
      </c>
      <c r="X28" s="891"/>
      <c r="Y28" s="891">
        <f t="shared" si="2"/>
        <v>-9008.7430000000004</v>
      </c>
      <c r="Z28" s="891">
        <f t="shared" si="3"/>
        <v>-1858.2570000000001</v>
      </c>
    </row>
    <row r="29" spans="1:27">
      <c r="A29" s="889" t="s">
        <v>1429</v>
      </c>
      <c r="B29" s="883" t="s">
        <v>1430</v>
      </c>
      <c r="C29" s="890">
        <v>0</v>
      </c>
      <c r="D29" s="890">
        <v>0</v>
      </c>
      <c r="E29" s="890">
        <v>0</v>
      </c>
      <c r="F29" s="890">
        <v>0</v>
      </c>
      <c r="G29" s="890">
        <v>0</v>
      </c>
      <c r="H29" s="890">
        <v>0</v>
      </c>
      <c r="I29" s="890">
        <v>0</v>
      </c>
      <c r="J29" s="890">
        <v>-141882</v>
      </c>
      <c r="K29" s="890">
        <v>0</v>
      </c>
      <c r="L29" s="890">
        <v>0</v>
      </c>
      <c r="M29" s="890">
        <v>0</v>
      </c>
      <c r="N29" s="890">
        <v>0</v>
      </c>
      <c r="O29" s="890">
        <v>0</v>
      </c>
      <c r="P29" s="890">
        <v>0</v>
      </c>
      <c r="Q29" s="890">
        <v>0</v>
      </c>
      <c r="R29" s="890">
        <v>0</v>
      </c>
      <c r="S29" s="890">
        <v>0</v>
      </c>
      <c r="T29" s="890">
        <v>-141882</v>
      </c>
      <c r="V29" s="891">
        <f t="shared" si="0"/>
        <v>0</v>
      </c>
      <c r="W29" s="891">
        <f t="shared" si="1"/>
        <v>0</v>
      </c>
      <c r="X29" s="891"/>
      <c r="Y29" s="891">
        <f t="shared" si="2"/>
        <v>-117620.178</v>
      </c>
      <c r="Z29" s="891">
        <f t="shared" si="3"/>
        <v>-24261.822</v>
      </c>
    </row>
    <row r="30" spans="1:27" s="887" customFormat="1">
      <c r="A30" s="884" t="s">
        <v>1182</v>
      </c>
      <c r="B30" s="885" t="s">
        <v>1183</v>
      </c>
      <c r="C30" s="886">
        <v>87798</v>
      </c>
      <c r="D30" s="886">
        <v>0</v>
      </c>
      <c r="E30" s="886">
        <v>0</v>
      </c>
      <c r="F30" s="886">
        <v>0</v>
      </c>
      <c r="G30" s="886">
        <v>0</v>
      </c>
      <c r="H30" s="886">
        <v>87798</v>
      </c>
      <c r="I30" s="886">
        <v>0</v>
      </c>
      <c r="J30" s="886">
        <v>0</v>
      </c>
      <c r="K30" s="886">
        <v>0</v>
      </c>
      <c r="L30" s="886">
        <v>0</v>
      </c>
      <c r="M30" s="886">
        <v>0</v>
      </c>
      <c r="N30" s="886">
        <v>0</v>
      </c>
      <c r="O30" s="886">
        <v>0</v>
      </c>
      <c r="P30" s="886">
        <v>0</v>
      </c>
      <c r="Q30" s="886">
        <v>0</v>
      </c>
      <c r="R30" s="886">
        <v>0</v>
      </c>
      <c r="S30" s="886">
        <v>0</v>
      </c>
      <c r="T30" s="886">
        <v>87798</v>
      </c>
      <c r="V30" s="888">
        <f>C30*$V$5*0</f>
        <v>0</v>
      </c>
      <c r="W30" s="888">
        <f>C30*$W$5*0</f>
        <v>0</v>
      </c>
      <c r="X30" s="888"/>
      <c r="Y30" s="888">
        <f>T30*$Y$5*0</f>
        <v>0</v>
      </c>
      <c r="Z30" s="888">
        <f>T30*$Z$5*0</f>
        <v>0</v>
      </c>
    </row>
    <row r="31" spans="1:27" s="887" customFormat="1">
      <c r="A31" s="884" t="s">
        <v>1431</v>
      </c>
      <c r="B31" s="885" t="s">
        <v>1432</v>
      </c>
      <c r="C31" s="892">
        <v>0</v>
      </c>
      <c r="D31" s="892">
        <v>0</v>
      </c>
      <c r="E31" s="892">
        <v>0</v>
      </c>
      <c r="F31" s="892">
        <v>0</v>
      </c>
      <c r="G31" s="892">
        <v>0</v>
      </c>
      <c r="H31" s="892">
        <v>0</v>
      </c>
      <c r="I31" s="892">
        <v>0</v>
      </c>
      <c r="J31" s="892">
        <v>0</v>
      </c>
      <c r="K31" s="892">
        <v>141882</v>
      </c>
      <c r="L31" s="892">
        <v>0</v>
      </c>
      <c r="M31" s="892">
        <v>0</v>
      </c>
      <c r="N31" s="892">
        <v>0</v>
      </c>
      <c r="O31" s="892">
        <v>0</v>
      </c>
      <c r="P31" s="892">
        <v>0</v>
      </c>
      <c r="Q31" s="892">
        <v>0</v>
      </c>
      <c r="R31" s="892">
        <v>0</v>
      </c>
      <c r="S31" s="892">
        <v>0</v>
      </c>
      <c r="T31" s="892">
        <v>141882</v>
      </c>
      <c r="V31" s="888">
        <f>C31*$V$5*0</f>
        <v>0</v>
      </c>
      <c r="W31" s="888">
        <f>C31*$W$5*0</f>
        <v>0</v>
      </c>
      <c r="X31" s="888"/>
      <c r="Y31" s="888">
        <f>T31*$Y$5*0</f>
        <v>0</v>
      </c>
      <c r="Z31" s="888">
        <f>T31*$Z$5*0</f>
        <v>0</v>
      </c>
    </row>
    <row r="32" spans="1:27">
      <c r="A32" s="883" t="s">
        <v>1131</v>
      </c>
      <c r="B32" t="s">
        <v>1119</v>
      </c>
      <c r="C32" s="890">
        <v>-5466930</v>
      </c>
      <c r="D32" s="890">
        <v>56931</v>
      </c>
      <c r="E32" s="890">
        <v>-89292</v>
      </c>
      <c r="F32" s="890">
        <v>0</v>
      </c>
      <c r="G32" s="890">
        <v>15509</v>
      </c>
      <c r="H32" s="890">
        <v>-5483782</v>
      </c>
      <c r="I32" s="890">
        <v>-1032389</v>
      </c>
      <c r="J32" s="890">
        <v>-141882</v>
      </c>
      <c r="K32" s="890">
        <v>143452</v>
      </c>
      <c r="L32" s="890">
        <v>0</v>
      </c>
      <c r="M32" s="890">
        <v>0</v>
      </c>
      <c r="N32" s="890">
        <v>0</v>
      </c>
      <c r="O32" s="890">
        <v>0</v>
      </c>
      <c r="P32" s="890">
        <v>0</v>
      </c>
      <c r="Q32" s="890">
        <v>0</v>
      </c>
      <c r="R32" s="890">
        <v>0</v>
      </c>
      <c r="S32" s="890">
        <v>0</v>
      </c>
      <c r="T32" s="890">
        <v>-6514602</v>
      </c>
      <c r="V32" s="893">
        <f>SUM(V16:V31)</f>
        <v>-4541189.8770000003</v>
      </c>
      <c r="W32" s="893">
        <f>SUM(W16:W31)</f>
        <v>-936723.12300000002</v>
      </c>
      <c r="X32" s="891"/>
      <c r="Y32" s="893">
        <f>SUM(Y16:Y31)</f>
        <v>-5528632.5020000003</v>
      </c>
      <c r="Z32" s="893">
        <f>SUM(Z16:Z31)</f>
        <v>-1140405.4979999999</v>
      </c>
      <c r="AA32" s="891">
        <f>Z32-W32</f>
        <v>-203682.37499999988</v>
      </c>
    </row>
    <row r="33" spans="1:26" s="887" customFormat="1">
      <c r="A33" t="s">
        <v>1119</v>
      </c>
      <c r="B33" t="s">
        <v>1119</v>
      </c>
      <c r="C33" s="1127">
        <f>C32-C30-C18-C17</f>
        <v>-5477913</v>
      </c>
      <c r="D33" s="891" t="s">
        <v>1119</v>
      </c>
      <c r="E33" s="891" t="s">
        <v>1119</v>
      </c>
      <c r="F33" s="891" t="s">
        <v>1119</v>
      </c>
      <c r="G33" s="891" t="s">
        <v>1119</v>
      </c>
      <c r="H33" s="891" t="s">
        <v>1119</v>
      </c>
      <c r="I33" s="891" t="s">
        <v>1119</v>
      </c>
      <c r="J33" s="891" t="s">
        <v>1119</v>
      </c>
      <c r="K33" s="891" t="s">
        <v>1119</v>
      </c>
      <c r="L33" s="891" t="s">
        <v>1119</v>
      </c>
      <c r="M33" s="891" t="s">
        <v>1119</v>
      </c>
      <c r="N33" s="891" t="s">
        <v>1119</v>
      </c>
      <c r="O33" s="891" t="s">
        <v>1119</v>
      </c>
      <c r="P33" s="891" t="s">
        <v>1119</v>
      </c>
      <c r="Q33" s="891" t="s">
        <v>1119</v>
      </c>
      <c r="R33" s="891" t="s">
        <v>1119</v>
      </c>
      <c r="S33" s="891" t="s">
        <v>1119</v>
      </c>
      <c r="T33" s="1127">
        <f>T32-T30-T18-T17-T31</f>
        <v>-6669037</v>
      </c>
      <c r="V33" s="891"/>
      <c r="W33" s="891"/>
      <c r="X33" s="891"/>
      <c r="Y33" s="891"/>
      <c r="Z33" s="891"/>
    </row>
    <row r="34" spans="1:26">
      <c r="A34" s="883" t="s">
        <v>1184</v>
      </c>
      <c r="B34" s="883" t="s">
        <v>1185</v>
      </c>
      <c r="C34" t="s">
        <v>1119</v>
      </c>
      <c r="D34" t="s">
        <v>1119</v>
      </c>
      <c r="E34" t="s">
        <v>1119</v>
      </c>
      <c r="F34" t="s">
        <v>1119</v>
      </c>
      <c r="G34" t="s">
        <v>1119</v>
      </c>
      <c r="H34" t="s">
        <v>1119</v>
      </c>
      <c r="I34" t="s">
        <v>1119</v>
      </c>
      <c r="J34" t="s">
        <v>1119</v>
      </c>
      <c r="K34" t="s">
        <v>1119</v>
      </c>
      <c r="L34" t="s">
        <v>1119</v>
      </c>
      <c r="M34" t="s">
        <v>1119</v>
      </c>
      <c r="N34" t="s">
        <v>1119</v>
      </c>
      <c r="O34" t="s">
        <v>1119</v>
      </c>
      <c r="P34" t="s">
        <v>1119</v>
      </c>
      <c r="Q34" t="s">
        <v>1119</v>
      </c>
      <c r="R34" t="s">
        <v>1119</v>
      </c>
      <c r="S34" t="s">
        <v>1119</v>
      </c>
      <c r="T34" t="s">
        <v>1119</v>
      </c>
      <c r="V34" s="891"/>
      <c r="W34" s="891"/>
      <c r="X34" s="891"/>
      <c r="Y34" s="891"/>
      <c r="Z34" s="891"/>
    </row>
    <row r="35" spans="1:26">
      <c r="A35" s="883" t="s">
        <v>1186</v>
      </c>
      <c r="B35" t="s">
        <v>1119</v>
      </c>
      <c r="C35" s="890">
        <v>0</v>
      </c>
      <c r="D35" s="890">
        <v>0</v>
      </c>
      <c r="E35" s="890">
        <v>0</v>
      </c>
      <c r="F35" s="890">
        <v>0</v>
      </c>
      <c r="G35" s="890">
        <v>0</v>
      </c>
      <c r="H35" s="890">
        <v>0</v>
      </c>
      <c r="I35" s="890">
        <v>0</v>
      </c>
      <c r="J35" s="890">
        <v>0</v>
      </c>
      <c r="K35" s="890">
        <v>0</v>
      </c>
      <c r="L35" s="890">
        <v>0</v>
      </c>
      <c r="M35" s="890">
        <v>0</v>
      </c>
      <c r="N35" s="890">
        <v>0</v>
      </c>
      <c r="O35" s="890">
        <v>0</v>
      </c>
      <c r="P35" s="890">
        <v>0</v>
      </c>
      <c r="Q35" s="890">
        <v>0</v>
      </c>
      <c r="R35" s="890">
        <v>0</v>
      </c>
      <c r="S35" s="890">
        <v>0</v>
      </c>
      <c r="T35" s="890">
        <v>0</v>
      </c>
      <c r="V35" s="891"/>
      <c r="W35" s="891"/>
      <c r="X35" s="891"/>
      <c r="Y35" s="891"/>
      <c r="Z35" s="891"/>
    </row>
    <row r="36" spans="1:26">
      <c r="A36" t="s">
        <v>1119</v>
      </c>
      <c r="B36" t="s">
        <v>1119</v>
      </c>
      <c r="C36" t="s">
        <v>1119</v>
      </c>
      <c r="D36" t="s">
        <v>1119</v>
      </c>
      <c r="E36" t="s">
        <v>1119</v>
      </c>
      <c r="F36" t="s">
        <v>1119</v>
      </c>
      <c r="G36" t="s">
        <v>1119</v>
      </c>
      <c r="H36" t="s">
        <v>1119</v>
      </c>
      <c r="I36" t="s">
        <v>1119</v>
      </c>
      <c r="J36" t="s">
        <v>1119</v>
      </c>
      <c r="K36" t="s">
        <v>1119</v>
      </c>
      <c r="L36" t="s">
        <v>1119</v>
      </c>
      <c r="M36" t="s">
        <v>1119</v>
      </c>
      <c r="N36" t="s">
        <v>1119</v>
      </c>
      <c r="O36" t="s">
        <v>1119</v>
      </c>
      <c r="P36" t="s">
        <v>1119</v>
      </c>
      <c r="Q36" t="s">
        <v>1119</v>
      </c>
      <c r="R36" t="s">
        <v>1119</v>
      </c>
      <c r="S36" t="s">
        <v>1119</v>
      </c>
      <c r="T36" t="s">
        <v>1119</v>
      </c>
      <c r="V36" s="891"/>
      <c r="W36" s="891"/>
      <c r="X36" s="891"/>
      <c r="Y36" s="891"/>
      <c r="Z36" s="891"/>
    </row>
    <row r="37" spans="1:26">
      <c r="A37" s="883" t="s">
        <v>1187</v>
      </c>
      <c r="B37" s="883" t="s">
        <v>1188</v>
      </c>
      <c r="C37" t="s">
        <v>1119</v>
      </c>
      <c r="D37" t="s">
        <v>1119</v>
      </c>
      <c r="E37" t="s">
        <v>1119</v>
      </c>
      <c r="F37" t="s">
        <v>1119</v>
      </c>
      <c r="G37" t="s">
        <v>1119</v>
      </c>
      <c r="H37" t="s">
        <v>1119</v>
      </c>
      <c r="I37" t="s">
        <v>1119</v>
      </c>
      <c r="J37" t="s">
        <v>1119</v>
      </c>
      <c r="K37" t="s">
        <v>1119</v>
      </c>
      <c r="L37" t="s">
        <v>1119</v>
      </c>
      <c r="M37" t="s">
        <v>1119</v>
      </c>
      <c r="N37" t="s">
        <v>1119</v>
      </c>
      <c r="O37" t="s">
        <v>1119</v>
      </c>
      <c r="P37" t="s">
        <v>1119</v>
      </c>
      <c r="Q37" t="s">
        <v>1119</v>
      </c>
      <c r="R37" t="s">
        <v>1119</v>
      </c>
      <c r="S37" t="s">
        <v>1119</v>
      </c>
      <c r="T37" t="s">
        <v>1119</v>
      </c>
      <c r="V37" s="891"/>
      <c r="W37" s="891"/>
      <c r="X37" s="891"/>
      <c r="Y37" s="891"/>
      <c r="Z37" s="891"/>
    </row>
    <row r="38" spans="1:26" s="887" customFormat="1">
      <c r="A38" s="884" t="s">
        <v>1189</v>
      </c>
      <c r="B38" s="885" t="s">
        <v>1190</v>
      </c>
      <c r="C38" s="886">
        <v>-696633</v>
      </c>
      <c r="D38" s="886">
        <v>7358</v>
      </c>
      <c r="E38" s="886">
        <v>0</v>
      </c>
      <c r="F38" s="886">
        <v>0</v>
      </c>
      <c r="G38" s="886">
        <v>0</v>
      </c>
      <c r="H38" s="886">
        <v>-689275</v>
      </c>
      <c r="I38" s="886">
        <v>0</v>
      </c>
      <c r="J38" s="886">
        <v>0</v>
      </c>
      <c r="K38" s="886">
        <v>0</v>
      </c>
      <c r="L38" s="886">
        <v>0</v>
      </c>
      <c r="M38" s="886">
        <v>0</v>
      </c>
      <c r="N38" s="886">
        <v>0</v>
      </c>
      <c r="O38" s="886">
        <v>0</v>
      </c>
      <c r="P38" s="886">
        <v>0</v>
      </c>
      <c r="Q38" s="886">
        <v>0</v>
      </c>
      <c r="R38" s="886">
        <v>0</v>
      </c>
      <c r="S38" s="886">
        <v>0</v>
      </c>
      <c r="T38" s="886">
        <v>-689275</v>
      </c>
      <c r="V38" s="888"/>
      <c r="W38" s="888"/>
      <c r="X38" s="888"/>
      <c r="Y38" s="888"/>
      <c r="Z38" s="888"/>
    </row>
    <row r="39" spans="1:26" s="887" customFormat="1">
      <c r="A39" s="884" t="s">
        <v>1191</v>
      </c>
      <c r="B39" s="885" t="s">
        <v>1192</v>
      </c>
      <c r="C39" s="886">
        <v>-21313</v>
      </c>
      <c r="D39" s="886">
        <v>0</v>
      </c>
      <c r="E39" s="886">
        <v>0</v>
      </c>
      <c r="F39" s="886">
        <v>0</v>
      </c>
      <c r="G39" s="886">
        <v>0</v>
      </c>
      <c r="H39" s="886">
        <v>-21313</v>
      </c>
      <c r="I39" s="886">
        <v>0</v>
      </c>
      <c r="J39" s="886">
        <v>0</v>
      </c>
      <c r="K39" s="886">
        <v>407</v>
      </c>
      <c r="L39" s="886">
        <v>0</v>
      </c>
      <c r="M39" s="886">
        <v>0</v>
      </c>
      <c r="N39" s="886">
        <v>0</v>
      </c>
      <c r="O39" s="886">
        <v>0</v>
      </c>
      <c r="P39" s="886">
        <v>0</v>
      </c>
      <c r="Q39" s="886">
        <v>0</v>
      </c>
      <c r="R39" s="886">
        <v>0</v>
      </c>
      <c r="S39" s="886">
        <v>0</v>
      </c>
      <c r="T39" s="886">
        <v>-20906</v>
      </c>
      <c r="V39" s="888"/>
      <c r="W39" s="888"/>
      <c r="X39" s="888"/>
      <c r="Y39" s="888"/>
      <c r="Z39" s="888"/>
    </row>
    <row r="40" spans="1:26" s="887" customFormat="1">
      <c r="A40" s="884" t="s">
        <v>1193</v>
      </c>
      <c r="B40" s="885" t="s">
        <v>1192</v>
      </c>
      <c r="C40" s="886">
        <v>-3366</v>
      </c>
      <c r="D40" s="886">
        <v>0</v>
      </c>
      <c r="E40" s="886">
        <v>0</v>
      </c>
      <c r="F40" s="886">
        <v>0</v>
      </c>
      <c r="G40" s="886">
        <v>0</v>
      </c>
      <c r="H40" s="886">
        <v>-3366</v>
      </c>
      <c r="I40" s="886">
        <v>0</v>
      </c>
      <c r="J40" s="886">
        <v>0</v>
      </c>
      <c r="K40" s="886">
        <v>-36</v>
      </c>
      <c r="L40" s="886">
        <v>0</v>
      </c>
      <c r="M40" s="886">
        <v>0</v>
      </c>
      <c r="N40" s="886">
        <v>0</v>
      </c>
      <c r="O40" s="886">
        <v>0</v>
      </c>
      <c r="P40" s="886">
        <v>0</v>
      </c>
      <c r="Q40" s="886">
        <v>0</v>
      </c>
      <c r="R40" s="886">
        <v>0</v>
      </c>
      <c r="S40" s="886">
        <v>0</v>
      </c>
      <c r="T40" s="886">
        <v>-3403</v>
      </c>
      <c r="V40" s="888"/>
      <c r="W40" s="888"/>
      <c r="X40" s="888"/>
      <c r="Y40" s="888"/>
      <c r="Z40" s="888"/>
    </row>
    <row r="41" spans="1:26" s="887" customFormat="1">
      <c r="A41" s="884" t="s">
        <v>1194</v>
      </c>
      <c r="B41" s="885" t="s">
        <v>1195</v>
      </c>
      <c r="C41" s="886">
        <v>-149681</v>
      </c>
      <c r="D41" s="886">
        <v>1581</v>
      </c>
      <c r="E41" s="886">
        <v>0</v>
      </c>
      <c r="F41" s="886">
        <v>0</v>
      </c>
      <c r="G41" s="886">
        <v>0</v>
      </c>
      <c r="H41" s="886">
        <v>-148100</v>
      </c>
      <c r="I41" s="886">
        <v>148100</v>
      </c>
      <c r="J41" s="886">
        <v>0</v>
      </c>
      <c r="K41" s="886">
        <v>0</v>
      </c>
      <c r="L41" s="886">
        <v>0</v>
      </c>
      <c r="M41" s="886">
        <v>0</v>
      </c>
      <c r="N41" s="886">
        <v>0</v>
      </c>
      <c r="O41" s="886">
        <v>0</v>
      </c>
      <c r="P41" s="886">
        <v>0</v>
      </c>
      <c r="Q41" s="886">
        <v>0</v>
      </c>
      <c r="R41" s="886">
        <v>0</v>
      </c>
      <c r="S41" s="886">
        <v>0</v>
      </c>
      <c r="T41" s="886">
        <v>0</v>
      </c>
      <c r="V41" s="888"/>
      <c r="W41" s="888"/>
      <c r="X41" s="888"/>
      <c r="Y41" s="888"/>
      <c r="Z41" s="888"/>
    </row>
    <row r="42" spans="1:26" s="887" customFormat="1">
      <c r="A42" s="884" t="s">
        <v>1196</v>
      </c>
      <c r="B42" s="885" t="s">
        <v>1197</v>
      </c>
      <c r="C42" s="892">
        <v>-43094</v>
      </c>
      <c r="D42" s="892">
        <v>455</v>
      </c>
      <c r="E42" s="892">
        <v>0</v>
      </c>
      <c r="F42" s="892">
        <v>0</v>
      </c>
      <c r="G42" s="892">
        <v>0</v>
      </c>
      <c r="H42" s="892">
        <v>-42639</v>
      </c>
      <c r="I42" s="892">
        <v>-10040</v>
      </c>
      <c r="J42" s="892">
        <v>0</v>
      </c>
      <c r="K42" s="892">
        <v>0</v>
      </c>
      <c r="L42" s="892">
        <v>0</v>
      </c>
      <c r="M42" s="892">
        <v>0</v>
      </c>
      <c r="N42" s="892">
        <v>0</v>
      </c>
      <c r="O42" s="892">
        <v>0</v>
      </c>
      <c r="P42" s="892">
        <v>0</v>
      </c>
      <c r="Q42" s="892">
        <v>0</v>
      </c>
      <c r="R42" s="892">
        <v>0</v>
      </c>
      <c r="S42" s="892">
        <v>0</v>
      </c>
      <c r="T42" s="892">
        <v>-52679</v>
      </c>
      <c r="V42" s="888"/>
      <c r="W42" s="888"/>
      <c r="X42" s="888"/>
      <c r="Y42" s="888"/>
      <c r="Z42" s="888"/>
    </row>
    <row r="43" spans="1:26" s="887" customFormat="1">
      <c r="A43" s="883" t="s">
        <v>1198</v>
      </c>
      <c r="B43" t="s">
        <v>1119</v>
      </c>
      <c r="C43" s="890">
        <v>-914087</v>
      </c>
      <c r="D43" s="890">
        <v>9394</v>
      </c>
      <c r="E43" s="890">
        <v>0</v>
      </c>
      <c r="F43" s="890">
        <v>0</v>
      </c>
      <c r="G43" s="890">
        <v>0</v>
      </c>
      <c r="H43" s="890">
        <v>-904693</v>
      </c>
      <c r="I43" s="890">
        <v>138059</v>
      </c>
      <c r="J43" s="890">
        <v>0</v>
      </c>
      <c r="K43" s="890">
        <v>371</v>
      </c>
      <c r="L43" s="890">
        <v>0</v>
      </c>
      <c r="M43" s="890">
        <v>0</v>
      </c>
      <c r="N43" s="890">
        <v>0</v>
      </c>
      <c r="O43" s="890">
        <v>0</v>
      </c>
      <c r="P43" s="890">
        <v>0</v>
      </c>
      <c r="Q43" s="890">
        <v>0</v>
      </c>
      <c r="R43" s="890">
        <v>0</v>
      </c>
      <c r="S43" s="890">
        <v>0</v>
      </c>
      <c r="T43" s="890">
        <v>-766263</v>
      </c>
      <c r="V43" s="893">
        <f>SUM(V38:V42)</f>
        <v>0</v>
      </c>
      <c r="W43" s="893">
        <f>SUM(W38:W42)</f>
        <v>0</v>
      </c>
      <c r="X43" s="891"/>
      <c r="Y43" s="893">
        <f t="shared" ref="Y43:Z43" si="4">SUM(Y38:Y42)</f>
        <v>0</v>
      </c>
      <c r="Z43" s="893">
        <f t="shared" si="4"/>
        <v>0</v>
      </c>
    </row>
    <row r="44" spans="1:26" s="887" customFormat="1">
      <c r="A44" t="s">
        <v>1119</v>
      </c>
      <c r="B44" t="s">
        <v>1119</v>
      </c>
      <c r="C44" s="1126">
        <f>C43-C42-C41-C40-C39-C38</f>
        <v>0</v>
      </c>
      <c r="D44" s="891" t="s">
        <v>1119</v>
      </c>
      <c r="E44" s="891" t="s">
        <v>1119</v>
      </c>
      <c r="F44" s="891" t="s">
        <v>1119</v>
      </c>
      <c r="G44" s="891" t="s">
        <v>1119</v>
      </c>
      <c r="H44" s="891" t="s">
        <v>1119</v>
      </c>
      <c r="I44" s="891" t="s">
        <v>1119</v>
      </c>
      <c r="J44" s="891" t="s">
        <v>1119</v>
      </c>
      <c r="K44" s="891" t="s">
        <v>1119</v>
      </c>
      <c r="L44" s="891" t="s">
        <v>1119</v>
      </c>
      <c r="M44" s="891" t="s">
        <v>1119</v>
      </c>
      <c r="N44" s="891" t="s">
        <v>1119</v>
      </c>
      <c r="O44" s="891" t="s">
        <v>1119</v>
      </c>
      <c r="P44" s="891" t="s">
        <v>1119</v>
      </c>
      <c r="Q44" s="891" t="s">
        <v>1119</v>
      </c>
      <c r="R44" s="891" t="s">
        <v>1119</v>
      </c>
      <c r="S44" s="891" t="s">
        <v>1119</v>
      </c>
      <c r="T44" s="1126">
        <f>T43-T42-T41-T40-T39-T38</f>
        <v>0</v>
      </c>
      <c r="V44" s="891"/>
      <c r="W44" s="891"/>
      <c r="X44" s="891"/>
      <c r="Y44" s="891"/>
      <c r="Z44" s="891"/>
    </row>
    <row r="45" spans="1:26">
      <c r="A45" s="883" t="s">
        <v>1150</v>
      </c>
      <c r="B45" s="883" t="s">
        <v>1150</v>
      </c>
      <c r="C45" t="s">
        <v>1119</v>
      </c>
      <c r="D45" t="s">
        <v>1119</v>
      </c>
      <c r="E45" t="s">
        <v>1119</v>
      </c>
      <c r="F45" t="s">
        <v>1119</v>
      </c>
      <c r="G45" t="s">
        <v>1119</v>
      </c>
      <c r="H45" t="s">
        <v>1119</v>
      </c>
      <c r="I45" t="s">
        <v>1119</v>
      </c>
      <c r="J45" t="s">
        <v>1119</v>
      </c>
      <c r="K45" t="s">
        <v>1119</v>
      </c>
      <c r="L45" t="s">
        <v>1119</v>
      </c>
      <c r="M45" t="s">
        <v>1119</v>
      </c>
      <c r="N45" t="s">
        <v>1119</v>
      </c>
      <c r="O45" t="s">
        <v>1119</v>
      </c>
      <c r="P45" t="s">
        <v>1119</v>
      </c>
      <c r="Q45" t="s">
        <v>1119</v>
      </c>
      <c r="R45" t="s">
        <v>1119</v>
      </c>
      <c r="S45" t="s">
        <v>1119</v>
      </c>
      <c r="T45" t="s">
        <v>1119</v>
      </c>
      <c r="V45" s="891"/>
      <c r="W45" s="891"/>
      <c r="X45" s="891"/>
      <c r="Y45" s="891"/>
      <c r="Z45" s="891"/>
    </row>
    <row r="46" spans="1:26">
      <c r="A46" s="889" t="s">
        <v>1433</v>
      </c>
      <c r="B46" s="883" t="s">
        <v>1434</v>
      </c>
      <c r="C46" s="899">
        <v>0</v>
      </c>
      <c r="D46" s="899">
        <v>0</v>
      </c>
      <c r="E46" s="899">
        <v>0</v>
      </c>
      <c r="F46" s="899">
        <v>0</v>
      </c>
      <c r="G46" s="899">
        <v>0</v>
      </c>
      <c r="H46" s="899">
        <v>0</v>
      </c>
      <c r="I46" s="899">
        <v>0</v>
      </c>
      <c r="J46" s="899">
        <v>0</v>
      </c>
      <c r="K46" s="899">
        <v>0</v>
      </c>
      <c r="L46" s="899">
        <v>0</v>
      </c>
      <c r="M46" s="899">
        <v>0</v>
      </c>
      <c r="N46" s="899">
        <v>0</v>
      </c>
      <c r="O46" s="899">
        <v>0</v>
      </c>
      <c r="P46" s="899">
        <v>0</v>
      </c>
      <c r="Q46" s="899">
        <v>0</v>
      </c>
      <c r="R46" s="899">
        <v>0</v>
      </c>
      <c r="S46" s="899">
        <v>0</v>
      </c>
      <c r="T46" s="899">
        <v>0</v>
      </c>
      <c r="V46" s="891"/>
      <c r="W46" s="891"/>
      <c r="X46" s="891"/>
      <c r="Y46" s="891"/>
      <c r="Z46" s="891"/>
    </row>
    <row r="47" spans="1:26">
      <c r="A47" s="883" t="s">
        <v>1199</v>
      </c>
      <c r="B47" t="s">
        <v>1119</v>
      </c>
      <c r="C47" s="890">
        <v>0</v>
      </c>
      <c r="D47" s="890">
        <v>0</v>
      </c>
      <c r="E47" s="890">
        <v>0</v>
      </c>
      <c r="F47" s="890">
        <v>0</v>
      </c>
      <c r="G47" s="890">
        <v>0</v>
      </c>
      <c r="H47" s="890">
        <v>0</v>
      </c>
      <c r="I47" s="890">
        <v>0</v>
      </c>
      <c r="J47" s="890">
        <v>0</v>
      </c>
      <c r="K47" s="890">
        <v>0</v>
      </c>
      <c r="L47" s="890">
        <v>0</v>
      </c>
      <c r="M47" s="890">
        <v>0</v>
      </c>
      <c r="N47" s="890">
        <v>0</v>
      </c>
      <c r="O47" s="890">
        <v>0</v>
      </c>
      <c r="P47" s="890">
        <v>0</v>
      </c>
      <c r="Q47" s="890">
        <v>0</v>
      </c>
      <c r="R47" s="890">
        <v>0</v>
      </c>
      <c r="S47" s="890">
        <v>0</v>
      </c>
      <c r="T47" s="890">
        <v>0</v>
      </c>
      <c r="V47" s="891"/>
      <c r="W47" s="891"/>
      <c r="X47" s="891"/>
      <c r="Y47" s="891"/>
      <c r="Z47" s="891"/>
    </row>
    <row r="48" spans="1:26">
      <c r="A48" t="s">
        <v>1119</v>
      </c>
      <c r="B48" t="s">
        <v>1119</v>
      </c>
      <c r="C48" t="s">
        <v>1119</v>
      </c>
      <c r="D48" t="s">
        <v>1119</v>
      </c>
      <c r="E48" t="s">
        <v>1119</v>
      </c>
      <c r="F48" t="s">
        <v>1119</v>
      </c>
      <c r="G48" t="s">
        <v>1119</v>
      </c>
      <c r="H48" t="s">
        <v>1119</v>
      </c>
      <c r="I48" t="s">
        <v>1119</v>
      </c>
      <c r="J48" t="s">
        <v>1119</v>
      </c>
      <c r="K48" t="s">
        <v>1119</v>
      </c>
      <c r="L48" t="s">
        <v>1119</v>
      </c>
      <c r="M48" t="s">
        <v>1119</v>
      </c>
      <c r="N48" t="s">
        <v>1119</v>
      </c>
      <c r="O48" t="s">
        <v>1119</v>
      </c>
      <c r="P48" t="s">
        <v>1119</v>
      </c>
      <c r="Q48" t="s">
        <v>1119</v>
      </c>
      <c r="R48" t="s">
        <v>1119</v>
      </c>
      <c r="S48" t="s">
        <v>1119</v>
      </c>
      <c r="T48" t="s">
        <v>1119</v>
      </c>
      <c r="V48" s="891"/>
      <c r="W48" s="891"/>
      <c r="X48" s="891"/>
      <c r="Y48" s="891"/>
      <c r="Z48" s="891"/>
    </row>
    <row r="49" spans="1:26" ht="15.75" thickBot="1">
      <c r="A49" s="894" t="s">
        <v>21</v>
      </c>
      <c r="B49" s="895" t="s">
        <v>1119</v>
      </c>
      <c r="C49" s="896">
        <v>-6314987</v>
      </c>
      <c r="D49" s="896">
        <v>65923</v>
      </c>
      <c r="E49" s="896">
        <v>-89292</v>
      </c>
      <c r="F49" s="896">
        <v>0</v>
      </c>
      <c r="G49" s="896">
        <v>15509</v>
      </c>
      <c r="H49" s="896">
        <v>-6322847</v>
      </c>
      <c r="I49" s="896">
        <v>-888688</v>
      </c>
      <c r="J49" s="896">
        <v>-141882</v>
      </c>
      <c r="K49" s="896">
        <v>189658</v>
      </c>
      <c r="L49" s="896">
        <v>0</v>
      </c>
      <c r="M49" s="896">
        <v>0</v>
      </c>
      <c r="N49" s="896">
        <v>0</v>
      </c>
      <c r="O49" s="896">
        <v>0</v>
      </c>
      <c r="P49" s="896">
        <v>0</v>
      </c>
      <c r="Q49" s="896">
        <v>0</v>
      </c>
      <c r="R49" s="896">
        <v>0</v>
      </c>
      <c r="S49" s="896">
        <v>0</v>
      </c>
      <c r="T49" s="896">
        <v>-7163759</v>
      </c>
      <c r="V49" s="891"/>
      <c r="W49" s="891"/>
      <c r="X49" s="891"/>
      <c r="Y49" s="891"/>
      <c r="Z49" s="891"/>
    </row>
    <row r="50" spans="1:26" ht="15.75" thickTop="1"/>
  </sheetData>
  <mergeCells count="6">
    <mergeCell ref="Y7:Z7"/>
    <mergeCell ref="A2:E2"/>
    <mergeCell ref="A3:E3"/>
    <mergeCell ref="A4:E4"/>
    <mergeCell ref="A5:E5"/>
    <mergeCell ref="V7:W7"/>
  </mergeCells>
  <printOptions horizontalCentered="1"/>
  <pageMargins left="0.25" right="0.25" top="0.5" bottom="0.5" header="0.19444444444444445" footer="0.19444444444444445"/>
  <pageSetup scale="85" fitToWidth="2" fitToHeight="0" orientation="landscape" r:id="rId1"/>
  <customProperties>
    <customPr name="_pios_id" r:id="rId2"/>
  </customPropertie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A992B-E45C-49C7-B4AF-B18B93281C5C}">
  <sheetPr>
    <tabColor rgb="FF92D050"/>
    <pageSetUpPr fitToPage="1"/>
  </sheetPr>
  <dimension ref="A1:I86"/>
  <sheetViews>
    <sheetView workbookViewId="0">
      <selection activeCell="G26" sqref="G26"/>
    </sheetView>
  </sheetViews>
  <sheetFormatPr defaultColWidth="9.21875" defaultRowHeight="15"/>
  <cols>
    <col min="1" max="1" width="30.77734375" customWidth="1"/>
    <col min="2" max="2" width="8.6640625" bestFit="1" customWidth="1"/>
    <col min="3" max="4" width="23" customWidth="1"/>
    <col min="5" max="5" width="0.5546875" customWidth="1"/>
  </cols>
  <sheetData>
    <row r="1" spans="1:5">
      <c r="A1" s="743" t="s">
        <v>1435</v>
      </c>
    </row>
    <row r="2" spans="1:5" ht="15.75" customHeight="1">
      <c r="A2" s="1197" t="s">
        <v>1118</v>
      </c>
      <c r="B2" s="1198"/>
      <c r="C2" s="1198"/>
      <c r="D2" s="1198"/>
      <c r="E2" s="1198"/>
    </row>
    <row r="3" spans="1:5" ht="15" customHeight="1">
      <c r="A3" s="1199" t="s">
        <v>1200</v>
      </c>
      <c r="B3" s="1198"/>
      <c r="C3" s="1198"/>
      <c r="D3" s="1198"/>
      <c r="E3" s="1198"/>
    </row>
    <row r="4" spans="1:5" ht="15" customHeight="1">
      <c r="A4" s="1199" t="s">
        <v>1428</v>
      </c>
      <c r="B4" s="1198"/>
      <c r="C4" s="1198"/>
      <c r="D4" s="1198"/>
      <c r="E4" s="1198"/>
    </row>
    <row r="6" spans="1:5">
      <c r="A6" t="s">
        <v>1119</v>
      </c>
      <c r="B6" t="s">
        <v>1119</v>
      </c>
      <c r="C6" t="s">
        <v>1119</v>
      </c>
      <c r="D6" t="s">
        <v>1119</v>
      </c>
    </row>
    <row r="7" spans="1:5">
      <c r="A7" t="s">
        <v>1119</v>
      </c>
      <c r="B7" s="897" t="s">
        <v>1119</v>
      </c>
      <c r="C7" s="898" t="s">
        <v>1201</v>
      </c>
      <c r="D7" s="898" t="s">
        <v>1202</v>
      </c>
    </row>
    <row r="8" spans="1:5" ht="25.5">
      <c r="A8" t="s">
        <v>1119</v>
      </c>
      <c r="B8" s="898" t="s">
        <v>1203</v>
      </c>
      <c r="C8" s="898" t="s">
        <v>1204</v>
      </c>
      <c r="D8" s="898" t="s">
        <v>1205</v>
      </c>
    </row>
    <row r="9" spans="1:5">
      <c r="A9" s="883" t="s">
        <v>1206</v>
      </c>
      <c r="B9" t="s">
        <v>1119</v>
      </c>
      <c r="C9" t="s">
        <v>1119</v>
      </c>
      <c r="D9" t="s">
        <v>1119</v>
      </c>
    </row>
    <row r="10" spans="1:5">
      <c r="A10" s="889" t="s">
        <v>1207</v>
      </c>
      <c r="B10" s="899">
        <v>7516734</v>
      </c>
      <c r="C10" s="899">
        <v>7556523</v>
      </c>
      <c r="D10" s="899">
        <v>-39789</v>
      </c>
    </row>
    <row r="11" spans="1:5">
      <c r="A11" s="883" t="s">
        <v>1208</v>
      </c>
      <c r="B11" s="890">
        <v>7516734</v>
      </c>
      <c r="C11" s="890">
        <v>7556523</v>
      </c>
      <c r="D11" s="890">
        <v>-39789</v>
      </c>
    </row>
    <row r="12" spans="1:5">
      <c r="A12" t="s">
        <v>1119</v>
      </c>
      <c r="B12" t="s">
        <v>1119</v>
      </c>
      <c r="C12" t="s">
        <v>1119</v>
      </c>
      <c r="D12" t="s">
        <v>1119</v>
      </c>
    </row>
    <row r="13" spans="1:5">
      <c r="A13" s="883" t="s">
        <v>1209</v>
      </c>
      <c r="B13" t="s">
        <v>1119</v>
      </c>
      <c r="C13" t="s">
        <v>1119</v>
      </c>
      <c r="D13" t="s">
        <v>1119</v>
      </c>
    </row>
    <row r="14" spans="1:5">
      <c r="A14" s="889" t="s">
        <v>1210</v>
      </c>
      <c r="B14" s="890">
        <v>-702</v>
      </c>
      <c r="C14" s="890">
        <v>-779</v>
      </c>
      <c r="D14" s="890">
        <v>77</v>
      </c>
    </row>
    <row r="15" spans="1:5">
      <c r="A15" s="889" t="s">
        <v>1211</v>
      </c>
      <c r="B15" s="890">
        <v>5379</v>
      </c>
      <c r="C15" s="890">
        <v>10286</v>
      </c>
      <c r="D15" s="890">
        <v>-4907</v>
      </c>
    </row>
    <row r="16" spans="1:5">
      <c r="A16" s="889" t="s">
        <v>1212</v>
      </c>
      <c r="B16" s="899">
        <v>151947</v>
      </c>
      <c r="C16" s="899">
        <v>182384</v>
      </c>
      <c r="D16" s="899">
        <v>-30437</v>
      </c>
    </row>
    <row r="17" spans="1:9">
      <c r="A17" s="883" t="s">
        <v>1213</v>
      </c>
      <c r="B17" s="890">
        <v>-156624</v>
      </c>
      <c r="C17" s="890">
        <v>-191891</v>
      </c>
      <c r="D17" s="890">
        <v>35267</v>
      </c>
    </row>
    <row r="18" spans="1:9">
      <c r="A18" t="s">
        <v>1119</v>
      </c>
      <c r="B18" t="s">
        <v>1119</v>
      </c>
      <c r="C18" t="s">
        <v>1119</v>
      </c>
      <c r="D18" t="s">
        <v>1119</v>
      </c>
    </row>
    <row r="19" spans="1:9">
      <c r="A19" s="883" t="s">
        <v>1214</v>
      </c>
      <c r="B19" t="s">
        <v>1119</v>
      </c>
      <c r="C19" t="s">
        <v>1119</v>
      </c>
      <c r="D19" t="s">
        <v>1119</v>
      </c>
      <c r="F19" s="900" t="s">
        <v>1215</v>
      </c>
      <c r="G19" s="900"/>
      <c r="H19" s="900" t="s">
        <v>1216</v>
      </c>
      <c r="I19" s="901" t="s">
        <v>1217</v>
      </c>
    </row>
    <row r="20" spans="1:9">
      <c r="A20" s="889" t="s">
        <v>1218</v>
      </c>
      <c r="B20" s="890">
        <v>7737</v>
      </c>
      <c r="C20" s="890">
        <v>7737</v>
      </c>
      <c r="D20" s="890">
        <v>0</v>
      </c>
      <c r="F20" s="902">
        <f>C20</f>
        <v>7737</v>
      </c>
      <c r="G20" s="903">
        <f>0.21+(0.04*0.79)</f>
        <v>0.24159999999999998</v>
      </c>
      <c r="H20" s="904">
        <f>F20*G20</f>
        <v>1869.2592</v>
      </c>
      <c r="I20" s="904">
        <f>H20/12</f>
        <v>155.77160000000001</v>
      </c>
    </row>
    <row r="21" spans="1:9">
      <c r="A21" s="889" t="s">
        <v>1219</v>
      </c>
      <c r="B21" s="899">
        <v>11045</v>
      </c>
      <c r="C21" s="899">
        <v>11045</v>
      </c>
      <c r="D21" s="899">
        <v>0</v>
      </c>
      <c r="F21" s="902">
        <f>C21</f>
        <v>11045</v>
      </c>
      <c r="G21" s="903">
        <f>G20</f>
        <v>0.24159999999999998</v>
      </c>
      <c r="H21" s="904">
        <f t="shared" ref="H21" si="0">F21*G21</f>
        <v>2668.4719999999998</v>
      </c>
      <c r="I21" s="904">
        <f t="shared" ref="I21:I22" si="1">H21/12</f>
        <v>222.37266666666665</v>
      </c>
    </row>
    <row r="22" spans="1:9">
      <c r="A22" s="883" t="s">
        <v>1220</v>
      </c>
      <c r="B22" s="890">
        <v>18782</v>
      </c>
      <c r="C22" s="890">
        <v>18782</v>
      </c>
      <c r="D22" s="890">
        <v>0</v>
      </c>
      <c r="F22" s="905">
        <f>SUM(F20:F21)</f>
        <v>18782</v>
      </c>
      <c r="G22" s="906">
        <f>G21</f>
        <v>0.24159999999999998</v>
      </c>
      <c r="H22" s="907">
        <f>SUM(H20:H21)</f>
        <v>4537.7312000000002</v>
      </c>
      <c r="I22" s="907">
        <f t="shared" si="1"/>
        <v>378.14426666666668</v>
      </c>
    </row>
    <row r="23" spans="1:9">
      <c r="A23" t="s">
        <v>1119</v>
      </c>
      <c r="B23" t="s">
        <v>1119</v>
      </c>
      <c r="C23" t="s">
        <v>1119</v>
      </c>
      <c r="D23" t="s">
        <v>1119</v>
      </c>
    </row>
    <row r="24" spans="1:9">
      <c r="A24" s="883" t="s">
        <v>1221</v>
      </c>
      <c r="B24" s="908">
        <v>7378893</v>
      </c>
      <c r="C24" s="908">
        <v>7383414</v>
      </c>
      <c r="D24" s="908">
        <v>-4521</v>
      </c>
    </row>
    <row r="25" spans="1:9">
      <c r="A25" t="s">
        <v>1119</v>
      </c>
      <c r="B25" t="s">
        <v>1119</v>
      </c>
      <c r="C25" t="s">
        <v>1119</v>
      </c>
      <c r="D25" t="s">
        <v>1119</v>
      </c>
    </row>
    <row r="26" spans="1:9">
      <c r="A26" s="883" t="s">
        <v>1222</v>
      </c>
      <c r="B26" t="s">
        <v>1119</v>
      </c>
      <c r="C26" t="s">
        <v>1119</v>
      </c>
      <c r="D26" t="s">
        <v>1119</v>
      </c>
    </row>
    <row r="27" spans="1:9">
      <c r="A27" s="889" t="s">
        <v>1223</v>
      </c>
      <c r="B27" s="890">
        <v>612995</v>
      </c>
      <c r="C27" s="890">
        <v>612995</v>
      </c>
      <c r="D27" s="890">
        <v>0</v>
      </c>
    </row>
    <row r="28" spans="1:9">
      <c r="A28" s="889" t="s">
        <v>1224</v>
      </c>
      <c r="B28" s="890">
        <v>-6804983</v>
      </c>
      <c r="C28" s="890">
        <v>-6804983</v>
      </c>
      <c r="D28" s="890">
        <v>0</v>
      </c>
    </row>
    <row r="29" spans="1:9">
      <c r="A29" s="889" t="s">
        <v>1225</v>
      </c>
      <c r="B29" s="890">
        <v>2689298</v>
      </c>
      <c r="C29" s="890">
        <v>2689298</v>
      </c>
      <c r="D29" s="890">
        <v>0</v>
      </c>
    </row>
    <row r="30" spans="1:9">
      <c r="A30" s="889" t="s">
        <v>1226</v>
      </c>
      <c r="B30" s="890">
        <v>-7737</v>
      </c>
      <c r="C30" s="890">
        <v>-7737</v>
      </c>
      <c r="D30" s="890">
        <v>0</v>
      </c>
    </row>
    <row r="31" spans="1:9">
      <c r="A31" s="889" t="s">
        <v>1227</v>
      </c>
      <c r="B31" s="890">
        <v>23351</v>
      </c>
      <c r="C31" s="890">
        <v>0</v>
      </c>
      <c r="D31" s="890">
        <v>23351</v>
      </c>
    </row>
    <row r="32" spans="1:9">
      <c r="A32" s="889" t="s">
        <v>1228</v>
      </c>
      <c r="B32" s="890">
        <v>-5991</v>
      </c>
      <c r="C32" s="890">
        <v>-5991</v>
      </c>
      <c r="D32" s="890">
        <v>0</v>
      </c>
    </row>
    <row r="33" spans="1:4">
      <c r="A33" s="889" t="s">
        <v>1229</v>
      </c>
      <c r="B33" s="890">
        <v>21779</v>
      </c>
      <c r="C33" s="890">
        <v>21779</v>
      </c>
      <c r="D33" s="890">
        <v>0</v>
      </c>
    </row>
    <row r="34" spans="1:4">
      <c r="A34" s="889" t="s">
        <v>1230</v>
      </c>
      <c r="B34" s="890">
        <v>-95755</v>
      </c>
      <c r="C34" s="890">
        <v>-95755</v>
      </c>
      <c r="D34" s="890">
        <v>0</v>
      </c>
    </row>
    <row r="35" spans="1:4">
      <c r="A35" s="889" t="s">
        <v>1436</v>
      </c>
      <c r="B35" s="890">
        <v>-24766</v>
      </c>
      <c r="C35" s="890">
        <v>-24766</v>
      </c>
      <c r="D35" s="890">
        <v>0</v>
      </c>
    </row>
    <row r="36" spans="1:4">
      <c r="A36" s="889" t="s">
        <v>1437</v>
      </c>
      <c r="B36" s="890">
        <v>-41558</v>
      </c>
      <c r="C36" s="890">
        <v>-41558</v>
      </c>
      <c r="D36" s="890">
        <v>0</v>
      </c>
    </row>
    <row r="37" spans="1:4">
      <c r="A37" s="889" t="s">
        <v>1231</v>
      </c>
      <c r="B37" s="899">
        <v>-44978</v>
      </c>
      <c r="C37" s="899">
        <v>-44978</v>
      </c>
      <c r="D37" s="899">
        <v>0</v>
      </c>
    </row>
    <row r="38" spans="1:4">
      <c r="A38" s="883" t="s">
        <v>1232</v>
      </c>
      <c r="B38" s="890">
        <v>-3678345</v>
      </c>
      <c r="C38" s="890">
        <v>-3701696</v>
      </c>
      <c r="D38" s="890">
        <v>23351</v>
      </c>
    </row>
    <row r="39" spans="1:4">
      <c r="A39" t="s">
        <v>1119</v>
      </c>
      <c r="B39" t="s">
        <v>1119</v>
      </c>
      <c r="C39" t="s">
        <v>1119</v>
      </c>
      <c r="D39" t="s">
        <v>1119</v>
      </c>
    </row>
    <row r="40" spans="1:4">
      <c r="A40" s="883" t="s">
        <v>1233</v>
      </c>
      <c r="B40" s="908">
        <v>3700548</v>
      </c>
      <c r="C40" s="908">
        <v>3681719</v>
      </c>
      <c r="D40" s="908">
        <v>18829</v>
      </c>
    </row>
    <row r="41" spans="1:4">
      <c r="A41" t="s">
        <v>1119</v>
      </c>
      <c r="B41" t="s">
        <v>1119</v>
      </c>
      <c r="C41" t="s">
        <v>1119</v>
      </c>
      <c r="D41" t="s">
        <v>1119</v>
      </c>
    </row>
    <row r="42" spans="1:4">
      <c r="A42" s="883" t="s">
        <v>1234</v>
      </c>
      <c r="B42" s="890">
        <v>0</v>
      </c>
      <c r="C42" s="890">
        <v>0</v>
      </c>
      <c r="D42" s="890">
        <v>0</v>
      </c>
    </row>
    <row r="43" spans="1:4">
      <c r="A43" t="s">
        <v>1119</v>
      </c>
      <c r="B43" t="s">
        <v>1119</v>
      </c>
      <c r="C43" t="s">
        <v>1119</v>
      </c>
      <c r="D43" t="s">
        <v>1119</v>
      </c>
    </row>
    <row r="44" spans="1:4" ht="15.75" thickBot="1">
      <c r="A44" s="883" t="s">
        <v>1235</v>
      </c>
      <c r="B44" s="896">
        <v>3700548</v>
      </c>
      <c r="C44" s="896">
        <v>3681719</v>
      </c>
      <c r="D44" s="896">
        <v>18829</v>
      </c>
    </row>
    <row r="45" spans="1:4" ht="15.75" thickTop="1">
      <c r="A45" t="s">
        <v>1119</v>
      </c>
      <c r="B45" t="s">
        <v>1119</v>
      </c>
      <c r="C45" t="s">
        <v>1119</v>
      </c>
      <c r="D45" t="s">
        <v>1119</v>
      </c>
    </row>
    <row r="46" spans="1:4">
      <c r="A46" s="894" t="s">
        <v>1236</v>
      </c>
      <c r="B46" s="909" t="s">
        <v>1237</v>
      </c>
      <c r="C46" s="910">
        <v>0.21</v>
      </c>
      <c r="D46" s="910">
        <v>0.21</v>
      </c>
    </row>
    <row r="47" spans="1:4">
      <c r="A47" t="s">
        <v>1119</v>
      </c>
      <c r="B47" t="s">
        <v>1119</v>
      </c>
      <c r="C47" t="s">
        <v>1119</v>
      </c>
      <c r="D47" t="s">
        <v>1119</v>
      </c>
    </row>
    <row r="48" spans="1:4">
      <c r="A48" s="883" t="s">
        <v>1238</v>
      </c>
      <c r="B48" s="890">
        <v>777115</v>
      </c>
      <c r="C48" s="890">
        <v>773161</v>
      </c>
      <c r="D48" s="890">
        <v>3954</v>
      </c>
    </row>
    <row r="49" spans="1:4">
      <c r="A49" t="s">
        <v>1119</v>
      </c>
      <c r="B49" t="s">
        <v>1119</v>
      </c>
      <c r="C49" t="s">
        <v>1119</v>
      </c>
      <c r="D49" t="s">
        <v>1119</v>
      </c>
    </row>
    <row r="50" spans="1:4">
      <c r="A50" s="883" t="s">
        <v>1239</v>
      </c>
      <c r="B50" t="s">
        <v>1119</v>
      </c>
      <c r="C50" t="s">
        <v>1119</v>
      </c>
      <c r="D50" t="s">
        <v>1119</v>
      </c>
    </row>
    <row r="51" spans="1:4">
      <c r="A51" s="883" t="s">
        <v>1240</v>
      </c>
      <c r="B51" s="890">
        <v>0</v>
      </c>
      <c r="C51" s="890">
        <v>0</v>
      </c>
      <c r="D51" s="890">
        <v>0</v>
      </c>
    </row>
    <row r="52" spans="1:4">
      <c r="A52" t="s">
        <v>1119</v>
      </c>
      <c r="B52" t="s">
        <v>1119</v>
      </c>
      <c r="C52" t="s">
        <v>1119</v>
      </c>
      <c r="D52" t="s">
        <v>1119</v>
      </c>
    </row>
    <row r="53" spans="1:4">
      <c r="A53" s="883" t="s">
        <v>1241</v>
      </c>
      <c r="B53" s="890">
        <v>0</v>
      </c>
      <c r="C53" s="890">
        <v>0</v>
      </c>
      <c r="D53" s="890">
        <v>0</v>
      </c>
    </row>
    <row r="54" spans="1:4">
      <c r="A54" t="s">
        <v>1119</v>
      </c>
      <c r="B54" t="s">
        <v>1119</v>
      </c>
      <c r="C54" t="s">
        <v>1119</v>
      </c>
      <c r="D54" t="s">
        <v>1119</v>
      </c>
    </row>
    <row r="55" spans="1:4">
      <c r="A55" s="883" t="s">
        <v>1242</v>
      </c>
      <c r="B55" s="908">
        <v>777115</v>
      </c>
      <c r="C55" s="908">
        <v>773161</v>
      </c>
      <c r="D55" s="908">
        <v>3954</v>
      </c>
    </row>
    <row r="56" spans="1:4">
      <c r="A56" t="s">
        <v>1119</v>
      </c>
      <c r="B56" t="s">
        <v>1119</v>
      </c>
      <c r="C56" t="s">
        <v>1119</v>
      </c>
      <c r="D56" t="s">
        <v>1119</v>
      </c>
    </row>
    <row r="57" spans="1:4">
      <c r="A57" s="883" t="s">
        <v>1243</v>
      </c>
      <c r="B57" t="s">
        <v>1119</v>
      </c>
      <c r="C57" t="s">
        <v>1119</v>
      </c>
      <c r="D57" t="s">
        <v>1119</v>
      </c>
    </row>
    <row r="58" spans="1:4">
      <c r="A58" s="889" t="s">
        <v>1244</v>
      </c>
      <c r="B58" s="899">
        <v>0</v>
      </c>
      <c r="C58" s="899">
        <v>0</v>
      </c>
      <c r="D58" s="899">
        <v>0</v>
      </c>
    </row>
    <row r="59" spans="1:4">
      <c r="A59" s="883" t="s">
        <v>1245</v>
      </c>
      <c r="B59" s="890">
        <v>0</v>
      </c>
      <c r="C59" s="890">
        <v>0</v>
      </c>
      <c r="D59" s="890">
        <v>0</v>
      </c>
    </row>
    <row r="60" spans="1:4">
      <c r="A60" t="s">
        <v>1119</v>
      </c>
      <c r="B60" t="s">
        <v>1119</v>
      </c>
      <c r="C60" t="s">
        <v>1119</v>
      </c>
      <c r="D60" t="s">
        <v>1119</v>
      </c>
    </row>
    <row r="61" spans="1:4">
      <c r="A61" s="883" t="s">
        <v>1246</v>
      </c>
      <c r="B61" t="s">
        <v>1119</v>
      </c>
      <c r="C61" t="s">
        <v>1119</v>
      </c>
      <c r="D61" t="s">
        <v>1119</v>
      </c>
    </row>
    <row r="62" spans="1:4">
      <c r="A62" s="889" t="s">
        <v>1438</v>
      </c>
      <c r="B62" s="890">
        <v>1</v>
      </c>
      <c r="C62" s="890">
        <v>1</v>
      </c>
      <c r="D62" s="890">
        <v>0</v>
      </c>
    </row>
    <row r="63" spans="1:4">
      <c r="A63" s="889" t="s">
        <v>1439</v>
      </c>
      <c r="B63" s="899">
        <v>13480</v>
      </c>
      <c r="C63" s="899">
        <v>13480</v>
      </c>
      <c r="D63" s="899">
        <v>0</v>
      </c>
    </row>
    <row r="64" spans="1:4">
      <c r="A64" s="883" t="s">
        <v>1247</v>
      </c>
      <c r="B64" s="890">
        <v>13481</v>
      </c>
      <c r="C64" s="890">
        <v>13481</v>
      </c>
      <c r="D64" s="890">
        <v>0</v>
      </c>
    </row>
    <row r="65" spans="1:4">
      <c r="A65" t="s">
        <v>1119</v>
      </c>
      <c r="B65" t="s">
        <v>1119</v>
      </c>
      <c r="C65" t="s">
        <v>1119</v>
      </c>
      <c r="D65" t="s">
        <v>1119</v>
      </c>
    </row>
    <row r="66" spans="1:4" ht="15.75" thickBot="1">
      <c r="A66" s="883" t="s">
        <v>1248</v>
      </c>
      <c r="B66" s="911">
        <v>790596</v>
      </c>
      <c r="C66" s="911">
        <v>786642</v>
      </c>
      <c r="D66" s="911">
        <v>3954</v>
      </c>
    </row>
    <row r="67" spans="1:4">
      <c r="A67" t="s">
        <v>1119</v>
      </c>
      <c r="B67" t="s">
        <v>1119</v>
      </c>
      <c r="C67" t="s">
        <v>1119</v>
      </c>
      <c r="D67" t="s">
        <v>1119</v>
      </c>
    </row>
    <row r="68" spans="1:4">
      <c r="A68" s="883" t="s">
        <v>1249</v>
      </c>
      <c r="B68" t="s">
        <v>1119</v>
      </c>
      <c r="C68" t="s">
        <v>1119</v>
      </c>
      <c r="D68" t="s">
        <v>1119</v>
      </c>
    </row>
    <row r="69" spans="1:4">
      <c r="A69" s="889" t="s">
        <v>1250</v>
      </c>
      <c r="B69" s="890">
        <v>-5196248</v>
      </c>
      <c r="C69" s="890">
        <v>-5227524</v>
      </c>
      <c r="D69" s="890">
        <v>31276</v>
      </c>
    </row>
    <row r="70" spans="1:4">
      <c r="A70" s="889" t="s">
        <v>1251</v>
      </c>
      <c r="B70" s="890">
        <v>2056</v>
      </c>
      <c r="C70" s="890">
        <v>2056</v>
      </c>
      <c r="D70" s="890">
        <v>0</v>
      </c>
    </row>
    <row r="71" spans="1:4">
      <c r="A71" s="889" t="s">
        <v>1252</v>
      </c>
      <c r="B71" s="899">
        <v>5977122</v>
      </c>
      <c r="C71" s="899">
        <v>6013212</v>
      </c>
      <c r="D71" s="899">
        <v>-36090</v>
      </c>
    </row>
    <row r="72" spans="1:4" ht="15.75" thickBot="1">
      <c r="A72" s="883" t="s">
        <v>1253</v>
      </c>
      <c r="B72" s="912">
        <v>782930</v>
      </c>
      <c r="C72" s="912">
        <v>787744</v>
      </c>
      <c r="D72" s="912">
        <v>-4814</v>
      </c>
    </row>
    <row r="73" spans="1:4">
      <c r="A73" t="s">
        <v>1119</v>
      </c>
      <c r="B73" t="s">
        <v>1119</v>
      </c>
      <c r="C73" t="s">
        <v>1119</v>
      </c>
      <c r="D73" t="s">
        <v>1119</v>
      </c>
    </row>
    <row r="74" spans="1:4">
      <c r="A74" s="883" t="s">
        <v>1254</v>
      </c>
      <c r="B74" s="890">
        <v>0</v>
      </c>
      <c r="C74" s="890">
        <v>0</v>
      </c>
      <c r="D74" s="890">
        <v>0</v>
      </c>
    </row>
    <row r="75" spans="1:4">
      <c r="A75" t="s">
        <v>1119</v>
      </c>
      <c r="B75" t="s">
        <v>1119</v>
      </c>
      <c r="C75" t="s">
        <v>1119</v>
      </c>
      <c r="D75" t="s">
        <v>1119</v>
      </c>
    </row>
    <row r="76" spans="1:4" ht="15.75" thickBot="1">
      <c r="A76" s="883" t="s">
        <v>1255</v>
      </c>
      <c r="B76" s="911">
        <v>1573527</v>
      </c>
      <c r="C76" s="911">
        <v>1574387</v>
      </c>
      <c r="D76" s="911">
        <v>-860</v>
      </c>
    </row>
    <row r="77" spans="1:4">
      <c r="A77" t="s">
        <v>1119</v>
      </c>
      <c r="B77" t="s">
        <v>1119</v>
      </c>
      <c r="C77" t="s">
        <v>1119</v>
      </c>
      <c r="D77" t="s">
        <v>1119</v>
      </c>
    </row>
    <row r="78" spans="1:4">
      <c r="A78" s="883" t="s">
        <v>1256</v>
      </c>
      <c r="B78" t="s">
        <v>1119</v>
      </c>
      <c r="C78" t="s">
        <v>1119</v>
      </c>
      <c r="D78" t="s">
        <v>1119</v>
      </c>
    </row>
    <row r="79" spans="1:4">
      <c r="A79" s="889" t="s">
        <v>1257</v>
      </c>
      <c r="B79" s="890">
        <v>156623</v>
      </c>
      <c r="C79" s="890">
        <v>191891</v>
      </c>
      <c r="D79" s="890">
        <v>-35268</v>
      </c>
    </row>
    <row r="80" spans="1:4">
      <c r="A80" s="889" t="s">
        <v>1258</v>
      </c>
      <c r="B80" s="899">
        <v>255499</v>
      </c>
      <c r="C80" s="899">
        <v>255925</v>
      </c>
      <c r="D80" s="899">
        <v>-426</v>
      </c>
    </row>
    <row r="81" spans="1:4">
      <c r="A81" s="883" t="s">
        <v>1259</v>
      </c>
      <c r="B81" s="890">
        <v>412122</v>
      </c>
      <c r="C81" s="890">
        <v>447816</v>
      </c>
      <c r="D81" s="890">
        <v>-35694</v>
      </c>
    </row>
    <row r="82" spans="1:4">
      <c r="A82" t="s">
        <v>1119</v>
      </c>
      <c r="B82" t="s">
        <v>1119</v>
      </c>
      <c r="C82" t="s">
        <v>1119</v>
      </c>
      <c r="D82" t="s">
        <v>1119</v>
      </c>
    </row>
    <row r="83" spans="1:4" ht="15.75" thickBot="1">
      <c r="A83" s="894" t="s">
        <v>1260</v>
      </c>
      <c r="B83" s="896">
        <v>1985649</v>
      </c>
      <c r="C83" s="896">
        <v>2022203</v>
      </c>
      <c r="D83" s="896">
        <v>-36554</v>
      </c>
    </row>
    <row r="84" spans="1:4" ht="15.75" thickTop="1">
      <c r="A84" t="s">
        <v>1119</v>
      </c>
      <c r="B84" t="s">
        <v>1119</v>
      </c>
      <c r="C84" t="s">
        <v>1119</v>
      </c>
      <c r="D84" t="s">
        <v>1119</v>
      </c>
    </row>
    <row r="85" spans="1:4">
      <c r="A85" s="894" t="s">
        <v>1261</v>
      </c>
      <c r="B85" s="910">
        <v>0.26416400000000001</v>
      </c>
      <c r="C85" s="910">
        <v>0.26761000000000001</v>
      </c>
      <c r="D85" s="910">
        <v>0.91869599999999996</v>
      </c>
    </row>
    <row r="86" spans="1:4">
      <c r="A86" t="s">
        <v>1119</v>
      </c>
      <c r="B86" t="s">
        <v>1119</v>
      </c>
      <c r="C86" t="s">
        <v>1119</v>
      </c>
      <c r="D86" t="s">
        <v>1119</v>
      </c>
    </row>
  </sheetData>
  <mergeCells count="3">
    <mergeCell ref="A2:E2"/>
    <mergeCell ref="A3:E3"/>
    <mergeCell ref="A4:E4"/>
  </mergeCells>
  <printOptions horizontalCentered="1"/>
  <pageMargins left="0.25" right="0.25" top="0.5" bottom="0.5" header="0.19444444444444445" footer="0.19444444444444445"/>
  <pageSetup scale="91" fitToHeight="0" orientation="landscape" r:id="rId1"/>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92659-4BDE-4A3D-8BFF-1380C31DCF42}">
  <sheetPr>
    <tabColor rgb="FF92D050"/>
    <pageSetUpPr fitToPage="1"/>
  </sheetPr>
  <dimension ref="A1:U74"/>
  <sheetViews>
    <sheetView showGridLines="0" zoomScale="70" zoomScaleNormal="70" workbookViewId="0">
      <pane xSplit="4" ySplit="9" topLeftCell="E10" activePane="bottomRight" state="frozen"/>
      <selection pane="topRight"/>
      <selection pane="bottomLeft"/>
      <selection pane="bottomRight" activeCell="G8" sqref="G8:H8"/>
    </sheetView>
  </sheetViews>
  <sheetFormatPr defaultColWidth="8.88671875" defaultRowHeight="16.5"/>
  <cols>
    <col min="1" max="1" width="6.88671875" style="913" customWidth="1"/>
    <col min="2" max="2" width="53.109375" style="913" customWidth="1"/>
    <col min="3" max="3" width="54.6640625" style="913" customWidth="1"/>
    <col min="4" max="4" width="2.109375" style="913" customWidth="1"/>
    <col min="5" max="5" width="17" style="913" customWidth="1"/>
    <col min="6" max="6" width="2.109375" style="913" customWidth="1"/>
    <col min="7" max="8" width="17" style="913" customWidth="1"/>
    <col min="9" max="9" width="2.109375" style="913" customWidth="1"/>
    <col min="10" max="11" width="17" style="913" customWidth="1"/>
    <col min="12" max="12" width="12.88671875" style="913" customWidth="1"/>
    <col min="13" max="13" width="12.109375" style="913" bestFit="1" customWidth="1"/>
    <col min="14" max="27" width="10.44140625" style="913" customWidth="1"/>
    <col min="28" max="16384" width="8.88671875" style="913"/>
  </cols>
  <sheetData>
    <row r="1" spans="1:21" ht="16.350000000000001" customHeight="1">
      <c r="A1" s="1202" t="s">
        <v>1098</v>
      </c>
      <c r="B1" s="1202"/>
      <c r="C1" s="1202"/>
      <c r="D1" s="1202"/>
      <c r="E1" s="1202"/>
      <c r="F1" s="1202"/>
      <c r="G1" s="1202"/>
      <c r="H1" s="1202"/>
      <c r="I1" s="1202"/>
      <c r="J1" s="1202"/>
      <c r="K1" s="1202"/>
    </row>
    <row r="2" spans="1:21" ht="16.350000000000001" customHeight="1">
      <c r="A2" s="1203" t="s">
        <v>1262</v>
      </c>
      <c r="B2" s="1203"/>
      <c r="C2" s="1203"/>
      <c r="D2" s="1203"/>
      <c r="E2" s="1203"/>
      <c r="F2" s="1203"/>
      <c r="G2" s="1203"/>
      <c r="H2" s="1203"/>
      <c r="I2" s="1203"/>
      <c r="J2" s="1203"/>
      <c r="K2" s="1203"/>
    </row>
    <row r="3" spans="1:21" ht="16.350000000000001" customHeight="1">
      <c r="K3" s="914" t="s">
        <v>1263</v>
      </c>
    </row>
    <row r="4" spans="1:21" ht="16.350000000000001" customHeight="1">
      <c r="K4" s="914" t="s">
        <v>1443</v>
      </c>
    </row>
    <row r="5" spans="1:21" ht="16.350000000000001" customHeight="1">
      <c r="A5" s="915"/>
    </row>
    <row r="6" spans="1:21" ht="16.350000000000001" customHeight="1">
      <c r="J6" s="916"/>
      <c r="K6" s="917"/>
      <c r="L6" s="917"/>
      <c r="M6" s="917"/>
      <c r="N6" s="917"/>
      <c r="O6" s="917"/>
      <c r="P6" s="917"/>
      <c r="Q6" s="917"/>
      <c r="R6" s="917"/>
      <c r="S6" s="917"/>
      <c r="T6" s="917"/>
      <c r="U6" s="917"/>
    </row>
    <row r="7" spans="1:21" ht="16.350000000000001" customHeight="1" thickBot="1">
      <c r="B7" s="918" t="s">
        <v>11</v>
      </c>
      <c r="C7" s="919" t="s">
        <v>12</v>
      </c>
      <c r="D7" s="917"/>
      <c r="E7" s="919" t="s">
        <v>13</v>
      </c>
      <c r="F7" s="917"/>
      <c r="G7" s="919" t="s">
        <v>14</v>
      </c>
      <c r="H7" s="919" t="s">
        <v>15</v>
      </c>
      <c r="I7" s="917"/>
      <c r="J7" s="919" t="s">
        <v>1264</v>
      </c>
      <c r="K7" s="919" t="s">
        <v>1265</v>
      </c>
    </row>
    <row r="8" spans="1:21" ht="27.6" customHeight="1">
      <c r="B8" s="917"/>
      <c r="C8" s="917"/>
      <c r="D8" s="917"/>
      <c r="E8" s="1204" t="s">
        <v>1266</v>
      </c>
      <c r="F8" s="920"/>
      <c r="G8" s="1206" t="s">
        <v>1267</v>
      </c>
      <c r="H8" s="1207"/>
      <c r="I8" s="921"/>
      <c r="J8" s="1206" t="s">
        <v>1268</v>
      </c>
      <c r="K8" s="1207"/>
    </row>
    <row r="9" spans="1:21" ht="53.25" customHeight="1">
      <c r="B9" s="922"/>
      <c r="C9" s="921" t="s">
        <v>295</v>
      </c>
      <c r="D9" s="923"/>
      <c r="E9" s="1205"/>
      <c r="F9" s="920"/>
      <c r="G9" s="924"/>
      <c r="H9" s="925" t="s">
        <v>1269</v>
      </c>
      <c r="I9" s="920"/>
      <c r="J9" s="924"/>
      <c r="K9" s="925" t="s">
        <v>1270</v>
      </c>
      <c r="L9" s="926"/>
      <c r="M9" s="927"/>
    </row>
    <row r="10" spans="1:21">
      <c r="E10" s="928"/>
      <c r="G10" s="929"/>
      <c r="H10" s="930"/>
      <c r="J10" s="929"/>
      <c r="K10" s="930"/>
    </row>
    <row r="11" spans="1:21">
      <c r="A11" s="931">
        <v>1</v>
      </c>
      <c r="B11" s="932" t="s">
        <v>1271</v>
      </c>
      <c r="C11" s="917"/>
      <c r="E11" s="928"/>
      <c r="G11" s="929"/>
      <c r="H11" s="930"/>
      <c r="J11" s="929"/>
      <c r="K11" s="930"/>
    </row>
    <row r="12" spans="1:21">
      <c r="A12" s="931">
        <f>A11+1</f>
        <v>2</v>
      </c>
      <c r="B12" s="933" t="s">
        <v>1272</v>
      </c>
      <c r="C12" s="917" t="s">
        <v>1273</v>
      </c>
      <c r="E12" s="1061">
        <f>'Attachment H'!I210</f>
        <v>2.5809903621030739E-2</v>
      </c>
      <c r="F12" s="1062"/>
      <c r="G12" s="1063">
        <f>'Attachment H'!I210</f>
        <v>2.5809903621030739E-2</v>
      </c>
      <c r="H12" s="1064">
        <f t="shared" ref="H12:H14" si="0">G12-E12</f>
        <v>0</v>
      </c>
      <c r="I12" s="1062"/>
      <c r="J12" s="934">
        <f>'Attachment H'!I210</f>
        <v>2.5809903621030739E-2</v>
      </c>
      <c r="K12" s="1065">
        <f>J12-G12</f>
        <v>0</v>
      </c>
    </row>
    <row r="13" spans="1:21">
      <c r="A13" s="931">
        <f t="shared" ref="A13:A15" si="1">A12+1</f>
        <v>3</v>
      </c>
      <c r="B13" s="933" t="s">
        <v>1274</v>
      </c>
      <c r="C13" s="917" t="s">
        <v>1275</v>
      </c>
      <c r="E13" s="1061">
        <v>0</v>
      </c>
      <c r="F13" s="1062"/>
      <c r="G13" s="1063">
        <v>0</v>
      </c>
      <c r="H13" s="1064">
        <f t="shared" si="0"/>
        <v>0</v>
      </c>
      <c r="I13" s="1062"/>
      <c r="J13" s="934">
        <v>0</v>
      </c>
      <c r="K13" s="1065">
        <f t="shared" ref="K13:K14" si="2">J13-G13</f>
        <v>0</v>
      </c>
    </row>
    <row r="14" spans="1:21">
      <c r="A14" s="931">
        <f t="shared" si="1"/>
        <v>4</v>
      </c>
      <c r="B14" s="933" t="s">
        <v>1276</v>
      </c>
      <c r="C14" s="917" t="s">
        <v>1277</v>
      </c>
      <c r="E14" s="1066">
        <f>'Attachment H'!I212</f>
        <v>5.8799999999999998E-2</v>
      </c>
      <c r="F14" s="1062"/>
      <c r="G14" s="1067">
        <f>'Attachment H'!I212</f>
        <v>5.8799999999999998E-2</v>
      </c>
      <c r="H14" s="1068">
        <f t="shared" si="0"/>
        <v>0</v>
      </c>
      <c r="I14" s="1062"/>
      <c r="J14" s="935">
        <f>'Attachment H'!I212</f>
        <v>5.8799999999999998E-2</v>
      </c>
      <c r="K14" s="1069">
        <f t="shared" si="2"/>
        <v>0</v>
      </c>
    </row>
    <row r="15" spans="1:21" s="937" customFormat="1">
      <c r="A15" s="936">
        <f t="shared" si="1"/>
        <v>5</v>
      </c>
      <c r="B15" s="922" t="s">
        <v>1278</v>
      </c>
      <c r="C15" s="922" t="s">
        <v>1279</v>
      </c>
      <c r="E15" s="1070">
        <f>SUM(E12:E14)</f>
        <v>8.4609903621030741E-2</v>
      </c>
      <c r="F15" s="1071"/>
      <c r="G15" s="1072">
        <f>SUM(G12:G14)</f>
        <v>8.4609903621030741E-2</v>
      </c>
      <c r="H15" s="1073">
        <f>SUM(H12:H14)</f>
        <v>0</v>
      </c>
      <c r="I15" s="1071"/>
      <c r="J15" s="1072">
        <f>SUM(J12:J14)</f>
        <v>8.4609903621030741E-2</v>
      </c>
      <c r="K15" s="1073">
        <f>SUM(K12:K14)</f>
        <v>0</v>
      </c>
      <c r="M15" s="913"/>
      <c r="N15" s="913"/>
      <c r="O15" s="913"/>
      <c r="P15" s="913"/>
      <c r="Q15" s="913"/>
      <c r="R15" s="913"/>
    </row>
    <row r="16" spans="1:21">
      <c r="B16" s="917"/>
      <c r="C16" s="917"/>
      <c r="E16" s="1074"/>
      <c r="F16" s="1062"/>
      <c r="G16" s="1075"/>
      <c r="H16" s="1076"/>
      <c r="I16" s="1062"/>
      <c r="J16" s="1075"/>
      <c r="K16" s="1076"/>
    </row>
    <row r="17" spans="1:18">
      <c r="B17" s="932" t="s">
        <v>1280</v>
      </c>
      <c r="C17" s="917"/>
      <c r="E17" s="1074"/>
      <c r="F17" s="1062"/>
      <c r="G17" s="1075"/>
      <c r="H17" s="1076"/>
      <c r="I17" s="1062"/>
      <c r="J17" s="1075"/>
      <c r="K17" s="1076"/>
    </row>
    <row r="18" spans="1:18">
      <c r="A18" s="931">
        <f>A15+1</f>
        <v>6</v>
      </c>
      <c r="B18" s="917" t="s">
        <v>332</v>
      </c>
      <c r="C18" s="917" t="s">
        <v>1281</v>
      </c>
      <c r="E18" s="1077">
        <f>'Attachment H'!D84</f>
        <v>75785381.935384616</v>
      </c>
      <c r="F18" s="1062"/>
      <c r="G18" s="1078">
        <f>'Attachment H'!D84</f>
        <v>75785381.935384616</v>
      </c>
      <c r="H18" s="1079">
        <f>G18-E18</f>
        <v>0</v>
      </c>
      <c r="I18" s="1062"/>
      <c r="J18" s="1078">
        <f>'Attachment H'!D84</f>
        <v>75785381.935384616</v>
      </c>
      <c r="K18" s="1079">
        <f>J18-G18</f>
        <v>0</v>
      </c>
    </row>
    <row r="19" spans="1:18">
      <c r="B19" s="917"/>
      <c r="C19" s="917"/>
      <c r="E19" s="1074"/>
      <c r="F19" s="1062"/>
      <c r="G19" s="1075"/>
      <c r="H19" s="1076"/>
      <c r="I19" s="1062"/>
      <c r="J19" s="1075"/>
      <c r="K19" s="1076"/>
    </row>
    <row r="20" spans="1:18">
      <c r="A20" s="931">
        <f>A18+1</f>
        <v>7</v>
      </c>
      <c r="B20" s="917" t="s">
        <v>1282</v>
      </c>
      <c r="C20" s="917"/>
      <c r="E20" s="1074"/>
      <c r="F20" s="1062"/>
      <c r="G20" s="1075"/>
      <c r="H20" s="1076"/>
      <c r="I20" s="1062"/>
      <c r="J20" s="1075"/>
      <c r="K20" s="1076"/>
    </row>
    <row r="21" spans="1:18" s="937" customFormat="1">
      <c r="A21" s="936">
        <f>A20+1</f>
        <v>8</v>
      </c>
      <c r="B21" s="922" t="s">
        <v>1283</v>
      </c>
      <c r="C21" s="922" t="s">
        <v>1284</v>
      </c>
      <c r="E21" s="1080">
        <f>'ADIT Rate Mitigation Support'!H17</f>
        <v>-3970104.4559543426</v>
      </c>
      <c r="F21" s="1071"/>
      <c r="G21" s="1081">
        <f>SUM('4- Rate Base'!F44:H44)</f>
        <v>-4521961.6363634719</v>
      </c>
      <c r="H21" s="1082">
        <f>G21-E21</f>
        <v>-551857.18040912924</v>
      </c>
      <c r="I21" s="1071"/>
      <c r="J21" s="1081">
        <f>SUM('4- Rate Base'!F44:H44)</f>
        <v>-4521961.6363634719</v>
      </c>
      <c r="K21" s="1083">
        <f t="shared" ref="K21:K29" si="3">J21-G21</f>
        <v>0</v>
      </c>
      <c r="M21" s="913"/>
      <c r="N21" s="913"/>
      <c r="O21" s="913"/>
      <c r="P21" s="913"/>
      <c r="Q21" s="913"/>
      <c r="R21" s="913"/>
    </row>
    <row r="22" spans="1:18">
      <c r="A22" s="931">
        <f t="shared" ref="A22:A27" si="4">A21+1</f>
        <v>9</v>
      </c>
      <c r="B22" s="917" t="s">
        <v>1285</v>
      </c>
      <c r="C22" s="917" t="s">
        <v>1286</v>
      </c>
      <c r="E22" s="1077">
        <v>0</v>
      </c>
      <c r="F22" s="1062"/>
      <c r="G22" s="1078">
        <v>0</v>
      </c>
      <c r="H22" s="1079">
        <f t="shared" ref="H22:H29" si="5">G22-E22</f>
        <v>0</v>
      </c>
      <c r="I22" s="1062"/>
      <c r="J22" s="1078">
        <v>0</v>
      </c>
      <c r="K22" s="1079">
        <f t="shared" si="3"/>
        <v>0</v>
      </c>
    </row>
    <row r="23" spans="1:18">
      <c r="A23" s="931">
        <f t="shared" si="4"/>
        <v>10</v>
      </c>
      <c r="B23" s="917" t="s">
        <v>107</v>
      </c>
      <c r="C23" s="917" t="s">
        <v>1287</v>
      </c>
      <c r="E23" s="1077">
        <v>0</v>
      </c>
      <c r="F23" s="1062"/>
      <c r="G23" s="1078">
        <v>0</v>
      </c>
      <c r="H23" s="1079">
        <f t="shared" si="5"/>
        <v>0</v>
      </c>
      <c r="I23" s="1062"/>
      <c r="J23" s="1078">
        <v>0</v>
      </c>
      <c r="K23" s="1079">
        <f t="shared" si="3"/>
        <v>0</v>
      </c>
    </row>
    <row r="24" spans="1:18">
      <c r="A24" s="931">
        <f t="shared" si="4"/>
        <v>11</v>
      </c>
      <c r="B24" s="917" t="s">
        <v>1288</v>
      </c>
      <c r="C24" s="917" t="s">
        <v>1289</v>
      </c>
      <c r="E24" s="1077">
        <v>0</v>
      </c>
      <c r="F24" s="1062"/>
      <c r="G24" s="1078">
        <v>0</v>
      </c>
      <c r="H24" s="1079">
        <f t="shared" si="5"/>
        <v>0</v>
      </c>
      <c r="I24" s="1062"/>
      <c r="J24" s="1078">
        <v>0</v>
      </c>
      <c r="K24" s="1079">
        <f t="shared" si="3"/>
        <v>0</v>
      </c>
    </row>
    <row r="25" spans="1:18">
      <c r="A25" s="931">
        <f t="shared" si="4"/>
        <v>12</v>
      </c>
      <c r="B25" s="917" t="s">
        <v>1290</v>
      </c>
      <c r="C25" s="917" t="s">
        <v>1291</v>
      </c>
      <c r="E25" s="1077">
        <v>0</v>
      </c>
      <c r="F25" s="1062"/>
      <c r="G25" s="1078">
        <v>0</v>
      </c>
      <c r="H25" s="1079">
        <f t="shared" si="5"/>
        <v>0</v>
      </c>
      <c r="I25" s="1062"/>
      <c r="J25" s="1078">
        <v>0</v>
      </c>
      <c r="K25" s="1079">
        <f t="shared" si="3"/>
        <v>0</v>
      </c>
    </row>
    <row r="26" spans="1:18" ht="18.75">
      <c r="A26" s="931">
        <f t="shared" si="4"/>
        <v>13</v>
      </c>
      <c r="B26" s="917" t="s">
        <v>1292</v>
      </c>
      <c r="C26" s="917" t="s">
        <v>1293</v>
      </c>
      <c r="E26" s="1084">
        <v>0</v>
      </c>
      <c r="F26" s="1062"/>
      <c r="G26" s="1085">
        <v>0</v>
      </c>
      <c r="H26" s="1086">
        <f t="shared" si="5"/>
        <v>0</v>
      </c>
      <c r="I26" s="1062"/>
      <c r="J26" s="1085">
        <v>0</v>
      </c>
      <c r="K26" s="1086">
        <f t="shared" si="3"/>
        <v>0</v>
      </c>
    </row>
    <row r="27" spans="1:18">
      <c r="A27" s="931">
        <f t="shared" si="4"/>
        <v>14</v>
      </c>
      <c r="B27" s="917" t="s">
        <v>1294</v>
      </c>
      <c r="C27" s="917" t="s">
        <v>1295</v>
      </c>
      <c r="E27" s="1087">
        <f>SUM(E21:E26)</f>
        <v>-3970104.4559543426</v>
      </c>
      <c r="F27" s="1062"/>
      <c r="G27" s="1088">
        <f>SUM(G21:G26)</f>
        <v>-4521961.6363634719</v>
      </c>
      <c r="H27" s="1079">
        <f t="shared" si="5"/>
        <v>-551857.18040912924</v>
      </c>
      <c r="I27" s="1062"/>
      <c r="J27" s="1088">
        <f>SUM(J21:J26)</f>
        <v>-4521961.6363634719</v>
      </c>
      <c r="K27" s="1079">
        <f t="shared" si="3"/>
        <v>0</v>
      </c>
    </row>
    <row r="28" spans="1:18">
      <c r="B28" s="917"/>
      <c r="C28" s="917"/>
      <c r="E28" s="1074"/>
      <c r="F28" s="1062"/>
      <c r="G28" s="1075"/>
      <c r="H28" s="1076"/>
      <c r="I28" s="1062"/>
      <c r="J28" s="1075"/>
      <c r="K28" s="1076"/>
    </row>
    <row r="29" spans="1:18" ht="18.75">
      <c r="A29" s="931">
        <f>A27+1</f>
        <v>15</v>
      </c>
      <c r="B29" s="917" t="s">
        <v>1296</v>
      </c>
      <c r="C29" s="917" t="s">
        <v>1297</v>
      </c>
      <c r="E29" s="1084">
        <f>'Attachment H'!D104</f>
        <v>1278903.2396921697</v>
      </c>
      <c r="F29" s="1062"/>
      <c r="G29" s="1085">
        <f>'Attachment H'!D104</f>
        <v>1278903.2396921697</v>
      </c>
      <c r="H29" s="1086">
        <f t="shared" si="5"/>
        <v>0</v>
      </c>
      <c r="I29" s="1062"/>
      <c r="J29" s="1085">
        <f>'Attachment H'!D104</f>
        <v>1278903.2396921697</v>
      </c>
      <c r="K29" s="1086">
        <f t="shared" si="3"/>
        <v>0</v>
      </c>
    </row>
    <row r="30" spans="1:18">
      <c r="B30" s="917"/>
      <c r="C30" s="917"/>
      <c r="E30" s="1087"/>
      <c r="F30" s="1062"/>
      <c r="G30" s="1088"/>
      <c r="H30" s="1076"/>
      <c r="I30" s="1062"/>
      <c r="J30" s="1088"/>
      <c r="K30" s="1076"/>
    </row>
    <row r="31" spans="1:18" s="937" customFormat="1">
      <c r="A31" s="936">
        <f>A29+1</f>
        <v>16</v>
      </c>
      <c r="B31" s="922" t="s">
        <v>1280</v>
      </c>
      <c r="C31" s="922" t="s">
        <v>1298</v>
      </c>
      <c r="E31" s="1089">
        <f>E18+E27+E29</f>
        <v>73094180.71912244</v>
      </c>
      <c r="F31" s="1071"/>
      <c r="G31" s="1090">
        <f>G18+G27+G29</f>
        <v>72542323.538713306</v>
      </c>
      <c r="H31" s="1082">
        <f>G31-E31</f>
        <v>-551857.18040913343</v>
      </c>
      <c r="I31" s="1071"/>
      <c r="J31" s="1090">
        <f>J18+J27+J29</f>
        <v>72542323.538713306</v>
      </c>
      <c r="K31" s="1091">
        <f>J31-G31</f>
        <v>0</v>
      </c>
      <c r="M31" s="913"/>
      <c r="N31" s="913"/>
      <c r="O31" s="913"/>
      <c r="P31" s="913"/>
      <c r="Q31" s="913"/>
      <c r="R31" s="913"/>
    </row>
    <row r="32" spans="1:18">
      <c r="B32" s="917"/>
      <c r="C32" s="917"/>
      <c r="E32" s="1092"/>
      <c r="F32" s="1062"/>
      <c r="G32" s="1075"/>
      <c r="H32" s="1076"/>
      <c r="I32" s="1062"/>
      <c r="J32" s="1075"/>
      <c r="K32" s="1076"/>
    </row>
    <row r="33" spans="1:18">
      <c r="B33" s="932" t="s">
        <v>1299</v>
      </c>
      <c r="C33" s="917"/>
      <c r="E33" s="1092"/>
      <c r="F33" s="1062"/>
      <c r="G33" s="1075"/>
      <c r="H33" s="1076"/>
      <c r="I33" s="1062"/>
      <c r="J33" s="1075"/>
      <c r="K33" s="1076"/>
    </row>
    <row r="34" spans="1:18">
      <c r="A34" s="931">
        <f>A31+1</f>
        <v>17</v>
      </c>
      <c r="B34" s="917" t="s">
        <v>1300</v>
      </c>
      <c r="C34" s="917" t="s">
        <v>1301</v>
      </c>
      <c r="E34" s="1087">
        <f>E31*E15</f>
        <v>6184491.5859031528</v>
      </c>
      <c r="F34" s="1062"/>
      <c r="G34" s="1088">
        <f>G31*G15</f>
        <v>6137799.003056163</v>
      </c>
      <c r="H34" s="1079">
        <f t="shared" ref="H34:H38" si="6">G34-E34</f>
        <v>-46692.582846989855</v>
      </c>
      <c r="I34" s="1062"/>
      <c r="J34" s="1088">
        <f>J31*J15</f>
        <v>6137799.003056163</v>
      </c>
      <c r="K34" s="1079">
        <f t="shared" ref="K34:K38" si="7">J34-G34</f>
        <v>0</v>
      </c>
    </row>
    <row r="35" spans="1:18">
      <c r="A35" s="931">
        <f>A34+1</f>
        <v>18</v>
      </c>
      <c r="B35" s="917" t="s">
        <v>1302</v>
      </c>
      <c r="C35" s="917" t="s">
        <v>1303</v>
      </c>
      <c r="E35" s="1077">
        <f>'Attachment H'!D134</f>
        <v>2994683.7128248326</v>
      </c>
      <c r="F35" s="1062"/>
      <c r="G35" s="1078">
        <f>'Attachment H'!D134</f>
        <v>2994683.7128248326</v>
      </c>
      <c r="H35" s="1079">
        <f t="shared" si="6"/>
        <v>0</v>
      </c>
      <c r="I35" s="1062"/>
      <c r="J35" s="1078">
        <f>'Attachment H'!D134</f>
        <v>2994683.7128248326</v>
      </c>
      <c r="K35" s="1079">
        <f t="shared" si="7"/>
        <v>0</v>
      </c>
    </row>
    <row r="36" spans="1:18">
      <c r="A36" s="931">
        <f t="shared" ref="A36:A38" si="8">A35+1</f>
        <v>19</v>
      </c>
      <c r="B36" s="917" t="s">
        <v>1304</v>
      </c>
      <c r="C36" s="917" t="s">
        <v>1305</v>
      </c>
      <c r="E36" s="1077">
        <f>'Attachment H'!D141</f>
        <v>2375573.11</v>
      </c>
      <c r="F36" s="1062"/>
      <c r="G36" s="1078">
        <f>'Attachment H'!D141</f>
        <v>2375573.11</v>
      </c>
      <c r="H36" s="1079">
        <f t="shared" si="6"/>
        <v>0</v>
      </c>
      <c r="I36" s="1062"/>
      <c r="J36" s="1078">
        <f>'Attachment H'!D141</f>
        <v>2375573.11</v>
      </c>
      <c r="K36" s="1079">
        <f t="shared" si="7"/>
        <v>0</v>
      </c>
    </row>
    <row r="37" spans="1:18">
      <c r="A37" s="931">
        <f t="shared" si="8"/>
        <v>20</v>
      </c>
      <c r="B37" s="917" t="s">
        <v>322</v>
      </c>
      <c r="C37" s="917" t="s">
        <v>1306</v>
      </c>
      <c r="E37" s="1077">
        <f>'Attachment H'!D152</f>
        <v>1564168.8186051857</v>
      </c>
      <c r="F37" s="1062"/>
      <c r="G37" s="1078">
        <f>'Attachment H'!D152</f>
        <v>1564168.8186051857</v>
      </c>
      <c r="H37" s="1079">
        <f t="shared" si="6"/>
        <v>0</v>
      </c>
      <c r="I37" s="1062"/>
      <c r="J37" s="1078">
        <f>'Attachment H'!D152</f>
        <v>1564168.8186051857</v>
      </c>
      <c r="K37" s="1079">
        <f t="shared" si="7"/>
        <v>0</v>
      </c>
    </row>
    <row r="38" spans="1:18" ht="18.75">
      <c r="A38" s="931">
        <f t="shared" si="8"/>
        <v>21</v>
      </c>
      <c r="B38" s="917" t="s">
        <v>1307</v>
      </c>
      <c r="C38" s="917" t="s">
        <v>1308</v>
      </c>
      <c r="E38" s="1093">
        <f>E56</f>
        <v>946997.27134709281</v>
      </c>
      <c r="F38" s="1094"/>
      <c r="G38" s="1095">
        <f>G56</f>
        <v>1358837.0933238985</v>
      </c>
      <c r="H38" s="1096">
        <f t="shared" si="6"/>
        <v>411839.82197680569</v>
      </c>
      <c r="I38" s="1094"/>
      <c r="J38" s="1097">
        <f>G38-H40</f>
        <v>993689.85419408325</v>
      </c>
      <c r="K38" s="1096">
        <f t="shared" si="7"/>
        <v>-365147.23912981525</v>
      </c>
    </row>
    <row r="39" spans="1:18">
      <c r="B39" s="917"/>
      <c r="C39" s="917"/>
      <c r="E39" s="1074"/>
      <c r="F39" s="1062"/>
      <c r="G39" s="1075"/>
      <c r="H39" s="1076"/>
      <c r="I39" s="1062"/>
      <c r="J39" s="1075"/>
      <c r="K39" s="1076"/>
    </row>
    <row r="40" spans="1:18" s="937" customFormat="1" ht="17.25" thickBot="1">
      <c r="A40" s="936">
        <f>A38+1</f>
        <v>22</v>
      </c>
      <c r="B40" s="922" t="s">
        <v>1309</v>
      </c>
      <c r="C40" s="922" t="s">
        <v>1310</v>
      </c>
      <c r="E40" s="1098">
        <f>SUM(E34:E38)</f>
        <v>14065914.498680264</v>
      </c>
      <c r="F40" s="1071"/>
      <c r="G40" s="1099">
        <f>SUM(G34:G38)</f>
        <v>14431061.737810079</v>
      </c>
      <c r="H40" s="1100">
        <f>G40-E40</f>
        <v>365147.23912981525</v>
      </c>
      <c r="I40" s="1071"/>
      <c r="J40" s="1099">
        <f>SUM(J34:J38)</f>
        <v>14065914.498680264</v>
      </c>
      <c r="K40" s="1100">
        <f>J40-G40</f>
        <v>-365147.23912981525</v>
      </c>
      <c r="M40" s="913"/>
      <c r="N40" s="913"/>
      <c r="O40" s="913"/>
      <c r="P40" s="913"/>
      <c r="Q40" s="913"/>
      <c r="R40" s="913"/>
    </row>
    <row r="41" spans="1:18" ht="17.25" thickTop="1">
      <c r="B41" s="917"/>
      <c r="C41" s="917"/>
      <c r="E41" s="1074"/>
      <c r="F41" s="1062"/>
      <c r="G41" s="1075"/>
      <c r="H41" s="1076"/>
      <c r="I41" s="1062"/>
      <c r="J41" s="1075"/>
      <c r="K41" s="1076"/>
    </row>
    <row r="42" spans="1:18">
      <c r="B42" s="917"/>
      <c r="C42" s="917"/>
      <c r="E42" s="1074"/>
      <c r="F42" s="1062"/>
      <c r="G42" s="1075"/>
      <c r="H42" s="1076"/>
      <c r="I42" s="1062"/>
      <c r="J42" s="1075"/>
      <c r="K42" s="1076"/>
    </row>
    <row r="43" spans="1:18">
      <c r="A43" s="931">
        <f>A40+1</f>
        <v>23</v>
      </c>
      <c r="B43" s="932" t="s">
        <v>222</v>
      </c>
      <c r="C43" s="917"/>
      <c r="E43" s="1074"/>
      <c r="F43" s="1062"/>
      <c r="G43" s="1075"/>
      <c r="H43" s="1076"/>
      <c r="I43" s="1062"/>
      <c r="J43" s="1075"/>
      <c r="K43" s="1076"/>
    </row>
    <row r="44" spans="1:18">
      <c r="A44" s="931">
        <f>A43+1</f>
        <v>24</v>
      </c>
      <c r="B44" s="917" t="s">
        <v>1311</v>
      </c>
      <c r="C44" s="917" t="s">
        <v>1312</v>
      </c>
      <c r="E44" s="1101">
        <v>0.18055462150041435</v>
      </c>
      <c r="F44" s="1062"/>
      <c r="G44" s="1102">
        <f>'Attachment H'!D155</f>
        <v>0.24160000000000004</v>
      </c>
      <c r="H44" s="1103">
        <f t="shared" ref="H44:H45" si="9">G44-E44</f>
        <v>6.104537849958569E-2</v>
      </c>
      <c r="I44" s="1062"/>
      <c r="J44" s="1102">
        <f>'Attachment H'!D155</f>
        <v>0.24160000000000004</v>
      </c>
      <c r="K44" s="1104">
        <f>J44-G44</f>
        <v>0</v>
      </c>
    </row>
    <row r="45" spans="1:18">
      <c r="A45" s="931">
        <f t="shared" ref="A45:A56" si="10">A44+1</f>
        <v>25</v>
      </c>
      <c r="B45" s="917" t="s">
        <v>51</v>
      </c>
      <c r="C45" s="917" t="s">
        <v>1313</v>
      </c>
      <c r="E45" s="1101">
        <f>IF(E15&gt;0,(E44/(1-E44))*(1-E12/E15),0)</f>
        <v>0.15312451447191969</v>
      </c>
      <c r="F45" s="1062"/>
      <c r="G45" s="1102">
        <f>IF(G15&gt;0,(G44/(1-G44))*(1-G12/G15),0)</f>
        <v>0.22138833361068025</v>
      </c>
      <c r="H45" s="1103">
        <f t="shared" si="9"/>
        <v>6.8263819138760562E-2</v>
      </c>
      <c r="I45" s="1062"/>
      <c r="J45" s="1102">
        <f>IF(J15&gt;0,(J44/(1-J44))*(1-J12/J15),0)</f>
        <v>0.22138833361068025</v>
      </c>
      <c r="K45" s="1104">
        <f>J45-G45</f>
        <v>0</v>
      </c>
    </row>
    <row r="46" spans="1:18">
      <c r="A46" s="931">
        <f t="shared" si="10"/>
        <v>26</v>
      </c>
      <c r="B46" s="917" t="s">
        <v>1314</v>
      </c>
      <c r="C46" s="917"/>
      <c r="E46" s="1074"/>
      <c r="F46" s="1062"/>
      <c r="G46" s="1075"/>
      <c r="H46" s="1076"/>
      <c r="I46" s="1062"/>
      <c r="J46" s="1075"/>
      <c r="K46" s="1076"/>
    </row>
    <row r="47" spans="1:18">
      <c r="A47" s="931">
        <f t="shared" si="10"/>
        <v>27</v>
      </c>
      <c r="B47" s="917" t="s">
        <v>1315</v>
      </c>
      <c r="C47" s="917"/>
      <c r="E47" s="1074"/>
      <c r="F47" s="1062"/>
      <c r="G47" s="1075"/>
      <c r="H47" s="1076"/>
      <c r="I47" s="1062"/>
      <c r="J47" s="1075"/>
      <c r="K47" s="1076"/>
    </row>
    <row r="48" spans="1:18">
      <c r="A48" s="931">
        <f t="shared" si="10"/>
        <v>28</v>
      </c>
      <c r="B48" s="917" t="s">
        <v>1316</v>
      </c>
      <c r="C48" s="917"/>
      <c r="E48" s="1105">
        <f>IF(E44&gt;0,1/(1-E44),0)</f>
        <v>1.2203375920320791</v>
      </c>
      <c r="F48" s="1062"/>
      <c r="G48" s="1106">
        <f>IF(G44&gt;0,1/(1-G44),0)</f>
        <v>1.3185654008438819</v>
      </c>
      <c r="H48" s="1079">
        <f t="shared" ref="H48:H56" si="11">G48-E48</f>
        <v>9.8227808811802708E-2</v>
      </c>
      <c r="I48" s="1062"/>
      <c r="J48" s="1106">
        <f>IF(J44&gt;0,1/(1-J44),0)</f>
        <v>1.3185654008438819</v>
      </c>
      <c r="K48" s="1079">
        <f t="shared" ref="K48:K56" si="12">J48-G48</f>
        <v>0</v>
      </c>
    </row>
    <row r="49" spans="1:21">
      <c r="A49" s="931">
        <f t="shared" si="10"/>
        <v>29</v>
      </c>
      <c r="B49" s="917" t="s">
        <v>1317</v>
      </c>
      <c r="C49" s="917" t="s">
        <v>1318</v>
      </c>
      <c r="E49" s="1107">
        <v>0</v>
      </c>
      <c r="F49" s="1094"/>
      <c r="G49" s="1108">
        <v>0</v>
      </c>
      <c r="H49" s="1079">
        <f t="shared" si="11"/>
        <v>0</v>
      </c>
      <c r="I49" s="1094"/>
      <c r="J49" s="1108">
        <v>0</v>
      </c>
      <c r="K49" s="1079">
        <f t="shared" si="12"/>
        <v>0</v>
      </c>
    </row>
    <row r="50" spans="1:21">
      <c r="A50" s="931">
        <f t="shared" si="10"/>
        <v>30</v>
      </c>
      <c r="B50" s="917" t="s">
        <v>986</v>
      </c>
      <c r="C50" s="917" t="s">
        <v>1319</v>
      </c>
      <c r="E50" s="1087">
        <f>SUM(E64:E65)</f>
        <v>0</v>
      </c>
      <c r="F50" s="1062"/>
      <c r="G50" s="1088">
        <f>SUM(G64:G65)</f>
        <v>0</v>
      </c>
      <c r="H50" s="1079">
        <f t="shared" si="11"/>
        <v>0</v>
      </c>
      <c r="I50" s="1062"/>
      <c r="J50" s="1088">
        <f>SUM(J64:J65)</f>
        <v>0</v>
      </c>
      <c r="K50" s="1079">
        <f t="shared" si="12"/>
        <v>0</v>
      </c>
    </row>
    <row r="51" spans="1:21">
      <c r="A51" s="931">
        <f t="shared" si="10"/>
        <v>31</v>
      </c>
      <c r="B51" s="917" t="s">
        <v>1320</v>
      </c>
      <c r="C51" s="917" t="s">
        <v>1321</v>
      </c>
      <c r="E51" s="1087">
        <f>E60</f>
        <v>0</v>
      </c>
      <c r="F51" s="1062"/>
      <c r="G51" s="1088">
        <f>G60</f>
        <v>0</v>
      </c>
      <c r="H51" s="1079">
        <f t="shared" si="11"/>
        <v>0</v>
      </c>
      <c r="I51" s="1062"/>
      <c r="J51" s="1130">
        <f>J55/J48</f>
        <v>-276927.66615605191</v>
      </c>
      <c r="K51" s="1079">
        <f>J51-G51</f>
        <v>-276927.66615605191</v>
      </c>
    </row>
    <row r="52" spans="1:21">
      <c r="A52" s="931">
        <f t="shared" si="10"/>
        <v>32</v>
      </c>
      <c r="B52" s="917" t="s">
        <v>1322</v>
      </c>
      <c r="C52" s="917" t="s">
        <v>1323</v>
      </c>
      <c r="E52" s="1087">
        <f>+E34*E45</f>
        <v>946997.27134709281</v>
      </c>
      <c r="F52" s="1062"/>
      <c r="G52" s="1088">
        <f>+G34*G45</f>
        <v>1358837.0933238985</v>
      </c>
      <c r="H52" s="1079">
        <f t="shared" si="11"/>
        <v>411839.82197680569</v>
      </c>
      <c r="I52" s="1062"/>
      <c r="J52" s="1088">
        <f>+J34*J45</f>
        <v>1358837.0933238985</v>
      </c>
      <c r="K52" s="1079">
        <f t="shared" si="12"/>
        <v>0</v>
      </c>
    </row>
    <row r="53" spans="1:21">
      <c r="A53" s="931">
        <f t="shared" si="10"/>
        <v>33</v>
      </c>
      <c r="B53" s="917" t="s">
        <v>1324</v>
      </c>
      <c r="C53" s="917" t="s">
        <v>1325</v>
      </c>
      <c r="E53" s="1109">
        <f>+E48*E49</f>
        <v>0</v>
      </c>
      <c r="F53" s="1062"/>
      <c r="G53" s="1110">
        <f>+G48*G49</f>
        <v>0</v>
      </c>
      <c r="H53" s="1079">
        <f t="shared" si="11"/>
        <v>0</v>
      </c>
      <c r="I53" s="1062"/>
      <c r="J53" s="1110">
        <f>+J48*J49</f>
        <v>0</v>
      </c>
      <c r="K53" s="1079">
        <f t="shared" si="12"/>
        <v>0</v>
      </c>
    </row>
    <row r="54" spans="1:21">
      <c r="A54" s="931">
        <f t="shared" si="10"/>
        <v>34</v>
      </c>
      <c r="B54" s="917" t="s">
        <v>1326</v>
      </c>
      <c r="C54" s="917" t="s">
        <v>1327</v>
      </c>
      <c r="E54" s="1087">
        <f>E48*E50</f>
        <v>0</v>
      </c>
      <c r="F54" s="1062"/>
      <c r="G54" s="1088">
        <f>G48*G50</f>
        <v>0</v>
      </c>
      <c r="H54" s="1079">
        <f t="shared" si="11"/>
        <v>0</v>
      </c>
      <c r="I54" s="1062"/>
      <c r="J54" s="1088">
        <f>J48*J50</f>
        <v>0</v>
      </c>
      <c r="K54" s="1079">
        <f t="shared" si="12"/>
        <v>0</v>
      </c>
      <c r="M54" s="1131"/>
      <c r="N54" s="1132"/>
    </row>
    <row r="55" spans="1:21" ht="18.75">
      <c r="A55" s="931">
        <f t="shared" si="10"/>
        <v>35</v>
      </c>
      <c r="B55" s="917" t="s">
        <v>185</v>
      </c>
      <c r="C55" s="917" t="s">
        <v>1328</v>
      </c>
      <c r="E55" s="1111">
        <f>+E44/(1-E44)*E51</f>
        <v>0</v>
      </c>
      <c r="F55" s="1062"/>
      <c r="G55" s="1112">
        <f>+G44/(1-G44)*G51</f>
        <v>0</v>
      </c>
      <c r="H55" s="1086">
        <f t="shared" si="11"/>
        <v>0</v>
      </c>
      <c r="I55" s="1062"/>
      <c r="J55" s="1112">
        <f>J56-SUM(J52:J54)</f>
        <v>-365147.23912981525</v>
      </c>
      <c r="K55" s="1086">
        <f t="shared" si="12"/>
        <v>-365147.23912981525</v>
      </c>
      <c r="L55" s="938"/>
      <c r="M55" s="1133"/>
      <c r="N55" s="1132"/>
    </row>
    <row r="56" spans="1:21" s="937" customFormat="1">
      <c r="A56" s="936">
        <f t="shared" si="10"/>
        <v>36</v>
      </c>
      <c r="B56" s="922" t="s">
        <v>52</v>
      </c>
      <c r="C56" s="922" t="s">
        <v>1329</v>
      </c>
      <c r="E56" s="1113">
        <f>SUM(E52:E55)</f>
        <v>946997.27134709281</v>
      </c>
      <c r="F56" s="1071"/>
      <c r="G56" s="1114">
        <f>SUM(G52:G55)</f>
        <v>1358837.0933238985</v>
      </c>
      <c r="H56" s="1083">
        <f t="shared" si="11"/>
        <v>411839.82197680569</v>
      </c>
      <c r="I56" s="1071"/>
      <c r="J56" s="1114">
        <f>J38</f>
        <v>993689.85419408325</v>
      </c>
      <c r="K56" s="1083">
        <f t="shared" si="12"/>
        <v>-365147.23912981525</v>
      </c>
      <c r="M56" s="1133"/>
      <c r="N56" s="1132"/>
      <c r="O56" s="913"/>
      <c r="P56" s="913"/>
      <c r="Q56" s="913"/>
      <c r="R56" s="913"/>
      <c r="S56" s="913"/>
      <c r="T56" s="913"/>
      <c r="U56" s="913"/>
    </row>
    <row r="57" spans="1:21">
      <c r="B57" s="917"/>
      <c r="C57" s="917"/>
      <c r="E57" s="1074"/>
      <c r="F57" s="1062"/>
      <c r="G57" s="1075"/>
      <c r="H57" s="1076"/>
      <c r="I57" s="1062"/>
      <c r="J57" s="1075"/>
      <c r="K57" s="1076"/>
      <c r="M57" s="1134"/>
      <c r="N57" s="1132"/>
    </row>
    <row r="58" spans="1:21">
      <c r="B58" s="917"/>
      <c r="C58" s="917"/>
      <c r="E58" s="1074"/>
      <c r="F58" s="1062"/>
      <c r="G58" s="1075"/>
      <c r="H58" s="1076"/>
      <c r="I58" s="1062"/>
      <c r="J58" s="1075"/>
      <c r="K58" s="1076"/>
      <c r="M58" s="1135"/>
    </row>
    <row r="59" spans="1:21">
      <c r="A59" s="931">
        <f>A56+1</f>
        <v>37</v>
      </c>
      <c r="B59" s="932" t="s">
        <v>1330</v>
      </c>
      <c r="C59" s="917"/>
      <c r="E59" s="1074"/>
      <c r="F59" s="1062"/>
      <c r="G59" s="1075"/>
      <c r="H59" s="1076"/>
      <c r="I59" s="1062"/>
      <c r="J59" s="1075"/>
      <c r="K59" s="1076"/>
    </row>
    <row r="60" spans="1:21" ht="18.75">
      <c r="A60" s="931">
        <f>A59+1</f>
        <v>38</v>
      </c>
      <c r="B60" s="939" t="s">
        <v>1331</v>
      </c>
      <c r="C60" s="933" t="s">
        <v>1332</v>
      </c>
      <c r="D60" s="940"/>
      <c r="E60" s="1115">
        <f>SUM(E61:E63)</f>
        <v>0</v>
      </c>
      <c r="F60" s="939"/>
      <c r="G60" s="1116">
        <f>SUM(G61:G63)</f>
        <v>0</v>
      </c>
      <c r="H60" s="1086">
        <f t="shared" ref="H60:H65" si="13">G60-E60</f>
        <v>0</v>
      </c>
      <c r="I60" s="1062"/>
      <c r="J60" s="1116">
        <f>J51</f>
        <v>-276927.66615605191</v>
      </c>
      <c r="K60" s="1086">
        <f t="shared" ref="K60:K65" si="14">J60-G60</f>
        <v>-276927.66615605191</v>
      </c>
    </row>
    <row r="61" spans="1:21">
      <c r="A61" s="931">
        <f t="shared" ref="A61:A63" si="15">A60+1</f>
        <v>39</v>
      </c>
      <c r="B61" s="939" t="s">
        <v>1333</v>
      </c>
      <c r="C61" s="941" t="s">
        <v>1334</v>
      </c>
      <c r="D61" s="940"/>
      <c r="E61" s="1117">
        <v>0</v>
      </c>
      <c r="F61" s="939"/>
      <c r="G61" s="1118">
        <v>0</v>
      </c>
      <c r="H61" s="1079">
        <f t="shared" si="13"/>
        <v>0</v>
      </c>
      <c r="I61" s="1062"/>
      <c r="J61" s="1118">
        <f>Provision!I20</f>
        <v>155.77160000000001</v>
      </c>
      <c r="K61" s="1079">
        <f t="shared" si="14"/>
        <v>155.77160000000001</v>
      </c>
    </row>
    <row r="62" spans="1:21">
      <c r="A62" s="931">
        <f t="shared" si="15"/>
        <v>40</v>
      </c>
      <c r="B62" s="939" t="s">
        <v>1335</v>
      </c>
      <c r="C62" s="941" t="s">
        <v>1334</v>
      </c>
      <c r="D62" s="940"/>
      <c r="E62" s="1117">
        <v>0</v>
      </c>
      <c r="F62" s="939"/>
      <c r="G62" s="1118">
        <v>0</v>
      </c>
      <c r="H62" s="1079">
        <f t="shared" si="13"/>
        <v>0</v>
      </c>
      <c r="I62" s="1062"/>
      <c r="J62" s="1118">
        <f>Provision!I21</f>
        <v>222.37266666666665</v>
      </c>
      <c r="K62" s="1079">
        <f t="shared" si="14"/>
        <v>222.37266666666665</v>
      </c>
    </row>
    <row r="63" spans="1:21" s="937" customFormat="1">
      <c r="A63" s="936">
        <f t="shared" si="15"/>
        <v>41</v>
      </c>
      <c r="B63" s="942" t="s">
        <v>1336</v>
      </c>
      <c r="C63" s="922" t="s">
        <v>1337</v>
      </c>
      <c r="D63" s="943"/>
      <c r="E63" s="1119">
        <v>0</v>
      </c>
      <c r="F63" s="942"/>
      <c r="G63" s="1120">
        <v>0</v>
      </c>
      <c r="H63" s="1083">
        <f t="shared" si="13"/>
        <v>0</v>
      </c>
      <c r="I63" s="1071"/>
      <c r="J63" s="1121">
        <f>J60-SUM(J61:J62)</f>
        <v>-277305.81042271858</v>
      </c>
      <c r="K63" s="1083">
        <f t="shared" si="14"/>
        <v>-277305.81042271858</v>
      </c>
      <c r="M63" s="938"/>
      <c r="N63" s="913"/>
      <c r="O63" s="913"/>
      <c r="P63" s="913"/>
      <c r="Q63" s="913"/>
      <c r="R63" s="913"/>
    </row>
    <row r="64" spans="1:21">
      <c r="A64" s="931">
        <f>A63+1</f>
        <v>42</v>
      </c>
      <c r="B64" s="939" t="s">
        <v>1338</v>
      </c>
      <c r="C64" s="941" t="s">
        <v>1334</v>
      </c>
      <c r="D64" s="940"/>
      <c r="E64" s="1117">
        <v>0</v>
      </c>
      <c r="F64" s="939"/>
      <c r="G64" s="1118">
        <v>0</v>
      </c>
      <c r="H64" s="1079">
        <f t="shared" si="13"/>
        <v>0</v>
      </c>
      <c r="I64" s="1062"/>
      <c r="J64" s="1118">
        <v>0</v>
      </c>
      <c r="K64" s="1079">
        <f t="shared" si="14"/>
        <v>0</v>
      </c>
    </row>
    <row r="65" spans="1:13">
      <c r="A65" s="931">
        <f>A64+1</f>
        <v>43</v>
      </c>
      <c r="B65" s="939" t="s">
        <v>1339</v>
      </c>
      <c r="C65" s="941" t="s">
        <v>1334</v>
      </c>
      <c r="D65" s="940"/>
      <c r="E65" s="1117">
        <v>0</v>
      </c>
      <c r="F65" s="939"/>
      <c r="G65" s="1118">
        <v>0</v>
      </c>
      <c r="H65" s="1079">
        <f t="shared" si="13"/>
        <v>0</v>
      </c>
      <c r="I65" s="1062"/>
      <c r="J65" s="1118">
        <v>0</v>
      </c>
      <c r="K65" s="1079">
        <f t="shared" si="14"/>
        <v>0</v>
      </c>
    </row>
    <row r="66" spans="1:13" ht="17.25" thickBot="1">
      <c r="B66" s="917"/>
      <c r="C66" s="917"/>
      <c r="E66" s="1122"/>
      <c r="F66" s="1062"/>
      <c r="G66" s="1123"/>
      <c r="H66" s="1124"/>
      <c r="I66" s="1062"/>
      <c r="J66" s="1123"/>
      <c r="K66" s="1124"/>
      <c r="M66" s="938"/>
    </row>
    <row r="67" spans="1:13">
      <c r="B67" s="917"/>
      <c r="C67" s="917"/>
    </row>
    <row r="68" spans="1:13">
      <c r="B68" s="917"/>
      <c r="C68" s="917"/>
    </row>
    <row r="69" spans="1:13">
      <c r="B69" s="917"/>
      <c r="C69" s="917"/>
    </row>
    <row r="70" spans="1:13" ht="94.35" customHeight="1">
      <c r="A70" s="944" t="s">
        <v>593</v>
      </c>
      <c r="B70" s="1201" t="s">
        <v>1340</v>
      </c>
      <c r="C70" s="1201"/>
      <c r="D70" s="945"/>
      <c r="E70" s="945"/>
      <c r="F70" s="945"/>
      <c r="G70" s="945"/>
      <c r="H70" s="945"/>
      <c r="I70" s="945"/>
      <c r="J70" s="945"/>
      <c r="K70" s="945"/>
    </row>
    <row r="71" spans="1:13" ht="55.35" customHeight="1">
      <c r="A71" s="944" t="s">
        <v>594</v>
      </c>
      <c r="B71" s="1201" t="s">
        <v>1341</v>
      </c>
      <c r="C71" s="1201"/>
    </row>
    <row r="72" spans="1:13" ht="55.7" customHeight="1">
      <c r="A72" s="944" t="s">
        <v>1342</v>
      </c>
      <c r="B72" s="1201" t="s">
        <v>1343</v>
      </c>
      <c r="C72" s="1201"/>
    </row>
    <row r="73" spans="1:13" ht="41.45" customHeight="1">
      <c r="A73" s="944" t="s">
        <v>1344</v>
      </c>
      <c r="B73" s="1201" t="s">
        <v>1345</v>
      </c>
      <c r="C73" s="1201"/>
    </row>
    <row r="74" spans="1:13">
      <c r="B74" s="917"/>
      <c r="C74" s="917"/>
    </row>
  </sheetData>
  <mergeCells count="9">
    <mergeCell ref="B71:C71"/>
    <mergeCell ref="B72:C72"/>
    <mergeCell ref="B73:C73"/>
    <mergeCell ref="A1:K1"/>
    <mergeCell ref="A2:K2"/>
    <mergeCell ref="E8:E9"/>
    <mergeCell ref="G8:H8"/>
    <mergeCell ref="J8:K8"/>
    <mergeCell ref="B70:C70"/>
  </mergeCells>
  <printOptions horizontalCentered="1"/>
  <pageMargins left="0.25" right="0.25" top="0.5" bottom="0.5" header="0.19444444444444445" footer="0.19444444444444445"/>
  <pageSetup scale="54" fitToHeight="0" orientation="landscape" horizontalDpi="1200" verticalDpi="1200" r:id="rId1"/>
  <customProperties>
    <customPr name="_pios_id" r:id="rId2"/>
  </customPropertie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CB320-7877-406F-A6F6-1E47A24FBF60}">
  <sheetPr>
    <tabColor rgb="FF92D050"/>
    <pageSetUpPr fitToPage="1"/>
  </sheetPr>
  <dimension ref="A1:AA159"/>
  <sheetViews>
    <sheetView showGridLines="0" view="pageBreakPreview" zoomScale="80" zoomScaleNormal="80" zoomScaleSheetLayoutView="80" workbookViewId="0">
      <selection activeCell="F68" sqref="F68"/>
    </sheetView>
  </sheetViews>
  <sheetFormatPr defaultColWidth="8.88671875" defaultRowHeight="15.75"/>
  <cols>
    <col min="1" max="1" width="5.5546875" style="948" customWidth="1"/>
    <col min="2" max="2" width="40.109375" style="964" customWidth="1"/>
    <col min="3" max="13" width="10.44140625" style="948" customWidth="1"/>
    <col min="14" max="14" width="10.44140625" style="948" hidden="1" customWidth="1"/>
    <col min="15" max="15" width="0" style="948" hidden="1" customWidth="1"/>
    <col min="16" max="16" width="26.44140625" style="948" hidden="1" customWidth="1"/>
    <col min="17" max="26" width="10.44140625" style="948" hidden="1" customWidth="1"/>
    <col min="27" max="27" width="0" style="948" hidden="1" customWidth="1"/>
    <col min="28" max="16384" width="8.88671875" style="948"/>
  </cols>
  <sheetData>
    <row r="1" spans="1:27" ht="18" customHeight="1">
      <c r="A1" s="1209" t="s">
        <v>1346</v>
      </c>
      <c r="B1" s="1209"/>
      <c r="C1" s="1209"/>
      <c r="D1" s="1209"/>
      <c r="E1" s="1209"/>
      <c r="F1" s="1209"/>
      <c r="G1" s="1209"/>
      <c r="H1" s="1209"/>
      <c r="I1" s="1209"/>
      <c r="J1" s="1209"/>
      <c r="K1" s="1209"/>
      <c r="L1" s="1209"/>
      <c r="M1" s="946" t="s">
        <v>1347</v>
      </c>
      <c r="N1" s="947"/>
      <c r="O1" s="1209" t="s">
        <v>1348</v>
      </c>
      <c r="P1" s="1209"/>
      <c r="Q1" s="1209"/>
      <c r="R1" s="1209"/>
      <c r="S1" s="1209"/>
      <c r="T1" s="1209"/>
      <c r="U1" s="1209"/>
      <c r="V1" s="1209"/>
      <c r="W1" s="1209"/>
      <c r="X1" s="1209"/>
      <c r="Y1" s="1209"/>
      <c r="Z1" s="1209"/>
      <c r="AA1" s="946" t="s">
        <v>1349</v>
      </c>
    </row>
    <row r="2" spans="1:27" ht="18" customHeight="1">
      <c r="A2" s="1210" t="s">
        <v>1098</v>
      </c>
      <c r="B2" s="1210"/>
      <c r="C2" s="1210"/>
      <c r="D2" s="1210"/>
      <c r="E2" s="1210"/>
      <c r="F2" s="1210"/>
      <c r="G2" s="1210"/>
      <c r="H2" s="1210"/>
      <c r="I2" s="1210"/>
      <c r="J2" s="1210"/>
      <c r="K2" s="1210"/>
      <c r="L2" s="1210"/>
      <c r="M2" s="946"/>
      <c r="N2" s="949"/>
      <c r="O2" s="1210" t="str">
        <f>A2</f>
        <v>GridLiance High Plains LLC</v>
      </c>
      <c r="P2" s="1210"/>
      <c r="Q2" s="1210"/>
      <c r="R2" s="1210"/>
      <c r="S2" s="1210"/>
      <c r="T2" s="1210"/>
      <c r="U2" s="1210"/>
      <c r="V2" s="1210"/>
      <c r="W2" s="1210"/>
      <c r="X2" s="1210"/>
      <c r="Y2" s="1210"/>
      <c r="Z2" s="1210"/>
    </row>
    <row r="3" spans="1:27" ht="18" customHeight="1">
      <c r="A3" s="1208" t="s">
        <v>1350</v>
      </c>
      <c r="B3" s="1208"/>
      <c r="C3" s="1208"/>
      <c r="D3" s="1208"/>
      <c r="E3" s="1208"/>
      <c r="F3" s="1208"/>
      <c r="G3" s="1208"/>
      <c r="H3" s="1208"/>
      <c r="I3" s="1208"/>
      <c r="J3" s="1208"/>
      <c r="K3" s="1208"/>
      <c r="L3" s="1208"/>
      <c r="N3" s="947"/>
      <c r="O3" s="1208" t="s">
        <v>1351</v>
      </c>
      <c r="P3" s="1208"/>
      <c r="Q3" s="1208"/>
      <c r="R3" s="1208"/>
      <c r="S3" s="1208"/>
      <c r="T3" s="1208"/>
      <c r="U3" s="1208"/>
      <c r="V3" s="1208"/>
      <c r="W3" s="1208"/>
      <c r="X3" s="1208"/>
      <c r="Y3" s="1208"/>
      <c r="Z3" s="1208"/>
    </row>
    <row r="4" spans="1:27" ht="18" customHeight="1">
      <c r="A4" s="1209" t="s">
        <v>1352</v>
      </c>
      <c r="B4" s="1209"/>
      <c r="C4" s="1209"/>
      <c r="D4" s="1209"/>
      <c r="E4" s="1209"/>
      <c r="F4" s="1209"/>
      <c r="G4" s="1209"/>
      <c r="H4" s="1209"/>
      <c r="I4" s="1209"/>
      <c r="J4" s="1209"/>
      <c r="K4" s="1209"/>
      <c r="L4" s="1209"/>
      <c r="N4" s="947"/>
      <c r="O4" s="1209" t="str">
        <f>A4</f>
        <v>For the 12 Months Ended 12/31/2022</v>
      </c>
      <c r="P4" s="1209"/>
      <c r="Q4" s="1209"/>
      <c r="R4" s="1209"/>
      <c r="S4" s="1209"/>
      <c r="T4" s="1209"/>
      <c r="U4" s="1209"/>
      <c r="V4" s="1209"/>
      <c r="W4" s="1209"/>
      <c r="X4" s="1209"/>
      <c r="Y4" s="1209"/>
      <c r="Z4" s="1209"/>
    </row>
    <row r="5" spans="1:27" ht="18" customHeight="1">
      <c r="A5" s="950"/>
      <c r="B5" s="950"/>
      <c r="C5" s="950"/>
      <c r="D5" s="950"/>
      <c r="E5" s="950"/>
      <c r="F5" s="950"/>
      <c r="G5" s="950"/>
      <c r="H5" s="950"/>
      <c r="I5" s="950"/>
      <c r="N5" s="947"/>
      <c r="O5" s="950"/>
      <c r="P5" s="950"/>
      <c r="Q5" s="950"/>
      <c r="R5" s="950"/>
      <c r="S5" s="950"/>
      <c r="T5" s="950"/>
      <c r="U5" s="950"/>
      <c r="V5" s="950"/>
      <c r="W5" s="950"/>
    </row>
    <row r="6" spans="1:27">
      <c r="B6" s="950" t="s">
        <v>75</v>
      </c>
      <c r="C6" s="950"/>
      <c r="D6" s="950"/>
      <c r="E6" s="950" t="s">
        <v>76</v>
      </c>
      <c r="F6" s="950" t="s">
        <v>77</v>
      </c>
      <c r="G6" s="950" t="s">
        <v>78</v>
      </c>
      <c r="H6" s="950" t="s">
        <v>79</v>
      </c>
      <c r="N6" s="947"/>
      <c r="P6" s="950" t="s">
        <v>75</v>
      </c>
      <c r="Q6" s="950"/>
      <c r="R6" s="950"/>
      <c r="S6" s="950" t="s">
        <v>76</v>
      </c>
      <c r="T6" s="950" t="s">
        <v>77</v>
      </c>
      <c r="U6" s="950" t="s">
        <v>78</v>
      </c>
      <c r="V6" s="950" t="s">
        <v>79</v>
      </c>
    </row>
    <row r="7" spans="1:27">
      <c r="B7" s="948"/>
      <c r="H7" s="950" t="s">
        <v>1353</v>
      </c>
      <c r="N7" s="947"/>
      <c r="V7" s="950" t="s">
        <v>1353</v>
      </c>
    </row>
    <row r="8" spans="1:27" ht="31.5">
      <c r="A8" s="951" t="s">
        <v>988</v>
      </c>
      <c r="B8" s="951" t="s">
        <v>1028</v>
      </c>
      <c r="C8" s="952"/>
      <c r="D8" s="952"/>
      <c r="E8" s="953" t="s">
        <v>991</v>
      </c>
      <c r="F8" s="953" t="s">
        <v>992</v>
      </c>
      <c r="G8" s="953" t="s">
        <v>993</v>
      </c>
      <c r="H8" s="953" t="s">
        <v>21</v>
      </c>
      <c r="I8" s="952"/>
      <c r="N8" s="947"/>
      <c r="O8" s="951" t="s">
        <v>988</v>
      </c>
      <c r="P8" s="951" t="s">
        <v>1028</v>
      </c>
      <c r="Q8" s="952"/>
      <c r="R8" s="952"/>
      <c r="S8" s="953" t="s">
        <v>991</v>
      </c>
      <c r="T8" s="953" t="s">
        <v>992</v>
      </c>
      <c r="U8" s="953" t="s">
        <v>993</v>
      </c>
      <c r="V8" s="953" t="s">
        <v>21</v>
      </c>
      <c r="W8" s="952"/>
    </row>
    <row r="9" spans="1:27">
      <c r="B9" s="954"/>
      <c r="L9" s="955"/>
      <c r="M9" s="955"/>
      <c r="N9" s="956"/>
      <c r="P9" s="954"/>
    </row>
    <row r="10" spans="1:27" ht="20.25" customHeight="1">
      <c r="A10" s="948">
        <v>1</v>
      </c>
      <c r="B10" s="948" t="s">
        <v>1354</v>
      </c>
      <c r="E10" s="957">
        <f>F26</f>
        <v>-3970104.4559543426</v>
      </c>
      <c r="F10" s="957">
        <f t="shared" ref="F10:G10" si="0">G26</f>
        <v>0</v>
      </c>
      <c r="G10" s="957">
        <f t="shared" si="0"/>
        <v>0</v>
      </c>
      <c r="H10" s="957"/>
      <c r="I10" s="948" t="s">
        <v>1355</v>
      </c>
      <c r="N10" s="947"/>
      <c r="O10" s="948">
        <v>1</v>
      </c>
      <c r="P10" s="948" t="s">
        <v>1354</v>
      </c>
      <c r="S10" s="957">
        <f>T26</f>
        <v>-2024300.1464593792</v>
      </c>
      <c r="T10" s="957">
        <f t="shared" ref="T10:U10" si="1">U26</f>
        <v>0</v>
      </c>
      <c r="U10" s="957">
        <f t="shared" si="1"/>
        <v>0</v>
      </c>
      <c r="V10" s="957"/>
      <c r="W10" s="948" t="s">
        <v>1355</v>
      </c>
    </row>
    <row r="11" spans="1:27" ht="20.25" customHeight="1">
      <c r="A11" s="948">
        <f t="shared" ref="A11:A17" si="2">+A10+1</f>
        <v>2</v>
      </c>
      <c r="B11" s="948" t="s">
        <v>1356</v>
      </c>
      <c r="E11" s="957">
        <f>F32</f>
        <v>0</v>
      </c>
      <c r="F11" s="957">
        <f>G32</f>
        <v>0</v>
      </c>
      <c r="G11" s="957">
        <f>H32</f>
        <v>0</v>
      </c>
      <c r="H11" s="957"/>
      <c r="I11" s="948" t="s">
        <v>1357</v>
      </c>
      <c r="N11" s="947"/>
      <c r="O11" s="948">
        <f t="shared" ref="O11:O17" si="3">+O10+1</f>
        <v>2</v>
      </c>
      <c r="P11" s="948" t="s">
        <v>1356</v>
      </c>
      <c r="S11" s="957">
        <f>T32</f>
        <v>-384784.32961967972</v>
      </c>
      <c r="T11" s="957">
        <f>U32</f>
        <v>0</v>
      </c>
      <c r="U11" s="957">
        <f>V32</f>
        <v>0</v>
      </c>
      <c r="V11" s="957"/>
      <c r="W11" s="948" t="s">
        <v>1357</v>
      </c>
    </row>
    <row r="12" spans="1:27" ht="20.25" customHeight="1">
      <c r="A12" s="948">
        <f t="shared" si="2"/>
        <v>3</v>
      </c>
      <c r="B12" s="948" t="s">
        <v>1005</v>
      </c>
      <c r="E12" s="957">
        <f>F38</f>
        <v>0</v>
      </c>
      <c r="F12" s="957">
        <f t="shared" ref="F12:G12" si="4">G38</f>
        <v>0</v>
      </c>
      <c r="G12" s="957">
        <f t="shared" si="4"/>
        <v>0</v>
      </c>
      <c r="H12" s="957"/>
      <c r="I12" s="948" t="s">
        <v>1358</v>
      </c>
      <c r="N12" s="947"/>
      <c r="O12" s="948">
        <f t="shared" si="3"/>
        <v>3</v>
      </c>
      <c r="P12" s="948" t="s">
        <v>1005</v>
      </c>
      <c r="S12" s="957">
        <f>T38</f>
        <v>37268.759603108039</v>
      </c>
      <c r="T12" s="957">
        <f t="shared" ref="T12:U12" si="5">U38</f>
        <v>0</v>
      </c>
      <c r="U12" s="957">
        <f t="shared" si="5"/>
        <v>0</v>
      </c>
      <c r="V12" s="957"/>
      <c r="W12" s="948" t="s">
        <v>1358</v>
      </c>
    </row>
    <row r="13" spans="1:27" ht="20.25" customHeight="1">
      <c r="A13" s="948">
        <f t="shared" si="2"/>
        <v>4</v>
      </c>
      <c r="B13" s="948" t="s">
        <v>1032</v>
      </c>
      <c r="E13" s="957">
        <f>SUM(E10:E12)</f>
        <v>-3970104.4559543426</v>
      </c>
      <c r="F13" s="957">
        <f>SUM(F10:F12)</f>
        <v>0</v>
      </c>
      <c r="G13" s="957">
        <f>SUM(G10:G12)</f>
        <v>0</v>
      </c>
      <c r="H13" s="957"/>
      <c r="I13" s="958" t="s">
        <v>1359</v>
      </c>
      <c r="N13" s="947"/>
      <c r="O13" s="948">
        <f t="shared" si="3"/>
        <v>4</v>
      </c>
      <c r="P13" s="948" t="s">
        <v>1032</v>
      </c>
      <c r="S13" s="957">
        <f>SUM(S10:S12)</f>
        <v>-2371815.716475951</v>
      </c>
      <c r="T13" s="957">
        <f>SUM(T10:T12)</f>
        <v>0</v>
      </c>
      <c r="U13" s="957">
        <f>SUM(U10:U12)</f>
        <v>0</v>
      </c>
      <c r="V13" s="957"/>
      <c r="W13" s="958" t="s">
        <v>1359</v>
      </c>
    </row>
    <row r="14" spans="1:27" ht="20.25" customHeight="1">
      <c r="A14" s="948">
        <f t="shared" si="2"/>
        <v>5</v>
      </c>
      <c r="B14" s="948" t="s">
        <v>1360</v>
      </c>
      <c r="G14" s="955">
        <v>1</v>
      </c>
      <c r="I14" s="948" t="s">
        <v>1361</v>
      </c>
      <c r="N14" s="947"/>
      <c r="O14" s="948">
        <f t="shared" si="3"/>
        <v>5</v>
      </c>
      <c r="P14" s="948" t="s">
        <v>1360</v>
      </c>
      <c r="U14" s="955">
        <v>1</v>
      </c>
      <c r="W14" s="948" t="s">
        <v>1361</v>
      </c>
    </row>
    <row r="15" spans="1:27" ht="20.25" customHeight="1">
      <c r="A15" s="948">
        <f t="shared" si="2"/>
        <v>6</v>
      </c>
      <c r="B15" s="948" t="s">
        <v>998</v>
      </c>
      <c r="F15" s="959">
        <v>1</v>
      </c>
      <c r="I15" s="948" t="s">
        <v>1362</v>
      </c>
      <c r="N15" s="947"/>
      <c r="O15" s="948">
        <f t="shared" si="3"/>
        <v>6</v>
      </c>
      <c r="P15" s="948" t="s">
        <v>998</v>
      </c>
      <c r="T15" s="959">
        <v>1</v>
      </c>
      <c r="W15" s="948" t="s">
        <v>1362</v>
      </c>
    </row>
    <row r="16" spans="1:27" ht="20.25" customHeight="1">
      <c r="A16" s="948">
        <f t="shared" si="2"/>
        <v>7</v>
      </c>
      <c r="B16" s="948" t="s">
        <v>997</v>
      </c>
      <c r="E16" s="959">
        <v>1</v>
      </c>
      <c r="F16" s="959"/>
      <c r="I16" s="960">
        <v>1</v>
      </c>
      <c r="N16" s="947"/>
      <c r="O16" s="948">
        <f t="shared" si="3"/>
        <v>7</v>
      </c>
      <c r="P16" s="948" t="s">
        <v>997</v>
      </c>
      <c r="S16" s="959">
        <v>1</v>
      </c>
      <c r="T16" s="959"/>
      <c r="W16" s="960">
        <v>1</v>
      </c>
    </row>
    <row r="17" spans="1:23" ht="20.25" customHeight="1">
      <c r="A17" s="948">
        <f t="shared" si="2"/>
        <v>8</v>
      </c>
      <c r="B17" s="948" t="s">
        <v>1002</v>
      </c>
      <c r="E17" s="957">
        <f>+E16*E13</f>
        <v>-3970104.4559543426</v>
      </c>
      <c r="F17" s="957">
        <f>+F15*F13</f>
        <v>0</v>
      </c>
      <c r="G17" s="957">
        <f>+G14*G13</f>
        <v>0</v>
      </c>
      <c r="H17" s="957">
        <f>+E17+F17+G17</f>
        <v>-3970104.4559543426</v>
      </c>
      <c r="I17" s="961" t="s">
        <v>1363</v>
      </c>
      <c r="N17" s="947"/>
      <c r="O17" s="948">
        <f t="shared" si="3"/>
        <v>8</v>
      </c>
      <c r="P17" s="948" t="s">
        <v>1002</v>
      </c>
      <c r="S17" s="957">
        <f>+S16*S13</f>
        <v>-2371815.716475951</v>
      </c>
      <c r="T17" s="957">
        <f>+T15*T13</f>
        <v>0</v>
      </c>
      <c r="U17" s="957">
        <f>+U14*U13</f>
        <v>0</v>
      </c>
      <c r="V17" s="957">
        <f>+S17+T17+U17</f>
        <v>-2371815.716475951</v>
      </c>
      <c r="W17" s="961" t="s">
        <v>1363</v>
      </c>
    </row>
    <row r="18" spans="1:23">
      <c r="B18" s="948"/>
      <c r="E18" s="957"/>
      <c r="F18" s="957"/>
      <c r="G18" s="957"/>
      <c r="H18" s="957"/>
      <c r="I18" s="961"/>
      <c r="N18" s="947"/>
      <c r="S18" s="957"/>
      <c r="T18" s="957"/>
      <c r="U18" s="957"/>
      <c r="V18" s="957"/>
      <c r="W18" s="961"/>
    </row>
    <row r="19" spans="1:23">
      <c r="B19" s="948"/>
      <c r="D19" s="958"/>
      <c r="G19" s="957"/>
      <c r="I19" s="950"/>
      <c r="N19" s="947"/>
      <c r="R19" s="958"/>
      <c r="U19" s="957"/>
      <c r="W19" s="950"/>
    </row>
    <row r="20" spans="1:23">
      <c r="B20" s="950" t="s">
        <v>286</v>
      </c>
      <c r="C20" s="950" t="s">
        <v>287</v>
      </c>
      <c r="D20" s="950" t="s">
        <v>288</v>
      </c>
      <c r="E20" s="950" t="s">
        <v>289</v>
      </c>
      <c r="F20" s="950" t="s">
        <v>291</v>
      </c>
      <c r="G20" s="950" t="s">
        <v>290</v>
      </c>
      <c r="H20" s="950" t="s">
        <v>292</v>
      </c>
      <c r="I20" s="950"/>
      <c r="N20" s="947"/>
      <c r="P20" s="950" t="s">
        <v>286</v>
      </c>
      <c r="Q20" s="950" t="s">
        <v>287</v>
      </c>
      <c r="R20" s="950" t="s">
        <v>288</v>
      </c>
      <c r="S20" s="950" t="s">
        <v>289</v>
      </c>
      <c r="T20" s="950" t="s">
        <v>291</v>
      </c>
      <c r="U20" s="950" t="s">
        <v>290</v>
      </c>
      <c r="V20" s="950" t="s">
        <v>292</v>
      </c>
      <c r="W20" s="950"/>
    </row>
    <row r="21" spans="1:23" ht="31.5">
      <c r="A21" s="962"/>
      <c r="B21" s="963" t="s">
        <v>989</v>
      </c>
      <c r="C21" s="963" t="s">
        <v>246</v>
      </c>
      <c r="D21" s="963" t="s">
        <v>96</v>
      </c>
      <c r="E21" s="963" t="s">
        <v>990</v>
      </c>
      <c r="F21" s="963" t="s">
        <v>991</v>
      </c>
      <c r="G21" s="963" t="s">
        <v>992</v>
      </c>
      <c r="H21" s="963" t="s">
        <v>993</v>
      </c>
      <c r="I21" s="963"/>
      <c r="N21" s="947"/>
      <c r="O21" s="962"/>
      <c r="P21" s="963" t="s">
        <v>989</v>
      </c>
      <c r="Q21" s="963" t="s">
        <v>246</v>
      </c>
      <c r="R21" s="963" t="s">
        <v>96</v>
      </c>
      <c r="S21" s="963" t="s">
        <v>990</v>
      </c>
      <c r="T21" s="963" t="s">
        <v>991</v>
      </c>
      <c r="U21" s="963" t="s">
        <v>992</v>
      </c>
      <c r="V21" s="963" t="s">
        <v>993</v>
      </c>
      <c r="W21" s="963"/>
    </row>
    <row r="22" spans="1:23">
      <c r="A22" s="948" t="s">
        <v>995</v>
      </c>
      <c r="D22" s="950"/>
      <c r="E22" s="950"/>
      <c r="F22" s="950"/>
      <c r="N22" s="947"/>
      <c r="O22" s="948" t="s">
        <v>995</v>
      </c>
      <c r="P22" s="964"/>
      <c r="R22" s="950"/>
      <c r="S22" s="950"/>
      <c r="T22" s="950"/>
    </row>
    <row r="23" spans="1:23" ht="20.25" customHeight="1">
      <c r="A23" s="954">
        <f>A17+1</f>
        <v>9</v>
      </c>
      <c r="B23" s="964" t="s">
        <v>1364</v>
      </c>
      <c r="C23" s="948" t="s">
        <v>98</v>
      </c>
      <c r="D23" s="965">
        <v>2024</v>
      </c>
      <c r="E23" s="957">
        <f>SUM(F23:H23)</f>
        <v>-3825412.9129455532</v>
      </c>
      <c r="F23" s="957">
        <f>G55</f>
        <v>-3825412.9129455532</v>
      </c>
      <c r="G23" s="957">
        <v>0</v>
      </c>
      <c r="H23" s="957">
        <v>0</v>
      </c>
      <c r="I23" s="959"/>
      <c r="N23" s="947"/>
      <c r="O23" s="954">
        <f>O17+1</f>
        <v>9</v>
      </c>
      <c r="P23" s="964" t="s">
        <v>1364</v>
      </c>
      <c r="Q23" s="948" t="s">
        <v>98</v>
      </c>
      <c r="R23" s="965">
        <v>2021</v>
      </c>
      <c r="S23" s="957">
        <f>SUM(T23:V23)</f>
        <v>-1218497.218499942</v>
      </c>
      <c r="T23" s="957">
        <f>U55</f>
        <v>-1218497.218499942</v>
      </c>
      <c r="U23" s="957">
        <v>0</v>
      </c>
      <c r="V23" s="957">
        <v>0</v>
      </c>
      <c r="W23" s="959"/>
    </row>
    <row r="24" spans="1:23" ht="20.25" customHeight="1">
      <c r="A24" s="954">
        <f>A23+1</f>
        <v>10</v>
      </c>
      <c r="B24" s="964" t="s">
        <v>1365</v>
      </c>
      <c r="C24" s="948" t="s">
        <v>98</v>
      </c>
      <c r="D24" s="965">
        <v>2025</v>
      </c>
      <c r="E24" s="957">
        <f t="shared" ref="E24:E25" si="6">SUM(F24:H24)</f>
        <v>0</v>
      </c>
      <c r="F24" s="957">
        <v>0</v>
      </c>
      <c r="G24" s="957">
        <v>0</v>
      </c>
      <c r="H24" s="957">
        <v>0</v>
      </c>
      <c r="I24" s="959"/>
      <c r="N24" s="947"/>
      <c r="O24" s="954">
        <f>O23+1</f>
        <v>10</v>
      </c>
      <c r="P24" s="964" t="s">
        <v>1365</v>
      </c>
      <c r="Q24" s="948" t="s">
        <v>98</v>
      </c>
      <c r="R24" s="965">
        <v>2022</v>
      </c>
      <c r="S24" s="957">
        <f t="shared" ref="S24:S25" si="7">SUM(T24:V24)</f>
        <v>0</v>
      </c>
      <c r="T24" s="957">
        <v>0</v>
      </c>
      <c r="U24" s="957">
        <v>0</v>
      </c>
      <c r="V24" s="957">
        <v>0</v>
      </c>
      <c r="W24" s="959"/>
    </row>
    <row r="25" spans="1:23" ht="20.25" customHeight="1">
      <c r="A25" s="954">
        <f t="shared" ref="A25:A26" si="8">A24+1</f>
        <v>11</v>
      </c>
      <c r="B25" s="964" t="s">
        <v>1366</v>
      </c>
      <c r="C25" s="948" t="s">
        <v>98</v>
      </c>
      <c r="D25" s="965">
        <f>D24</f>
        <v>2025</v>
      </c>
      <c r="E25" s="957">
        <f t="shared" si="6"/>
        <v>-3970104.4559543426</v>
      </c>
      <c r="F25" s="957">
        <f>H68</f>
        <v>-3970104.4559543426</v>
      </c>
      <c r="G25" s="957">
        <v>0</v>
      </c>
      <c r="H25" s="957">
        <v>0</v>
      </c>
      <c r="I25" s="959"/>
      <c r="N25" s="947"/>
      <c r="O25" s="954">
        <f t="shared" ref="O25:O26" si="9">O24+1</f>
        <v>11</v>
      </c>
      <c r="P25" s="964" t="s">
        <v>1366</v>
      </c>
      <c r="Q25" s="948" t="s">
        <v>98</v>
      </c>
      <c r="R25" s="965">
        <f>R24</f>
        <v>2022</v>
      </c>
      <c r="S25" s="957">
        <f t="shared" si="7"/>
        <v>-2024300.1464593792</v>
      </c>
      <c r="T25" s="957">
        <f>V68</f>
        <v>-2024300.1464593792</v>
      </c>
      <c r="U25" s="957">
        <v>0</v>
      </c>
      <c r="V25" s="957">
        <v>0</v>
      </c>
      <c r="W25" s="959"/>
    </row>
    <row r="26" spans="1:23">
      <c r="A26" s="954">
        <f t="shared" si="8"/>
        <v>12</v>
      </c>
      <c r="B26" s="964" t="s">
        <v>1367</v>
      </c>
      <c r="E26" s="966">
        <f>E24+E25</f>
        <v>-3970104.4559543426</v>
      </c>
      <c r="F26" s="966">
        <f t="shared" ref="F26:H26" si="10">F24+F25</f>
        <v>-3970104.4559543426</v>
      </c>
      <c r="G26" s="966">
        <f t="shared" si="10"/>
        <v>0</v>
      </c>
      <c r="H26" s="966">
        <f t="shared" si="10"/>
        <v>0</v>
      </c>
      <c r="I26" s="959"/>
      <c r="N26" s="947"/>
      <c r="O26" s="954">
        <f t="shared" si="9"/>
        <v>12</v>
      </c>
      <c r="P26" s="964" t="s">
        <v>1367</v>
      </c>
      <c r="S26" s="966">
        <f>S24+S25</f>
        <v>-2024300.1464593792</v>
      </c>
      <c r="T26" s="966">
        <f t="shared" ref="T26:V26" si="11">T24+T25</f>
        <v>-2024300.1464593792</v>
      </c>
      <c r="U26" s="966">
        <f t="shared" si="11"/>
        <v>0</v>
      </c>
      <c r="V26" s="966">
        <f t="shared" si="11"/>
        <v>0</v>
      </c>
      <c r="W26" s="959"/>
    </row>
    <row r="27" spans="1:23">
      <c r="A27" s="954"/>
      <c r="N27" s="947"/>
      <c r="O27" s="954"/>
      <c r="P27" s="964"/>
    </row>
    <row r="28" spans="1:23" ht="20.25" customHeight="1">
      <c r="A28" s="948" t="s">
        <v>1003</v>
      </c>
      <c r="N28" s="947"/>
      <c r="O28" s="948" t="s">
        <v>1003</v>
      </c>
      <c r="P28" s="964"/>
    </row>
    <row r="29" spans="1:23" ht="20.25" customHeight="1">
      <c r="A29" s="954">
        <f>A26+1</f>
        <v>13</v>
      </c>
      <c r="B29" s="964" t="s">
        <v>1368</v>
      </c>
      <c r="C29" s="948" t="s">
        <v>98</v>
      </c>
      <c r="D29" s="965">
        <f>D23</f>
        <v>2024</v>
      </c>
      <c r="E29" s="957">
        <f t="shared" ref="E29:E31" si="12">SUM(F29:H29)</f>
        <v>0</v>
      </c>
      <c r="F29" s="957">
        <f>G71</f>
        <v>0</v>
      </c>
      <c r="G29" s="957">
        <v>0</v>
      </c>
      <c r="H29" s="957">
        <v>0</v>
      </c>
      <c r="I29" s="959"/>
      <c r="N29" s="947"/>
      <c r="O29" s="954">
        <f>O26+1</f>
        <v>13</v>
      </c>
      <c r="P29" s="964" t="s">
        <v>1368</v>
      </c>
      <c r="Q29" s="948" t="s">
        <v>98</v>
      </c>
      <c r="R29" s="965">
        <f>R23</f>
        <v>2021</v>
      </c>
      <c r="S29" s="957">
        <f t="shared" ref="S29:S31" si="13">SUM(T29:V29)</f>
        <v>-167538.87832434895</v>
      </c>
      <c r="T29" s="957">
        <f>U71</f>
        <v>-167538.87832434895</v>
      </c>
      <c r="U29" s="957">
        <v>0</v>
      </c>
      <c r="V29" s="957">
        <v>0</v>
      </c>
      <c r="W29" s="959"/>
    </row>
    <row r="30" spans="1:23" ht="20.25" customHeight="1">
      <c r="A30" s="954">
        <f>A29+1</f>
        <v>14</v>
      </c>
      <c r="B30" s="964" t="s">
        <v>1369</v>
      </c>
      <c r="C30" s="948" t="s">
        <v>98</v>
      </c>
      <c r="D30" s="965">
        <f t="shared" ref="D30:D31" si="14">D24</f>
        <v>2025</v>
      </c>
      <c r="E30" s="957">
        <f t="shared" si="12"/>
        <v>0</v>
      </c>
      <c r="F30" s="957">
        <v>0</v>
      </c>
      <c r="G30" s="957">
        <v>0</v>
      </c>
      <c r="H30" s="957">
        <v>0</v>
      </c>
      <c r="I30" s="959"/>
      <c r="N30" s="947"/>
      <c r="O30" s="954">
        <f>O29+1</f>
        <v>14</v>
      </c>
      <c r="P30" s="964" t="s">
        <v>1369</v>
      </c>
      <c r="Q30" s="948" t="s">
        <v>98</v>
      </c>
      <c r="R30" s="965">
        <f t="shared" ref="R30:R31" si="15">R24</f>
        <v>2022</v>
      </c>
      <c r="S30" s="957">
        <f t="shared" si="13"/>
        <v>0</v>
      </c>
      <c r="T30" s="957">
        <v>0</v>
      </c>
      <c r="U30" s="957">
        <v>0</v>
      </c>
      <c r="V30" s="957">
        <v>0</v>
      </c>
      <c r="W30" s="959"/>
    </row>
    <row r="31" spans="1:23" ht="20.25" customHeight="1">
      <c r="A31" s="954">
        <f>A30+1</f>
        <v>15</v>
      </c>
      <c r="B31" s="964" t="s">
        <v>1370</v>
      </c>
      <c r="C31" s="948" t="s">
        <v>98</v>
      </c>
      <c r="D31" s="965">
        <f t="shared" si="14"/>
        <v>2025</v>
      </c>
      <c r="E31" s="957">
        <f t="shared" si="12"/>
        <v>0</v>
      </c>
      <c r="F31" s="957">
        <f>H84</f>
        <v>0</v>
      </c>
      <c r="G31" s="957">
        <v>0</v>
      </c>
      <c r="H31" s="957">
        <v>0</v>
      </c>
      <c r="I31" s="959"/>
      <c r="N31" s="947"/>
      <c r="O31" s="954">
        <f>O30+1</f>
        <v>15</v>
      </c>
      <c r="P31" s="964" t="s">
        <v>1370</v>
      </c>
      <c r="Q31" s="948" t="s">
        <v>98</v>
      </c>
      <c r="R31" s="965">
        <f t="shared" si="15"/>
        <v>2022</v>
      </c>
      <c r="S31" s="957">
        <f t="shared" si="13"/>
        <v>-384784.32961967972</v>
      </c>
      <c r="T31" s="957">
        <f>V84</f>
        <v>-384784.32961967972</v>
      </c>
      <c r="U31" s="957">
        <v>0</v>
      </c>
      <c r="V31" s="957">
        <v>0</v>
      </c>
      <c r="W31" s="959"/>
    </row>
    <row r="32" spans="1:23" ht="20.25" customHeight="1">
      <c r="A32" s="954">
        <f>A31+1</f>
        <v>16</v>
      </c>
      <c r="B32" s="964" t="s">
        <v>1371</v>
      </c>
      <c r="E32" s="966">
        <f>E30+E31</f>
        <v>0</v>
      </c>
      <c r="F32" s="966">
        <f t="shared" ref="F32:H32" si="16">F30+F31</f>
        <v>0</v>
      </c>
      <c r="G32" s="966">
        <f t="shared" si="16"/>
        <v>0</v>
      </c>
      <c r="H32" s="966">
        <f t="shared" si="16"/>
        <v>0</v>
      </c>
      <c r="I32" s="966"/>
      <c r="N32" s="947"/>
      <c r="O32" s="954">
        <f>O31+1</f>
        <v>16</v>
      </c>
      <c r="P32" s="964" t="s">
        <v>1371</v>
      </c>
      <c r="S32" s="966">
        <f>S30+S31</f>
        <v>-384784.32961967972</v>
      </c>
      <c r="T32" s="966">
        <f t="shared" ref="T32:V32" si="17">T30+T31</f>
        <v>-384784.32961967972</v>
      </c>
      <c r="U32" s="966">
        <f t="shared" si="17"/>
        <v>0</v>
      </c>
      <c r="V32" s="966">
        <f t="shared" si="17"/>
        <v>0</v>
      </c>
      <c r="W32" s="966"/>
    </row>
    <row r="33" spans="1:27">
      <c r="A33" s="954"/>
      <c r="N33" s="947"/>
      <c r="O33" s="954"/>
      <c r="P33" s="964"/>
    </row>
    <row r="34" spans="1:27">
      <c r="A34" s="948" t="s">
        <v>1005</v>
      </c>
      <c r="N34" s="947"/>
      <c r="O34" s="948" t="s">
        <v>1005</v>
      </c>
      <c r="P34" s="964"/>
    </row>
    <row r="35" spans="1:27" ht="20.25" customHeight="1">
      <c r="A35" s="954">
        <f>A32+1</f>
        <v>17</v>
      </c>
      <c r="B35" s="964" t="s">
        <v>1372</v>
      </c>
      <c r="C35" s="948" t="s">
        <v>98</v>
      </c>
      <c r="D35" s="965">
        <f>D29</f>
        <v>2024</v>
      </c>
      <c r="E35" s="957">
        <f t="shared" ref="E35:E37" si="18">SUM(F35:H35)</f>
        <v>0</v>
      </c>
      <c r="F35" s="957">
        <f>G87</f>
        <v>0</v>
      </c>
      <c r="G35" s="957">
        <v>0</v>
      </c>
      <c r="H35" s="957">
        <v>0</v>
      </c>
      <c r="I35" s="959"/>
      <c r="N35" s="947"/>
      <c r="O35" s="954">
        <f>O32+1</f>
        <v>17</v>
      </c>
      <c r="P35" s="964" t="s">
        <v>1372</v>
      </c>
      <c r="Q35" s="948" t="s">
        <v>98</v>
      </c>
      <c r="R35" s="965">
        <f>R29</f>
        <v>2021</v>
      </c>
      <c r="S35" s="957">
        <f t="shared" ref="S35:S37" si="19">SUM(T35:V35)</f>
        <v>35573.986809151414</v>
      </c>
      <c r="T35" s="957">
        <f>U87</f>
        <v>35573.986809151414</v>
      </c>
      <c r="U35" s="957">
        <v>0</v>
      </c>
      <c r="V35" s="957">
        <v>0</v>
      </c>
      <c r="W35" s="959"/>
    </row>
    <row r="36" spans="1:27" ht="20.25" customHeight="1">
      <c r="A36" s="954">
        <f>A35+1</f>
        <v>18</v>
      </c>
      <c r="B36" s="964" t="s">
        <v>1373</v>
      </c>
      <c r="C36" s="948" t="s">
        <v>98</v>
      </c>
      <c r="D36" s="965">
        <f t="shared" ref="D36:D37" si="20">D30</f>
        <v>2025</v>
      </c>
      <c r="E36" s="957">
        <f t="shared" si="18"/>
        <v>0</v>
      </c>
      <c r="F36" s="957">
        <v>0</v>
      </c>
      <c r="G36" s="957">
        <v>0</v>
      </c>
      <c r="H36" s="957">
        <v>0</v>
      </c>
      <c r="I36" s="959"/>
      <c r="N36" s="947"/>
      <c r="O36" s="954">
        <f>O35+1</f>
        <v>18</v>
      </c>
      <c r="P36" s="964" t="s">
        <v>1373</v>
      </c>
      <c r="Q36" s="948" t="s">
        <v>98</v>
      </c>
      <c r="R36" s="965">
        <f t="shared" ref="R36:R37" si="21">R30</f>
        <v>2022</v>
      </c>
      <c r="S36" s="957">
        <f t="shared" si="19"/>
        <v>0</v>
      </c>
      <c r="T36" s="957">
        <v>0</v>
      </c>
      <c r="U36" s="957">
        <v>0</v>
      </c>
      <c r="V36" s="957">
        <v>0</v>
      </c>
      <c r="W36" s="959"/>
    </row>
    <row r="37" spans="1:27" ht="20.25" customHeight="1">
      <c r="A37" s="954">
        <f>A36+1</f>
        <v>19</v>
      </c>
      <c r="B37" s="964" t="s">
        <v>1374</v>
      </c>
      <c r="C37" s="948" t="s">
        <v>98</v>
      </c>
      <c r="D37" s="965">
        <f t="shared" si="20"/>
        <v>2025</v>
      </c>
      <c r="E37" s="957">
        <f t="shared" si="18"/>
        <v>0</v>
      </c>
      <c r="F37" s="957">
        <f>H100</f>
        <v>0</v>
      </c>
      <c r="G37" s="957">
        <v>0</v>
      </c>
      <c r="H37" s="957">
        <v>0</v>
      </c>
      <c r="I37" s="959"/>
      <c r="N37" s="947"/>
      <c r="O37" s="954">
        <f>O36+1</f>
        <v>19</v>
      </c>
      <c r="P37" s="964" t="s">
        <v>1374</v>
      </c>
      <c r="Q37" s="948" t="s">
        <v>98</v>
      </c>
      <c r="R37" s="965">
        <f t="shared" si="21"/>
        <v>2022</v>
      </c>
      <c r="S37" s="957">
        <f t="shared" si="19"/>
        <v>37268.759603108039</v>
      </c>
      <c r="T37" s="957">
        <f>V100</f>
        <v>37268.759603108039</v>
      </c>
      <c r="U37" s="957">
        <v>0</v>
      </c>
      <c r="V37" s="957">
        <v>0</v>
      </c>
      <c r="W37" s="959"/>
    </row>
    <row r="38" spans="1:27" ht="20.25" customHeight="1">
      <c r="A38" s="954">
        <f>A37+1</f>
        <v>20</v>
      </c>
      <c r="B38" s="964" t="s">
        <v>1375</v>
      </c>
      <c r="E38" s="966">
        <f>E36+E37</f>
        <v>0</v>
      </c>
      <c r="F38" s="957">
        <f t="shared" ref="F38:H38" si="22">F36+F37</f>
        <v>0</v>
      </c>
      <c r="G38" s="957">
        <f t="shared" si="22"/>
        <v>0</v>
      </c>
      <c r="H38" s="957">
        <f t="shared" si="22"/>
        <v>0</v>
      </c>
      <c r="I38" s="966"/>
      <c r="N38" s="947"/>
      <c r="O38" s="954">
        <f>O37+1</f>
        <v>20</v>
      </c>
      <c r="P38" s="964" t="s">
        <v>1375</v>
      </c>
      <c r="S38" s="966">
        <f>S36+S37</f>
        <v>37268.759603108039</v>
      </c>
      <c r="T38" s="957">
        <f t="shared" ref="T38:V38" si="23">T36+T37</f>
        <v>37268.759603108039</v>
      </c>
      <c r="U38" s="957">
        <f t="shared" si="23"/>
        <v>0</v>
      </c>
      <c r="V38" s="957">
        <f t="shared" si="23"/>
        <v>0</v>
      </c>
      <c r="W38" s="966"/>
    </row>
    <row r="39" spans="1:27">
      <c r="B39" s="948"/>
      <c r="N39" s="947"/>
    </row>
    <row r="40" spans="1:27">
      <c r="B40" s="948"/>
      <c r="N40" s="947"/>
    </row>
    <row r="41" spans="1:27">
      <c r="D41" s="967"/>
      <c r="N41" s="947"/>
    </row>
    <row r="42" spans="1:27">
      <c r="D42" s="967"/>
      <c r="M42" s="946" t="s">
        <v>1376</v>
      </c>
      <c r="N42" s="947"/>
      <c r="AA42" s="946" t="s">
        <v>1377</v>
      </c>
    </row>
    <row r="43" spans="1:27">
      <c r="D43" s="967"/>
      <c r="N43" s="947"/>
    </row>
    <row r="44" spans="1:27">
      <c r="D44" s="967"/>
      <c r="N44" s="947"/>
    </row>
    <row r="45" spans="1:27">
      <c r="A45" s="1209" t="s">
        <v>1378</v>
      </c>
      <c r="B45" s="1209"/>
      <c r="C45" s="1209"/>
      <c r="D45" s="1209"/>
      <c r="E45" s="1209"/>
      <c r="F45" s="1209"/>
      <c r="G45" s="1209"/>
      <c r="H45" s="1209"/>
      <c r="I45" s="1209"/>
      <c r="J45" s="1209"/>
      <c r="K45" s="1209"/>
      <c r="L45" s="1209"/>
      <c r="M45" s="950"/>
      <c r="N45" s="968"/>
      <c r="O45" s="1209" t="s">
        <v>1379</v>
      </c>
      <c r="P45" s="1209"/>
      <c r="Q45" s="1209"/>
      <c r="R45" s="1209"/>
      <c r="S45" s="1209"/>
      <c r="T45" s="1209"/>
      <c r="U45" s="1209"/>
      <c r="V45" s="1209"/>
      <c r="W45" s="1209"/>
      <c r="X45" s="1209"/>
      <c r="Y45" s="1209"/>
      <c r="Z45" s="1209"/>
    </row>
    <row r="46" spans="1:27">
      <c r="A46" s="1210" t="str">
        <f>A2</f>
        <v>GridLiance High Plains LLC</v>
      </c>
      <c r="B46" s="1210"/>
      <c r="C46" s="1210"/>
      <c r="D46" s="1210"/>
      <c r="E46" s="1210"/>
      <c r="F46" s="1210"/>
      <c r="G46" s="1210"/>
      <c r="H46" s="1210"/>
      <c r="I46" s="1210"/>
      <c r="J46" s="1210"/>
      <c r="K46" s="1210"/>
      <c r="L46" s="1210"/>
      <c r="M46" s="950"/>
      <c r="N46" s="968"/>
      <c r="O46" s="1210" t="str">
        <f>A2</f>
        <v>GridLiance High Plains LLC</v>
      </c>
      <c r="P46" s="1210"/>
      <c r="Q46" s="1210"/>
      <c r="R46" s="1210"/>
      <c r="S46" s="1210"/>
      <c r="T46" s="1210"/>
      <c r="U46" s="1210"/>
      <c r="V46" s="1210"/>
      <c r="W46" s="1210"/>
      <c r="X46" s="1210"/>
      <c r="Y46" s="1210"/>
      <c r="Z46" s="1210"/>
    </row>
    <row r="47" spans="1:27">
      <c r="A47" s="1208" t="s">
        <v>1380</v>
      </c>
      <c r="B47" s="1208"/>
      <c r="C47" s="1208"/>
      <c r="D47" s="1208"/>
      <c r="E47" s="1208"/>
      <c r="F47" s="1208"/>
      <c r="G47" s="1208"/>
      <c r="H47" s="1208"/>
      <c r="I47" s="1208"/>
      <c r="J47" s="1208"/>
      <c r="K47" s="1208"/>
      <c r="L47" s="1208"/>
      <c r="M47" s="950"/>
      <c r="N47" s="968"/>
      <c r="O47" s="1208" t="s">
        <v>1351</v>
      </c>
      <c r="P47" s="1208"/>
      <c r="Q47" s="1208"/>
      <c r="R47" s="1208"/>
      <c r="S47" s="1208"/>
      <c r="T47" s="1208"/>
      <c r="U47" s="1208"/>
      <c r="V47" s="1208"/>
      <c r="W47" s="1208"/>
      <c r="X47" s="1208"/>
      <c r="Y47" s="1208"/>
      <c r="Z47" s="1208"/>
    </row>
    <row r="48" spans="1:27">
      <c r="A48" s="1209" t="str">
        <f>A4</f>
        <v>For the 12 Months Ended 12/31/2022</v>
      </c>
      <c r="B48" s="1209"/>
      <c r="C48" s="1209"/>
      <c r="D48" s="1209"/>
      <c r="E48" s="1209"/>
      <c r="F48" s="1209"/>
      <c r="G48" s="1209"/>
      <c r="H48" s="1209"/>
      <c r="I48" s="1209"/>
      <c r="J48" s="1209"/>
      <c r="K48" s="1209"/>
      <c r="L48" s="1209"/>
      <c r="M48" s="950"/>
      <c r="N48" s="968"/>
      <c r="O48" s="1209" t="str">
        <f>A4</f>
        <v>For the 12 Months Ended 12/31/2022</v>
      </c>
      <c r="P48" s="1209"/>
      <c r="Q48" s="1209"/>
      <c r="R48" s="1209"/>
      <c r="S48" s="1209"/>
      <c r="T48" s="1209"/>
      <c r="U48" s="1209"/>
      <c r="V48" s="1209"/>
      <c r="W48" s="1209"/>
      <c r="X48" s="1209"/>
      <c r="Y48" s="1209"/>
      <c r="Z48" s="1209"/>
    </row>
    <row r="49" spans="1:26">
      <c r="A49" s="1209"/>
      <c r="B49" s="1209"/>
      <c r="C49" s="1209"/>
      <c r="D49" s="1209"/>
      <c r="E49" s="1209"/>
      <c r="F49" s="1209"/>
      <c r="G49" s="1209"/>
      <c r="H49" s="1209"/>
      <c r="I49" s="1209"/>
      <c r="J49" s="1209"/>
      <c r="K49" s="1209"/>
      <c r="L49" s="1209"/>
      <c r="M49" s="950"/>
      <c r="N49" s="968"/>
      <c r="O49" s="1209"/>
      <c r="P49" s="1209"/>
      <c r="Q49" s="1209"/>
      <c r="R49" s="1209"/>
      <c r="S49" s="1209"/>
      <c r="T49" s="1209"/>
      <c r="U49" s="1209"/>
      <c r="V49" s="1209"/>
      <c r="W49" s="1209"/>
      <c r="X49" s="1209"/>
      <c r="Y49" s="1209"/>
      <c r="Z49" s="1209"/>
    </row>
    <row r="50" spans="1:26">
      <c r="N50" s="947"/>
      <c r="P50" s="964"/>
    </row>
    <row r="51" spans="1:26">
      <c r="N51" s="947"/>
      <c r="P51" s="964"/>
    </row>
    <row r="52" spans="1:26">
      <c r="B52" s="950" t="s">
        <v>286</v>
      </c>
      <c r="C52" s="950" t="s">
        <v>287</v>
      </c>
      <c r="D52" s="950" t="s">
        <v>288</v>
      </c>
      <c r="E52" s="950" t="s">
        <v>289</v>
      </c>
      <c r="F52" s="950" t="s">
        <v>291</v>
      </c>
      <c r="G52" s="950" t="s">
        <v>290</v>
      </c>
      <c r="H52" s="950" t="s">
        <v>292</v>
      </c>
      <c r="I52" s="950" t="s">
        <v>293</v>
      </c>
      <c r="J52" s="950" t="s">
        <v>294</v>
      </c>
      <c r="K52" s="950" t="s">
        <v>387</v>
      </c>
      <c r="L52" s="950" t="s">
        <v>391</v>
      </c>
      <c r="M52" s="950"/>
      <c r="N52" s="968"/>
      <c r="P52" s="950" t="s">
        <v>286</v>
      </c>
      <c r="Q52" s="950" t="s">
        <v>287</v>
      </c>
      <c r="R52" s="950" t="s">
        <v>288</v>
      </c>
      <c r="S52" s="950" t="s">
        <v>289</v>
      </c>
      <c r="T52" s="950" t="s">
        <v>291</v>
      </c>
      <c r="U52" s="950" t="s">
        <v>290</v>
      </c>
      <c r="V52" s="950" t="s">
        <v>292</v>
      </c>
      <c r="W52" s="950" t="s">
        <v>293</v>
      </c>
      <c r="X52" s="950" t="s">
        <v>294</v>
      </c>
      <c r="Y52" s="950" t="s">
        <v>387</v>
      </c>
      <c r="Z52" s="950" t="s">
        <v>391</v>
      </c>
    </row>
    <row r="53" spans="1:26" ht="63">
      <c r="A53" s="962"/>
      <c r="B53" s="963" t="s">
        <v>989</v>
      </c>
      <c r="C53" s="963" t="s">
        <v>246</v>
      </c>
      <c r="D53" s="963" t="s">
        <v>96</v>
      </c>
      <c r="E53" s="963" t="s">
        <v>1008</v>
      </c>
      <c r="F53" s="963" t="s">
        <v>1009</v>
      </c>
      <c r="G53" s="963" t="s">
        <v>25</v>
      </c>
      <c r="H53" s="963" t="s">
        <v>1010</v>
      </c>
      <c r="I53" s="963" t="s">
        <v>992</v>
      </c>
      <c r="J53" s="963" t="s">
        <v>1011</v>
      </c>
      <c r="K53" s="963" t="s">
        <v>993</v>
      </c>
      <c r="L53" s="963" t="s">
        <v>1012</v>
      </c>
      <c r="M53" s="969"/>
      <c r="N53" s="970"/>
      <c r="O53" s="962"/>
      <c r="P53" s="963" t="s">
        <v>989</v>
      </c>
      <c r="Q53" s="963" t="s">
        <v>246</v>
      </c>
      <c r="R53" s="963" t="s">
        <v>96</v>
      </c>
      <c r="S53" s="963" t="s">
        <v>1008</v>
      </c>
      <c r="T53" s="963" t="s">
        <v>1009</v>
      </c>
      <c r="U53" s="963" t="s">
        <v>25</v>
      </c>
      <c r="V53" s="963" t="s">
        <v>1010</v>
      </c>
      <c r="W53" s="963" t="s">
        <v>992</v>
      </c>
      <c r="X53" s="963" t="s">
        <v>1011</v>
      </c>
      <c r="Y53" s="963" t="s">
        <v>993</v>
      </c>
      <c r="Z53" s="963" t="s">
        <v>1012</v>
      </c>
    </row>
    <row r="54" spans="1:26">
      <c r="A54" s="948" t="s">
        <v>1381</v>
      </c>
      <c r="D54" s="950"/>
      <c r="E54" s="950"/>
      <c r="F54" s="971"/>
      <c r="G54" s="972"/>
      <c r="L54" s="973"/>
      <c r="M54" s="973"/>
      <c r="N54" s="974"/>
      <c r="O54" s="948" t="s">
        <v>1381</v>
      </c>
      <c r="P54" s="964"/>
      <c r="R54" s="950"/>
      <c r="S54" s="950"/>
      <c r="T54" s="971"/>
      <c r="U54" s="972"/>
      <c r="Z54" s="973"/>
    </row>
    <row r="55" spans="1:26">
      <c r="A55" s="954">
        <v>1</v>
      </c>
      <c r="B55" s="964" t="s">
        <v>1382</v>
      </c>
      <c r="C55" s="948" t="s">
        <v>98</v>
      </c>
      <c r="D55" s="965">
        <v>2024</v>
      </c>
      <c r="E55" s="975">
        <f>365/365</f>
        <v>1</v>
      </c>
      <c r="F55" s="957">
        <f>'Tax_Fcst ADIT'!BL31*Deferreds!V5</f>
        <v>-3825412.9129455532</v>
      </c>
      <c r="G55" s="957">
        <f>F55</f>
        <v>-3825412.9129455532</v>
      </c>
      <c r="H55" s="966">
        <f t="shared" ref="H55:H67" si="24">E55*G55</f>
        <v>-3825412.9129455532</v>
      </c>
      <c r="I55" s="957">
        <v>0</v>
      </c>
      <c r="J55" s="966">
        <f t="shared" ref="J55:J67" si="25">I55*E55</f>
        <v>0</v>
      </c>
      <c r="K55" s="957">
        <v>0</v>
      </c>
      <c r="L55" s="966">
        <f t="shared" ref="L55:L67" si="26">E55*K55</f>
        <v>0</v>
      </c>
      <c r="M55" s="966"/>
      <c r="N55" s="976"/>
      <c r="O55" s="954">
        <v>1</v>
      </c>
      <c r="P55" s="964" t="s">
        <v>1382</v>
      </c>
      <c r="Q55" s="948" t="s">
        <v>98</v>
      </c>
      <c r="R55" s="965">
        <v>2021</v>
      </c>
      <c r="S55" s="975">
        <f>365/365</f>
        <v>1</v>
      </c>
      <c r="T55" s="957">
        <v>-1218497.218499942</v>
      </c>
      <c r="U55" s="957">
        <f>T55</f>
        <v>-1218497.218499942</v>
      </c>
      <c r="V55" s="966">
        <f t="shared" ref="V55:V67" si="27">S55*U55</f>
        <v>-1218497.218499942</v>
      </c>
      <c r="W55" s="957">
        <v>0</v>
      </c>
      <c r="X55" s="966">
        <f t="shared" ref="X55:X67" si="28">W55*S55</f>
        <v>0</v>
      </c>
      <c r="Y55" s="957">
        <v>0</v>
      </c>
      <c r="Z55" s="966">
        <f t="shared" ref="Z55:Z67" si="29">S55*Y55</f>
        <v>0</v>
      </c>
    </row>
    <row r="56" spans="1:26">
      <c r="A56" s="954">
        <f t="shared" ref="A56:A68" si="30">+A55+1</f>
        <v>2</v>
      </c>
      <c r="B56" s="964" t="s">
        <v>1014</v>
      </c>
      <c r="C56" s="948" t="s">
        <v>105</v>
      </c>
      <c r="D56" s="965">
        <v>2025</v>
      </c>
      <c r="E56" s="975">
        <f>335/365</f>
        <v>0.9178082191780822</v>
      </c>
      <c r="F56" s="977">
        <f>('Tax_Fcst ADIT'!BL31-'Tax_Fcst ADIT'!AY31)/12*(Deferreds!V5)</f>
        <v>-26028.789156337156</v>
      </c>
      <c r="G56" s="977">
        <f>F56</f>
        <v>-26028.789156337156</v>
      </c>
      <c r="H56" s="966">
        <f t="shared" si="24"/>
        <v>-23889.436622939582</v>
      </c>
      <c r="I56" s="977">
        <v>0</v>
      </c>
      <c r="J56" s="966">
        <f t="shared" si="25"/>
        <v>0</v>
      </c>
      <c r="K56" s="977">
        <v>0</v>
      </c>
      <c r="L56" s="966">
        <f t="shared" si="26"/>
        <v>0</v>
      </c>
      <c r="M56" s="966"/>
      <c r="N56" s="976"/>
      <c r="O56" s="954">
        <f t="shared" ref="O56:O68" si="31">+O55+1</f>
        <v>2</v>
      </c>
      <c r="P56" s="964" t="s">
        <v>1014</v>
      </c>
      <c r="Q56" s="948" t="s">
        <v>105</v>
      </c>
      <c r="R56" s="965">
        <v>2022</v>
      </c>
      <c r="S56" s="975">
        <f>335/365</f>
        <v>0.9178082191780822</v>
      </c>
      <c r="T56" s="977">
        <v>-144957.15559644878</v>
      </c>
      <c r="U56" s="977">
        <f>T56</f>
        <v>-144957.15559644878</v>
      </c>
      <c r="V56" s="966">
        <f t="shared" si="27"/>
        <v>-133042.86883509683</v>
      </c>
      <c r="W56" s="977">
        <v>0</v>
      </c>
      <c r="X56" s="966">
        <f t="shared" si="28"/>
        <v>0</v>
      </c>
      <c r="Y56" s="977">
        <v>0</v>
      </c>
      <c r="Z56" s="966">
        <f t="shared" si="29"/>
        <v>0</v>
      </c>
    </row>
    <row r="57" spans="1:26">
      <c r="A57" s="954">
        <f t="shared" si="30"/>
        <v>3</v>
      </c>
      <c r="B57" s="964" t="s">
        <v>1014</v>
      </c>
      <c r="C57" s="948" t="s">
        <v>104</v>
      </c>
      <c r="D57" s="965">
        <f>D56</f>
        <v>2025</v>
      </c>
      <c r="E57" s="975">
        <f>307/365</f>
        <v>0.84109589041095889</v>
      </c>
      <c r="F57" s="977">
        <f>F56</f>
        <v>-26028.789156337156</v>
      </c>
      <c r="G57" s="977">
        <f t="shared" ref="G57:G67" si="32">F57</f>
        <v>-26028.789156337156</v>
      </c>
      <c r="H57" s="966">
        <f t="shared" si="24"/>
        <v>-21892.707591768511</v>
      </c>
      <c r="I57" s="977">
        <v>0</v>
      </c>
      <c r="J57" s="966">
        <f t="shared" si="25"/>
        <v>0</v>
      </c>
      <c r="K57" s="977">
        <v>0</v>
      </c>
      <c r="L57" s="966">
        <f t="shared" si="26"/>
        <v>0</v>
      </c>
      <c r="M57" s="966"/>
      <c r="N57" s="976"/>
      <c r="O57" s="954">
        <f t="shared" si="31"/>
        <v>3</v>
      </c>
      <c r="P57" s="964" t="s">
        <v>1014</v>
      </c>
      <c r="Q57" s="948" t="s">
        <v>104</v>
      </c>
      <c r="R57" s="965">
        <f>R56</f>
        <v>2022</v>
      </c>
      <c r="S57" s="975">
        <f>307/365</f>
        <v>0.84109589041095889</v>
      </c>
      <c r="T57" s="977">
        <f>+T56</f>
        <v>-144957.15559644878</v>
      </c>
      <c r="U57" s="977">
        <f t="shared" ref="U57:U67" si="33">T57</f>
        <v>-144957.15559644878</v>
      </c>
      <c r="V57" s="966">
        <f t="shared" si="27"/>
        <v>-121922.86785783499</v>
      </c>
      <c r="W57" s="977">
        <v>0</v>
      </c>
      <c r="X57" s="966">
        <f t="shared" si="28"/>
        <v>0</v>
      </c>
      <c r="Y57" s="977">
        <v>0</v>
      </c>
      <c r="Z57" s="966">
        <f t="shared" si="29"/>
        <v>0</v>
      </c>
    </row>
    <row r="58" spans="1:26">
      <c r="A58" s="954">
        <f t="shared" si="30"/>
        <v>4</v>
      </c>
      <c r="B58" s="964" t="s">
        <v>1014</v>
      </c>
      <c r="C58" s="948" t="s">
        <v>103</v>
      </c>
      <c r="D58" s="965">
        <f t="shared" ref="D58:D67" si="34">D57</f>
        <v>2025</v>
      </c>
      <c r="E58" s="975">
        <f>276/365</f>
        <v>0.75616438356164384</v>
      </c>
      <c r="F58" s="977">
        <f t="shared" ref="F58:F67" si="35">F57</f>
        <v>-26028.789156337156</v>
      </c>
      <c r="G58" s="977">
        <f t="shared" si="32"/>
        <v>-26028.789156337156</v>
      </c>
      <c r="H58" s="966">
        <f t="shared" si="24"/>
        <v>-19682.043307257685</v>
      </c>
      <c r="I58" s="977">
        <v>0</v>
      </c>
      <c r="J58" s="966">
        <f t="shared" si="25"/>
        <v>0</v>
      </c>
      <c r="K58" s="977">
        <v>0</v>
      </c>
      <c r="L58" s="966">
        <f t="shared" si="26"/>
        <v>0</v>
      </c>
      <c r="M58" s="966"/>
      <c r="N58" s="976"/>
      <c r="O58" s="954">
        <f t="shared" si="31"/>
        <v>4</v>
      </c>
      <c r="P58" s="964" t="s">
        <v>1014</v>
      </c>
      <c r="Q58" s="948" t="s">
        <v>103</v>
      </c>
      <c r="R58" s="965">
        <f t="shared" ref="R58:R67" si="36">R57</f>
        <v>2022</v>
      </c>
      <c r="S58" s="975">
        <f>276/365</f>
        <v>0.75616438356164384</v>
      </c>
      <c r="T58" s="977">
        <f t="shared" ref="T58:T67" si="37">+T57</f>
        <v>-144957.15559644878</v>
      </c>
      <c r="U58" s="977">
        <f t="shared" si="33"/>
        <v>-144957.15559644878</v>
      </c>
      <c r="V58" s="966">
        <f t="shared" si="27"/>
        <v>-109611.43820443797</v>
      </c>
      <c r="W58" s="977">
        <v>0</v>
      </c>
      <c r="X58" s="966">
        <f t="shared" si="28"/>
        <v>0</v>
      </c>
      <c r="Y58" s="977">
        <v>0</v>
      </c>
      <c r="Z58" s="966">
        <f t="shared" si="29"/>
        <v>0</v>
      </c>
    </row>
    <row r="59" spans="1:26">
      <c r="A59" s="954">
        <f t="shared" si="30"/>
        <v>5</v>
      </c>
      <c r="B59" s="964" t="s">
        <v>1014</v>
      </c>
      <c r="C59" s="948" t="s">
        <v>95</v>
      </c>
      <c r="D59" s="965">
        <f t="shared" si="34"/>
        <v>2025</v>
      </c>
      <c r="E59" s="975">
        <f>246/365</f>
        <v>0.67397260273972603</v>
      </c>
      <c r="F59" s="977">
        <f t="shared" si="35"/>
        <v>-26028.789156337156</v>
      </c>
      <c r="G59" s="977">
        <f t="shared" si="32"/>
        <v>-26028.789156337156</v>
      </c>
      <c r="H59" s="966">
        <f t="shared" si="24"/>
        <v>-17542.690773860111</v>
      </c>
      <c r="I59" s="977">
        <v>0</v>
      </c>
      <c r="J59" s="966">
        <f t="shared" si="25"/>
        <v>0</v>
      </c>
      <c r="K59" s="977">
        <v>0</v>
      </c>
      <c r="L59" s="966">
        <f t="shared" si="26"/>
        <v>0</v>
      </c>
      <c r="M59" s="966"/>
      <c r="N59" s="976"/>
      <c r="O59" s="954">
        <f t="shared" si="31"/>
        <v>5</v>
      </c>
      <c r="P59" s="964" t="s">
        <v>1014</v>
      </c>
      <c r="Q59" s="948" t="s">
        <v>95</v>
      </c>
      <c r="R59" s="965">
        <f t="shared" si="36"/>
        <v>2022</v>
      </c>
      <c r="S59" s="975">
        <f>246/365</f>
        <v>0.67397260273972603</v>
      </c>
      <c r="T59" s="977">
        <f t="shared" si="37"/>
        <v>-144957.15559644878</v>
      </c>
      <c r="U59" s="977">
        <f t="shared" si="33"/>
        <v>-144957.15559644878</v>
      </c>
      <c r="V59" s="966">
        <f t="shared" si="27"/>
        <v>-97697.151443086026</v>
      </c>
      <c r="W59" s="977">
        <v>0</v>
      </c>
      <c r="X59" s="966">
        <f t="shared" si="28"/>
        <v>0</v>
      </c>
      <c r="Y59" s="977">
        <v>0</v>
      </c>
      <c r="Z59" s="966">
        <f t="shared" si="29"/>
        <v>0</v>
      </c>
    </row>
    <row r="60" spans="1:26">
      <c r="A60" s="954">
        <f t="shared" si="30"/>
        <v>6</v>
      </c>
      <c r="B60" s="964" t="s">
        <v>1014</v>
      </c>
      <c r="C60" s="948" t="s">
        <v>92</v>
      </c>
      <c r="D60" s="965">
        <f t="shared" si="34"/>
        <v>2025</v>
      </c>
      <c r="E60" s="975">
        <f>215/365</f>
        <v>0.58904109589041098</v>
      </c>
      <c r="F60" s="977">
        <f t="shared" si="35"/>
        <v>-26028.789156337156</v>
      </c>
      <c r="G60" s="977">
        <f t="shared" si="32"/>
        <v>-26028.789156337156</v>
      </c>
      <c r="H60" s="966">
        <f t="shared" si="24"/>
        <v>-15332.026489349284</v>
      </c>
      <c r="I60" s="977">
        <v>0</v>
      </c>
      <c r="J60" s="966">
        <f t="shared" si="25"/>
        <v>0</v>
      </c>
      <c r="K60" s="977">
        <v>0</v>
      </c>
      <c r="L60" s="966">
        <f t="shared" si="26"/>
        <v>0</v>
      </c>
      <c r="M60" s="966"/>
      <c r="N60" s="976"/>
      <c r="O60" s="954">
        <f t="shared" si="31"/>
        <v>6</v>
      </c>
      <c r="P60" s="964" t="s">
        <v>1014</v>
      </c>
      <c r="Q60" s="948" t="s">
        <v>92</v>
      </c>
      <c r="R60" s="965">
        <f t="shared" si="36"/>
        <v>2022</v>
      </c>
      <c r="S60" s="975">
        <f>215/365</f>
        <v>0.58904109589041098</v>
      </c>
      <c r="T60" s="977">
        <f t="shared" si="37"/>
        <v>-144957.15559644878</v>
      </c>
      <c r="U60" s="977">
        <f t="shared" si="33"/>
        <v>-144957.15559644878</v>
      </c>
      <c r="V60" s="966">
        <f t="shared" si="27"/>
        <v>-85385.721789689007</v>
      </c>
      <c r="W60" s="977">
        <v>0</v>
      </c>
      <c r="X60" s="966">
        <f t="shared" si="28"/>
        <v>0</v>
      </c>
      <c r="Y60" s="977">
        <v>0</v>
      </c>
      <c r="Z60" s="966">
        <f t="shared" si="29"/>
        <v>0</v>
      </c>
    </row>
    <row r="61" spans="1:26">
      <c r="A61" s="954">
        <f t="shared" si="30"/>
        <v>7</v>
      </c>
      <c r="B61" s="964" t="s">
        <v>1014</v>
      </c>
      <c r="C61" s="948" t="s">
        <v>144</v>
      </c>
      <c r="D61" s="965">
        <f t="shared" si="34"/>
        <v>2025</v>
      </c>
      <c r="E61" s="975">
        <f>185/365</f>
        <v>0.50684931506849318</v>
      </c>
      <c r="F61" s="977">
        <f t="shared" si="35"/>
        <v>-26028.789156337156</v>
      </c>
      <c r="G61" s="977">
        <f t="shared" si="32"/>
        <v>-26028.789156337156</v>
      </c>
      <c r="H61" s="966">
        <f t="shared" si="24"/>
        <v>-13192.67395595171</v>
      </c>
      <c r="I61" s="977">
        <v>0</v>
      </c>
      <c r="J61" s="966">
        <f t="shared" si="25"/>
        <v>0</v>
      </c>
      <c r="K61" s="977">
        <v>0</v>
      </c>
      <c r="L61" s="966">
        <f t="shared" si="26"/>
        <v>0</v>
      </c>
      <c r="M61" s="966"/>
      <c r="N61" s="976"/>
      <c r="O61" s="954">
        <f t="shared" si="31"/>
        <v>7</v>
      </c>
      <c r="P61" s="964" t="s">
        <v>1014</v>
      </c>
      <c r="Q61" s="948" t="s">
        <v>144</v>
      </c>
      <c r="R61" s="965">
        <f t="shared" si="36"/>
        <v>2022</v>
      </c>
      <c r="S61" s="975">
        <f>185/365</f>
        <v>0.50684931506849318</v>
      </c>
      <c r="T61" s="977">
        <f t="shared" si="37"/>
        <v>-144957.15559644878</v>
      </c>
      <c r="U61" s="977">
        <f t="shared" si="33"/>
        <v>-144957.15559644878</v>
      </c>
      <c r="V61" s="966">
        <f t="shared" si="27"/>
        <v>-73471.435028337059</v>
      </c>
      <c r="W61" s="977">
        <v>0</v>
      </c>
      <c r="X61" s="966">
        <f t="shared" si="28"/>
        <v>0</v>
      </c>
      <c r="Y61" s="977">
        <v>0</v>
      </c>
      <c r="Z61" s="966">
        <f t="shared" si="29"/>
        <v>0</v>
      </c>
    </row>
    <row r="62" spans="1:26">
      <c r="A62" s="954">
        <f t="shared" si="30"/>
        <v>8</v>
      </c>
      <c r="B62" s="964" t="s">
        <v>1014</v>
      </c>
      <c r="C62" s="948" t="s">
        <v>102</v>
      </c>
      <c r="D62" s="965">
        <f t="shared" si="34"/>
        <v>2025</v>
      </c>
      <c r="E62" s="975">
        <f>154/365</f>
        <v>0.42191780821917807</v>
      </c>
      <c r="F62" s="977">
        <f t="shared" si="35"/>
        <v>-26028.789156337156</v>
      </c>
      <c r="G62" s="977">
        <f t="shared" si="32"/>
        <v>-26028.789156337156</v>
      </c>
      <c r="H62" s="966">
        <f t="shared" si="24"/>
        <v>-10982.009671440881</v>
      </c>
      <c r="I62" s="977">
        <v>0</v>
      </c>
      <c r="J62" s="966">
        <f t="shared" si="25"/>
        <v>0</v>
      </c>
      <c r="K62" s="977">
        <v>0</v>
      </c>
      <c r="L62" s="966">
        <f t="shared" si="26"/>
        <v>0</v>
      </c>
      <c r="M62" s="966"/>
      <c r="N62" s="976"/>
      <c r="O62" s="954">
        <f t="shared" si="31"/>
        <v>8</v>
      </c>
      <c r="P62" s="964" t="s">
        <v>1014</v>
      </c>
      <c r="Q62" s="948" t="s">
        <v>102</v>
      </c>
      <c r="R62" s="965">
        <f t="shared" si="36"/>
        <v>2022</v>
      </c>
      <c r="S62" s="975">
        <f>154/365</f>
        <v>0.42191780821917807</v>
      </c>
      <c r="T62" s="977">
        <f t="shared" si="37"/>
        <v>-144957.15559644878</v>
      </c>
      <c r="U62" s="977">
        <f t="shared" si="33"/>
        <v>-144957.15559644878</v>
      </c>
      <c r="V62" s="966">
        <f t="shared" si="27"/>
        <v>-61160.005374940032</v>
      </c>
      <c r="W62" s="977">
        <v>0</v>
      </c>
      <c r="X62" s="966">
        <f t="shared" si="28"/>
        <v>0</v>
      </c>
      <c r="Y62" s="977">
        <v>0</v>
      </c>
      <c r="Z62" s="966">
        <f t="shared" si="29"/>
        <v>0</v>
      </c>
    </row>
    <row r="63" spans="1:26">
      <c r="A63" s="954">
        <f t="shared" si="30"/>
        <v>9</v>
      </c>
      <c r="B63" s="964" t="s">
        <v>1014</v>
      </c>
      <c r="C63" s="948" t="s">
        <v>101</v>
      </c>
      <c r="D63" s="965">
        <f t="shared" si="34"/>
        <v>2025</v>
      </c>
      <c r="E63" s="975">
        <f>123/365</f>
        <v>0.33698630136986302</v>
      </c>
      <c r="F63" s="977">
        <f t="shared" si="35"/>
        <v>-26028.789156337156</v>
      </c>
      <c r="G63" s="977">
        <f t="shared" si="32"/>
        <v>-26028.789156337156</v>
      </c>
      <c r="H63" s="966">
        <f t="shared" si="24"/>
        <v>-8771.3453869300556</v>
      </c>
      <c r="I63" s="977">
        <v>0</v>
      </c>
      <c r="J63" s="966">
        <f t="shared" si="25"/>
        <v>0</v>
      </c>
      <c r="K63" s="977">
        <v>0</v>
      </c>
      <c r="L63" s="966">
        <f t="shared" si="26"/>
        <v>0</v>
      </c>
      <c r="M63" s="966"/>
      <c r="N63" s="976"/>
      <c r="O63" s="954">
        <f t="shared" si="31"/>
        <v>9</v>
      </c>
      <c r="P63" s="964" t="s">
        <v>1014</v>
      </c>
      <c r="Q63" s="948" t="s">
        <v>101</v>
      </c>
      <c r="R63" s="965">
        <f t="shared" si="36"/>
        <v>2022</v>
      </c>
      <c r="S63" s="975">
        <f>123/365</f>
        <v>0.33698630136986302</v>
      </c>
      <c r="T63" s="977">
        <f t="shared" si="37"/>
        <v>-144957.15559644878</v>
      </c>
      <c r="U63" s="977">
        <f t="shared" si="33"/>
        <v>-144957.15559644878</v>
      </c>
      <c r="V63" s="966">
        <f t="shared" si="27"/>
        <v>-48848.575721543013</v>
      </c>
      <c r="W63" s="977">
        <v>0</v>
      </c>
      <c r="X63" s="966">
        <f t="shared" si="28"/>
        <v>0</v>
      </c>
      <c r="Y63" s="977">
        <v>0</v>
      </c>
      <c r="Z63" s="966">
        <f t="shared" si="29"/>
        <v>0</v>
      </c>
    </row>
    <row r="64" spans="1:26">
      <c r="A64" s="954">
        <f t="shared" si="30"/>
        <v>10</v>
      </c>
      <c r="B64" s="964" t="s">
        <v>1014</v>
      </c>
      <c r="C64" s="948" t="s">
        <v>100</v>
      </c>
      <c r="D64" s="965">
        <f t="shared" si="34"/>
        <v>2025</v>
      </c>
      <c r="E64" s="975">
        <f>93/365</f>
        <v>0.25479452054794521</v>
      </c>
      <c r="F64" s="977">
        <f t="shared" si="35"/>
        <v>-26028.789156337156</v>
      </c>
      <c r="G64" s="977">
        <f t="shared" si="32"/>
        <v>-26028.789156337156</v>
      </c>
      <c r="H64" s="966">
        <f t="shared" si="24"/>
        <v>-6631.9928535324807</v>
      </c>
      <c r="I64" s="977">
        <v>0</v>
      </c>
      <c r="J64" s="966">
        <f t="shared" si="25"/>
        <v>0</v>
      </c>
      <c r="K64" s="977">
        <v>0</v>
      </c>
      <c r="L64" s="966">
        <f t="shared" si="26"/>
        <v>0</v>
      </c>
      <c r="M64" s="966"/>
      <c r="N64" s="976"/>
      <c r="O64" s="954">
        <f t="shared" si="31"/>
        <v>10</v>
      </c>
      <c r="P64" s="964" t="s">
        <v>1014</v>
      </c>
      <c r="Q64" s="948" t="s">
        <v>100</v>
      </c>
      <c r="R64" s="965">
        <f t="shared" si="36"/>
        <v>2022</v>
      </c>
      <c r="S64" s="975">
        <f>93/365</f>
        <v>0.25479452054794521</v>
      </c>
      <c r="T64" s="977">
        <f t="shared" si="37"/>
        <v>-144957.15559644878</v>
      </c>
      <c r="U64" s="977">
        <f t="shared" si="33"/>
        <v>-144957.15559644878</v>
      </c>
      <c r="V64" s="966">
        <f t="shared" si="27"/>
        <v>-36934.288960191057</v>
      </c>
      <c r="W64" s="977">
        <v>0</v>
      </c>
      <c r="X64" s="966">
        <f t="shared" si="28"/>
        <v>0</v>
      </c>
      <c r="Y64" s="977">
        <v>0</v>
      </c>
      <c r="Z64" s="966">
        <f t="shared" si="29"/>
        <v>0</v>
      </c>
    </row>
    <row r="65" spans="1:26">
      <c r="A65" s="954">
        <f t="shared" si="30"/>
        <v>11</v>
      </c>
      <c r="B65" s="964" t="s">
        <v>1014</v>
      </c>
      <c r="C65" s="948" t="s">
        <v>106</v>
      </c>
      <c r="D65" s="965">
        <f t="shared" si="34"/>
        <v>2025</v>
      </c>
      <c r="E65" s="975">
        <f>62/365</f>
        <v>0.16986301369863013</v>
      </c>
      <c r="F65" s="977">
        <f t="shared" si="35"/>
        <v>-26028.789156337156</v>
      </c>
      <c r="G65" s="977">
        <f t="shared" si="32"/>
        <v>-26028.789156337156</v>
      </c>
      <c r="H65" s="966">
        <f t="shared" si="24"/>
        <v>-4421.3285690216535</v>
      </c>
      <c r="I65" s="977">
        <v>0</v>
      </c>
      <c r="J65" s="966">
        <f t="shared" si="25"/>
        <v>0</v>
      </c>
      <c r="K65" s="977">
        <v>0</v>
      </c>
      <c r="L65" s="966">
        <f t="shared" si="26"/>
        <v>0</v>
      </c>
      <c r="M65" s="966"/>
      <c r="N65" s="976"/>
      <c r="O65" s="954">
        <f t="shared" si="31"/>
        <v>11</v>
      </c>
      <c r="P65" s="964" t="s">
        <v>1014</v>
      </c>
      <c r="Q65" s="948" t="s">
        <v>106</v>
      </c>
      <c r="R65" s="965">
        <f t="shared" si="36"/>
        <v>2022</v>
      </c>
      <c r="S65" s="975">
        <f>62/365</f>
        <v>0.16986301369863013</v>
      </c>
      <c r="T65" s="977">
        <f t="shared" si="37"/>
        <v>-144957.15559644878</v>
      </c>
      <c r="U65" s="977">
        <f t="shared" si="33"/>
        <v>-144957.15559644878</v>
      </c>
      <c r="V65" s="966">
        <f t="shared" si="27"/>
        <v>-24622.859306794038</v>
      </c>
      <c r="W65" s="977">
        <v>0</v>
      </c>
      <c r="X65" s="966">
        <f t="shared" si="28"/>
        <v>0</v>
      </c>
      <c r="Y65" s="977">
        <v>0</v>
      </c>
      <c r="Z65" s="966">
        <f t="shared" si="29"/>
        <v>0</v>
      </c>
    </row>
    <row r="66" spans="1:26">
      <c r="A66" s="954">
        <f t="shared" si="30"/>
        <v>12</v>
      </c>
      <c r="B66" s="964" t="s">
        <v>1014</v>
      </c>
      <c r="C66" s="948" t="s">
        <v>99</v>
      </c>
      <c r="D66" s="965">
        <f t="shared" si="34"/>
        <v>2025</v>
      </c>
      <c r="E66" s="975">
        <f>32/365</f>
        <v>8.7671232876712329E-2</v>
      </c>
      <c r="F66" s="977">
        <f t="shared" si="35"/>
        <v>-26028.789156337156</v>
      </c>
      <c r="G66" s="977">
        <f t="shared" si="32"/>
        <v>-26028.789156337156</v>
      </c>
      <c r="H66" s="966">
        <f t="shared" si="24"/>
        <v>-2281.9760356240795</v>
      </c>
      <c r="I66" s="977">
        <v>0</v>
      </c>
      <c r="J66" s="966">
        <f t="shared" si="25"/>
        <v>0</v>
      </c>
      <c r="K66" s="977">
        <v>0</v>
      </c>
      <c r="L66" s="966">
        <f t="shared" si="26"/>
        <v>0</v>
      </c>
      <c r="M66" s="966"/>
      <c r="N66" s="976"/>
      <c r="O66" s="954">
        <f t="shared" si="31"/>
        <v>12</v>
      </c>
      <c r="P66" s="964" t="s">
        <v>1014</v>
      </c>
      <c r="Q66" s="948" t="s">
        <v>99</v>
      </c>
      <c r="R66" s="965">
        <f t="shared" si="36"/>
        <v>2022</v>
      </c>
      <c r="S66" s="975">
        <f>32/365</f>
        <v>8.7671232876712329E-2</v>
      </c>
      <c r="T66" s="977">
        <f t="shared" si="37"/>
        <v>-144957.15559644878</v>
      </c>
      <c r="U66" s="977">
        <f t="shared" si="33"/>
        <v>-144957.15559644878</v>
      </c>
      <c r="V66" s="966">
        <f t="shared" si="27"/>
        <v>-12708.572545442084</v>
      </c>
      <c r="W66" s="977">
        <v>0</v>
      </c>
      <c r="X66" s="966">
        <f t="shared" si="28"/>
        <v>0</v>
      </c>
      <c r="Y66" s="977">
        <v>0</v>
      </c>
      <c r="Z66" s="966">
        <f t="shared" si="29"/>
        <v>0</v>
      </c>
    </row>
    <row r="67" spans="1:26">
      <c r="A67" s="954">
        <f t="shared" si="30"/>
        <v>13</v>
      </c>
      <c r="B67" s="964" t="s">
        <v>1014</v>
      </c>
      <c r="C67" s="948" t="s">
        <v>98</v>
      </c>
      <c r="D67" s="965">
        <f t="shared" si="34"/>
        <v>2025</v>
      </c>
      <c r="E67" s="975">
        <f>1/365</f>
        <v>2.7397260273972603E-3</v>
      </c>
      <c r="F67" s="977">
        <f t="shared" si="35"/>
        <v>-26028.789156337156</v>
      </c>
      <c r="G67" s="977">
        <f t="shared" si="32"/>
        <v>-26028.789156337156</v>
      </c>
      <c r="H67" s="966">
        <f t="shared" si="24"/>
        <v>-71.311751113252484</v>
      </c>
      <c r="I67" s="977">
        <v>0</v>
      </c>
      <c r="J67" s="966">
        <f t="shared" si="25"/>
        <v>0</v>
      </c>
      <c r="K67" s="977">
        <v>0</v>
      </c>
      <c r="L67" s="966">
        <f t="shared" si="26"/>
        <v>0</v>
      </c>
      <c r="M67" s="966"/>
      <c r="N67" s="976"/>
      <c r="O67" s="954">
        <f t="shared" si="31"/>
        <v>13</v>
      </c>
      <c r="P67" s="964" t="s">
        <v>1014</v>
      </c>
      <c r="Q67" s="948" t="s">
        <v>98</v>
      </c>
      <c r="R67" s="965">
        <f t="shared" si="36"/>
        <v>2022</v>
      </c>
      <c r="S67" s="975">
        <f>1/365</f>
        <v>2.7397260273972603E-3</v>
      </c>
      <c r="T67" s="977">
        <f t="shared" si="37"/>
        <v>-144957.15559644878</v>
      </c>
      <c r="U67" s="977">
        <f t="shared" si="33"/>
        <v>-144957.15559644878</v>
      </c>
      <c r="V67" s="966">
        <f t="shared" si="27"/>
        <v>-397.14289204506514</v>
      </c>
      <c r="W67" s="977">
        <v>0</v>
      </c>
      <c r="X67" s="966">
        <f t="shared" si="28"/>
        <v>0</v>
      </c>
      <c r="Y67" s="977">
        <v>0</v>
      </c>
      <c r="Z67" s="966">
        <f t="shared" si="29"/>
        <v>0</v>
      </c>
    </row>
    <row r="68" spans="1:26">
      <c r="A68" s="954">
        <f t="shared" si="30"/>
        <v>14</v>
      </c>
      <c r="B68" s="964" t="s">
        <v>1015</v>
      </c>
      <c r="F68" s="966">
        <f>SUM(F55:F67)</f>
        <v>-4137758.3828216004</v>
      </c>
      <c r="G68" s="966">
        <f>SUM(G55:G67)</f>
        <v>-4137758.3828216004</v>
      </c>
      <c r="H68" s="966">
        <f>SUM(H55:H67)</f>
        <v>-3970104.4559543426</v>
      </c>
      <c r="I68" s="966">
        <f t="shared" ref="I68:L68" si="38">SUM(I55:I67)</f>
        <v>0</v>
      </c>
      <c r="J68" s="966">
        <f t="shared" si="38"/>
        <v>0</v>
      </c>
      <c r="K68" s="966">
        <f t="shared" si="38"/>
        <v>0</v>
      </c>
      <c r="L68" s="966">
        <f t="shared" si="38"/>
        <v>0</v>
      </c>
      <c r="M68" s="966"/>
      <c r="N68" s="976"/>
      <c r="O68" s="954">
        <f t="shared" si="31"/>
        <v>14</v>
      </c>
      <c r="P68" s="964" t="s">
        <v>1015</v>
      </c>
      <c r="T68" s="966">
        <f t="shared" ref="T68:Z68" si="39">SUM(T55:T67)</f>
        <v>-2957983.0856573265</v>
      </c>
      <c r="U68" s="966">
        <f t="shared" si="39"/>
        <v>-2957983.0856573265</v>
      </c>
      <c r="V68" s="966">
        <f t="shared" si="39"/>
        <v>-2024300.1464593792</v>
      </c>
      <c r="W68" s="966">
        <f t="shared" si="39"/>
        <v>0</v>
      </c>
      <c r="X68" s="966">
        <f t="shared" si="39"/>
        <v>0</v>
      </c>
      <c r="Y68" s="966">
        <f t="shared" si="39"/>
        <v>0</v>
      </c>
      <c r="Z68" s="966">
        <f t="shared" si="39"/>
        <v>0</v>
      </c>
    </row>
    <row r="69" spans="1:26">
      <c r="A69" s="954"/>
      <c r="F69" s="971"/>
      <c r="G69" s="972"/>
      <c r="N69" s="947"/>
      <c r="O69" s="954"/>
      <c r="P69" s="964"/>
      <c r="T69" s="971"/>
      <c r="U69" s="972"/>
    </row>
    <row r="70" spans="1:26">
      <c r="A70" s="948" t="s">
        <v>1383</v>
      </c>
      <c r="D70" s="950"/>
      <c r="E70" s="950"/>
      <c r="F70" s="971"/>
      <c r="G70" s="972"/>
      <c r="N70" s="947"/>
      <c r="O70" s="948" t="s">
        <v>1383</v>
      </c>
      <c r="P70" s="964"/>
      <c r="R70" s="950"/>
      <c r="S70" s="950"/>
      <c r="T70" s="971"/>
      <c r="U70" s="972"/>
    </row>
    <row r="71" spans="1:26">
      <c r="A71" s="954">
        <f>A68+1</f>
        <v>15</v>
      </c>
      <c r="B71" s="964" t="s">
        <v>1384</v>
      </c>
      <c r="C71" s="948" t="s">
        <v>98</v>
      </c>
      <c r="D71" s="965">
        <f>D55</f>
        <v>2024</v>
      </c>
      <c r="E71" s="975">
        <f>365/365</f>
        <v>1</v>
      </c>
      <c r="F71" s="957">
        <v>0</v>
      </c>
      <c r="G71" s="957">
        <v>0</v>
      </c>
      <c r="H71" s="966">
        <f t="shared" ref="H71:H83" si="40">E71*G71</f>
        <v>0</v>
      </c>
      <c r="I71" s="957">
        <v>0</v>
      </c>
      <c r="J71" s="966">
        <f t="shared" ref="J71:J83" si="41">I71*E71</f>
        <v>0</v>
      </c>
      <c r="K71" s="957">
        <v>0</v>
      </c>
      <c r="L71" s="966">
        <f t="shared" ref="L71:L83" si="42">E71*K71</f>
        <v>0</v>
      </c>
      <c r="M71" s="966"/>
      <c r="N71" s="976"/>
      <c r="O71" s="954">
        <f>O68+1</f>
        <v>15</v>
      </c>
      <c r="P71" s="964" t="s">
        <v>1384</v>
      </c>
      <c r="Q71" s="948" t="s">
        <v>98</v>
      </c>
      <c r="R71" s="965">
        <f>R55</f>
        <v>2021</v>
      </c>
      <c r="S71" s="975">
        <f>365/365</f>
        <v>1</v>
      </c>
      <c r="T71" s="957">
        <v>-167538.87832434895</v>
      </c>
      <c r="U71" s="957">
        <f>T71</f>
        <v>-167538.87832434895</v>
      </c>
      <c r="V71" s="966">
        <f t="shared" ref="V71:V83" si="43">S71*U71</f>
        <v>-167538.87832434895</v>
      </c>
      <c r="W71" s="957">
        <v>0</v>
      </c>
      <c r="X71" s="966">
        <f t="shared" ref="X71:X83" si="44">W71*S71</f>
        <v>0</v>
      </c>
      <c r="Y71" s="957">
        <v>0</v>
      </c>
      <c r="Z71" s="966">
        <f t="shared" ref="Z71:Z83" si="45">S71*Y71</f>
        <v>0</v>
      </c>
    </row>
    <row r="72" spans="1:26">
      <c r="A72" s="954">
        <f t="shared" ref="A72:A84" si="46">+A71+1</f>
        <v>16</v>
      </c>
      <c r="B72" s="964" t="s">
        <v>1014</v>
      </c>
      <c r="C72" s="948" t="s">
        <v>105</v>
      </c>
      <c r="D72" s="965">
        <f t="shared" ref="D72:D83" si="47">D56</f>
        <v>2025</v>
      </c>
      <c r="E72" s="975">
        <f>335/365</f>
        <v>0.9178082191780822</v>
      </c>
      <c r="F72" s="977">
        <v>0</v>
      </c>
      <c r="G72" s="977">
        <v>0</v>
      </c>
      <c r="H72" s="966">
        <f t="shared" si="40"/>
        <v>0</v>
      </c>
      <c r="I72" s="977">
        <v>0</v>
      </c>
      <c r="J72" s="966">
        <f t="shared" si="41"/>
        <v>0</v>
      </c>
      <c r="K72" s="977">
        <v>0</v>
      </c>
      <c r="L72" s="966">
        <f t="shared" si="42"/>
        <v>0</v>
      </c>
      <c r="M72" s="966"/>
      <c r="N72" s="976"/>
      <c r="O72" s="954">
        <f t="shared" ref="O72:O84" si="48">+O71+1</f>
        <v>16</v>
      </c>
      <c r="P72" s="964" t="s">
        <v>1014</v>
      </c>
      <c r="Q72" s="948" t="s">
        <v>105</v>
      </c>
      <c r="R72" s="965">
        <f t="shared" ref="R72:R83" si="49">R56</f>
        <v>2022</v>
      </c>
      <c r="S72" s="975">
        <f>335/365</f>
        <v>0.9178082191780822</v>
      </c>
      <c r="T72" s="977">
        <v>-39080.625787479417</v>
      </c>
      <c r="U72" s="977">
        <f>+T72</f>
        <v>-39080.625787479417</v>
      </c>
      <c r="V72" s="966">
        <f t="shared" si="43"/>
        <v>-35868.519558371518</v>
      </c>
      <c r="W72" s="977">
        <v>0</v>
      </c>
      <c r="X72" s="966">
        <f t="shared" si="44"/>
        <v>0</v>
      </c>
      <c r="Y72" s="977">
        <v>0</v>
      </c>
      <c r="Z72" s="966">
        <f t="shared" si="45"/>
        <v>0</v>
      </c>
    </row>
    <row r="73" spans="1:26">
      <c r="A73" s="954">
        <f t="shared" si="46"/>
        <v>17</v>
      </c>
      <c r="B73" s="964" t="s">
        <v>1014</v>
      </c>
      <c r="C73" s="948" t="s">
        <v>104</v>
      </c>
      <c r="D73" s="965">
        <f t="shared" si="47"/>
        <v>2025</v>
      </c>
      <c r="E73" s="975">
        <f>307/365</f>
        <v>0.84109589041095889</v>
      </c>
      <c r="F73" s="977">
        <v>0</v>
      </c>
      <c r="G73" s="977">
        <v>0</v>
      </c>
      <c r="H73" s="966">
        <f t="shared" si="40"/>
        <v>0</v>
      </c>
      <c r="I73" s="977">
        <v>0</v>
      </c>
      <c r="J73" s="966">
        <f t="shared" si="41"/>
        <v>0</v>
      </c>
      <c r="K73" s="977">
        <v>0</v>
      </c>
      <c r="L73" s="966">
        <f t="shared" si="42"/>
        <v>0</v>
      </c>
      <c r="M73" s="966"/>
      <c r="N73" s="976"/>
      <c r="O73" s="954">
        <f t="shared" si="48"/>
        <v>17</v>
      </c>
      <c r="P73" s="964" t="s">
        <v>1014</v>
      </c>
      <c r="Q73" s="948" t="s">
        <v>104</v>
      </c>
      <c r="R73" s="965">
        <f t="shared" si="49"/>
        <v>2022</v>
      </c>
      <c r="S73" s="975">
        <f>307/365</f>
        <v>0.84109589041095889</v>
      </c>
      <c r="T73" s="977">
        <f>+T72</f>
        <v>-39080.625787479417</v>
      </c>
      <c r="U73" s="977">
        <f t="shared" ref="U73:U83" si="50">+T73</f>
        <v>-39080.625787479417</v>
      </c>
      <c r="V73" s="966">
        <f t="shared" si="43"/>
        <v>-32870.553744537479</v>
      </c>
      <c r="W73" s="977">
        <v>0</v>
      </c>
      <c r="X73" s="966">
        <f t="shared" si="44"/>
        <v>0</v>
      </c>
      <c r="Y73" s="977">
        <v>0</v>
      </c>
      <c r="Z73" s="966">
        <f t="shared" si="45"/>
        <v>0</v>
      </c>
    </row>
    <row r="74" spans="1:26">
      <c r="A74" s="954">
        <f t="shared" si="46"/>
        <v>18</v>
      </c>
      <c r="B74" s="964" t="s">
        <v>1014</v>
      </c>
      <c r="C74" s="948" t="s">
        <v>103</v>
      </c>
      <c r="D74" s="965">
        <f t="shared" si="47"/>
        <v>2025</v>
      </c>
      <c r="E74" s="975">
        <f>276/365</f>
        <v>0.75616438356164384</v>
      </c>
      <c r="F74" s="977">
        <v>0</v>
      </c>
      <c r="G74" s="977">
        <v>0</v>
      </c>
      <c r="H74" s="966">
        <f t="shared" si="40"/>
        <v>0</v>
      </c>
      <c r="I74" s="977">
        <v>0</v>
      </c>
      <c r="J74" s="966">
        <f t="shared" si="41"/>
        <v>0</v>
      </c>
      <c r="K74" s="977">
        <v>0</v>
      </c>
      <c r="L74" s="966">
        <f t="shared" si="42"/>
        <v>0</v>
      </c>
      <c r="M74" s="966"/>
      <c r="N74" s="976"/>
      <c r="O74" s="954">
        <f t="shared" si="48"/>
        <v>18</v>
      </c>
      <c r="P74" s="964" t="s">
        <v>1014</v>
      </c>
      <c r="Q74" s="948" t="s">
        <v>103</v>
      </c>
      <c r="R74" s="965">
        <f t="shared" si="49"/>
        <v>2022</v>
      </c>
      <c r="S74" s="975">
        <f>276/365</f>
        <v>0.75616438356164384</v>
      </c>
      <c r="T74" s="977">
        <f t="shared" ref="T74:T83" si="51">+T73</f>
        <v>-39080.625787479417</v>
      </c>
      <c r="U74" s="977">
        <f t="shared" si="50"/>
        <v>-39080.625787479417</v>
      </c>
      <c r="V74" s="966">
        <f t="shared" si="43"/>
        <v>-29551.377307792656</v>
      </c>
      <c r="W74" s="977">
        <v>0</v>
      </c>
      <c r="X74" s="966">
        <f t="shared" si="44"/>
        <v>0</v>
      </c>
      <c r="Y74" s="977">
        <v>0</v>
      </c>
      <c r="Z74" s="966">
        <f t="shared" si="45"/>
        <v>0</v>
      </c>
    </row>
    <row r="75" spans="1:26">
      <c r="A75" s="954">
        <f t="shared" si="46"/>
        <v>19</v>
      </c>
      <c r="B75" s="964" t="s">
        <v>1014</v>
      </c>
      <c r="C75" s="948" t="s">
        <v>95</v>
      </c>
      <c r="D75" s="965">
        <f t="shared" si="47"/>
        <v>2025</v>
      </c>
      <c r="E75" s="975">
        <f>246/365</f>
        <v>0.67397260273972603</v>
      </c>
      <c r="F75" s="977">
        <v>0</v>
      </c>
      <c r="G75" s="977">
        <v>0</v>
      </c>
      <c r="H75" s="966">
        <f t="shared" si="40"/>
        <v>0</v>
      </c>
      <c r="I75" s="977">
        <v>0</v>
      </c>
      <c r="J75" s="966">
        <f t="shared" si="41"/>
        <v>0</v>
      </c>
      <c r="K75" s="977">
        <v>0</v>
      </c>
      <c r="L75" s="966">
        <f t="shared" si="42"/>
        <v>0</v>
      </c>
      <c r="M75" s="966"/>
      <c r="N75" s="976"/>
      <c r="O75" s="954">
        <f t="shared" si="48"/>
        <v>19</v>
      </c>
      <c r="P75" s="964" t="s">
        <v>1014</v>
      </c>
      <c r="Q75" s="948" t="s">
        <v>95</v>
      </c>
      <c r="R75" s="965">
        <f t="shared" si="49"/>
        <v>2022</v>
      </c>
      <c r="S75" s="975">
        <f>246/365</f>
        <v>0.67397260273972603</v>
      </c>
      <c r="T75" s="977">
        <f t="shared" si="51"/>
        <v>-39080.625787479417</v>
      </c>
      <c r="U75" s="977">
        <f t="shared" si="50"/>
        <v>-39080.625787479417</v>
      </c>
      <c r="V75" s="966">
        <f t="shared" si="43"/>
        <v>-26339.271078684757</v>
      </c>
      <c r="W75" s="977">
        <v>0</v>
      </c>
      <c r="X75" s="966">
        <f t="shared" si="44"/>
        <v>0</v>
      </c>
      <c r="Y75" s="977">
        <v>0</v>
      </c>
      <c r="Z75" s="966">
        <f t="shared" si="45"/>
        <v>0</v>
      </c>
    </row>
    <row r="76" spans="1:26">
      <c r="A76" s="954">
        <f t="shared" si="46"/>
        <v>20</v>
      </c>
      <c r="B76" s="964" t="s">
        <v>1014</v>
      </c>
      <c r="C76" s="948" t="s">
        <v>92</v>
      </c>
      <c r="D76" s="965">
        <f t="shared" si="47"/>
        <v>2025</v>
      </c>
      <c r="E76" s="975">
        <f>215/365</f>
        <v>0.58904109589041098</v>
      </c>
      <c r="F76" s="977">
        <v>0</v>
      </c>
      <c r="G76" s="977">
        <v>0</v>
      </c>
      <c r="H76" s="966">
        <f t="shared" si="40"/>
        <v>0</v>
      </c>
      <c r="I76" s="977">
        <v>0</v>
      </c>
      <c r="J76" s="966">
        <f t="shared" si="41"/>
        <v>0</v>
      </c>
      <c r="K76" s="977">
        <v>0</v>
      </c>
      <c r="L76" s="966">
        <f t="shared" si="42"/>
        <v>0</v>
      </c>
      <c r="M76" s="966"/>
      <c r="N76" s="976"/>
      <c r="O76" s="954">
        <f t="shared" si="48"/>
        <v>20</v>
      </c>
      <c r="P76" s="964" t="s">
        <v>1014</v>
      </c>
      <c r="Q76" s="948" t="s">
        <v>92</v>
      </c>
      <c r="R76" s="965">
        <f t="shared" si="49"/>
        <v>2022</v>
      </c>
      <c r="S76" s="975">
        <f>215/365</f>
        <v>0.58904109589041098</v>
      </c>
      <c r="T76" s="977">
        <f t="shared" si="51"/>
        <v>-39080.625787479417</v>
      </c>
      <c r="U76" s="977">
        <f t="shared" si="50"/>
        <v>-39080.625787479417</v>
      </c>
      <c r="V76" s="966">
        <f t="shared" si="43"/>
        <v>-23020.094641939933</v>
      </c>
      <c r="W76" s="977">
        <v>0</v>
      </c>
      <c r="X76" s="966">
        <f t="shared" si="44"/>
        <v>0</v>
      </c>
      <c r="Y76" s="977">
        <v>0</v>
      </c>
      <c r="Z76" s="966">
        <f t="shared" si="45"/>
        <v>0</v>
      </c>
    </row>
    <row r="77" spans="1:26">
      <c r="A77" s="954">
        <f t="shared" si="46"/>
        <v>21</v>
      </c>
      <c r="B77" s="964" t="s">
        <v>1014</v>
      </c>
      <c r="C77" s="948" t="s">
        <v>144</v>
      </c>
      <c r="D77" s="965">
        <f t="shared" si="47"/>
        <v>2025</v>
      </c>
      <c r="E77" s="975">
        <f>185/365</f>
        <v>0.50684931506849318</v>
      </c>
      <c r="F77" s="977">
        <v>0</v>
      </c>
      <c r="G77" s="977">
        <v>0</v>
      </c>
      <c r="H77" s="966">
        <f t="shared" si="40"/>
        <v>0</v>
      </c>
      <c r="I77" s="977">
        <v>0</v>
      </c>
      <c r="J77" s="966">
        <f t="shared" si="41"/>
        <v>0</v>
      </c>
      <c r="K77" s="977">
        <v>0</v>
      </c>
      <c r="L77" s="966">
        <f t="shared" si="42"/>
        <v>0</v>
      </c>
      <c r="M77" s="966"/>
      <c r="N77" s="976"/>
      <c r="O77" s="954">
        <f t="shared" si="48"/>
        <v>21</v>
      </c>
      <c r="P77" s="964" t="s">
        <v>1014</v>
      </c>
      <c r="Q77" s="948" t="s">
        <v>144</v>
      </c>
      <c r="R77" s="965">
        <f t="shared" si="49"/>
        <v>2022</v>
      </c>
      <c r="S77" s="975">
        <f>185/365</f>
        <v>0.50684931506849318</v>
      </c>
      <c r="T77" s="977">
        <f t="shared" si="51"/>
        <v>-39080.625787479417</v>
      </c>
      <c r="U77" s="977">
        <f t="shared" si="50"/>
        <v>-39080.625787479417</v>
      </c>
      <c r="V77" s="966">
        <f t="shared" si="43"/>
        <v>-19807.988412832034</v>
      </c>
      <c r="W77" s="977">
        <v>0</v>
      </c>
      <c r="X77" s="966">
        <f t="shared" si="44"/>
        <v>0</v>
      </c>
      <c r="Y77" s="977">
        <v>0</v>
      </c>
      <c r="Z77" s="966">
        <f t="shared" si="45"/>
        <v>0</v>
      </c>
    </row>
    <row r="78" spans="1:26">
      <c r="A78" s="954">
        <f t="shared" si="46"/>
        <v>22</v>
      </c>
      <c r="B78" s="964" t="s">
        <v>1014</v>
      </c>
      <c r="C78" s="948" t="s">
        <v>102</v>
      </c>
      <c r="D78" s="965">
        <f t="shared" si="47"/>
        <v>2025</v>
      </c>
      <c r="E78" s="975">
        <f>154/365</f>
        <v>0.42191780821917807</v>
      </c>
      <c r="F78" s="977">
        <v>0</v>
      </c>
      <c r="G78" s="977">
        <v>0</v>
      </c>
      <c r="H78" s="966">
        <f t="shared" si="40"/>
        <v>0</v>
      </c>
      <c r="I78" s="977">
        <v>0</v>
      </c>
      <c r="J78" s="966">
        <f t="shared" si="41"/>
        <v>0</v>
      </c>
      <c r="K78" s="977">
        <v>0</v>
      </c>
      <c r="L78" s="966">
        <f t="shared" si="42"/>
        <v>0</v>
      </c>
      <c r="M78" s="966"/>
      <c r="N78" s="976"/>
      <c r="O78" s="954">
        <f t="shared" si="48"/>
        <v>22</v>
      </c>
      <c r="P78" s="964" t="s">
        <v>1014</v>
      </c>
      <c r="Q78" s="948" t="s">
        <v>102</v>
      </c>
      <c r="R78" s="965">
        <f t="shared" si="49"/>
        <v>2022</v>
      </c>
      <c r="S78" s="975">
        <f>154/365</f>
        <v>0.42191780821917807</v>
      </c>
      <c r="T78" s="977">
        <f t="shared" si="51"/>
        <v>-39080.625787479417</v>
      </c>
      <c r="U78" s="977">
        <f t="shared" si="50"/>
        <v>-39080.625787479417</v>
      </c>
      <c r="V78" s="966">
        <f t="shared" si="43"/>
        <v>-16488.811976087207</v>
      </c>
      <c r="W78" s="977">
        <v>0</v>
      </c>
      <c r="X78" s="966">
        <f t="shared" si="44"/>
        <v>0</v>
      </c>
      <c r="Y78" s="977">
        <v>0</v>
      </c>
      <c r="Z78" s="966">
        <f t="shared" si="45"/>
        <v>0</v>
      </c>
    </row>
    <row r="79" spans="1:26">
      <c r="A79" s="954">
        <f t="shared" si="46"/>
        <v>23</v>
      </c>
      <c r="B79" s="964" t="s">
        <v>1014</v>
      </c>
      <c r="C79" s="948" t="s">
        <v>101</v>
      </c>
      <c r="D79" s="965">
        <f t="shared" si="47"/>
        <v>2025</v>
      </c>
      <c r="E79" s="975">
        <f>123/365</f>
        <v>0.33698630136986302</v>
      </c>
      <c r="F79" s="977">
        <v>0</v>
      </c>
      <c r="G79" s="977">
        <v>0</v>
      </c>
      <c r="H79" s="966">
        <f t="shared" si="40"/>
        <v>0</v>
      </c>
      <c r="I79" s="977">
        <v>0</v>
      </c>
      <c r="J79" s="966">
        <f t="shared" si="41"/>
        <v>0</v>
      </c>
      <c r="K79" s="977">
        <v>0</v>
      </c>
      <c r="L79" s="966">
        <f t="shared" si="42"/>
        <v>0</v>
      </c>
      <c r="M79" s="966"/>
      <c r="N79" s="976"/>
      <c r="O79" s="954">
        <f t="shared" si="48"/>
        <v>23</v>
      </c>
      <c r="P79" s="964" t="s">
        <v>1014</v>
      </c>
      <c r="Q79" s="948" t="s">
        <v>101</v>
      </c>
      <c r="R79" s="965">
        <f t="shared" si="49"/>
        <v>2022</v>
      </c>
      <c r="S79" s="975">
        <f>123/365</f>
        <v>0.33698630136986302</v>
      </c>
      <c r="T79" s="977">
        <f t="shared" si="51"/>
        <v>-39080.625787479417</v>
      </c>
      <c r="U79" s="977">
        <f t="shared" si="50"/>
        <v>-39080.625787479417</v>
      </c>
      <c r="V79" s="966">
        <f t="shared" si="43"/>
        <v>-13169.635539342378</v>
      </c>
      <c r="W79" s="977">
        <v>0</v>
      </c>
      <c r="X79" s="966">
        <f t="shared" si="44"/>
        <v>0</v>
      </c>
      <c r="Y79" s="977">
        <v>0</v>
      </c>
      <c r="Z79" s="966">
        <f t="shared" si="45"/>
        <v>0</v>
      </c>
    </row>
    <row r="80" spans="1:26">
      <c r="A80" s="954">
        <f t="shared" si="46"/>
        <v>24</v>
      </c>
      <c r="B80" s="964" t="s">
        <v>1014</v>
      </c>
      <c r="C80" s="948" t="s">
        <v>100</v>
      </c>
      <c r="D80" s="965">
        <f t="shared" si="47"/>
        <v>2025</v>
      </c>
      <c r="E80" s="975">
        <f>93/365</f>
        <v>0.25479452054794521</v>
      </c>
      <c r="F80" s="977">
        <v>0</v>
      </c>
      <c r="G80" s="977">
        <v>0</v>
      </c>
      <c r="H80" s="966">
        <f t="shared" si="40"/>
        <v>0</v>
      </c>
      <c r="I80" s="977">
        <v>0</v>
      </c>
      <c r="J80" s="966">
        <f t="shared" si="41"/>
        <v>0</v>
      </c>
      <c r="K80" s="977">
        <v>0</v>
      </c>
      <c r="L80" s="966">
        <f t="shared" si="42"/>
        <v>0</v>
      </c>
      <c r="M80" s="966"/>
      <c r="N80" s="976"/>
      <c r="O80" s="954">
        <f t="shared" si="48"/>
        <v>24</v>
      </c>
      <c r="P80" s="964" t="s">
        <v>1014</v>
      </c>
      <c r="Q80" s="948" t="s">
        <v>100</v>
      </c>
      <c r="R80" s="965">
        <f t="shared" si="49"/>
        <v>2022</v>
      </c>
      <c r="S80" s="975">
        <f>93/365</f>
        <v>0.25479452054794521</v>
      </c>
      <c r="T80" s="977">
        <f t="shared" si="51"/>
        <v>-39080.625787479417</v>
      </c>
      <c r="U80" s="977">
        <f t="shared" si="50"/>
        <v>-39080.625787479417</v>
      </c>
      <c r="V80" s="966">
        <f t="shared" si="43"/>
        <v>-9957.5293102344822</v>
      </c>
      <c r="W80" s="977">
        <v>0</v>
      </c>
      <c r="X80" s="966">
        <f t="shared" si="44"/>
        <v>0</v>
      </c>
      <c r="Y80" s="977">
        <v>0</v>
      </c>
      <c r="Z80" s="966">
        <f t="shared" si="45"/>
        <v>0</v>
      </c>
    </row>
    <row r="81" spans="1:26">
      <c r="A81" s="954">
        <f t="shared" si="46"/>
        <v>25</v>
      </c>
      <c r="B81" s="964" t="s">
        <v>1014</v>
      </c>
      <c r="C81" s="948" t="s">
        <v>106</v>
      </c>
      <c r="D81" s="965">
        <f t="shared" si="47"/>
        <v>2025</v>
      </c>
      <c r="E81" s="975">
        <f>62/365</f>
        <v>0.16986301369863013</v>
      </c>
      <c r="F81" s="977">
        <v>0</v>
      </c>
      <c r="G81" s="977">
        <v>0</v>
      </c>
      <c r="H81" s="966">
        <f t="shared" si="40"/>
        <v>0</v>
      </c>
      <c r="I81" s="977">
        <v>0</v>
      </c>
      <c r="J81" s="966">
        <f t="shared" si="41"/>
        <v>0</v>
      </c>
      <c r="K81" s="977">
        <v>0</v>
      </c>
      <c r="L81" s="966">
        <f t="shared" si="42"/>
        <v>0</v>
      </c>
      <c r="M81" s="966"/>
      <c r="N81" s="976"/>
      <c r="O81" s="954">
        <f t="shared" si="48"/>
        <v>25</v>
      </c>
      <c r="P81" s="964" t="s">
        <v>1014</v>
      </c>
      <c r="Q81" s="948" t="s">
        <v>106</v>
      </c>
      <c r="R81" s="965">
        <f t="shared" si="49"/>
        <v>2022</v>
      </c>
      <c r="S81" s="975">
        <f>62/365</f>
        <v>0.16986301369863013</v>
      </c>
      <c r="T81" s="977">
        <f t="shared" si="51"/>
        <v>-39080.625787479417</v>
      </c>
      <c r="U81" s="977">
        <f t="shared" si="50"/>
        <v>-39080.625787479417</v>
      </c>
      <c r="V81" s="966">
        <f t="shared" si="43"/>
        <v>-6638.3528734896545</v>
      </c>
      <c r="W81" s="977">
        <v>0</v>
      </c>
      <c r="X81" s="966">
        <f t="shared" si="44"/>
        <v>0</v>
      </c>
      <c r="Y81" s="977">
        <v>0</v>
      </c>
      <c r="Z81" s="966">
        <f t="shared" si="45"/>
        <v>0</v>
      </c>
    </row>
    <row r="82" spans="1:26">
      <c r="A82" s="954">
        <f t="shared" si="46"/>
        <v>26</v>
      </c>
      <c r="B82" s="964" t="s">
        <v>1014</v>
      </c>
      <c r="C82" s="948" t="s">
        <v>99</v>
      </c>
      <c r="D82" s="965">
        <f t="shared" si="47"/>
        <v>2025</v>
      </c>
      <c r="E82" s="975">
        <f>32/365</f>
        <v>8.7671232876712329E-2</v>
      </c>
      <c r="F82" s="977">
        <v>0</v>
      </c>
      <c r="G82" s="977">
        <v>0</v>
      </c>
      <c r="H82" s="966">
        <f t="shared" si="40"/>
        <v>0</v>
      </c>
      <c r="I82" s="977">
        <v>0</v>
      </c>
      <c r="J82" s="966">
        <f t="shared" si="41"/>
        <v>0</v>
      </c>
      <c r="K82" s="977">
        <v>0</v>
      </c>
      <c r="L82" s="966">
        <f t="shared" si="42"/>
        <v>0</v>
      </c>
      <c r="M82" s="966"/>
      <c r="N82" s="976"/>
      <c r="O82" s="954">
        <f t="shared" si="48"/>
        <v>26</v>
      </c>
      <c r="P82" s="964" t="s">
        <v>1014</v>
      </c>
      <c r="Q82" s="948" t="s">
        <v>99</v>
      </c>
      <c r="R82" s="965">
        <f t="shared" si="49"/>
        <v>2022</v>
      </c>
      <c r="S82" s="975">
        <f>32/365</f>
        <v>8.7671232876712329E-2</v>
      </c>
      <c r="T82" s="977">
        <f t="shared" si="51"/>
        <v>-39080.625787479417</v>
      </c>
      <c r="U82" s="977">
        <f t="shared" si="50"/>
        <v>-39080.625787479417</v>
      </c>
      <c r="V82" s="966">
        <f t="shared" si="43"/>
        <v>-3426.2466443817571</v>
      </c>
      <c r="W82" s="977">
        <v>0</v>
      </c>
      <c r="X82" s="966">
        <f t="shared" si="44"/>
        <v>0</v>
      </c>
      <c r="Y82" s="977">
        <v>0</v>
      </c>
      <c r="Z82" s="966">
        <f t="shared" si="45"/>
        <v>0</v>
      </c>
    </row>
    <row r="83" spans="1:26">
      <c r="A83" s="954">
        <f t="shared" si="46"/>
        <v>27</v>
      </c>
      <c r="B83" s="964" t="s">
        <v>1014</v>
      </c>
      <c r="C83" s="948" t="s">
        <v>98</v>
      </c>
      <c r="D83" s="965">
        <f t="shared" si="47"/>
        <v>2025</v>
      </c>
      <c r="E83" s="975">
        <f>1/365</f>
        <v>2.7397260273972603E-3</v>
      </c>
      <c r="F83" s="977">
        <v>0</v>
      </c>
      <c r="G83" s="977">
        <v>0</v>
      </c>
      <c r="H83" s="966">
        <f t="shared" si="40"/>
        <v>0</v>
      </c>
      <c r="I83" s="977">
        <v>0</v>
      </c>
      <c r="J83" s="966">
        <f t="shared" si="41"/>
        <v>0</v>
      </c>
      <c r="K83" s="977">
        <v>0</v>
      </c>
      <c r="L83" s="966">
        <f t="shared" si="42"/>
        <v>0</v>
      </c>
      <c r="M83" s="966"/>
      <c r="N83" s="976"/>
      <c r="O83" s="954">
        <f t="shared" si="48"/>
        <v>27</v>
      </c>
      <c r="P83" s="964" t="s">
        <v>1014</v>
      </c>
      <c r="Q83" s="948" t="s">
        <v>98</v>
      </c>
      <c r="R83" s="965">
        <f t="shared" si="49"/>
        <v>2022</v>
      </c>
      <c r="S83" s="975">
        <f>1/365</f>
        <v>2.7397260273972603E-3</v>
      </c>
      <c r="T83" s="977">
        <f t="shared" si="51"/>
        <v>-39080.625787479417</v>
      </c>
      <c r="U83" s="977">
        <f t="shared" si="50"/>
        <v>-39080.625787479417</v>
      </c>
      <c r="V83" s="966">
        <f t="shared" si="43"/>
        <v>-107.07020763692991</v>
      </c>
      <c r="W83" s="977">
        <v>0</v>
      </c>
      <c r="X83" s="966">
        <f t="shared" si="44"/>
        <v>0</v>
      </c>
      <c r="Y83" s="977">
        <v>0</v>
      </c>
      <c r="Z83" s="966">
        <f t="shared" si="45"/>
        <v>0</v>
      </c>
    </row>
    <row r="84" spans="1:26">
      <c r="A84" s="954">
        <f t="shared" si="46"/>
        <v>28</v>
      </c>
      <c r="B84" s="964" t="s">
        <v>1017</v>
      </c>
      <c r="F84" s="966">
        <f t="shared" ref="F84:L84" si="52">SUM(F71:F83)</f>
        <v>0</v>
      </c>
      <c r="G84" s="966">
        <f t="shared" si="52"/>
        <v>0</v>
      </c>
      <c r="H84" s="966">
        <f t="shared" si="52"/>
        <v>0</v>
      </c>
      <c r="I84" s="966">
        <f t="shared" si="52"/>
        <v>0</v>
      </c>
      <c r="J84" s="966">
        <f t="shared" si="52"/>
        <v>0</v>
      </c>
      <c r="K84" s="966">
        <f t="shared" si="52"/>
        <v>0</v>
      </c>
      <c r="L84" s="966">
        <f t="shared" si="52"/>
        <v>0</v>
      </c>
      <c r="M84" s="966"/>
      <c r="N84" s="976"/>
      <c r="O84" s="954">
        <f t="shared" si="48"/>
        <v>28</v>
      </c>
      <c r="P84" s="964" t="s">
        <v>1017</v>
      </c>
      <c r="T84" s="966">
        <f t="shared" ref="T84:Z84" si="53">SUM(T71:T83)</f>
        <v>-636506.38777410192</v>
      </c>
      <c r="U84" s="966">
        <f t="shared" si="53"/>
        <v>-636506.38777410192</v>
      </c>
      <c r="V84" s="966">
        <f t="shared" si="53"/>
        <v>-384784.32961967972</v>
      </c>
      <c r="W84" s="966">
        <f t="shared" si="53"/>
        <v>0</v>
      </c>
      <c r="X84" s="966">
        <f t="shared" si="53"/>
        <v>0</v>
      </c>
      <c r="Y84" s="966">
        <f t="shared" si="53"/>
        <v>0</v>
      </c>
      <c r="Z84" s="966">
        <f t="shared" si="53"/>
        <v>0</v>
      </c>
    </row>
    <row r="85" spans="1:26">
      <c r="A85" s="954"/>
      <c r="F85" s="971"/>
      <c r="G85" s="972"/>
      <c r="I85" s="966"/>
      <c r="J85" s="966"/>
      <c r="K85" s="966"/>
      <c r="L85" s="966"/>
      <c r="M85" s="966"/>
      <c r="N85" s="976"/>
      <c r="O85" s="954"/>
      <c r="P85" s="964"/>
      <c r="T85" s="971"/>
      <c r="U85" s="972"/>
      <c r="W85" s="966"/>
      <c r="X85" s="966"/>
      <c r="Y85" s="966"/>
      <c r="Z85" s="966"/>
    </row>
    <row r="86" spans="1:26">
      <c r="A86" s="948" t="s">
        <v>1385</v>
      </c>
      <c r="D86" s="950"/>
      <c r="E86" s="950"/>
      <c r="F86" s="971"/>
      <c r="G86" s="972"/>
      <c r="N86" s="947"/>
      <c r="O86" s="948" t="s">
        <v>1385</v>
      </c>
      <c r="P86" s="964"/>
      <c r="R86" s="950"/>
      <c r="S86" s="950"/>
      <c r="T86" s="971"/>
      <c r="U86" s="972"/>
    </row>
    <row r="87" spans="1:26">
      <c r="A87" s="954">
        <f>A84+1</f>
        <v>29</v>
      </c>
      <c r="B87" s="964" t="s">
        <v>1386</v>
      </c>
      <c r="C87" s="948" t="s">
        <v>98</v>
      </c>
      <c r="D87" s="965">
        <f>D71</f>
        <v>2024</v>
      </c>
      <c r="E87" s="975">
        <f>365/365</f>
        <v>1</v>
      </c>
      <c r="F87" s="957">
        <v>0</v>
      </c>
      <c r="G87" s="957">
        <v>0</v>
      </c>
      <c r="H87" s="966">
        <f t="shared" ref="H87:H99" si="54">E87*G87</f>
        <v>0</v>
      </c>
      <c r="I87" s="957">
        <v>0</v>
      </c>
      <c r="J87" s="966">
        <f t="shared" ref="J87:J99" si="55">I87*E87</f>
        <v>0</v>
      </c>
      <c r="K87" s="957">
        <v>0</v>
      </c>
      <c r="L87" s="966">
        <f t="shared" ref="L87:L99" si="56">E87*K87</f>
        <v>0</v>
      </c>
      <c r="M87" s="966"/>
      <c r="N87" s="976"/>
      <c r="O87" s="954">
        <f>O84+1</f>
        <v>29</v>
      </c>
      <c r="P87" s="964" t="s">
        <v>1386</v>
      </c>
      <c r="Q87" s="948" t="s">
        <v>98</v>
      </c>
      <c r="R87" s="965">
        <f>R71</f>
        <v>2021</v>
      </c>
      <c r="S87" s="975">
        <f>365/365</f>
        <v>1</v>
      </c>
      <c r="T87" s="957">
        <v>35573.986809151414</v>
      </c>
      <c r="U87" s="957">
        <f>T87</f>
        <v>35573.986809151414</v>
      </c>
      <c r="V87" s="966">
        <f t="shared" ref="V87:V99" si="57">S87*U87</f>
        <v>35573.986809151414</v>
      </c>
      <c r="W87" s="957">
        <v>0</v>
      </c>
      <c r="X87" s="966">
        <f t="shared" ref="X87:X99" si="58">W87*S87</f>
        <v>0</v>
      </c>
      <c r="Y87" s="957">
        <v>0</v>
      </c>
      <c r="Z87" s="966">
        <f t="shared" ref="Z87:Z99" si="59">S87*Y87</f>
        <v>0</v>
      </c>
    </row>
    <row r="88" spans="1:26">
      <c r="A88" s="954">
        <f t="shared" ref="A88:A100" si="60">+A87+1</f>
        <v>30</v>
      </c>
      <c r="B88" s="964" t="s">
        <v>1014</v>
      </c>
      <c r="C88" s="948" t="s">
        <v>105</v>
      </c>
      <c r="D88" s="965">
        <f t="shared" ref="D88:D99" si="61">D72</f>
        <v>2025</v>
      </c>
      <c r="E88" s="975">
        <f>335/365</f>
        <v>0.9178082191780822</v>
      </c>
      <c r="F88" s="977">
        <v>0</v>
      </c>
      <c r="G88" s="977">
        <v>0</v>
      </c>
      <c r="H88" s="966">
        <f t="shared" si="54"/>
        <v>0</v>
      </c>
      <c r="I88" s="977">
        <v>0</v>
      </c>
      <c r="J88" s="966">
        <f t="shared" si="55"/>
        <v>0</v>
      </c>
      <c r="K88" s="977">
        <v>0</v>
      </c>
      <c r="L88" s="966">
        <f t="shared" si="56"/>
        <v>0</v>
      </c>
      <c r="M88" s="966"/>
      <c r="N88" s="976"/>
      <c r="O88" s="954">
        <f t="shared" ref="O88:O100" si="62">+O87+1</f>
        <v>30</v>
      </c>
      <c r="P88" s="964" t="s">
        <v>1014</v>
      </c>
      <c r="Q88" s="948" t="s">
        <v>105</v>
      </c>
      <c r="R88" s="965">
        <f t="shared" ref="R88:R99" si="63">R72</f>
        <v>2022</v>
      </c>
      <c r="S88" s="975">
        <f>335/365</f>
        <v>0.9178082191780822</v>
      </c>
      <c r="T88" s="977">
        <v>304.87534243182262</v>
      </c>
      <c r="U88" s="977">
        <f>T88</f>
        <v>304.87534243182262</v>
      </c>
      <c r="V88" s="966">
        <f t="shared" si="57"/>
        <v>279.81709510865909</v>
      </c>
      <c r="W88" s="977">
        <v>0</v>
      </c>
      <c r="X88" s="966">
        <f t="shared" si="58"/>
        <v>0</v>
      </c>
      <c r="Y88" s="977">
        <v>0</v>
      </c>
      <c r="Z88" s="966">
        <f t="shared" si="59"/>
        <v>0</v>
      </c>
    </row>
    <row r="89" spans="1:26">
      <c r="A89" s="954">
        <f t="shared" si="60"/>
        <v>31</v>
      </c>
      <c r="B89" s="964" t="s">
        <v>1014</v>
      </c>
      <c r="C89" s="948" t="s">
        <v>104</v>
      </c>
      <c r="D89" s="965">
        <f t="shared" si="61"/>
        <v>2025</v>
      </c>
      <c r="E89" s="975">
        <f>307/365</f>
        <v>0.84109589041095889</v>
      </c>
      <c r="F89" s="977">
        <v>0</v>
      </c>
      <c r="G89" s="977">
        <v>0</v>
      </c>
      <c r="H89" s="966">
        <f t="shared" si="54"/>
        <v>0</v>
      </c>
      <c r="I89" s="977">
        <v>0</v>
      </c>
      <c r="J89" s="966">
        <f t="shared" si="55"/>
        <v>0</v>
      </c>
      <c r="K89" s="977">
        <v>0</v>
      </c>
      <c r="L89" s="966">
        <f t="shared" si="56"/>
        <v>0</v>
      </c>
      <c r="M89" s="966"/>
      <c r="N89" s="976"/>
      <c r="O89" s="954">
        <f t="shared" si="62"/>
        <v>31</v>
      </c>
      <c r="P89" s="964" t="s">
        <v>1014</v>
      </c>
      <c r="Q89" s="948" t="s">
        <v>104</v>
      </c>
      <c r="R89" s="965">
        <f t="shared" si="63"/>
        <v>2022</v>
      </c>
      <c r="S89" s="975">
        <f>307/365</f>
        <v>0.84109589041095889</v>
      </c>
      <c r="T89" s="977">
        <f>T88</f>
        <v>304.87534243182262</v>
      </c>
      <c r="U89" s="977">
        <f>T89</f>
        <v>304.87534243182262</v>
      </c>
      <c r="V89" s="966">
        <f t="shared" si="57"/>
        <v>256.42939760703985</v>
      </c>
      <c r="W89" s="977">
        <v>0</v>
      </c>
      <c r="X89" s="966">
        <f t="shared" si="58"/>
        <v>0</v>
      </c>
      <c r="Y89" s="977">
        <v>0</v>
      </c>
      <c r="Z89" s="966">
        <f t="shared" si="59"/>
        <v>0</v>
      </c>
    </row>
    <row r="90" spans="1:26">
      <c r="A90" s="954">
        <f t="shared" si="60"/>
        <v>32</v>
      </c>
      <c r="B90" s="964" t="s">
        <v>1014</v>
      </c>
      <c r="C90" s="948" t="s">
        <v>103</v>
      </c>
      <c r="D90" s="965">
        <f t="shared" si="61"/>
        <v>2025</v>
      </c>
      <c r="E90" s="975">
        <f>276/365</f>
        <v>0.75616438356164384</v>
      </c>
      <c r="F90" s="977">
        <v>0</v>
      </c>
      <c r="G90" s="977">
        <v>0</v>
      </c>
      <c r="H90" s="966">
        <f t="shared" si="54"/>
        <v>0</v>
      </c>
      <c r="I90" s="977">
        <v>0</v>
      </c>
      <c r="J90" s="966">
        <f t="shared" si="55"/>
        <v>0</v>
      </c>
      <c r="K90" s="977">
        <v>0</v>
      </c>
      <c r="L90" s="966">
        <f t="shared" si="56"/>
        <v>0</v>
      </c>
      <c r="M90" s="966"/>
      <c r="N90" s="976"/>
      <c r="O90" s="954">
        <f t="shared" si="62"/>
        <v>32</v>
      </c>
      <c r="P90" s="964" t="s">
        <v>1014</v>
      </c>
      <c r="Q90" s="948" t="s">
        <v>103</v>
      </c>
      <c r="R90" s="965">
        <f t="shared" si="63"/>
        <v>2022</v>
      </c>
      <c r="S90" s="975">
        <f>276/365</f>
        <v>0.75616438356164384</v>
      </c>
      <c r="T90" s="977">
        <f t="shared" ref="T90:T99" si="64">T89</f>
        <v>304.87534243182262</v>
      </c>
      <c r="U90" s="977">
        <f t="shared" ref="U90:U99" si="65">T90</f>
        <v>304.87534243182262</v>
      </c>
      <c r="V90" s="966">
        <f t="shared" si="57"/>
        <v>230.53587537310423</v>
      </c>
      <c r="W90" s="977">
        <v>0</v>
      </c>
      <c r="X90" s="966">
        <f t="shared" si="58"/>
        <v>0</v>
      </c>
      <c r="Y90" s="977">
        <v>0</v>
      </c>
      <c r="Z90" s="966">
        <f t="shared" si="59"/>
        <v>0</v>
      </c>
    </row>
    <row r="91" spans="1:26">
      <c r="A91" s="954">
        <f t="shared" si="60"/>
        <v>33</v>
      </c>
      <c r="B91" s="964" t="s">
        <v>1014</v>
      </c>
      <c r="C91" s="948" t="s">
        <v>95</v>
      </c>
      <c r="D91" s="965">
        <f t="shared" si="61"/>
        <v>2025</v>
      </c>
      <c r="E91" s="975">
        <f>246/365</f>
        <v>0.67397260273972603</v>
      </c>
      <c r="F91" s="977">
        <v>0</v>
      </c>
      <c r="G91" s="977">
        <v>0</v>
      </c>
      <c r="H91" s="966">
        <f t="shared" si="54"/>
        <v>0</v>
      </c>
      <c r="I91" s="977">
        <v>0</v>
      </c>
      <c r="J91" s="966">
        <f t="shared" si="55"/>
        <v>0</v>
      </c>
      <c r="K91" s="977">
        <v>0</v>
      </c>
      <c r="L91" s="966">
        <f t="shared" si="56"/>
        <v>0</v>
      </c>
      <c r="M91" s="966"/>
      <c r="N91" s="976"/>
      <c r="O91" s="954">
        <f t="shared" si="62"/>
        <v>33</v>
      </c>
      <c r="P91" s="964" t="s">
        <v>1014</v>
      </c>
      <c r="Q91" s="948" t="s">
        <v>95</v>
      </c>
      <c r="R91" s="965">
        <f t="shared" si="63"/>
        <v>2022</v>
      </c>
      <c r="S91" s="975">
        <f>246/365</f>
        <v>0.67397260273972603</v>
      </c>
      <c r="T91" s="977">
        <f t="shared" si="64"/>
        <v>304.87534243182262</v>
      </c>
      <c r="U91" s="977">
        <f t="shared" si="65"/>
        <v>304.87534243182262</v>
      </c>
      <c r="V91" s="966">
        <f t="shared" si="57"/>
        <v>205.47762804994073</v>
      </c>
      <c r="W91" s="977">
        <v>0</v>
      </c>
      <c r="X91" s="966">
        <f t="shared" si="58"/>
        <v>0</v>
      </c>
      <c r="Y91" s="977">
        <v>0</v>
      </c>
      <c r="Z91" s="966">
        <f t="shared" si="59"/>
        <v>0</v>
      </c>
    </row>
    <row r="92" spans="1:26">
      <c r="A92" s="954">
        <f t="shared" si="60"/>
        <v>34</v>
      </c>
      <c r="B92" s="964" t="s">
        <v>1014</v>
      </c>
      <c r="C92" s="948" t="s">
        <v>92</v>
      </c>
      <c r="D92" s="965">
        <f t="shared" si="61"/>
        <v>2025</v>
      </c>
      <c r="E92" s="975">
        <f>215/365</f>
        <v>0.58904109589041098</v>
      </c>
      <c r="F92" s="977">
        <v>0</v>
      </c>
      <c r="G92" s="977">
        <v>0</v>
      </c>
      <c r="H92" s="966">
        <f t="shared" si="54"/>
        <v>0</v>
      </c>
      <c r="I92" s="977">
        <v>0</v>
      </c>
      <c r="J92" s="966">
        <f t="shared" si="55"/>
        <v>0</v>
      </c>
      <c r="K92" s="977">
        <v>0</v>
      </c>
      <c r="L92" s="966">
        <f t="shared" si="56"/>
        <v>0</v>
      </c>
      <c r="M92" s="966"/>
      <c r="N92" s="976"/>
      <c r="O92" s="954">
        <f t="shared" si="62"/>
        <v>34</v>
      </c>
      <c r="P92" s="964" t="s">
        <v>1014</v>
      </c>
      <c r="Q92" s="948" t="s">
        <v>92</v>
      </c>
      <c r="R92" s="965">
        <f t="shared" si="63"/>
        <v>2022</v>
      </c>
      <c r="S92" s="975">
        <f>215/365</f>
        <v>0.58904109589041098</v>
      </c>
      <c r="T92" s="977">
        <f t="shared" si="64"/>
        <v>304.87534243182262</v>
      </c>
      <c r="U92" s="977">
        <f t="shared" si="65"/>
        <v>304.87534243182262</v>
      </c>
      <c r="V92" s="966">
        <f t="shared" si="57"/>
        <v>179.58410581600512</v>
      </c>
      <c r="W92" s="977">
        <v>0</v>
      </c>
      <c r="X92" s="966">
        <f t="shared" si="58"/>
        <v>0</v>
      </c>
      <c r="Y92" s="977">
        <v>0</v>
      </c>
      <c r="Z92" s="966">
        <f t="shared" si="59"/>
        <v>0</v>
      </c>
    </row>
    <row r="93" spans="1:26">
      <c r="A93" s="954">
        <f t="shared" si="60"/>
        <v>35</v>
      </c>
      <c r="B93" s="964" t="s">
        <v>1014</v>
      </c>
      <c r="C93" s="948" t="s">
        <v>144</v>
      </c>
      <c r="D93" s="965">
        <f t="shared" si="61"/>
        <v>2025</v>
      </c>
      <c r="E93" s="975">
        <f>185/365</f>
        <v>0.50684931506849318</v>
      </c>
      <c r="F93" s="977">
        <v>0</v>
      </c>
      <c r="G93" s="977">
        <v>0</v>
      </c>
      <c r="H93" s="966">
        <f t="shared" si="54"/>
        <v>0</v>
      </c>
      <c r="I93" s="977">
        <v>0</v>
      </c>
      <c r="J93" s="966">
        <f t="shared" si="55"/>
        <v>0</v>
      </c>
      <c r="K93" s="977">
        <v>0</v>
      </c>
      <c r="L93" s="966">
        <f t="shared" si="56"/>
        <v>0</v>
      </c>
      <c r="M93" s="966"/>
      <c r="N93" s="976"/>
      <c r="O93" s="954">
        <f t="shared" si="62"/>
        <v>35</v>
      </c>
      <c r="P93" s="964" t="s">
        <v>1014</v>
      </c>
      <c r="Q93" s="948" t="s">
        <v>144</v>
      </c>
      <c r="R93" s="965">
        <f t="shared" si="63"/>
        <v>2022</v>
      </c>
      <c r="S93" s="975">
        <f>185/365</f>
        <v>0.50684931506849318</v>
      </c>
      <c r="T93" s="977">
        <f t="shared" si="64"/>
        <v>304.87534243182262</v>
      </c>
      <c r="U93" s="977">
        <f t="shared" si="65"/>
        <v>304.87534243182262</v>
      </c>
      <c r="V93" s="966">
        <f t="shared" si="57"/>
        <v>154.52585849284162</v>
      </c>
      <c r="W93" s="977">
        <v>0</v>
      </c>
      <c r="X93" s="966">
        <f t="shared" si="58"/>
        <v>0</v>
      </c>
      <c r="Y93" s="977">
        <v>0</v>
      </c>
      <c r="Z93" s="966">
        <f t="shared" si="59"/>
        <v>0</v>
      </c>
    </row>
    <row r="94" spans="1:26">
      <c r="A94" s="954">
        <f t="shared" si="60"/>
        <v>36</v>
      </c>
      <c r="B94" s="964" t="s">
        <v>1014</v>
      </c>
      <c r="C94" s="948" t="s">
        <v>102</v>
      </c>
      <c r="D94" s="965">
        <f t="shared" si="61"/>
        <v>2025</v>
      </c>
      <c r="E94" s="975">
        <f>154/365</f>
        <v>0.42191780821917807</v>
      </c>
      <c r="F94" s="977">
        <v>0</v>
      </c>
      <c r="G94" s="977">
        <v>0</v>
      </c>
      <c r="H94" s="966">
        <f t="shared" si="54"/>
        <v>0</v>
      </c>
      <c r="I94" s="977">
        <v>0</v>
      </c>
      <c r="J94" s="966">
        <f t="shared" si="55"/>
        <v>0</v>
      </c>
      <c r="K94" s="977">
        <v>0</v>
      </c>
      <c r="L94" s="966">
        <f t="shared" si="56"/>
        <v>0</v>
      </c>
      <c r="M94" s="966"/>
      <c r="N94" s="976"/>
      <c r="O94" s="954">
        <f t="shared" si="62"/>
        <v>36</v>
      </c>
      <c r="P94" s="964" t="s">
        <v>1014</v>
      </c>
      <c r="Q94" s="948" t="s">
        <v>102</v>
      </c>
      <c r="R94" s="965">
        <f t="shared" si="63"/>
        <v>2022</v>
      </c>
      <c r="S94" s="975">
        <f>154/365</f>
        <v>0.42191780821917807</v>
      </c>
      <c r="T94" s="977">
        <f t="shared" si="64"/>
        <v>304.87534243182262</v>
      </c>
      <c r="U94" s="977">
        <f t="shared" si="65"/>
        <v>304.87534243182262</v>
      </c>
      <c r="V94" s="966">
        <f t="shared" si="57"/>
        <v>128.63233625890598</v>
      </c>
      <c r="W94" s="977">
        <v>0</v>
      </c>
      <c r="X94" s="966">
        <f t="shared" si="58"/>
        <v>0</v>
      </c>
      <c r="Y94" s="977">
        <v>0</v>
      </c>
      <c r="Z94" s="966">
        <f t="shared" si="59"/>
        <v>0</v>
      </c>
    </row>
    <row r="95" spans="1:26">
      <c r="A95" s="954">
        <f t="shared" si="60"/>
        <v>37</v>
      </c>
      <c r="B95" s="964" t="s">
        <v>1014</v>
      </c>
      <c r="C95" s="948" t="s">
        <v>101</v>
      </c>
      <c r="D95" s="965">
        <f t="shared" si="61"/>
        <v>2025</v>
      </c>
      <c r="E95" s="975">
        <f>123/365</f>
        <v>0.33698630136986302</v>
      </c>
      <c r="F95" s="977">
        <v>0</v>
      </c>
      <c r="G95" s="977">
        <v>0</v>
      </c>
      <c r="H95" s="966">
        <f t="shared" si="54"/>
        <v>0</v>
      </c>
      <c r="I95" s="977">
        <v>0</v>
      </c>
      <c r="J95" s="966">
        <f t="shared" si="55"/>
        <v>0</v>
      </c>
      <c r="K95" s="977">
        <v>0</v>
      </c>
      <c r="L95" s="966">
        <f t="shared" si="56"/>
        <v>0</v>
      </c>
      <c r="M95" s="966"/>
      <c r="N95" s="976"/>
      <c r="O95" s="954">
        <f t="shared" si="62"/>
        <v>37</v>
      </c>
      <c r="P95" s="964" t="s">
        <v>1014</v>
      </c>
      <c r="Q95" s="948" t="s">
        <v>101</v>
      </c>
      <c r="R95" s="965">
        <f t="shared" si="63"/>
        <v>2022</v>
      </c>
      <c r="S95" s="975">
        <f>123/365</f>
        <v>0.33698630136986302</v>
      </c>
      <c r="T95" s="977">
        <f t="shared" si="64"/>
        <v>304.87534243182262</v>
      </c>
      <c r="U95" s="977">
        <f t="shared" si="65"/>
        <v>304.87534243182262</v>
      </c>
      <c r="V95" s="966">
        <f t="shared" si="57"/>
        <v>102.73881402497037</v>
      </c>
      <c r="W95" s="977">
        <v>0</v>
      </c>
      <c r="X95" s="966">
        <f t="shared" si="58"/>
        <v>0</v>
      </c>
      <c r="Y95" s="977">
        <v>0</v>
      </c>
      <c r="Z95" s="966">
        <f t="shared" si="59"/>
        <v>0</v>
      </c>
    </row>
    <row r="96" spans="1:26">
      <c r="A96" s="954">
        <f t="shared" si="60"/>
        <v>38</v>
      </c>
      <c r="B96" s="964" t="s">
        <v>1014</v>
      </c>
      <c r="C96" s="948" t="s">
        <v>100</v>
      </c>
      <c r="D96" s="965">
        <f t="shared" si="61"/>
        <v>2025</v>
      </c>
      <c r="E96" s="975">
        <f>93/365</f>
        <v>0.25479452054794521</v>
      </c>
      <c r="F96" s="977">
        <v>0</v>
      </c>
      <c r="G96" s="977">
        <v>0</v>
      </c>
      <c r="H96" s="966">
        <f t="shared" si="54"/>
        <v>0</v>
      </c>
      <c r="I96" s="977">
        <v>0</v>
      </c>
      <c r="J96" s="966">
        <f t="shared" si="55"/>
        <v>0</v>
      </c>
      <c r="K96" s="977">
        <v>0</v>
      </c>
      <c r="L96" s="966">
        <f t="shared" si="56"/>
        <v>0</v>
      </c>
      <c r="M96" s="966"/>
      <c r="N96" s="976"/>
      <c r="O96" s="954">
        <f t="shared" si="62"/>
        <v>38</v>
      </c>
      <c r="P96" s="964" t="s">
        <v>1014</v>
      </c>
      <c r="Q96" s="948" t="s">
        <v>100</v>
      </c>
      <c r="R96" s="965">
        <f t="shared" si="63"/>
        <v>2022</v>
      </c>
      <c r="S96" s="975">
        <f>93/365</f>
        <v>0.25479452054794521</v>
      </c>
      <c r="T96" s="977">
        <f t="shared" si="64"/>
        <v>304.87534243182262</v>
      </c>
      <c r="U96" s="977">
        <f t="shared" si="65"/>
        <v>304.87534243182262</v>
      </c>
      <c r="V96" s="966">
        <f t="shared" si="57"/>
        <v>77.680566701806868</v>
      </c>
      <c r="W96" s="977">
        <v>0</v>
      </c>
      <c r="X96" s="966">
        <f t="shared" si="58"/>
        <v>0</v>
      </c>
      <c r="Y96" s="977">
        <v>0</v>
      </c>
      <c r="Z96" s="966">
        <f t="shared" si="59"/>
        <v>0</v>
      </c>
    </row>
    <row r="97" spans="1:26">
      <c r="A97" s="954">
        <f t="shared" si="60"/>
        <v>39</v>
      </c>
      <c r="B97" s="964" t="s">
        <v>1014</v>
      </c>
      <c r="C97" s="948" t="s">
        <v>106</v>
      </c>
      <c r="D97" s="965">
        <f t="shared" si="61"/>
        <v>2025</v>
      </c>
      <c r="E97" s="975">
        <f>62/365</f>
        <v>0.16986301369863013</v>
      </c>
      <c r="F97" s="977">
        <v>0</v>
      </c>
      <c r="G97" s="977">
        <v>0</v>
      </c>
      <c r="H97" s="966">
        <f t="shared" si="54"/>
        <v>0</v>
      </c>
      <c r="I97" s="977">
        <v>0</v>
      </c>
      <c r="J97" s="966">
        <f t="shared" si="55"/>
        <v>0</v>
      </c>
      <c r="K97" s="977">
        <v>0</v>
      </c>
      <c r="L97" s="966">
        <f t="shared" si="56"/>
        <v>0</v>
      </c>
      <c r="M97" s="966"/>
      <c r="N97" s="976"/>
      <c r="O97" s="954">
        <f t="shared" si="62"/>
        <v>39</v>
      </c>
      <c r="P97" s="964" t="s">
        <v>1014</v>
      </c>
      <c r="Q97" s="948" t="s">
        <v>106</v>
      </c>
      <c r="R97" s="965">
        <f t="shared" si="63"/>
        <v>2022</v>
      </c>
      <c r="S97" s="975">
        <f>62/365</f>
        <v>0.16986301369863013</v>
      </c>
      <c r="T97" s="977">
        <f t="shared" si="64"/>
        <v>304.87534243182262</v>
      </c>
      <c r="U97" s="977">
        <f t="shared" si="65"/>
        <v>304.87534243182262</v>
      </c>
      <c r="V97" s="966">
        <f t="shared" si="57"/>
        <v>51.78704446787124</v>
      </c>
      <c r="W97" s="977">
        <v>0</v>
      </c>
      <c r="X97" s="966">
        <f t="shared" si="58"/>
        <v>0</v>
      </c>
      <c r="Y97" s="977">
        <v>0</v>
      </c>
      <c r="Z97" s="966">
        <f t="shared" si="59"/>
        <v>0</v>
      </c>
    </row>
    <row r="98" spans="1:26">
      <c r="A98" s="954">
        <f t="shared" si="60"/>
        <v>40</v>
      </c>
      <c r="B98" s="964" t="s">
        <v>1014</v>
      </c>
      <c r="C98" s="948" t="s">
        <v>99</v>
      </c>
      <c r="D98" s="965">
        <f t="shared" si="61"/>
        <v>2025</v>
      </c>
      <c r="E98" s="975">
        <f>32/365</f>
        <v>8.7671232876712329E-2</v>
      </c>
      <c r="F98" s="977">
        <v>0</v>
      </c>
      <c r="G98" s="977">
        <v>0</v>
      </c>
      <c r="H98" s="966">
        <f t="shared" si="54"/>
        <v>0</v>
      </c>
      <c r="I98" s="977">
        <v>0</v>
      </c>
      <c r="J98" s="966">
        <f t="shared" si="55"/>
        <v>0</v>
      </c>
      <c r="K98" s="977">
        <v>0</v>
      </c>
      <c r="L98" s="966">
        <f t="shared" si="56"/>
        <v>0</v>
      </c>
      <c r="M98" s="966"/>
      <c r="N98" s="976"/>
      <c r="O98" s="954">
        <f t="shared" si="62"/>
        <v>40</v>
      </c>
      <c r="P98" s="964" t="s">
        <v>1014</v>
      </c>
      <c r="Q98" s="948" t="s">
        <v>99</v>
      </c>
      <c r="R98" s="965">
        <f t="shared" si="63"/>
        <v>2022</v>
      </c>
      <c r="S98" s="975">
        <f>32/365</f>
        <v>8.7671232876712329E-2</v>
      </c>
      <c r="T98" s="977">
        <f t="shared" si="64"/>
        <v>304.87534243182262</v>
      </c>
      <c r="U98" s="977">
        <f t="shared" si="65"/>
        <v>304.87534243182262</v>
      </c>
      <c r="V98" s="966">
        <f t="shared" si="57"/>
        <v>26.728797144707737</v>
      </c>
      <c r="W98" s="977">
        <v>0</v>
      </c>
      <c r="X98" s="966">
        <f t="shared" si="58"/>
        <v>0</v>
      </c>
      <c r="Y98" s="977">
        <v>0</v>
      </c>
      <c r="Z98" s="966">
        <f t="shared" si="59"/>
        <v>0</v>
      </c>
    </row>
    <row r="99" spans="1:26">
      <c r="A99" s="954">
        <f t="shared" si="60"/>
        <v>41</v>
      </c>
      <c r="B99" s="964" t="s">
        <v>1014</v>
      </c>
      <c r="C99" s="948" t="s">
        <v>98</v>
      </c>
      <c r="D99" s="965">
        <f t="shared" si="61"/>
        <v>2025</v>
      </c>
      <c r="E99" s="975">
        <f>1/365</f>
        <v>2.7397260273972603E-3</v>
      </c>
      <c r="F99" s="977">
        <v>0</v>
      </c>
      <c r="G99" s="977">
        <v>0</v>
      </c>
      <c r="H99" s="966">
        <f t="shared" si="54"/>
        <v>0</v>
      </c>
      <c r="I99" s="977">
        <v>0</v>
      </c>
      <c r="J99" s="966">
        <f t="shared" si="55"/>
        <v>0</v>
      </c>
      <c r="K99" s="977">
        <v>0</v>
      </c>
      <c r="L99" s="966">
        <f t="shared" si="56"/>
        <v>0</v>
      </c>
      <c r="M99" s="966"/>
      <c r="N99" s="976"/>
      <c r="O99" s="954">
        <f t="shared" si="62"/>
        <v>41</v>
      </c>
      <c r="P99" s="964" t="s">
        <v>1014</v>
      </c>
      <c r="Q99" s="948" t="s">
        <v>98</v>
      </c>
      <c r="R99" s="965">
        <f t="shared" si="63"/>
        <v>2022</v>
      </c>
      <c r="S99" s="975">
        <f>1/365</f>
        <v>2.7397260273972603E-3</v>
      </c>
      <c r="T99" s="977">
        <f t="shared" si="64"/>
        <v>304.87534243182262</v>
      </c>
      <c r="U99" s="977">
        <f t="shared" si="65"/>
        <v>304.87534243182262</v>
      </c>
      <c r="V99" s="966">
        <f t="shared" si="57"/>
        <v>0.8352749107721168</v>
      </c>
      <c r="W99" s="977">
        <v>0</v>
      </c>
      <c r="X99" s="966">
        <f t="shared" si="58"/>
        <v>0</v>
      </c>
      <c r="Y99" s="977">
        <v>0</v>
      </c>
      <c r="Z99" s="966">
        <f t="shared" si="59"/>
        <v>0</v>
      </c>
    </row>
    <row r="100" spans="1:26">
      <c r="A100" s="954">
        <f t="shared" si="60"/>
        <v>42</v>
      </c>
      <c r="B100" s="964" t="s">
        <v>1019</v>
      </c>
      <c r="F100" s="966">
        <f t="shared" ref="F100:L100" si="66">SUM(F87:F99)</f>
        <v>0</v>
      </c>
      <c r="G100" s="966">
        <f t="shared" si="66"/>
        <v>0</v>
      </c>
      <c r="H100" s="966">
        <f t="shared" si="66"/>
        <v>0</v>
      </c>
      <c r="I100" s="966">
        <f t="shared" si="66"/>
        <v>0</v>
      </c>
      <c r="J100" s="966">
        <f t="shared" si="66"/>
        <v>0</v>
      </c>
      <c r="K100" s="966">
        <f t="shared" si="66"/>
        <v>0</v>
      </c>
      <c r="L100" s="966">
        <f t="shared" si="66"/>
        <v>0</v>
      </c>
      <c r="M100" s="966"/>
      <c r="N100" s="976"/>
      <c r="O100" s="954">
        <f t="shared" si="62"/>
        <v>42</v>
      </c>
      <c r="P100" s="964" t="s">
        <v>1019</v>
      </c>
      <c r="T100" s="966">
        <f t="shared" ref="T100:Z100" si="67">SUM(T87:T99)</f>
        <v>39232.490918333257</v>
      </c>
      <c r="U100" s="966">
        <f t="shared" si="67"/>
        <v>39232.490918333257</v>
      </c>
      <c r="V100" s="966">
        <f t="shared" si="67"/>
        <v>37268.759603108039</v>
      </c>
      <c r="W100" s="966">
        <f t="shared" si="67"/>
        <v>0</v>
      </c>
      <c r="X100" s="966">
        <f t="shared" si="67"/>
        <v>0</v>
      </c>
      <c r="Y100" s="966">
        <f t="shared" si="67"/>
        <v>0</v>
      </c>
      <c r="Z100" s="966">
        <f t="shared" si="67"/>
        <v>0</v>
      </c>
    </row>
    <row r="101" spans="1:26">
      <c r="B101" s="948"/>
      <c r="F101" s="971"/>
      <c r="G101" s="972"/>
      <c r="N101" s="947"/>
      <c r="T101" s="971"/>
      <c r="U101" s="972"/>
    </row>
    <row r="102" spans="1:26">
      <c r="B102" s="948"/>
      <c r="F102" s="971"/>
      <c r="G102" s="972"/>
      <c r="H102" s="971"/>
      <c r="I102" s="972"/>
      <c r="N102" s="947"/>
      <c r="T102" s="971"/>
      <c r="U102" s="972"/>
      <c r="V102" s="971"/>
      <c r="W102" s="972"/>
    </row>
    <row r="103" spans="1:26">
      <c r="A103" s="978" t="s">
        <v>1020</v>
      </c>
      <c r="B103" s="948" t="s">
        <v>1021</v>
      </c>
      <c r="F103" s="971"/>
      <c r="G103" s="972"/>
      <c r="H103" s="971"/>
      <c r="I103" s="972"/>
      <c r="N103" s="947"/>
      <c r="O103" s="978" t="s">
        <v>1020</v>
      </c>
      <c r="P103" s="948" t="s">
        <v>1021</v>
      </c>
      <c r="T103" s="971"/>
      <c r="U103" s="972"/>
      <c r="V103" s="971"/>
      <c r="W103" s="972"/>
    </row>
    <row r="104" spans="1:26">
      <c r="A104" s="978" t="s">
        <v>1022</v>
      </c>
      <c r="B104" s="948" t="s">
        <v>1023</v>
      </c>
      <c r="D104" s="979"/>
      <c r="E104" s="979"/>
      <c r="F104" s="979"/>
      <c r="G104" s="979"/>
      <c r="H104" s="971"/>
      <c r="I104" s="972"/>
      <c r="N104" s="947"/>
      <c r="O104" s="978" t="s">
        <v>1022</v>
      </c>
      <c r="P104" s="948" t="s">
        <v>1023</v>
      </c>
      <c r="R104" s="979"/>
      <c r="S104" s="979"/>
      <c r="T104" s="979"/>
      <c r="U104" s="979"/>
      <c r="V104" s="971"/>
      <c r="W104" s="972"/>
    </row>
    <row r="105" spans="1:26">
      <c r="A105" s="980" t="s">
        <v>75</v>
      </c>
      <c r="B105" s="948" t="s">
        <v>1024</v>
      </c>
      <c r="D105" s="979"/>
      <c r="E105" s="979"/>
      <c r="F105" s="979"/>
      <c r="G105" s="979"/>
      <c r="H105" s="979"/>
      <c r="I105" s="981"/>
      <c r="N105" s="947"/>
      <c r="O105" s="980" t="s">
        <v>75</v>
      </c>
      <c r="P105" s="948" t="s">
        <v>1024</v>
      </c>
      <c r="R105" s="979"/>
      <c r="S105" s="979"/>
      <c r="T105" s="979"/>
      <c r="U105" s="979"/>
      <c r="V105" s="979"/>
      <c r="W105" s="981"/>
    </row>
    <row r="106" spans="1:26">
      <c r="A106" s="980" t="s">
        <v>76</v>
      </c>
      <c r="B106" s="948" t="s">
        <v>1387</v>
      </c>
      <c r="D106" s="979"/>
      <c r="E106" s="979"/>
      <c r="F106" s="979"/>
      <c r="G106" s="979"/>
      <c r="H106" s="979"/>
      <c r="I106" s="981"/>
      <c r="N106" s="947"/>
      <c r="O106" s="980" t="s">
        <v>76</v>
      </c>
      <c r="P106" s="948" t="s">
        <v>1387</v>
      </c>
      <c r="R106" s="979"/>
      <c r="S106" s="979"/>
      <c r="T106" s="979"/>
      <c r="U106" s="979"/>
      <c r="V106" s="979"/>
      <c r="W106" s="981"/>
    </row>
    <row r="107" spans="1:26">
      <c r="A107" s="980" t="s">
        <v>77</v>
      </c>
      <c r="B107" s="964" t="s">
        <v>1388</v>
      </c>
      <c r="D107" s="950"/>
      <c r="E107" s="950"/>
      <c r="N107" s="947"/>
      <c r="O107" s="980" t="s">
        <v>77</v>
      </c>
      <c r="P107" s="964" t="s">
        <v>1388</v>
      </c>
      <c r="R107" s="950"/>
      <c r="S107" s="950"/>
    </row>
    <row r="108" spans="1:26">
      <c r="N108" s="947"/>
    </row>
    <row r="159" spans="8:8">
      <c r="H159" s="982"/>
    </row>
  </sheetData>
  <mergeCells count="18">
    <mergeCell ref="A1:L1"/>
    <mergeCell ref="O1:Z1"/>
    <mergeCell ref="A2:L2"/>
    <mergeCell ref="O2:Z2"/>
    <mergeCell ref="A3:L3"/>
    <mergeCell ref="O3:Z3"/>
    <mergeCell ref="A4:L4"/>
    <mergeCell ref="O4:Z4"/>
    <mergeCell ref="A45:L45"/>
    <mergeCell ref="O45:Z45"/>
    <mergeCell ref="A46:L46"/>
    <mergeCell ref="O46:Z46"/>
    <mergeCell ref="A47:L47"/>
    <mergeCell ref="O47:Z47"/>
    <mergeCell ref="A48:L48"/>
    <mergeCell ref="O48:Z48"/>
    <mergeCell ref="A49:L49"/>
    <mergeCell ref="O49:Z49"/>
  </mergeCells>
  <printOptions horizontalCentered="1"/>
  <pageMargins left="0.25" right="0.25" top="0.5" bottom="0.5" header="0.19444444444444445" footer="0.19444444444444445"/>
  <pageSetup fitToWidth="2" fitToHeight="0" orientation="landscape" r:id="rId1"/>
  <rowBreaks count="1" manualBreakCount="1">
    <brk id="41" max="26" man="1"/>
  </rowBreaks>
  <colBreaks count="1" manualBreakCount="1">
    <brk id="13" max="107" man="1"/>
  </colBreaks>
  <customProperties>
    <customPr name="_pios_id" r:id="rId2"/>
  </customProperties>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26388-92E6-47D3-A754-04EDD7329797}">
  <sheetPr>
    <tabColor rgb="FF92D050"/>
    <pageSetUpPr fitToPage="1"/>
  </sheetPr>
  <dimension ref="A1:BQ116"/>
  <sheetViews>
    <sheetView zoomScale="89" zoomScaleNormal="89" workbookViewId="0">
      <pane xSplit="1" ySplit="11" topLeftCell="AW59" activePane="bottomRight" state="frozen"/>
      <selection activeCell="Q26" sqref="Q26"/>
      <selection pane="topRight" activeCell="Q26" sqref="Q26"/>
      <selection pane="bottomLeft" activeCell="Q26" sqref="Q26"/>
      <selection pane="bottomRight" activeCell="BC7" sqref="BC7"/>
    </sheetView>
  </sheetViews>
  <sheetFormatPr defaultColWidth="9.109375" defaultRowHeight="14.1" customHeight="1"/>
  <cols>
    <col min="1" max="1" width="38.33203125" style="984" bestFit="1" customWidth="1"/>
    <col min="2" max="11" width="10.6640625" style="984" customWidth="1"/>
    <col min="12" max="12" width="11.109375" style="984" customWidth="1"/>
    <col min="13" max="23" width="10.6640625" style="984" bestFit="1" customWidth="1"/>
    <col min="24" max="24" width="11.109375" style="984" bestFit="1" customWidth="1"/>
    <col min="25" max="37" width="11.109375" style="984" customWidth="1"/>
    <col min="38" max="38" width="10.88671875" style="984" bestFit="1" customWidth="1"/>
    <col min="39" max="64" width="10.88671875" style="984" customWidth="1"/>
    <col min="65" max="65" width="10.88671875" style="984" bestFit="1" customWidth="1"/>
    <col min="66" max="66" width="12.33203125" style="984" customWidth="1"/>
    <col min="67" max="16384" width="9.109375" style="984"/>
  </cols>
  <sheetData>
    <row r="1" spans="1:69" ht="14.1" customHeight="1">
      <c r="A1" s="983" t="s">
        <v>1098</v>
      </c>
      <c r="B1" s="983"/>
      <c r="C1" s="983"/>
      <c r="D1" s="983"/>
      <c r="E1" s="983"/>
      <c r="F1" s="983"/>
      <c r="G1" s="983"/>
      <c r="H1" s="983"/>
      <c r="I1" s="983"/>
      <c r="J1" s="983"/>
      <c r="K1" s="983"/>
    </row>
    <row r="2" spans="1:69" ht="14.1" customHeight="1">
      <c r="A2" s="983" t="s">
        <v>1389</v>
      </c>
      <c r="B2" s="983"/>
      <c r="C2" s="983"/>
      <c r="D2" s="983"/>
      <c r="E2" s="983"/>
      <c r="F2" s="983"/>
      <c r="G2" s="983"/>
      <c r="H2" s="983"/>
      <c r="I2" s="983"/>
      <c r="J2" s="983"/>
      <c r="K2" s="983"/>
      <c r="O2" s="1128">
        <v>2024</v>
      </c>
    </row>
    <row r="3" spans="1:69" ht="14.1" customHeight="1">
      <c r="A3" s="983" t="s">
        <v>1442</v>
      </c>
      <c r="B3" s="983"/>
      <c r="C3" s="983"/>
      <c r="D3" s="983"/>
      <c r="E3" s="983"/>
      <c r="F3" s="983"/>
      <c r="G3" s="983"/>
      <c r="H3" s="983"/>
      <c r="I3" s="983"/>
      <c r="J3" s="983"/>
      <c r="K3" s="983"/>
      <c r="O3" s="993">
        <v>0.04</v>
      </c>
      <c r="T3" s="985" t="s">
        <v>1215</v>
      </c>
      <c r="U3" s="985" t="s">
        <v>1215</v>
      </c>
      <c r="V3" s="985" t="s">
        <v>1215</v>
      </c>
    </row>
    <row r="4" spans="1:69" ht="14.1" customHeight="1" thickBot="1">
      <c r="A4" s="983"/>
      <c r="B4" s="983"/>
      <c r="C4" s="983"/>
      <c r="D4" s="983"/>
      <c r="E4" s="983"/>
      <c r="F4" s="983"/>
      <c r="G4" s="983"/>
      <c r="H4" s="983"/>
      <c r="I4" s="983"/>
      <c r="J4" s="983"/>
      <c r="K4" s="983"/>
      <c r="T4" s="985" t="s">
        <v>1390</v>
      </c>
      <c r="U4" s="985" t="s">
        <v>1390</v>
      </c>
      <c r="V4" s="985" t="s">
        <v>1390</v>
      </c>
    </row>
    <row r="5" spans="1:69" ht="14.1" customHeight="1">
      <c r="A5" s="986" t="s">
        <v>1391</v>
      </c>
      <c r="B5" s="987"/>
      <c r="C5" s="987"/>
      <c r="D5" s="987"/>
      <c r="E5" s="987"/>
      <c r="F5" s="987"/>
      <c r="G5" s="987"/>
      <c r="H5" s="987"/>
      <c r="I5" s="987"/>
      <c r="J5" s="987"/>
      <c r="K5" s="987"/>
      <c r="L5" s="988">
        <v>2021</v>
      </c>
      <c r="M5" s="988">
        <v>2022</v>
      </c>
      <c r="N5" s="988">
        <v>2023</v>
      </c>
      <c r="O5" s="988">
        <v>2024</v>
      </c>
      <c r="P5" s="989"/>
      <c r="Q5" s="988">
        <v>2020</v>
      </c>
      <c r="R5" s="988">
        <v>2021</v>
      </c>
      <c r="S5" s="988">
        <v>2022</v>
      </c>
      <c r="T5" s="988">
        <v>2023</v>
      </c>
      <c r="U5" s="988">
        <v>2024</v>
      </c>
      <c r="V5" s="988">
        <v>2025</v>
      </c>
      <c r="W5" s="989"/>
      <c r="X5" s="989"/>
      <c r="Y5" s="989"/>
      <c r="Z5" s="989"/>
      <c r="AA5" s="989"/>
      <c r="AB5" s="989"/>
      <c r="AC5" s="989"/>
      <c r="AD5" s="989"/>
      <c r="AE5" s="989"/>
      <c r="AF5" s="989"/>
      <c r="AG5" s="989"/>
      <c r="AH5" s="989"/>
      <c r="AI5" s="989"/>
      <c r="AJ5" s="989"/>
      <c r="AK5" s="989"/>
      <c r="AL5" s="989"/>
      <c r="AM5" s="989"/>
      <c r="AN5" s="989"/>
      <c r="AO5" s="989"/>
      <c r="AP5" s="989"/>
      <c r="AQ5" s="989"/>
      <c r="AR5" s="989"/>
      <c r="AS5" s="989"/>
      <c r="AT5" s="989"/>
      <c r="AU5" s="989"/>
      <c r="AV5" s="989"/>
      <c r="AW5" s="989"/>
      <c r="AX5" s="989"/>
      <c r="AY5" s="989"/>
      <c r="AZ5" s="989"/>
      <c r="BA5" s="989"/>
      <c r="BB5" s="989"/>
      <c r="BC5" s="989"/>
      <c r="BD5" s="989"/>
      <c r="BE5" s="989"/>
      <c r="BF5" s="989"/>
      <c r="BG5" s="989"/>
      <c r="BH5" s="989"/>
      <c r="BI5" s="989"/>
      <c r="BJ5" s="989"/>
      <c r="BK5" s="989"/>
      <c r="BL5" s="989"/>
      <c r="BM5" s="989"/>
      <c r="BN5" s="989"/>
      <c r="BO5" s="989"/>
      <c r="BP5" s="989"/>
      <c r="BQ5" s="990"/>
    </row>
    <row r="6" spans="1:69" ht="14.1" customHeight="1">
      <c r="A6" s="991" t="s">
        <v>1392</v>
      </c>
      <c r="B6" s="992"/>
      <c r="C6" s="992"/>
      <c r="D6" s="992"/>
      <c r="E6" s="992"/>
      <c r="F6" s="992"/>
      <c r="G6" s="992"/>
      <c r="H6" s="992"/>
      <c r="I6" s="992"/>
      <c r="J6" s="992"/>
      <c r="K6" s="992"/>
      <c r="L6" s="993">
        <v>0.10609197175203677</v>
      </c>
      <c r="M6" s="993">
        <v>0.21</v>
      </c>
      <c r="N6" s="993">
        <v>0.21</v>
      </c>
      <c r="O6" s="993">
        <v>0.21</v>
      </c>
      <c r="P6" s="992" t="s">
        <v>1393</v>
      </c>
      <c r="Q6" s="994">
        <v>0.86309999999999998</v>
      </c>
      <c r="R6" s="994">
        <v>0.8910698550630175</v>
      </c>
      <c r="S6" s="994">
        <v>0.86309999999999998</v>
      </c>
      <c r="T6" s="995">
        <v>8.4099999999999994E-2</v>
      </c>
      <c r="U6" s="1129">
        <v>0.18099999999999999</v>
      </c>
      <c r="V6" s="1129">
        <v>0.17100000000000001</v>
      </c>
      <c r="Y6"/>
      <c r="BQ6" s="996"/>
    </row>
    <row r="7" spans="1:69" ht="14.1" customHeight="1">
      <c r="A7" s="991" t="s">
        <v>1394</v>
      </c>
      <c r="B7" s="992"/>
      <c r="C7" s="992"/>
      <c r="D7" s="992"/>
      <c r="E7" s="992"/>
      <c r="F7" s="992"/>
      <c r="G7" s="992"/>
      <c r="H7" s="992"/>
      <c r="I7" s="992"/>
      <c r="J7" s="992"/>
      <c r="K7" s="992"/>
      <c r="L7" s="993">
        <v>3.0830903024856474E-2</v>
      </c>
      <c r="M7" s="993">
        <v>4.0399999999999998E-2</v>
      </c>
      <c r="N7" s="993">
        <v>5.7000000000000002E-2</v>
      </c>
      <c r="O7" s="993">
        <v>4.3264999999999998E-2</v>
      </c>
      <c r="P7" s="992" t="s">
        <v>1395</v>
      </c>
      <c r="Q7" s="994">
        <v>0.13689999999999999</v>
      </c>
      <c r="R7" s="994">
        <v>0.1089301449369825</v>
      </c>
      <c r="S7" s="994">
        <v>0.13689999999999999</v>
      </c>
      <c r="T7" s="995">
        <v>0.91590000000000005</v>
      </c>
      <c r="U7" s="1129">
        <v>0.81899999999999995</v>
      </c>
      <c r="V7" s="1129">
        <v>0.82899999999999996</v>
      </c>
      <c r="BQ7" s="996"/>
    </row>
    <row r="8" spans="1:69" ht="14.1" customHeight="1">
      <c r="A8" s="991"/>
      <c r="B8" s="992"/>
      <c r="C8" s="992"/>
      <c r="D8" s="992"/>
      <c r="E8" s="992"/>
      <c r="F8" s="992"/>
      <c r="G8" s="992"/>
      <c r="H8" s="992"/>
      <c r="I8" s="992"/>
      <c r="J8" s="992"/>
      <c r="K8" s="992"/>
      <c r="L8" s="993"/>
      <c r="BQ8" s="996"/>
    </row>
    <row r="9" spans="1:69" ht="14.1" customHeight="1">
      <c r="A9" s="997"/>
      <c r="B9" s="983"/>
      <c r="C9" s="983"/>
      <c r="D9" s="983"/>
      <c r="E9" s="983"/>
      <c r="F9" s="983"/>
      <c r="G9" s="983"/>
      <c r="H9" s="983"/>
      <c r="I9" s="983"/>
      <c r="J9" s="983"/>
      <c r="K9" s="983"/>
      <c r="BQ9" s="996"/>
    </row>
    <row r="10" spans="1:69" ht="14.1" customHeight="1">
      <c r="A10" s="998"/>
      <c r="L10" s="984">
        <v>13</v>
      </c>
      <c r="M10" s="999">
        <v>15</v>
      </c>
      <c r="N10" s="999">
        <f t="shared" ref="N10:X10" si="0">M10+1</f>
        <v>16</v>
      </c>
      <c r="O10" s="999">
        <f t="shared" si="0"/>
        <v>17</v>
      </c>
      <c r="P10" s="999">
        <f t="shared" si="0"/>
        <v>18</v>
      </c>
      <c r="Q10" s="999">
        <f t="shared" si="0"/>
        <v>19</v>
      </c>
      <c r="R10" s="999">
        <f t="shared" si="0"/>
        <v>20</v>
      </c>
      <c r="S10" s="999">
        <f t="shared" si="0"/>
        <v>21</v>
      </c>
      <c r="T10" s="999">
        <f t="shared" si="0"/>
        <v>22</v>
      </c>
      <c r="U10" s="999">
        <f t="shared" si="0"/>
        <v>23</v>
      </c>
      <c r="V10" s="999">
        <f t="shared" si="0"/>
        <v>24</v>
      </c>
      <c r="W10" s="999">
        <f t="shared" si="0"/>
        <v>25</v>
      </c>
      <c r="X10" s="999">
        <f t="shared" si="0"/>
        <v>26</v>
      </c>
      <c r="Y10" s="999"/>
      <c r="Z10" s="999"/>
      <c r="AA10" s="999"/>
      <c r="AB10" s="999"/>
      <c r="AC10" s="999"/>
      <c r="AD10" s="999"/>
      <c r="AE10" s="999"/>
      <c r="AF10" s="999"/>
      <c r="AG10" s="999"/>
      <c r="AH10" s="999"/>
      <c r="AI10" s="999"/>
      <c r="AJ10" s="999"/>
      <c r="AK10" s="999"/>
      <c r="BQ10" s="996"/>
    </row>
    <row r="11" spans="1:69" ht="14.1" customHeight="1">
      <c r="A11" s="1000" t="s">
        <v>1396</v>
      </c>
      <c r="B11" s="1001">
        <v>44286</v>
      </c>
      <c r="C11" s="1001">
        <f>B11+30</f>
        <v>44316</v>
      </c>
      <c r="D11" s="1001">
        <f>C11+30</f>
        <v>44346</v>
      </c>
      <c r="E11" s="1001">
        <f t="shared" ref="E11:K11" si="1">D11+30</f>
        <v>44376</v>
      </c>
      <c r="F11" s="1001">
        <f t="shared" si="1"/>
        <v>44406</v>
      </c>
      <c r="G11" s="1001">
        <f t="shared" si="1"/>
        <v>44436</v>
      </c>
      <c r="H11" s="1001">
        <f t="shared" si="1"/>
        <v>44466</v>
      </c>
      <c r="I11" s="1001">
        <f t="shared" si="1"/>
        <v>44496</v>
      </c>
      <c r="J11" s="1001">
        <f t="shared" si="1"/>
        <v>44526</v>
      </c>
      <c r="K11" s="1001">
        <f t="shared" si="1"/>
        <v>44556</v>
      </c>
      <c r="L11" s="1001" t="s">
        <v>1397</v>
      </c>
      <c r="M11" s="1001">
        <f>K11+30</f>
        <v>44586</v>
      </c>
      <c r="N11" s="1001">
        <f t="shared" ref="N11:X11" si="2">M11+30</f>
        <v>44616</v>
      </c>
      <c r="O11" s="1001">
        <f t="shared" si="2"/>
        <v>44646</v>
      </c>
      <c r="P11" s="1001">
        <f t="shared" si="2"/>
        <v>44676</v>
      </c>
      <c r="Q11" s="1001">
        <f t="shared" si="2"/>
        <v>44706</v>
      </c>
      <c r="R11" s="1001">
        <f t="shared" si="2"/>
        <v>44736</v>
      </c>
      <c r="S11" s="1001">
        <f t="shared" si="2"/>
        <v>44766</v>
      </c>
      <c r="T11" s="1001">
        <f t="shared" si="2"/>
        <v>44796</v>
      </c>
      <c r="U11" s="1001">
        <f t="shared" si="2"/>
        <v>44826</v>
      </c>
      <c r="V11" s="1001">
        <f t="shared" si="2"/>
        <v>44856</v>
      </c>
      <c r="W11" s="1001">
        <f t="shared" si="2"/>
        <v>44886</v>
      </c>
      <c r="X11" s="1001">
        <f t="shared" si="2"/>
        <v>44916</v>
      </c>
      <c r="Y11" s="1001" t="s">
        <v>1398</v>
      </c>
      <c r="Z11" s="1001">
        <f>X11+30</f>
        <v>44946</v>
      </c>
      <c r="AA11" s="1001">
        <f>Z11+30</f>
        <v>44976</v>
      </c>
      <c r="AB11" s="1001">
        <f t="shared" ref="AB11:AK11" si="3">AA11+30</f>
        <v>45006</v>
      </c>
      <c r="AC11" s="1001">
        <f t="shared" si="3"/>
        <v>45036</v>
      </c>
      <c r="AD11" s="1001">
        <f t="shared" si="3"/>
        <v>45066</v>
      </c>
      <c r="AE11" s="1001">
        <f t="shared" si="3"/>
        <v>45096</v>
      </c>
      <c r="AF11" s="1001">
        <f t="shared" si="3"/>
        <v>45126</v>
      </c>
      <c r="AG11" s="1001">
        <f t="shared" si="3"/>
        <v>45156</v>
      </c>
      <c r="AH11" s="1001">
        <f t="shared" si="3"/>
        <v>45186</v>
      </c>
      <c r="AI11" s="1001">
        <f t="shared" si="3"/>
        <v>45216</v>
      </c>
      <c r="AJ11" s="1001">
        <f t="shared" si="3"/>
        <v>45246</v>
      </c>
      <c r="AK11" s="1001">
        <f t="shared" si="3"/>
        <v>45276</v>
      </c>
      <c r="AL11" s="1001" t="s">
        <v>1399</v>
      </c>
      <c r="AM11" s="1001">
        <f>AK11+30</f>
        <v>45306</v>
      </c>
      <c r="AN11" s="1001">
        <f>AM11+30</f>
        <v>45336</v>
      </c>
      <c r="AO11" s="1001">
        <f t="shared" ref="AO11:AX11" si="4">AN11+30</f>
        <v>45366</v>
      </c>
      <c r="AP11" s="1001">
        <f t="shared" si="4"/>
        <v>45396</v>
      </c>
      <c r="AQ11" s="1001">
        <f t="shared" si="4"/>
        <v>45426</v>
      </c>
      <c r="AR11" s="1001">
        <f t="shared" si="4"/>
        <v>45456</v>
      </c>
      <c r="AS11" s="1001">
        <f t="shared" si="4"/>
        <v>45486</v>
      </c>
      <c r="AT11" s="1001">
        <f t="shared" si="4"/>
        <v>45516</v>
      </c>
      <c r="AU11" s="1001">
        <f t="shared" si="4"/>
        <v>45546</v>
      </c>
      <c r="AV11" s="1001">
        <f t="shared" si="4"/>
        <v>45576</v>
      </c>
      <c r="AW11" s="1001">
        <f t="shared" si="4"/>
        <v>45606</v>
      </c>
      <c r="AX11" s="1001">
        <f t="shared" si="4"/>
        <v>45636</v>
      </c>
      <c r="AY11" s="1001" t="s">
        <v>1400</v>
      </c>
      <c r="AZ11" s="1002">
        <f>AX11+30</f>
        <v>45666</v>
      </c>
      <c r="BA11" s="1002">
        <f>AZ11+30</f>
        <v>45696</v>
      </c>
      <c r="BB11" s="1002">
        <f t="shared" ref="BB11:BK11" si="5">BA11+30</f>
        <v>45726</v>
      </c>
      <c r="BC11" s="1002">
        <f t="shared" si="5"/>
        <v>45756</v>
      </c>
      <c r="BD11" s="1002">
        <f t="shared" si="5"/>
        <v>45786</v>
      </c>
      <c r="BE11" s="1002">
        <f t="shared" si="5"/>
        <v>45816</v>
      </c>
      <c r="BF11" s="1002">
        <f t="shared" si="5"/>
        <v>45846</v>
      </c>
      <c r="BG11" s="1002">
        <f t="shared" si="5"/>
        <v>45876</v>
      </c>
      <c r="BH11" s="1002">
        <f t="shared" si="5"/>
        <v>45906</v>
      </c>
      <c r="BI11" s="1002">
        <f t="shared" si="5"/>
        <v>45936</v>
      </c>
      <c r="BJ11" s="1002">
        <f t="shared" si="5"/>
        <v>45966</v>
      </c>
      <c r="BK11" s="1002">
        <f t="shared" si="5"/>
        <v>45996</v>
      </c>
      <c r="BL11" s="1002" t="s">
        <v>1440</v>
      </c>
      <c r="BM11" s="1001" t="s">
        <v>1401</v>
      </c>
      <c r="BQ11" s="996"/>
    </row>
    <row r="12" spans="1:69" ht="14.1" customHeight="1">
      <c r="A12" s="1003" t="s">
        <v>1402</v>
      </c>
      <c r="B12" s="1004"/>
      <c r="C12" s="1004"/>
      <c r="D12" s="1004"/>
      <c r="E12" s="1004"/>
      <c r="F12" s="1004"/>
      <c r="G12" s="1004"/>
      <c r="H12" s="1004"/>
      <c r="I12" s="1004"/>
      <c r="J12" s="1004"/>
      <c r="K12" s="1004"/>
      <c r="L12" s="1005"/>
      <c r="M12" s="1005"/>
      <c r="BQ12" s="996"/>
    </row>
    <row r="13" spans="1:69" ht="14.1" customHeight="1">
      <c r="A13" s="1006" t="s">
        <v>1403</v>
      </c>
      <c r="B13" s="1007">
        <v>6765815.368835995</v>
      </c>
      <c r="C13" s="1007">
        <v>178763.03173333334</v>
      </c>
      <c r="D13" s="1007">
        <f>$C13</f>
        <v>178763.03173333334</v>
      </c>
      <c r="E13" s="1007">
        <f t="shared" ref="E13:M14" si="6">$C13</f>
        <v>178763.03173333334</v>
      </c>
      <c r="F13" s="1007">
        <f t="shared" si="6"/>
        <v>178763.03173333334</v>
      </c>
      <c r="G13" s="1007">
        <f t="shared" si="6"/>
        <v>178763.03173333334</v>
      </c>
      <c r="H13" s="1007">
        <f t="shared" si="6"/>
        <v>178763.03173333334</v>
      </c>
      <c r="I13" s="1007">
        <f t="shared" si="6"/>
        <v>178763.03173333334</v>
      </c>
      <c r="J13" s="1007">
        <f t="shared" si="6"/>
        <v>178763.03173333334</v>
      </c>
      <c r="K13" s="1007">
        <f t="shared" si="6"/>
        <v>178763.03173333334</v>
      </c>
      <c r="L13" s="1007">
        <f>SUM(B13:K13)</f>
        <v>8374682.6544359932</v>
      </c>
      <c r="M13" s="1007">
        <f t="shared" si="6"/>
        <v>178763.03173333334</v>
      </c>
      <c r="N13" s="1007">
        <f>M13</f>
        <v>178763.03173333334</v>
      </c>
      <c r="O13" s="1007">
        <f>N13</f>
        <v>178763.03173333334</v>
      </c>
      <c r="P13" s="1007">
        <f t="shared" ref="P13:X14" si="7">O13</f>
        <v>178763.03173333334</v>
      </c>
      <c r="Q13" s="1007">
        <f t="shared" si="7"/>
        <v>178763.03173333334</v>
      </c>
      <c r="R13" s="1007">
        <f t="shared" si="7"/>
        <v>178763.03173333334</v>
      </c>
      <c r="S13" s="1007">
        <f t="shared" si="7"/>
        <v>178763.03173333334</v>
      </c>
      <c r="T13" s="1007">
        <f t="shared" si="7"/>
        <v>178763.03173333334</v>
      </c>
      <c r="U13" s="1007">
        <f t="shared" si="7"/>
        <v>178763.03173333334</v>
      </c>
      <c r="V13" s="1007">
        <f t="shared" si="7"/>
        <v>178763.03173333334</v>
      </c>
      <c r="W13" s="1007">
        <f t="shared" si="7"/>
        <v>178763.03173333334</v>
      </c>
      <c r="X13" s="1007">
        <f t="shared" si="7"/>
        <v>178763.03173333334</v>
      </c>
      <c r="Y13" s="1007">
        <f>SUM(L13:X13)</f>
        <v>10519839.035236001</v>
      </c>
      <c r="Z13" s="1007">
        <f>X13</f>
        <v>178763.03173333334</v>
      </c>
      <c r="AA13" s="1007">
        <f>Z13</f>
        <v>178763.03173333334</v>
      </c>
      <c r="AB13" s="1007">
        <f t="shared" ref="AB13:AK13" si="8">AA13</f>
        <v>178763.03173333334</v>
      </c>
      <c r="AC13" s="1007">
        <f t="shared" si="8"/>
        <v>178763.03173333334</v>
      </c>
      <c r="AD13" s="1007">
        <f t="shared" si="8"/>
        <v>178763.03173333334</v>
      </c>
      <c r="AE13" s="1007">
        <f t="shared" si="8"/>
        <v>178763.03173333334</v>
      </c>
      <c r="AF13" s="1007">
        <f t="shared" si="8"/>
        <v>178763.03173333334</v>
      </c>
      <c r="AG13" s="1007">
        <f t="shared" si="8"/>
        <v>178763.03173333334</v>
      </c>
      <c r="AH13" s="1007">
        <f t="shared" si="8"/>
        <v>178763.03173333334</v>
      </c>
      <c r="AI13" s="1007">
        <f t="shared" si="8"/>
        <v>178763.03173333334</v>
      </c>
      <c r="AJ13" s="1007">
        <f t="shared" si="8"/>
        <v>178763.03173333334</v>
      </c>
      <c r="AK13" s="1007">
        <f t="shared" si="8"/>
        <v>178763.03173333334</v>
      </c>
      <c r="AL13" s="1007">
        <f>SUM(Y13:AK13)</f>
        <v>12664995.41603601</v>
      </c>
      <c r="AM13" s="1007">
        <f>AK13</f>
        <v>178763.03173333334</v>
      </c>
      <c r="AN13" s="1007">
        <f>AM13</f>
        <v>178763.03173333334</v>
      </c>
      <c r="AO13" s="1007">
        <f t="shared" ref="AO13:AX13" si="9">AN13</f>
        <v>178763.03173333334</v>
      </c>
      <c r="AP13" s="1007">
        <f t="shared" si="9"/>
        <v>178763.03173333334</v>
      </c>
      <c r="AQ13" s="1007">
        <f t="shared" si="9"/>
        <v>178763.03173333334</v>
      </c>
      <c r="AR13" s="1007">
        <f t="shared" si="9"/>
        <v>178763.03173333334</v>
      </c>
      <c r="AS13" s="1007">
        <f t="shared" si="9"/>
        <v>178763.03173333334</v>
      </c>
      <c r="AT13" s="1007">
        <f t="shared" si="9"/>
        <v>178763.03173333334</v>
      </c>
      <c r="AU13" s="1007">
        <f t="shared" si="9"/>
        <v>178763.03173333334</v>
      </c>
      <c r="AV13" s="1007">
        <f t="shared" si="9"/>
        <v>178763.03173333334</v>
      </c>
      <c r="AW13" s="1007">
        <f t="shared" si="9"/>
        <v>178763.03173333334</v>
      </c>
      <c r="AX13" s="1007">
        <f t="shared" si="9"/>
        <v>178763.03173333334</v>
      </c>
      <c r="AY13" s="1007">
        <f>SUM(AL13:AX13)</f>
        <v>14810151.796836019</v>
      </c>
      <c r="AZ13" s="1007">
        <f>AM13</f>
        <v>178763.03173333334</v>
      </c>
      <c r="BA13" s="1007">
        <f t="shared" ref="BA13:BK13" si="10">AN13</f>
        <v>178763.03173333334</v>
      </c>
      <c r="BB13" s="1007">
        <f t="shared" si="10"/>
        <v>178763.03173333334</v>
      </c>
      <c r="BC13" s="1007">
        <f t="shared" si="10"/>
        <v>178763.03173333334</v>
      </c>
      <c r="BD13" s="1007">
        <f t="shared" si="10"/>
        <v>178763.03173333334</v>
      </c>
      <c r="BE13" s="1007">
        <f t="shared" si="10"/>
        <v>178763.03173333334</v>
      </c>
      <c r="BF13" s="1007">
        <f t="shared" si="10"/>
        <v>178763.03173333334</v>
      </c>
      <c r="BG13" s="1007">
        <f t="shared" si="10"/>
        <v>178763.03173333334</v>
      </c>
      <c r="BH13" s="1007">
        <f t="shared" si="10"/>
        <v>178763.03173333334</v>
      </c>
      <c r="BI13" s="1007">
        <f t="shared" si="10"/>
        <v>178763.03173333334</v>
      </c>
      <c r="BJ13" s="1007">
        <f t="shared" si="10"/>
        <v>178763.03173333334</v>
      </c>
      <c r="BK13" s="1007">
        <f t="shared" si="10"/>
        <v>178763.03173333334</v>
      </c>
      <c r="BL13" s="1007">
        <f>SUM(AY13:BK13)</f>
        <v>16955308.177636027</v>
      </c>
      <c r="BM13" s="1007">
        <f>BL13</f>
        <v>16955308.177636027</v>
      </c>
      <c r="BN13" s="1008"/>
      <c r="BO13" s="1009"/>
      <c r="BQ13" s="996"/>
    </row>
    <row r="14" spans="1:69" ht="14.1" customHeight="1">
      <c r="A14" s="1006" t="s">
        <v>1404</v>
      </c>
      <c r="B14" s="1007">
        <v>-25870501.817570575</v>
      </c>
      <c r="C14" s="1007">
        <v>-535587.77621503407</v>
      </c>
      <c r="D14" s="1007">
        <f t="shared" ref="D14" si="11">$C14</f>
        <v>-535587.77621503407</v>
      </c>
      <c r="E14" s="1007">
        <f t="shared" si="6"/>
        <v>-535587.77621503407</v>
      </c>
      <c r="F14" s="1007">
        <f t="shared" si="6"/>
        <v>-535587.77621503407</v>
      </c>
      <c r="G14" s="1007">
        <f t="shared" si="6"/>
        <v>-535587.77621503407</v>
      </c>
      <c r="H14" s="1007">
        <f t="shared" si="6"/>
        <v>-535587.77621503407</v>
      </c>
      <c r="I14" s="1007">
        <f t="shared" si="6"/>
        <v>-535587.77621503407</v>
      </c>
      <c r="J14" s="1007">
        <f t="shared" si="6"/>
        <v>-535587.77621503407</v>
      </c>
      <c r="K14" s="1007">
        <f t="shared" si="6"/>
        <v>-535587.77621503407</v>
      </c>
      <c r="L14" s="1007">
        <f>SUM(B14:K14)</f>
        <v>-30690791.803505894</v>
      </c>
      <c r="M14" s="1007">
        <v>-501474.31534761796</v>
      </c>
      <c r="N14" s="1007">
        <f>M14</f>
        <v>-501474.31534761796</v>
      </c>
      <c r="O14" s="1007">
        <f>N14</f>
        <v>-501474.31534761796</v>
      </c>
      <c r="P14" s="1007">
        <f t="shared" si="7"/>
        <v>-501474.31534761796</v>
      </c>
      <c r="Q14" s="1007">
        <f t="shared" si="7"/>
        <v>-501474.31534761796</v>
      </c>
      <c r="R14" s="1007">
        <f t="shared" si="7"/>
        <v>-501474.31534761796</v>
      </c>
      <c r="S14" s="1007">
        <f t="shared" si="7"/>
        <v>-501474.31534761796</v>
      </c>
      <c r="T14" s="1007">
        <f t="shared" si="7"/>
        <v>-501474.31534761796</v>
      </c>
      <c r="U14" s="1007">
        <f t="shared" si="7"/>
        <v>-501474.31534761796</v>
      </c>
      <c r="V14" s="1007">
        <f t="shared" si="7"/>
        <v>-501474.31534761796</v>
      </c>
      <c r="W14" s="1007">
        <f t="shared" si="7"/>
        <v>-501474.31534761796</v>
      </c>
      <c r="X14" s="1007">
        <f t="shared" si="7"/>
        <v>-501474.31534761796</v>
      </c>
      <c r="Y14" s="1007">
        <f>SUM(L14:X14)</f>
        <v>-36708483.587677322</v>
      </c>
      <c r="Z14" s="1007">
        <v>-457009.35929329233</v>
      </c>
      <c r="AA14" s="1007">
        <f>$Z$14</f>
        <v>-457009.35929329233</v>
      </c>
      <c r="AB14" s="1007">
        <f t="shared" ref="AB14:AK14" si="12">$Z$14</f>
        <v>-457009.35929329233</v>
      </c>
      <c r="AC14" s="1007">
        <f t="shared" si="12"/>
        <v>-457009.35929329233</v>
      </c>
      <c r="AD14" s="1007">
        <f t="shared" si="12"/>
        <v>-457009.35929329233</v>
      </c>
      <c r="AE14" s="1007">
        <f t="shared" si="12"/>
        <v>-457009.35929329233</v>
      </c>
      <c r="AF14" s="1007">
        <f t="shared" si="12"/>
        <v>-457009.35929329233</v>
      </c>
      <c r="AG14" s="1007">
        <f t="shared" si="12"/>
        <v>-457009.35929329233</v>
      </c>
      <c r="AH14" s="1007">
        <f t="shared" si="12"/>
        <v>-457009.35929329233</v>
      </c>
      <c r="AI14" s="1007">
        <f t="shared" si="12"/>
        <v>-457009.35929329233</v>
      </c>
      <c r="AJ14" s="1007">
        <f t="shared" si="12"/>
        <v>-457009.35929329233</v>
      </c>
      <c r="AK14" s="1007">
        <f t="shared" si="12"/>
        <v>-457009.35929329233</v>
      </c>
      <c r="AL14" s="1007">
        <f>SUM(Y14:AK14)</f>
        <v>-42192595.899196796</v>
      </c>
      <c r="AM14" s="1007">
        <v>-425277.68440710352</v>
      </c>
      <c r="AN14" s="1007">
        <v>-425277.68440710352</v>
      </c>
      <c r="AO14" s="1007">
        <v>-425277.68440710352</v>
      </c>
      <c r="AP14" s="1007">
        <v>-425277.68440710352</v>
      </c>
      <c r="AQ14" s="1007">
        <v>-425277.68440710352</v>
      </c>
      <c r="AR14" s="1007">
        <v>-425277.68440710352</v>
      </c>
      <c r="AS14" s="1007">
        <v>-425277.68440710352</v>
      </c>
      <c r="AT14" s="1007">
        <v>-425277.68440710352</v>
      </c>
      <c r="AU14" s="1007">
        <v>-425277.68440710352</v>
      </c>
      <c r="AV14" s="1007">
        <v>-425277.68440710352</v>
      </c>
      <c r="AW14" s="1007">
        <v>-425277.68440710352</v>
      </c>
      <c r="AX14" s="1007">
        <v>-425277.68440710352</v>
      </c>
      <c r="AY14" s="1007">
        <f>SUM(AL14:AX14)</f>
        <v>-47295928.112081997</v>
      </c>
      <c r="AZ14" s="1007">
        <f>-4881509/12</f>
        <v>-406792.41666666669</v>
      </c>
      <c r="BA14" s="1007">
        <f t="shared" ref="BA14:BK14" si="13">-4881509/12</f>
        <v>-406792.41666666669</v>
      </c>
      <c r="BB14" s="1007">
        <f t="shared" si="13"/>
        <v>-406792.41666666669</v>
      </c>
      <c r="BC14" s="1007">
        <f t="shared" si="13"/>
        <v>-406792.41666666669</v>
      </c>
      <c r="BD14" s="1007">
        <f t="shared" si="13"/>
        <v>-406792.41666666669</v>
      </c>
      <c r="BE14" s="1007">
        <f t="shared" si="13"/>
        <v>-406792.41666666669</v>
      </c>
      <c r="BF14" s="1007">
        <f t="shared" si="13"/>
        <v>-406792.41666666669</v>
      </c>
      <c r="BG14" s="1007">
        <f t="shared" si="13"/>
        <v>-406792.41666666669</v>
      </c>
      <c r="BH14" s="1007">
        <f t="shared" si="13"/>
        <v>-406792.41666666669</v>
      </c>
      <c r="BI14" s="1007">
        <f t="shared" si="13"/>
        <v>-406792.41666666669</v>
      </c>
      <c r="BJ14" s="1007">
        <f t="shared" si="13"/>
        <v>-406792.41666666669</v>
      </c>
      <c r="BK14" s="1007">
        <f t="shared" si="13"/>
        <v>-406792.41666666669</v>
      </c>
      <c r="BL14" s="1007">
        <f t="shared" ref="BL14:BL15" si="14">SUM(AY14:BK14)</f>
        <v>-52177437.112081967</v>
      </c>
      <c r="BM14" s="1007">
        <f>BL14</f>
        <v>-52177437.112081967</v>
      </c>
      <c r="BN14" s="1010"/>
      <c r="BO14" s="1009" t="s">
        <v>1405</v>
      </c>
      <c r="BQ14" s="996"/>
    </row>
    <row r="15" spans="1:69" ht="14.1" customHeight="1" thickBot="1">
      <c r="A15" s="1011" t="s">
        <v>1406</v>
      </c>
      <c r="B15" s="1012">
        <f>SUM(B13:B14)</f>
        <v>-19104686.448734581</v>
      </c>
      <c r="C15" s="1012">
        <f t="shared" ref="C15:AL15" si="15">SUM(C13:C14)</f>
        <v>-356824.74448170071</v>
      </c>
      <c r="D15" s="1012">
        <f t="shared" si="15"/>
        <v>-356824.74448170071</v>
      </c>
      <c r="E15" s="1012">
        <f t="shared" si="15"/>
        <v>-356824.74448170071</v>
      </c>
      <c r="F15" s="1012">
        <f t="shared" si="15"/>
        <v>-356824.74448170071</v>
      </c>
      <c r="G15" s="1012">
        <f t="shared" si="15"/>
        <v>-356824.74448170071</v>
      </c>
      <c r="H15" s="1012">
        <f t="shared" si="15"/>
        <v>-356824.74448170071</v>
      </c>
      <c r="I15" s="1012">
        <f t="shared" si="15"/>
        <v>-356824.74448170071</v>
      </c>
      <c r="J15" s="1012">
        <f t="shared" si="15"/>
        <v>-356824.74448170071</v>
      </c>
      <c r="K15" s="1012">
        <f t="shared" si="15"/>
        <v>-356824.74448170071</v>
      </c>
      <c r="L15" s="1012">
        <f t="shared" si="15"/>
        <v>-22316109.149069902</v>
      </c>
      <c r="M15" s="1012">
        <f t="shared" si="15"/>
        <v>-322711.28361428459</v>
      </c>
      <c r="N15" s="1012">
        <f t="shared" si="15"/>
        <v>-322711.28361428459</v>
      </c>
      <c r="O15" s="1012">
        <f t="shared" si="15"/>
        <v>-322711.28361428459</v>
      </c>
      <c r="P15" s="1012">
        <f t="shared" si="15"/>
        <v>-322711.28361428459</v>
      </c>
      <c r="Q15" s="1012">
        <f t="shared" si="15"/>
        <v>-322711.28361428459</v>
      </c>
      <c r="R15" s="1012">
        <f t="shared" si="15"/>
        <v>-322711.28361428459</v>
      </c>
      <c r="S15" s="1012">
        <f t="shared" si="15"/>
        <v>-322711.28361428459</v>
      </c>
      <c r="T15" s="1012">
        <f t="shared" si="15"/>
        <v>-322711.28361428459</v>
      </c>
      <c r="U15" s="1012">
        <f t="shared" si="15"/>
        <v>-322711.28361428459</v>
      </c>
      <c r="V15" s="1012">
        <f t="shared" si="15"/>
        <v>-322711.28361428459</v>
      </c>
      <c r="W15" s="1012">
        <f t="shared" si="15"/>
        <v>-322711.28361428459</v>
      </c>
      <c r="X15" s="1012">
        <f t="shared" si="15"/>
        <v>-322711.28361428459</v>
      </c>
      <c r="Y15" s="1012">
        <f t="shared" si="15"/>
        <v>-26188644.552441321</v>
      </c>
      <c r="Z15" s="1012">
        <f t="shared" si="15"/>
        <v>-278246.32755995903</v>
      </c>
      <c r="AA15" s="1012">
        <f t="shared" si="15"/>
        <v>-278246.32755995903</v>
      </c>
      <c r="AB15" s="1012">
        <f t="shared" si="15"/>
        <v>-278246.32755995903</v>
      </c>
      <c r="AC15" s="1012">
        <f t="shared" si="15"/>
        <v>-278246.32755995903</v>
      </c>
      <c r="AD15" s="1012">
        <f t="shared" si="15"/>
        <v>-278246.32755995903</v>
      </c>
      <c r="AE15" s="1012">
        <f t="shared" si="15"/>
        <v>-278246.32755995903</v>
      </c>
      <c r="AF15" s="1012">
        <f t="shared" si="15"/>
        <v>-278246.32755995903</v>
      </c>
      <c r="AG15" s="1012">
        <f t="shared" si="15"/>
        <v>-278246.32755995903</v>
      </c>
      <c r="AH15" s="1012">
        <f t="shared" si="15"/>
        <v>-278246.32755995903</v>
      </c>
      <c r="AI15" s="1012">
        <f t="shared" si="15"/>
        <v>-278246.32755995903</v>
      </c>
      <c r="AJ15" s="1012">
        <f t="shared" si="15"/>
        <v>-278246.32755995903</v>
      </c>
      <c r="AK15" s="1012">
        <f t="shared" si="15"/>
        <v>-278246.32755995903</v>
      </c>
      <c r="AL15" s="1012">
        <f t="shared" si="15"/>
        <v>-29527600.483160786</v>
      </c>
      <c r="AM15" s="1012">
        <f>SUM(AM13:AM14)</f>
        <v>-246514.65267377018</v>
      </c>
      <c r="AN15" s="1012">
        <f>SUM(AN13:AN14)</f>
        <v>-246514.65267377018</v>
      </c>
      <c r="AO15" s="1012">
        <f t="shared" ref="AO15:AW15" si="16">SUM(AO13:AO14)</f>
        <v>-246514.65267377018</v>
      </c>
      <c r="AP15" s="1012">
        <f t="shared" si="16"/>
        <v>-246514.65267377018</v>
      </c>
      <c r="AQ15" s="1012">
        <f t="shared" si="16"/>
        <v>-246514.65267377018</v>
      </c>
      <c r="AR15" s="1012">
        <f t="shared" si="16"/>
        <v>-246514.65267377018</v>
      </c>
      <c r="AS15" s="1012">
        <f t="shared" si="16"/>
        <v>-246514.65267377018</v>
      </c>
      <c r="AT15" s="1012">
        <f t="shared" si="16"/>
        <v>-246514.65267377018</v>
      </c>
      <c r="AU15" s="1012">
        <f t="shared" si="16"/>
        <v>-246514.65267377018</v>
      </c>
      <c r="AV15" s="1012">
        <f t="shared" si="16"/>
        <v>-246514.65267377018</v>
      </c>
      <c r="AW15" s="1012">
        <f t="shared" si="16"/>
        <v>-246514.65267377018</v>
      </c>
      <c r="AX15" s="1012">
        <f>SUM(AX13:AX14)</f>
        <v>-246514.65267377018</v>
      </c>
      <c r="AY15" s="1012">
        <f>SUM(AY13:AY14)</f>
        <v>-32485776.315245979</v>
      </c>
      <c r="AZ15" s="1012">
        <f t="shared" ref="AZ15:BK15" si="17">SUM(AZ13:AZ14)</f>
        <v>-228029.38493333335</v>
      </c>
      <c r="BA15" s="1012">
        <f t="shared" si="17"/>
        <v>-228029.38493333335</v>
      </c>
      <c r="BB15" s="1012">
        <f t="shared" si="17"/>
        <v>-228029.38493333335</v>
      </c>
      <c r="BC15" s="1012">
        <f t="shared" si="17"/>
        <v>-228029.38493333335</v>
      </c>
      <c r="BD15" s="1012">
        <f t="shared" si="17"/>
        <v>-228029.38493333335</v>
      </c>
      <c r="BE15" s="1012">
        <f t="shared" si="17"/>
        <v>-228029.38493333335</v>
      </c>
      <c r="BF15" s="1012">
        <f t="shared" si="17"/>
        <v>-228029.38493333335</v>
      </c>
      <c r="BG15" s="1012">
        <f t="shared" si="17"/>
        <v>-228029.38493333335</v>
      </c>
      <c r="BH15" s="1012">
        <f t="shared" si="17"/>
        <v>-228029.38493333335</v>
      </c>
      <c r="BI15" s="1012">
        <f t="shared" si="17"/>
        <v>-228029.38493333335</v>
      </c>
      <c r="BJ15" s="1012">
        <f t="shared" si="17"/>
        <v>-228029.38493333335</v>
      </c>
      <c r="BK15" s="1012">
        <f t="shared" si="17"/>
        <v>-228029.38493333335</v>
      </c>
      <c r="BL15" s="1125">
        <f t="shared" si="14"/>
        <v>-35222128.934445955</v>
      </c>
      <c r="BM15" s="1012">
        <f>BL15</f>
        <v>-35222128.934445955</v>
      </c>
      <c r="BQ15" s="996"/>
    </row>
    <row r="16" spans="1:69" ht="14.1" customHeight="1" thickTop="1">
      <c r="A16" s="998"/>
      <c r="M16" s="1013"/>
      <c r="N16" s="1013"/>
      <c r="O16" s="1013"/>
      <c r="P16" s="1013"/>
      <c r="Q16" s="1013"/>
      <c r="R16" s="1013"/>
      <c r="S16" s="1013"/>
      <c r="T16" s="1013"/>
      <c r="U16" s="1013"/>
      <c r="V16" s="1013"/>
      <c r="W16" s="1013"/>
      <c r="X16" s="1013"/>
      <c r="Y16" s="1013"/>
      <c r="Z16" s="1013"/>
      <c r="AA16" s="1013"/>
      <c r="AB16" s="1013"/>
      <c r="AC16" s="1013"/>
      <c r="AD16" s="1013"/>
      <c r="AE16" s="1013"/>
      <c r="AF16" s="1013"/>
      <c r="AG16" s="1013"/>
      <c r="AH16" s="1013"/>
      <c r="AI16" s="1013"/>
      <c r="AJ16" s="1013"/>
      <c r="AK16" s="1013"/>
      <c r="AL16" s="1013"/>
      <c r="AM16" s="1013"/>
      <c r="AN16" s="1013"/>
      <c r="AO16" s="1013"/>
      <c r="AP16" s="1013"/>
      <c r="AQ16" s="1013"/>
      <c r="AR16" s="1013"/>
      <c r="AS16" s="1013"/>
      <c r="AT16" s="1013"/>
      <c r="AU16" s="1013"/>
      <c r="AV16" s="1013"/>
      <c r="AW16" s="1013"/>
      <c r="AX16" s="1013"/>
      <c r="AY16" s="1013"/>
      <c r="AZ16" s="1013"/>
      <c r="BA16" s="1013"/>
      <c r="BB16" s="1013"/>
      <c r="BC16" s="1013"/>
      <c r="BD16" s="1013"/>
      <c r="BE16" s="1013"/>
      <c r="BF16" s="1013"/>
      <c r="BG16" s="1013"/>
      <c r="BH16" s="1013"/>
      <c r="BI16" s="1013"/>
      <c r="BJ16" s="1013"/>
      <c r="BK16" s="1013"/>
      <c r="BL16" s="1013"/>
      <c r="BM16" s="1013"/>
      <c r="BQ16" s="996"/>
    </row>
    <row r="17" spans="1:69" ht="14.1" customHeight="1">
      <c r="A17" s="998" t="s">
        <v>1403</v>
      </c>
      <c r="L17" s="1013">
        <f>L13</f>
        <v>8374682.6544359932</v>
      </c>
      <c r="M17" s="1013">
        <f t="shared" ref="M17:X18" si="18">M13</f>
        <v>178763.03173333334</v>
      </c>
      <c r="N17" s="1013">
        <f t="shared" si="18"/>
        <v>178763.03173333334</v>
      </c>
      <c r="O17" s="1013">
        <f t="shared" si="18"/>
        <v>178763.03173333334</v>
      </c>
      <c r="P17" s="1013">
        <f t="shared" si="18"/>
        <v>178763.03173333334</v>
      </c>
      <c r="Q17" s="1013">
        <f t="shared" si="18"/>
        <v>178763.03173333334</v>
      </c>
      <c r="R17" s="1013">
        <f t="shared" si="18"/>
        <v>178763.03173333334</v>
      </c>
      <c r="S17" s="1013">
        <f t="shared" si="18"/>
        <v>178763.03173333334</v>
      </c>
      <c r="T17" s="1013">
        <f t="shared" si="18"/>
        <v>178763.03173333334</v>
      </c>
      <c r="U17" s="1013">
        <f t="shared" si="18"/>
        <v>178763.03173333334</v>
      </c>
      <c r="V17" s="1013">
        <f t="shared" si="18"/>
        <v>178763.03173333334</v>
      </c>
      <c r="W17" s="1013">
        <f t="shared" si="18"/>
        <v>178763.03173333334</v>
      </c>
      <c r="X17" s="1013">
        <f t="shared" si="18"/>
        <v>178763.03173333334</v>
      </c>
      <c r="Y17" s="1007">
        <f t="shared" ref="Y17:Y18" si="19">SUM(L17:X17)</f>
        <v>10519839.035236001</v>
      </c>
      <c r="Z17" s="1013">
        <f t="shared" ref="Z17:AK18" si="20">Z13</f>
        <v>178763.03173333334</v>
      </c>
      <c r="AA17" s="1013">
        <f t="shared" si="20"/>
        <v>178763.03173333334</v>
      </c>
      <c r="AB17" s="1013">
        <f t="shared" si="20"/>
        <v>178763.03173333334</v>
      </c>
      <c r="AC17" s="1013">
        <f t="shared" si="20"/>
        <v>178763.03173333334</v>
      </c>
      <c r="AD17" s="1013">
        <f t="shared" si="20"/>
        <v>178763.03173333334</v>
      </c>
      <c r="AE17" s="1013">
        <f t="shared" si="20"/>
        <v>178763.03173333334</v>
      </c>
      <c r="AF17" s="1013">
        <f t="shared" si="20"/>
        <v>178763.03173333334</v>
      </c>
      <c r="AG17" s="1013">
        <f t="shared" si="20"/>
        <v>178763.03173333334</v>
      </c>
      <c r="AH17" s="1013">
        <f t="shared" si="20"/>
        <v>178763.03173333334</v>
      </c>
      <c r="AI17" s="1013">
        <f t="shared" si="20"/>
        <v>178763.03173333334</v>
      </c>
      <c r="AJ17" s="1013">
        <f t="shared" si="20"/>
        <v>178763.03173333334</v>
      </c>
      <c r="AK17" s="1013">
        <f t="shared" si="20"/>
        <v>178763.03173333334</v>
      </c>
      <c r="AL17" s="1013">
        <f t="shared" ref="AL17:AL18" si="21">SUM(Y17:AK17)</f>
        <v>12664995.41603601</v>
      </c>
      <c r="AM17" s="1013">
        <f t="shared" ref="AM17:AX18" si="22">AM13</f>
        <v>178763.03173333334</v>
      </c>
      <c r="AN17" s="1013">
        <f t="shared" si="22"/>
        <v>178763.03173333334</v>
      </c>
      <c r="AO17" s="1013">
        <f t="shared" si="22"/>
        <v>178763.03173333334</v>
      </c>
      <c r="AP17" s="1013">
        <f t="shared" si="22"/>
        <v>178763.03173333334</v>
      </c>
      <c r="AQ17" s="1013">
        <f t="shared" si="22"/>
        <v>178763.03173333334</v>
      </c>
      <c r="AR17" s="1013">
        <f t="shared" si="22"/>
        <v>178763.03173333334</v>
      </c>
      <c r="AS17" s="1013">
        <f t="shared" si="22"/>
        <v>178763.03173333334</v>
      </c>
      <c r="AT17" s="1013">
        <f t="shared" si="22"/>
        <v>178763.03173333334</v>
      </c>
      <c r="AU17" s="1013">
        <f t="shared" si="22"/>
        <v>178763.03173333334</v>
      </c>
      <c r="AV17" s="1013">
        <f t="shared" si="22"/>
        <v>178763.03173333334</v>
      </c>
      <c r="AW17" s="1013">
        <f t="shared" si="22"/>
        <v>178763.03173333334</v>
      </c>
      <c r="AX17" s="1013">
        <f t="shared" si="22"/>
        <v>178763.03173333334</v>
      </c>
      <c r="AY17" s="1013">
        <f>SUM(AL17:AX17)</f>
        <v>14810151.796836019</v>
      </c>
      <c r="AZ17" s="1013">
        <f>AZ13</f>
        <v>178763.03173333334</v>
      </c>
      <c r="BA17" s="1013">
        <f t="shared" ref="BA17:BK18" si="23">BA13</f>
        <v>178763.03173333334</v>
      </c>
      <c r="BB17" s="1013">
        <f t="shared" si="23"/>
        <v>178763.03173333334</v>
      </c>
      <c r="BC17" s="1013">
        <f t="shared" si="23"/>
        <v>178763.03173333334</v>
      </c>
      <c r="BD17" s="1013">
        <f t="shared" si="23"/>
        <v>178763.03173333334</v>
      </c>
      <c r="BE17" s="1013">
        <f t="shared" si="23"/>
        <v>178763.03173333334</v>
      </c>
      <c r="BF17" s="1013">
        <f t="shared" si="23"/>
        <v>178763.03173333334</v>
      </c>
      <c r="BG17" s="1013">
        <f t="shared" si="23"/>
        <v>178763.03173333334</v>
      </c>
      <c r="BH17" s="1013">
        <f t="shared" si="23"/>
        <v>178763.03173333334</v>
      </c>
      <c r="BI17" s="1013">
        <f t="shared" si="23"/>
        <v>178763.03173333334</v>
      </c>
      <c r="BJ17" s="1013">
        <f t="shared" si="23"/>
        <v>178763.03173333334</v>
      </c>
      <c r="BK17" s="1013">
        <f t="shared" si="23"/>
        <v>178763.03173333334</v>
      </c>
      <c r="BL17" s="1007">
        <f>SUM(AY17:BK17)</f>
        <v>16955308.177636027</v>
      </c>
      <c r="BM17" s="1013">
        <f>BL17</f>
        <v>16955308.177636027</v>
      </c>
      <c r="BQ17" s="996"/>
    </row>
    <row r="18" spans="1:69" ht="14.1" customHeight="1">
      <c r="A18" s="998" t="s">
        <v>1407</v>
      </c>
      <c r="L18" s="1013">
        <f>L14</f>
        <v>-30690791.803505894</v>
      </c>
      <c r="M18" s="1013">
        <f>M14</f>
        <v>-501474.31534761796</v>
      </c>
      <c r="N18" s="1013">
        <f t="shared" si="18"/>
        <v>-501474.31534761796</v>
      </c>
      <c r="O18" s="1013">
        <f t="shared" si="18"/>
        <v>-501474.31534761796</v>
      </c>
      <c r="P18" s="1013">
        <f t="shared" si="18"/>
        <v>-501474.31534761796</v>
      </c>
      <c r="Q18" s="1013">
        <f t="shared" si="18"/>
        <v>-501474.31534761796</v>
      </c>
      <c r="R18" s="1013">
        <f t="shared" si="18"/>
        <v>-501474.31534761796</v>
      </c>
      <c r="S18" s="1013">
        <f t="shared" si="18"/>
        <v>-501474.31534761796</v>
      </c>
      <c r="T18" s="1013">
        <f t="shared" si="18"/>
        <v>-501474.31534761796</v>
      </c>
      <c r="U18" s="1013">
        <f t="shared" si="18"/>
        <v>-501474.31534761796</v>
      </c>
      <c r="V18" s="1013">
        <f t="shared" si="18"/>
        <v>-501474.31534761796</v>
      </c>
      <c r="W18" s="1013">
        <f t="shared" si="18"/>
        <v>-501474.31534761796</v>
      </c>
      <c r="X18" s="1013">
        <f t="shared" si="18"/>
        <v>-501474.31534761796</v>
      </c>
      <c r="Y18" s="1007">
        <f t="shared" si="19"/>
        <v>-36708483.587677322</v>
      </c>
      <c r="Z18" s="1013">
        <f t="shared" si="20"/>
        <v>-457009.35929329233</v>
      </c>
      <c r="AA18" s="1013">
        <f t="shared" si="20"/>
        <v>-457009.35929329233</v>
      </c>
      <c r="AB18" s="1013">
        <f t="shared" si="20"/>
        <v>-457009.35929329233</v>
      </c>
      <c r="AC18" s="1013">
        <f t="shared" si="20"/>
        <v>-457009.35929329233</v>
      </c>
      <c r="AD18" s="1013">
        <f t="shared" si="20"/>
        <v>-457009.35929329233</v>
      </c>
      <c r="AE18" s="1013">
        <f t="shared" si="20"/>
        <v>-457009.35929329233</v>
      </c>
      <c r="AF18" s="1013">
        <f t="shared" si="20"/>
        <v>-457009.35929329233</v>
      </c>
      <c r="AG18" s="1013">
        <f t="shared" si="20"/>
        <v>-457009.35929329233</v>
      </c>
      <c r="AH18" s="1013">
        <f t="shared" si="20"/>
        <v>-457009.35929329233</v>
      </c>
      <c r="AI18" s="1013">
        <f t="shared" si="20"/>
        <v>-457009.35929329233</v>
      </c>
      <c r="AJ18" s="1013">
        <f t="shared" si="20"/>
        <v>-457009.35929329233</v>
      </c>
      <c r="AK18" s="1013">
        <f t="shared" si="20"/>
        <v>-457009.35929329233</v>
      </c>
      <c r="AL18" s="1013">
        <f t="shared" si="21"/>
        <v>-42192595.899196796</v>
      </c>
      <c r="AM18" s="1013">
        <f>AM14</f>
        <v>-425277.68440710352</v>
      </c>
      <c r="AN18" s="1013">
        <f t="shared" si="22"/>
        <v>-425277.68440710352</v>
      </c>
      <c r="AO18" s="1013">
        <f t="shared" si="22"/>
        <v>-425277.68440710352</v>
      </c>
      <c r="AP18" s="1013">
        <f t="shared" si="22"/>
        <v>-425277.68440710352</v>
      </c>
      <c r="AQ18" s="1013">
        <f t="shared" si="22"/>
        <v>-425277.68440710352</v>
      </c>
      <c r="AR18" s="1013">
        <f t="shared" si="22"/>
        <v>-425277.68440710352</v>
      </c>
      <c r="AS18" s="1013">
        <f t="shared" si="22"/>
        <v>-425277.68440710352</v>
      </c>
      <c r="AT18" s="1013">
        <f t="shared" si="22"/>
        <v>-425277.68440710352</v>
      </c>
      <c r="AU18" s="1013">
        <f t="shared" si="22"/>
        <v>-425277.68440710352</v>
      </c>
      <c r="AV18" s="1013">
        <f t="shared" si="22"/>
        <v>-425277.68440710352</v>
      </c>
      <c r="AW18" s="1013">
        <f t="shared" si="22"/>
        <v>-425277.68440710352</v>
      </c>
      <c r="AX18" s="1013">
        <f t="shared" si="22"/>
        <v>-425277.68440710352</v>
      </c>
      <c r="AY18" s="1013">
        <f>SUM(AL18:AX18)</f>
        <v>-47295928.112081997</v>
      </c>
      <c r="AZ18" s="1013">
        <f>AZ14</f>
        <v>-406792.41666666669</v>
      </c>
      <c r="BA18" s="1013">
        <f t="shared" si="23"/>
        <v>-406792.41666666669</v>
      </c>
      <c r="BB18" s="1013">
        <f t="shared" si="23"/>
        <v>-406792.41666666669</v>
      </c>
      <c r="BC18" s="1013">
        <f t="shared" si="23"/>
        <v>-406792.41666666669</v>
      </c>
      <c r="BD18" s="1013">
        <f t="shared" si="23"/>
        <v>-406792.41666666669</v>
      </c>
      <c r="BE18" s="1013">
        <f t="shared" si="23"/>
        <v>-406792.41666666669</v>
      </c>
      <c r="BF18" s="1013">
        <f t="shared" si="23"/>
        <v>-406792.41666666669</v>
      </c>
      <c r="BG18" s="1013">
        <f t="shared" si="23"/>
        <v>-406792.41666666669</v>
      </c>
      <c r="BH18" s="1013">
        <f t="shared" si="23"/>
        <v>-406792.41666666669</v>
      </c>
      <c r="BI18" s="1013">
        <f t="shared" si="23"/>
        <v>-406792.41666666669</v>
      </c>
      <c r="BJ18" s="1013">
        <f t="shared" si="23"/>
        <v>-406792.41666666669</v>
      </c>
      <c r="BK18" s="1013">
        <f t="shared" si="23"/>
        <v>-406792.41666666669</v>
      </c>
      <c r="BL18" s="1007">
        <f>SUM(AY18:BK18)</f>
        <v>-52177437.112081967</v>
      </c>
      <c r="BM18" s="1013">
        <f>BL18</f>
        <v>-52177437.112081967</v>
      </c>
      <c r="BN18" s="1010"/>
      <c r="BO18" s="1009"/>
      <c r="BQ18" s="996"/>
    </row>
    <row r="19" spans="1:69" ht="14.1" customHeight="1">
      <c r="A19" s="998" t="s">
        <v>1408</v>
      </c>
      <c r="L19" s="1007"/>
      <c r="M19" s="1007"/>
      <c r="N19" s="1007"/>
      <c r="O19" s="1007"/>
      <c r="P19" s="1007"/>
      <c r="Q19" s="1007"/>
      <c r="R19" s="1007"/>
      <c r="S19" s="1007"/>
      <c r="T19" s="1007"/>
      <c r="U19" s="1007"/>
      <c r="V19" s="1007"/>
      <c r="W19" s="1007"/>
      <c r="X19" s="1007"/>
      <c r="Y19" s="1007"/>
      <c r="Z19" s="1007"/>
      <c r="AA19" s="1007"/>
      <c r="AB19" s="1007"/>
      <c r="AC19" s="1007"/>
      <c r="AD19" s="1007"/>
      <c r="AE19" s="1007"/>
      <c r="AF19" s="1007"/>
      <c r="AG19" s="1007"/>
      <c r="AH19" s="1007"/>
      <c r="AI19" s="1007"/>
      <c r="AJ19" s="1007"/>
      <c r="AK19" s="1007"/>
      <c r="AL19" s="1007"/>
      <c r="AM19" s="1007"/>
      <c r="AN19" s="1007"/>
      <c r="AO19" s="1007"/>
      <c r="AP19" s="1007"/>
      <c r="AQ19" s="1007"/>
      <c r="AR19" s="1007"/>
      <c r="AS19" s="1007"/>
      <c r="AT19" s="1007"/>
      <c r="AU19" s="1007"/>
      <c r="AV19" s="1007"/>
      <c r="AW19" s="1007"/>
      <c r="AX19" s="1007"/>
      <c r="AY19" s="1007"/>
      <c r="AZ19" s="1007"/>
      <c r="BA19" s="1007"/>
      <c r="BB19" s="1007"/>
      <c r="BC19" s="1007"/>
      <c r="BD19" s="1007"/>
      <c r="BE19" s="1007"/>
      <c r="BF19" s="1007"/>
      <c r="BG19" s="1007"/>
      <c r="BH19" s="1007"/>
      <c r="BI19" s="1007"/>
      <c r="BJ19" s="1007"/>
      <c r="BK19" s="1007"/>
      <c r="BL19" s="1007"/>
      <c r="BM19" s="1007"/>
      <c r="BO19" s="1009"/>
      <c r="BQ19" s="996"/>
    </row>
    <row r="20" spans="1:69" ht="14.1" customHeight="1" thickBot="1">
      <c r="A20" s="1011" t="s">
        <v>1409</v>
      </c>
      <c r="B20" s="1014"/>
      <c r="C20" s="1014"/>
      <c r="D20" s="1014"/>
      <c r="E20" s="1014"/>
      <c r="F20" s="1014"/>
      <c r="G20" s="1014"/>
      <c r="H20" s="1014"/>
      <c r="I20" s="1014"/>
      <c r="J20" s="1014"/>
      <c r="K20" s="1014"/>
      <c r="L20" s="1012">
        <f t="shared" ref="L20:AK20" si="24">SUM(L17:L19)</f>
        <v>-22316109.149069902</v>
      </c>
      <c r="M20" s="1012">
        <f t="shared" si="24"/>
        <v>-322711.28361428459</v>
      </c>
      <c r="N20" s="1012">
        <f t="shared" si="24"/>
        <v>-322711.28361428459</v>
      </c>
      <c r="O20" s="1012">
        <f t="shared" si="24"/>
        <v>-322711.28361428459</v>
      </c>
      <c r="P20" s="1012">
        <f t="shared" si="24"/>
        <v>-322711.28361428459</v>
      </c>
      <c r="Q20" s="1012">
        <f t="shared" si="24"/>
        <v>-322711.28361428459</v>
      </c>
      <c r="R20" s="1012">
        <f t="shared" si="24"/>
        <v>-322711.28361428459</v>
      </c>
      <c r="S20" s="1012">
        <f t="shared" si="24"/>
        <v>-322711.28361428459</v>
      </c>
      <c r="T20" s="1012">
        <f t="shared" si="24"/>
        <v>-322711.28361428459</v>
      </c>
      <c r="U20" s="1012">
        <f t="shared" si="24"/>
        <v>-322711.28361428459</v>
      </c>
      <c r="V20" s="1012">
        <f t="shared" si="24"/>
        <v>-322711.28361428459</v>
      </c>
      <c r="W20" s="1012">
        <f t="shared" si="24"/>
        <v>-322711.28361428459</v>
      </c>
      <c r="X20" s="1012">
        <f t="shared" si="24"/>
        <v>-322711.28361428459</v>
      </c>
      <c r="Y20" s="1012">
        <f t="shared" si="24"/>
        <v>-26188644.552441321</v>
      </c>
      <c r="Z20" s="1012">
        <f t="shared" si="24"/>
        <v>-278246.32755995903</v>
      </c>
      <c r="AA20" s="1012">
        <f t="shared" si="24"/>
        <v>-278246.32755995903</v>
      </c>
      <c r="AB20" s="1012">
        <f t="shared" si="24"/>
        <v>-278246.32755995903</v>
      </c>
      <c r="AC20" s="1012">
        <f t="shared" si="24"/>
        <v>-278246.32755995903</v>
      </c>
      <c r="AD20" s="1012">
        <f t="shared" si="24"/>
        <v>-278246.32755995903</v>
      </c>
      <c r="AE20" s="1012">
        <f t="shared" si="24"/>
        <v>-278246.32755995903</v>
      </c>
      <c r="AF20" s="1012">
        <f t="shared" si="24"/>
        <v>-278246.32755995903</v>
      </c>
      <c r="AG20" s="1012">
        <f t="shared" si="24"/>
        <v>-278246.32755995903</v>
      </c>
      <c r="AH20" s="1012">
        <f t="shared" si="24"/>
        <v>-278246.32755995903</v>
      </c>
      <c r="AI20" s="1012">
        <f t="shared" si="24"/>
        <v>-278246.32755995903</v>
      </c>
      <c r="AJ20" s="1012">
        <f t="shared" si="24"/>
        <v>-278246.32755995903</v>
      </c>
      <c r="AK20" s="1012">
        <f t="shared" si="24"/>
        <v>-278246.32755995903</v>
      </c>
      <c r="AL20" s="1012">
        <f>+AL18+AL17</f>
        <v>-29527600.483160786</v>
      </c>
      <c r="AM20" s="1012">
        <f t="shared" ref="AM20:AX20" si="25">SUM(AM17:AM19)</f>
        <v>-246514.65267377018</v>
      </c>
      <c r="AN20" s="1012">
        <f t="shared" si="25"/>
        <v>-246514.65267377018</v>
      </c>
      <c r="AO20" s="1012">
        <f t="shared" si="25"/>
        <v>-246514.65267377018</v>
      </c>
      <c r="AP20" s="1012">
        <f t="shared" si="25"/>
        <v>-246514.65267377018</v>
      </c>
      <c r="AQ20" s="1012">
        <f t="shared" si="25"/>
        <v>-246514.65267377018</v>
      </c>
      <c r="AR20" s="1012">
        <f t="shared" si="25"/>
        <v>-246514.65267377018</v>
      </c>
      <c r="AS20" s="1012">
        <f t="shared" si="25"/>
        <v>-246514.65267377018</v>
      </c>
      <c r="AT20" s="1012">
        <f t="shared" si="25"/>
        <v>-246514.65267377018</v>
      </c>
      <c r="AU20" s="1012">
        <f t="shared" si="25"/>
        <v>-246514.65267377018</v>
      </c>
      <c r="AV20" s="1012">
        <f t="shared" si="25"/>
        <v>-246514.65267377018</v>
      </c>
      <c r="AW20" s="1012">
        <f t="shared" si="25"/>
        <v>-246514.65267377018</v>
      </c>
      <c r="AX20" s="1012">
        <f t="shared" si="25"/>
        <v>-246514.65267377018</v>
      </c>
      <c r="AY20" s="1012">
        <f>+AY18+AY17</f>
        <v>-32485776.315245979</v>
      </c>
      <c r="AZ20" s="1012">
        <f t="shared" ref="AZ20:BK20" si="26">SUM(AZ17:AZ19)</f>
        <v>-228029.38493333335</v>
      </c>
      <c r="BA20" s="1012">
        <f t="shared" si="26"/>
        <v>-228029.38493333335</v>
      </c>
      <c r="BB20" s="1012">
        <f t="shared" si="26"/>
        <v>-228029.38493333335</v>
      </c>
      <c r="BC20" s="1012">
        <f t="shared" si="26"/>
        <v>-228029.38493333335</v>
      </c>
      <c r="BD20" s="1012">
        <f t="shared" si="26"/>
        <v>-228029.38493333335</v>
      </c>
      <c r="BE20" s="1012">
        <f t="shared" si="26"/>
        <v>-228029.38493333335</v>
      </c>
      <c r="BF20" s="1012">
        <f t="shared" si="26"/>
        <v>-228029.38493333335</v>
      </c>
      <c r="BG20" s="1012">
        <f t="shared" si="26"/>
        <v>-228029.38493333335</v>
      </c>
      <c r="BH20" s="1012">
        <f t="shared" si="26"/>
        <v>-228029.38493333335</v>
      </c>
      <c r="BI20" s="1012">
        <f t="shared" si="26"/>
        <v>-228029.38493333335</v>
      </c>
      <c r="BJ20" s="1012">
        <f t="shared" si="26"/>
        <v>-228029.38493333335</v>
      </c>
      <c r="BK20" s="1012">
        <f t="shared" si="26"/>
        <v>-228029.38493333335</v>
      </c>
      <c r="BL20" s="1012">
        <f>BL18+BL17</f>
        <v>-35222128.93444594</v>
      </c>
      <c r="BM20" s="1012">
        <f>BM18+BM17</f>
        <v>-35222128.93444594</v>
      </c>
      <c r="BQ20" s="996"/>
    </row>
    <row r="21" spans="1:69" ht="14.1" customHeight="1" thickTop="1">
      <c r="A21" s="998"/>
      <c r="BQ21" s="996"/>
    </row>
    <row r="22" spans="1:69" ht="14.1" customHeight="1">
      <c r="A22" s="1003" t="s">
        <v>1410</v>
      </c>
      <c r="B22" s="1004"/>
      <c r="C22" s="1004"/>
      <c r="D22" s="1004"/>
      <c r="E22" s="1004"/>
      <c r="F22" s="1004"/>
      <c r="G22" s="1004"/>
      <c r="H22" s="1004"/>
      <c r="I22" s="1004"/>
      <c r="J22" s="1004"/>
      <c r="K22" s="1004"/>
      <c r="BQ22" s="996"/>
    </row>
    <row r="23" spans="1:69" ht="14.1" customHeight="1">
      <c r="A23" s="1006" t="s">
        <v>1411</v>
      </c>
      <c r="B23" s="1015"/>
      <c r="C23" s="1015"/>
      <c r="D23" s="1015"/>
      <c r="E23" s="1015"/>
      <c r="F23" s="1015"/>
      <c r="G23" s="1015"/>
      <c r="H23" s="1015"/>
      <c r="I23" s="1015"/>
      <c r="J23" s="1015"/>
      <c r="K23" s="1015"/>
      <c r="L23" s="1013">
        <f>L20*$L$7</f>
        <v>-688025.79706708645</v>
      </c>
      <c r="M23" s="1013">
        <f t="shared" ref="M23:X23" si="27">M20*$L$7</f>
        <v>-9949.480290138963</v>
      </c>
      <c r="N23" s="1013">
        <f t="shared" si="27"/>
        <v>-9949.480290138963</v>
      </c>
      <c r="O23" s="1013">
        <f t="shared" si="27"/>
        <v>-9949.480290138963</v>
      </c>
      <c r="P23" s="1013">
        <f t="shared" si="27"/>
        <v>-9949.480290138963</v>
      </c>
      <c r="Q23" s="1013">
        <f t="shared" si="27"/>
        <v>-9949.480290138963</v>
      </c>
      <c r="R23" s="1013">
        <f t="shared" si="27"/>
        <v>-9949.480290138963</v>
      </c>
      <c r="S23" s="1013">
        <f t="shared" si="27"/>
        <v>-9949.480290138963</v>
      </c>
      <c r="T23" s="1013">
        <f t="shared" si="27"/>
        <v>-9949.480290138963</v>
      </c>
      <c r="U23" s="1013">
        <f t="shared" si="27"/>
        <v>-9949.480290138963</v>
      </c>
      <c r="V23" s="1013">
        <f t="shared" si="27"/>
        <v>-9949.480290138963</v>
      </c>
      <c r="W23" s="1013">
        <f t="shared" si="27"/>
        <v>-9949.480290138963</v>
      </c>
      <c r="X23" s="1013">
        <f t="shared" si="27"/>
        <v>-9949.480290138963</v>
      </c>
      <c r="Y23" s="1007">
        <f t="shared" ref="Y23:Y25" si="28">SUM(L23:X23)</f>
        <v>-807419.56054875418</v>
      </c>
      <c r="Z23" s="1013">
        <f t="shared" ref="Z23:AK23" si="29">Z20*$L$7</f>
        <v>-8578.5855420235457</v>
      </c>
      <c r="AA23" s="1013">
        <f t="shared" si="29"/>
        <v>-8578.5855420235457</v>
      </c>
      <c r="AB23" s="1013">
        <f t="shared" si="29"/>
        <v>-8578.5855420235457</v>
      </c>
      <c r="AC23" s="1013">
        <f t="shared" si="29"/>
        <v>-8578.5855420235457</v>
      </c>
      <c r="AD23" s="1013">
        <f t="shared" si="29"/>
        <v>-8578.5855420235457</v>
      </c>
      <c r="AE23" s="1013">
        <f t="shared" si="29"/>
        <v>-8578.5855420235457</v>
      </c>
      <c r="AF23" s="1013">
        <f t="shared" si="29"/>
        <v>-8578.5855420235457</v>
      </c>
      <c r="AG23" s="1013">
        <f t="shared" si="29"/>
        <v>-8578.5855420235457</v>
      </c>
      <c r="AH23" s="1013">
        <f t="shared" si="29"/>
        <v>-8578.5855420235457</v>
      </c>
      <c r="AI23" s="1013">
        <f t="shared" si="29"/>
        <v>-8578.5855420235457</v>
      </c>
      <c r="AJ23" s="1013">
        <f t="shared" si="29"/>
        <v>-8578.5855420235457</v>
      </c>
      <c r="AK23" s="1013">
        <f t="shared" si="29"/>
        <v>-8578.5855420235457</v>
      </c>
      <c r="AL23" s="1013">
        <f t="shared" ref="AL23:AL25" si="30">SUM(Y23:AK23)</f>
        <v>-910362.58705303655</v>
      </c>
      <c r="AM23" s="1013">
        <f>AM20*$L$7</f>
        <v>-7600.2693507911845</v>
      </c>
      <c r="AN23" s="1013">
        <f t="shared" ref="AN23:AX23" si="31">AN20*$L$7</f>
        <v>-7600.2693507911845</v>
      </c>
      <c r="AO23" s="1013">
        <f t="shared" si="31"/>
        <v>-7600.2693507911845</v>
      </c>
      <c r="AP23" s="1013">
        <f t="shared" si="31"/>
        <v>-7600.2693507911845</v>
      </c>
      <c r="AQ23" s="1013">
        <f t="shared" si="31"/>
        <v>-7600.2693507911845</v>
      </c>
      <c r="AR23" s="1013">
        <f t="shared" si="31"/>
        <v>-7600.2693507911845</v>
      </c>
      <c r="AS23" s="1013">
        <f t="shared" si="31"/>
        <v>-7600.2693507911845</v>
      </c>
      <c r="AT23" s="1013">
        <f t="shared" si="31"/>
        <v>-7600.2693507911845</v>
      </c>
      <c r="AU23" s="1013">
        <f t="shared" si="31"/>
        <v>-7600.2693507911845</v>
      </c>
      <c r="AV23" s="1013">
        <f t="shared" si="31"/>
        <v>-7600.2693507911845</v>
      </c>
      <c r="AW23" s="1013">
        <f t="shared" si="31"/>
        <v>-7600.2693507911845</v>
      </c>
      <c r="AX23" s="1013">
        <f t="shared" si="31"/>
        <v>-7600.2693507911845</v>
      </c>
      <c r="AY23" s="1013">
        <f>SUM(AL23:AX23)</f>
        <v>-1001565.8192625314</v>
      </c>
      <c r="AZ23" s="1013">
        <f>AZ20*$O$3</f>
        <v>-9121.1753973333343</v>
      </c>
      <c r="BA23" s="1013">
        <f t="shared" ref="BA23:BK23" si="32">BA20*$O$3</f>
        <v>-9121.1753973333343</v>
      </c>
      <c r="BB23" s="1013">
        <f t="shared" si="32"/>
        <v>-9121.1753973333343</v>
      </c>
      <c r="BC23" s="1013">
        <f t="shared" si="32"/>
        <v>-9121.1753973333343</v>
      </c>
      <c r="BD23" s="1013">
        <f t="shared" si="32"/>
        <v>-9121.1753973333343</v>
      </c>
      <c r="BE23" s="1013">
        <f t="shared" si="32"/>
        <v>-9121.1753973333343</v>
      </c>
      <c r="BF23" s="1013">
        <f t="shared" si="32"/>
        <v>-9121.1753973333343</v>
      </c>
      <c r="BG23" s="1013">
        <f t="shared" si="32"/>
        <v>-9121.1753973333343</v>
      </c>
      <c r="BH23" s="1013">
        <f t="shared" si="32"/>
        <v>-9121.1753973333343</v>
      </c>
      <c r="BI23" s="1013">
        <f t="shared" si="32"/>
        <v>-9121.1753973333343</v>
      </c>
      <c r="BJ23" s="1013">
        <f t="shared" si="32"/>
        <v>-9121.1753973333343</v>
      </c>
      <c r="BK23" s="1013">
        <f t="shared" si="32"/>
        <v>-9121.1753973333343</v>
      </c>
      <c r="BL23" s="1007">
        <f>SUM(AY23:BK23)</f>
        <v>-1111019.9240305307</v>
      </c>
      <c r="BM23" s="1013">
        <f>BL23</f>
        <v>-1111019.9240305307</v>
      </c>
      <c r="BQ23" s="996"/>
    </row>
    <row r="24" spans="1:69" ht="14.1" customHeight="1">
      <c r="A24" s="1006" t="s">
        <v>1412</v>
      </c>
      <c r="B24" s="1015"/>
      <c r="C24" s="1015"/>
      <c r="D24" s="1015"/>
      <c r="E24" s="1015"/>
      <c r="F24" s="1015"/>
      <c r="G24" s="1015"/>
      <c r="H24" s="1015"/>
      <c r="I24" s="1015"/>
      <c r="J24" s="1015"/>
      <c r="K24" s="1015"/>
      <c r="L24" s="1013">
        <f>-L23*0.21</f>
        <v>144485.41738408816</v>
      </c>
      <c r="M24" s="1013">
        <f>-M23*0.21</f>
        <v>2089.3908609291821</v>
      </c>
      <c r="N24" s="1013">
        <f t="shared" ref="N24:X24" si="33">-N23*0.21</f>
        <v>2089.3908609291821</v>
      </c>
      <c r="O24" s="1013">
        <f t="shared" si="33"/>
        <v>2089.3908609291821</v>
      </c>
      <c r="P24" s="1013">
        <f t="shared" si="33"/>
        <v>2089.3908609291821</v>
      </c>
      <c r="Q24" s="1013">
        <f t="shared" si="33"/>
        <v>2089.3908609291821</v>
      </c>
      <c r="R24" s="1013">
        <f t="shared" si="33"/>
        <v>2089.3908609291821</v>
      </c>
      <c r="S24" s="1013">
        <f t="shared" si="33"/>
        <v>2089.3908609291821</v>
      </c>
      <c r="T24" s="1013">
        <f t="shared" si="33"/>
        <v>2089.3908609291821</v>
      </c>
      <c r="U24" s="1013">
        <f t="shared" si="33"/>
        <v>2089.3908609291821</v>
      </c>
      <c r="V24" s="1013">
        <f t="shared" si="33"/>
        <v>2089.3908609291821</v>
      </c>
      <c r="W24" s="1013">
        <f t="shared" si="33"/>
        <v>2089.3908609291821</v>
      </c>
      <c r="X24" s="1013">
        <f t="shared" si="33"/>
        <v>2089.3908609291821</v>
      </c>
      <c r="Y24" s="1007">
        <f t="shared" si="28"/>
        <v>169558.10771523835</v>
      </c>
      <c r="Z24" s="1013">
        <f t="shared" ref="Z24:AK24" si="34">-Z23*0.21</f>
        <v>1801.5029638249446</v>
      </c>
      <c r="AA24" s="1013">
        <f t="shared" si="34"/>
        <v>1801.5029638249446</v>
      </c>
      <c r="AB24" s="1013">
        <f t="shared" si="34"/>
        <v>1801.5029638249446</v>
      </c>
      <c r="AC24" s="1013">
        <f t="shared" si="34"/>
        <v>1801.5029638249446</v>
      </c>
      <c r="AD24" s="1013">
        <f t="shared" si="34"/>
        <v>1801.5029638249446</v>
      </c>
      <c r="AE24" s="1013">
        <f t="shared" si="34"/>
        <v>1801.5029638249446</v>
      </c>
      <c r="AF24" s="1013">
        <f t="shared" si="34"/>
        <v>1801.5029638249446</v>
      </c>
      <c r="AG24" s="1013">
        <f t="shared" si="34"/>
        <v>1801.5029638249446</v>
      </c>
      <c r="AH24" s="1013">
        <f t="shared" si="34"/>
        <v>1801.5029638249446</v>
      </c>
      <c r="AI24" s="1013">
        <f t="shared" si="34"/>
        <v>1801.5029638249446</v>
      </c>
      <c r="AJ24" s="1013">
        <f t="shared" si="34"/>
        <v>1801.5029638249446</v>
      </c>
      <c r="AK24" s="1013">
        <f t="shared" si="34"/>
        <v>1801.5029638249446</v>
      </c>
      <c r="AL24" s="1013">
        <f t="shared" si="30"/>
        <v>191176.1432811378</v>
      </c>
      <c r="AM24" s="1013">
        <f t="shared" ref="AM24:AX24" si="35">-AM23*0.21</f>
        <v>1596.0565636661486</v>
      </c>
      <c r="AN24" s="1013">
        <f t="shared" si="35"/>
        <v>1596.0565636661486</v>
      </c>
      <c r="AO24" s="1013">
        <f t="shared" si="35"/>
        <v>1596.0565636661486</v>
      </c>
      <c r="AP24" s="1013">
        <f t="shared" si="35"/>
        <v>1596.0565636661486</v>
      </c>
      <c r="AQ24" s="1013">
        <f t="shared" si="35"/>
        <v>1596.0565636661486</v>
      </c>
      <c r="AR24" s="1013">
        <f t="shared" si="35"/>
        <v>1596.0565636661486</v>
      </c>
      <c r="AS24" s="1013">
        <f t="shared" si="35"/>
        <v>1596.0565636661486</v>
      </c>
      <c r="AT24" s="1013">
        <f t="shared" si="35"/>
        <v>1596.0565636661486</v>
      </c>
      <c r="AU24" s="1013">
        <f t="shared" si="35"/>
        <v>1596.0565636661486</v>
      </c>
      <c r="AV24" s="1013">
        <f t="shared" si="35"/>
        <v>1596.0565636661486</v>
      </c>
      <c r="AW24" s="1013">
        <f t="shared" si="35"/>
        <v>1596.0565636661486</v>
      </c>
      <c r="AX24" s="1013">
        <f t="shared" si="35"/>
        <v>1596.0565636661486</v>
      </c>
      <c r="AY24" s="1013">
        <f t="shared" ref="AY24:AY25" si="36">SUM(AL24:AX24)</f>
        <v>210328.82204513159</v>
      </c>
      <c r="AZ24" s="1013">
        <f t="shared" ref="AZ24:BK24" si="37">-AZ23*0.21</f>
        <v>1915.4468334400001</v>
      </c>
      <c r="BA24" s="1013">
        <f t="shared" si="37"/>
        <v>1915.4468334400001</v>
      </c>
      <c r="BB24" s="1013">
        <f t="shared" si="37"/>
        <v>1915.4468334400001</v>
      </c>
      <c r="BC24" s="1013">
        <f t="shared" si="37"/>
        <v>1915.4468334400001</v>
      </c>
      <c r="BD24" s="1013">
        <f t="shared" si="37"/>
        <v>1915.4468334400001</v>
      </c>
      <c r="BE24" s="1013">
        <f t="shared" si="37"/>
        <v>1915.4468334400001</v>
      </c>
      <c r="BF24" s="1013">
        <f t="shared" si="37"/>
        <v>1915.4468334400001</v>
      </c>
      <c r="BG24" s="1013">
        <f t="shared" si="37"/>
        <v>1915.4468334400001</v>
      </c>
      <c r="BH24" s="1013">
        <f t="shared" si="37"/>
        <v>1915.4468334400001</v>
      </c>
      <c r="BI24" s="1013">
        <f t="shared" si="37"/>
        <v>1915.4468334400001</v>
      </c>
      <c r="BJ24" s="1013">
        <f t="shared" si="37"/>
        <v>1915.4468334400001</v>
      </c>
      <c r="BK24" s="1013">
        <f t="shared" si="37"/>
        <v>1915.4468334400001</v>
      </c>
      <c r="BL24" s="1007">
        <f>SUM(AY24:BK24)</f>
        <v>233314.18404641142</v>
      </c>
      <c r="BM24" s="1013">
        <f>BL24</f>
        <v>233314.18404641142</v>
      </c>
      <c r="BQ24" s="996"/>
    </row>
    <row r="25" spans="1:69" ht="14.1" customHeight="1">
      <c r="A25" s="1006" t="s">
        <v>1413</v>
      </c>
      <c r="B25" s="1015"/>
      <c r="C25" s="1015"/>
      <c r="D25" s="1015"/>
      <c r="E25" s="1015"/>
      <c r="F25" s="1015"/>
      <c r="G25" s="1015"/>
      <c r="H25" s="1015"/>
      <c r="I25" s="1015"/>
      <c r="J25" s="1015"/>
      <c r="K25" s="1015"/>
      <c r="L25" s="1013">
        <f>L15*$L$6</f>
        <v>-2367560.0214584935</v>
      </c>
      <c r="M25" s="1013">
        <f t="shared" ref="M25:X25" si="38">M15*$L$6</f>
        <v>-34237.076385270208</v>
      </c>
      <c r="N25" s="1013">
        <f t="shared" si="38"/>
        <v>-34237.076385270208</v>
      </c>
      <c r="O25" s="1013">
        <f t="shared" si="38"/>
        <v>-34237.076385270208</v>
      </c>
      <c r="P25" s="1013">
        <f t="shared" si="38"/>
        <v>-34237.076385270208</v>
      </c>
      <c r="Q25" s="1013">
        <f t="shared" si="38"/>
        <v>-34237.076385270208</v>
      </c>
      <c r="R25" s="1013">
        <f t="shared" si="38"/>
        <v>-34237.076385270208</v>
      </c>
      <c r="S25" s="1013">
        <f t="shared" si="38"/>
        <v>-34237.076385270208</v>
      </c>
      <c r="T25" s="1013">
        <f t="shared" si="38"/>
        <v>-34237.076385270208</v>
      </c>
      <c r="U25" s="1013">
        <f t="shared" si="38"/>
        <v>-34237.076385270208</v>
      </c>
      <c r="V25" s="1013">
        <f t="shared" si="38"/>
        <v>-34237.076385270208</v>
      </c>
      <c r="W25" s="1013">
        <f t="shared" si="38"/>
        <v>-34237.076385270208</v>
      </c>
      <c r="X25" s="1013">
        <f t="shared" si="38"/>
        <v>-34237.076385270208</v>
      </c>
      <c r="Y25" s="1007">
        <f t="shared" si="28"/>
        <v>-2778404.9380817376</v>
      </c>
      <c r="Z25" s="1013">
        <f t="shared" ref="Z25:AK25" si="39">Z15*$L$6</f>
        <v>-29519.701523599146</v>
      </c>
      <c r="AA25" s="1013">
        <f t="shared" si="39"/>
        <v>-29519.701523599146</v>
      </c>
      <c r="AB25" s="1013">
        <f t="shared" si="39"/>
        <v>-29519.701523599146</v>
      </c>
      <c r="AC25" s="1013">
        <f t="shared" si="39"/>
        <v>-29519.701523599146</v>
      </c>
      <c r="AD25" s="1013">
        <f t="shared" si="39"/>
        <v>-29519.701523599146</v>
      </c>
      <c r="AE25" s="1013">
        <f t="shared" si="39"/>
        <v>-29519.701523599146</v>
      </c>
      <c r="AF25" s="1013">
        <f t="shared" si="39"/>
        <v>-29519.701523599146</v>
      </c>
      <c r="AG25" s="1013">
        <f t="shared" si="39"/>
        <v>-29519.701523599146</v>
      </c>
      <c r="AH25" s="1013">
        <f t="shared" si="39"/>
        <v>-29519.701523599146</v>
      </c>
      <c r="AI25" s="1013">
        <f t="shared" si="39"/>
        <v>-29519.701523599146</v>
      </c>
      <c r="AJ25" s="1013">
        <f t="shared" si="39"/>
        <v>-29519.701523599146</v>
      </c>
      <c r="AK25" s="1013">
        <f t="shared" si="39"/>
        <v>-29519.701523599146</v>
      </c>
      <c r="AL25" s="1013">
        <f t="shared" si="30"/>
        <v>-3132641.3563649282</v>
      </c>
      <c r="AM25" s="1013">
        <f t="shared" ref="AM25:AX25" si="40">AM15*$L$6</f>
        <v>-26153.225567928781</v>
      </c>
      <c r="AN25" s="1013">
        <f t="shared" si="40"/>
        <v>-26153.225567928781</v>
      </c>
      <c r="AO25" s="1013">
        <f t="shared" si="40"/>
        <v>-26153.225567928781</v>
      </c>
      <c r="AP25" s="1013">
        <f t="shared" si="40"/>
        <v>-26153.225567928781</v>
      </c>
      <c r="AQ25" s="1013">
        <f t="shared" si="40"/>
        <v>-26153.225567928781</v>
      </c>
      <c r="AR25" s="1013">
        <f t="shared" si="40"/>
        <v>-26153.225567928781</v>
      </c>
      <c r="AS25" s="1013">
        <f t="shared" si="40"/>
        <v>-26153.225567928781</v>
      </c>
      <c r="AT25" s="1013">
        <f t="shared" si="40"/>
        <v>-26153.225567928781</v>
      </c>
      <c r="AU25" s="1013">
        <f t="shared" si="40"/>
        <v>-26153.225567928781</v>
      </c>
      <c r="AV25" s="1013">
        <f t="shared" si="40"/>
        <v>-26153.225567928781</v>
      </c>
      <c r="AW25" s="1013">
        <f t="shared" si="40"/>
        <v>-26153.225567928781</v>
      </c>
      <c r="AX25" s="1013">
        <f t="shared" si="40"/>
        <v>-26153.225567928781</v>
      </c>
      <c r="AY25" s="1013">
        <f t="shared" si="36"/>
        <v>-3446480.063180076</v>
      </c>
      <c r="AZ25" s="1013">
        <f t="shared" ref="AZ25:BK25" si="41">AZ15*$L$6</f>
        <v>-24192.087064981522</v>
      </c>
      <c r="BA25" s="1013">
        <f t="shared" si="41"/>
        <v>-24192.087064981522</v>
      </c>
      <c r="BB25" s="1013">
        <f t="shared" si="41"/>
        <v>-24192.087064981522</v>
      </c>
      <c r="BC25" s="1013">
        <f t="shared" si="41"/>
        <v>-24192.087064981522</v>
      </c>
      <c r="BD25" s="1013">
        <f t="shared" si="41"/>
        <v>-24192.087064981522</v>
      </c>
      <c r="BE25" s="1013">
        <f t="shared" si="41"/>
        <v>-24192.087064981522</v>
      </c>
      <c r="BF25" s="1013">
        <f t="shared" si="41"/>
        <v>-24192.087064981522</v>
      </c>
      <c r="BG25" s="1013">
        <f t="shared" si="41"/>
        <v>-24192.087064981522</v>
      </c>
      <c r="BH25" s="1013">
        <f t="shared" si="41"/>
        <v>-24192.087064981522</v>
      </c>
      <c r="BI25" s="1013">
        <f t="shared" si="41"/>
        <v>-24192.087064981522</v>
      </c>
      <c r="BJ25" s="1013">
        <f t="shared" si="41"/>
        <v>-24192.087064981522</v>
      </c>
      <c r="BK25" s="1013">
        <f t="shared" si="41"/>
        <v>-24192.087064981522</v>
      </c>
      <c r="BL25" s="1007">
        <f>SUM(AY25:BK25)</f>
        <v>-3736785.1079598535</v>
      </c>
      <c r="BM25" s="1013">
        <f>BL25</f>
        <v>-3736785.1079598535</v>
      </c>
      <c r="BQ25" s="996"/>
    </row>
    <row r="26" spans="1:69" ht="14.1" customHeight="1" thickBot="1">
      <c r="A26" s="1016" t="s">
        <v>1414</v>
      </c>
      <c r="B26" s="1017"/>
      <c r="C26" s="1017"/>
      <c r="D26" s="1017"/>
      <c r="E26" s="1017"/>
      <c r="F26" s="1017"/>
      <c r="G26" s="1017"/>
      <c r="H26" s="1017"/>
      <c r="I26" s="1017"/>
      <c r="J26" s="1017"/>
      <c r="K26" s="1017"/>
      <c r="L26" s="1018">
        <f>SUM(L23:L25)</f>
        <v>-2911100.4011414917</v>
      </c>
      <c r="M26" s="1018">
        <f>SUM(M23:M25)</f>
        <v>-42097.165814479988</v>
      </c>
      <c r="N26" s="1018">
        <f t="shared" ref="N26:AX26" si="42">SUM(N23:N25)</f>
        <v>-42097.165814479988</v>
      </c>
      <c r="O26" s="1018">
        <f t="shared" si="42"/>
        <v>-42097.165814479988</v>
      </c>
      <c r="P26" s="1018">
        <f t="shared" si="42"/>
        <v>-42097.165814479988</v>
      </c>
      <c r="Q26" s="1018">
        <f t="shared" si="42"/>
        <v>-42097.165814479988</v>
      </c>
      <c r="R26" s="1018">
        <f t="shared" si="42"/>
        <v>-42097.165814479988</v>
      </c>
      <c r="S26" s="1018">
        <f t="shared" si="42"/>
        <v>-42097.165814479988</v>
      </c>
      <c r="T26" s="1018">
        <f t="shared" si="42"/>
        <v>-42097.165814479988</v>
      </c>
      <c r="U26" s="1018">
        <f t="shared" si="42"/>
        <v>-42097.165814479988</v>
      </c>
      <c r="V26" s="1018">
        <f t="shared" si="42"/>
        <v>-42097.165814479988</v>
      </c>
      <c r="W26" s="1018">
        <f t="shared" si="42"/>
        <v>-42097.165814479988</v>
      </c>
      <c r="X26" s="1018">
        <f t="shared" si="42"/>
        <v>-42097.165814479988</v>
      </c>
      <c r="Y26" s="1018">
        <f t="shared" si="42"/>
        <v>-3416266.3909152532</v>
      </c>
      <c r="Z26" s="1018">
        <f t="shared" si="42"/>
        <v>-36296.784101797748</v>
      </c>
      <c r="AA26" s="1018">
        <f t="shared" si="42"/>
        <v>-36296.784101797748</v>
      </c>
      <c r="AB26" s="1018">
        <f t="shared" si="42"/>
        <v>-36296.784101797748</v>
      </c>
      <c r="AC26" s="1018">
        <f t="shared" si="42"/>
        <v>-36296.784101797748</v>
      </c>
      <c r="AD26" s="1018">
        <f t="shared" si="42"/>
        <v>-36296.784101797748</v>
      </c>
      <c r="AE26" s="1018">
        <f t="shared" si="42"/>
        <v>-36296.784101797748</v>
      </c>
      <c r="AF26" s="1018">
        <f t="shared" si="42"/>
        <v>-36296.784101797748</v>
      </c>
      <c r="AG26" s="1018">
        <f t="shared" si="42"/>
        <v>-36296.784101797748</v>
      </c>
      <c r="AH26" s="1018">
        <f t="shared" si="42"/>
        <v>-36296.784101797748</v>
      </c>
      <c r="AI26" s="1018">
        <f t="shared" si="42"/>
        <v>-36296.784101797748</v>
      </c>
      <c r="AJ26" s="1018">
        <f t="shared" si="42"/>
        <v>-36296.784101797748</v>
      </c>
      <c r="AK26" s="1018">
        <f t="shared" si="42"/>
        <v>-36296.784101797748</v>
      </c>
      <c r="AL26" s="1018">
        <f t="shared" si="42"/>
        <v>-3851827.8001368269</v>
      </c>
      <c r="AM26" s="1018">
        <f t="shared" si="42"/>
        <v>-32157.438355053819</v>
      </c>
      <c r="AN26" s="1018">
        <f t="shared" si="42"/>
        <v>-32157.438355053819</v>
      </c>
      <c r="AO26" s="1018">
        <f t="shared" si="42"/>
        <v>-32157.438355053819</v>
      </c>
      <c r="AP26" s="1018">
        <f t="shared" si="42"/>
        <v>-32157.438355053819</v>
      </c>
      <c r="AQ26" s="1018">
        <f t="shared" si="42"/>
        <v>-32157.438355053819</v>
      </c>
      <c r="AR26" s="1018">
        <f t="shared" si="42"/>
        <v>-32157.438355053819</v>
      </c>
      <c r="AS26" s="1018">
        <f t="shared" si="42"/>
        <v>-32157.438355053819</v>
      </c>
      <c r="AT26" s="1018">
        <f t="shared" si="42"/>
        <v>-32157.438355053819</v>
      </c>
      <c r="AU26" s="1018">
        <f t="shared" si="42"/>
        <v>-32157.438355053819</v>
      </c>
      <c r="AV26" s="1018">
        <f t="shared" si="42"/>
        <v>-32157.438355053819</v>
      </c>
      <c r="AW26" s="1018">
        <f t="shared" si="42"/>
        <v>-32157.438355053819</v>
      </c>
      <c r="AX26" s="1018">
        <f t="shared" si="42"/>
        <v>-32157.438355053819</v>
      </c>
      <c r="AY26" s="1018">
        <f>SUM(AY23:AY25)</f>
        <v>-4237717.060397476</v>
      </c>
      <c r="AZ26" s="1018">
        <f t="shared" ref="AZ26:BL26" si="43">SUM(AZ23:AZ25)</f>
        <v>-31397.815628874858</v>
      </c>
      <c r="BA26" s="1018">
        <f t="shared" si="43"/>
        <v>-31397.815628874858</v>
      </c>
      <c r="BB26" s="1018">
        <f t="shared" si="43"/>
        <v>-31397.815628874858</v>
      </c>
      <c r="BC26" s="1018">
        <f t="shared" si="43"/>
        <v>-31397.815628874858</v>
      </c>
      <c r="BD26" s="1018">
        <f t="shared" si="43"/>
        <v>-31397.815628874858</v>
      </c>
      <c r="BE26" s="1018">
        <f t="shared" si="43"/>
        <v>-31397.815628874858</v>
      </c>
      <c r="BF26" s="1018">
        <f t="shared" si="43"/>
        <v>-31397.815628874858</v>
      </c>
      <c r="BG26" s="1018">
        <f t="shared" si="43"/>
        <v>-31397.815628874858</v>
      </c>
      <c r="BH26" s="1018">
        <f t="shared" si="43"/>
        <v>-31397.815628874858</v>
      </c>
      <c r="BI26" s="1018">
        <f t="shared" si="43"/>
        <v>-31397.815628874858</v>
      </c>
      <c r="BJ26" s="1018">
        <f t="shared" si="43"/>
        <v>-31397.815628874858</v>
      </c>
      <c r="BK26" s="1018">
        <f t="shared" si="43"/>
        <v>-31397.815628874858</v>
      </c>
      <c r="BL26" s="1018">
        <f t="shared" si="43"/>
        <v>-4614490.8479439728</v>
      </c>
      <c r="BM26" s="1018">
        <f>SUM(BM23:BM25)</f>
        <v>-4614490.8479439728</v>
      </c>
      <c r="BQ26" s="996"/>
    </row>
    <row r="27" spans="1:69" ht="14.1" customHeight="1" thickTop="1">
      <c r="A27" s="998"/>
      <c r="M27" s="1019"/>
      <c r="N27" s="1019"/>
      <c r="O27" s="1019"/>
      <c r="P27" s="1019"/>
      <c r="Q27" s="1019"/>
      <c r="R27" s="1019"/>
      <c r="S27" s="1019"/>
      <c r="T27" s="1019"/>
      <c r="U27" s="1019"/>
      <c r="V27" s="1019"/>
      <c r="W27" s="1019"/>
      <c r="X27" s="1019"/>
      <c r="Y27" s="1019"/>
      <c r="Z27" s="1019"/>
      <c r="AA27" s="1019"/>
      <c r="AB27" s="1019"/>
      <c r="AC27" s="1019"/>
      <c r="AD27" s="1019"/>
      <c r="AE27" s="1019"/>
      <c r="AF27" s="1019"/>
      <c r="AG27" s="1019"/>
      <c r="AH27" s="1019"/>
      <c r="AI27" s="1019"/>
      <c r="AJ27" s="1019"/>
      <c r="AK27" s="1019"/>
      <c r="AL27" s="1019"/>
      <c r="AM27" s="1019"/>
      <c r="AN27" s="1019"/>
      <c r="AO27" s="1019"/>
      <c r="AP27" s="1019"/>
      <c r="AQ27" s="1019"/>
      <c r="AR27" s="1019"/>
      <c r="AS27" s="1019"/>
      <c r="AT27" s="1019"/>
      <c r="AU27" s="1019"/>
      <c r="AV27" s="1019"/>
      <c r="AW27" s="1019"/>
      <c r="AX27" s="1019"/>
      <c r="AY27" s="1019"/>
      <c r="AZ27" s="1019"/>
      <c r="BA27" s="1019"/>
      <c r="BB27" s="1019"/>
      <c r="BC27" s="1019"/>
      <c r="BD27" s="1019"/>
      <c r="BE27" s="1019"/>
      <c r="BF27" s="1019"/>
      <c r="BG27" s="1019"/>
      <c r="BH27" s="1019"/>
      <c r="BI27" s="1019"/>
      <c r="BJ27" s="1019"/>
      <c r="BK27" s="1019"/>
      <c r="BL27" s="1019"/>
      <c r="BM27" s="1019"/>
      <c r="BQ27" s="996"/>
    </row>
    <row r="28" spans="1:69" ht="14.1" customHeight="1">
      <c r="A28" s="1020" t="s">
        <v>1415</v>
      </c>
      <c r="B28" s="1021"/>
      <c r="C28" s="1021"/>
      <c r="D28" s="1021"/>
      <c r="E28" s="1021"/>
      <c r="F28" s="1021"/>
      <c r="G28" s="1021"/>
      <c r="H28" s="1021"/>
      <c r="I28" s="1021"/>
      <c r="J28" s="1021"/>
      <c r="K28" s="1021"/>
      <c r="L28" s="1022">
        <f>L26</f>
        <v>-2911100.4011414917</v>
      </c>
      <c r="M28" s="1023">
        <f>M26+L26</f>
        <v>-2953197.5669559715</v>
      </c>
      <c r="N28" s="1023">
        <f t="shared" ref="N28:W28" si="44">M28+N26</f>
        <v>-2995294.7327704513</v>
      </c>
      <c r="O28" s="1023">
        <f t="shared" si="44"/>
        <v>-3037391.8985849312</v>
      </c>
      <c r="P28" s="1023">
        <f t="shared" si="44"/>
        <v>-3079489.064399411</v>
      </c>
      <c r="Q28" s="1023">
        <f t="shared" si="44"/>
        <v>-3121586.2302138908</v>
      </c>
      <c r="R28" s="1023">
        <f t="shared" si="44"/>
        <v>-3163683.3960283706</v>
      </c>
      <c r="S28" s="1023">
        <f t="shared" si="44"/>
        <v>-3205780.5618428504</v>
      </c>
      <c r="T28" s="1023">
        <f t="shared" si="44"/>
        <v>-3247877.7276573302</v>
      </c>
      <c r="U28" s="1023">
        <f t="shared" si="44"/>
        <v>-3289974.89347181</v>
      </c>
      <c r="V28" s="1023">
        <f t="shared" si="44"/>
        <v>-3332072.0592862898</v>
      </c>
      <c r="W28" s="1023">
        <f t="shared" si="44"/>
        <v>-3374169.2251007697</v>
      </c>
      <c r="X28" s="1023">
        <f>W28+X26</f>
        <v>-3416266.3909152495</v>
      </c>
      <c r="Y28" s="1023">
        <f>Y26</f>
        <v>-3416266.3909152532</v>
      </c>
      <c r="Z28" s="1023">
        <f t="shared" ref="Z28:AK28" si="45">Y28+Z26</f>
        <v>-3452563.1750170509</v>
      </c>
      <c r="AA28" s="1023">
        <f t="shared" si="45"/>
        <v>-3488859.9591188487</v>
      </c>
      <c r="AB28" s="1023">
        <f t="shared" si="45"/>
        <v>-3525156.7432206464</v>
      </c>
      <c r="AC28" s="1023">
        <f t="shared" si="45"/>
        <v>-3561453.5273224441</v>
      </c>
      <c r="AD28" s="1023">
        <f t="shared" si="45"/>
        <v>-3597750.3114242419</v>
      </c>
      <c r="AE28" s="1023">
        <f t="shared" si="45"/>
        <v>-3634047.0955260396</v>
      </c>
      <c r="AF28" s="1023">
        <f t="shared" si="45"/>
        <v>-3670343.8796278373</v>
      </c>
      <c r="AG28" s="1023">
        <f t="shared" si="45"/>
        <v>-3706640.6637296351</v>
      </c>
      <c r="AH28" s="1023">
        <f t="shared" si="45"/>
        <v>-3742937.4478314328</v>
      </c>
      <c r="AI28" s="1023">
        <f t="shared" si="45"/>
        <v>-3779234.2319332305</v>
      </c>
      <c r="AJ28" s="1023">
        <f t="shared" si="45"/>
        <v>-3815531.0160350283</v>
      </c>
      <c r="AK28" s="1023">
        <f t="shared" si="45"/>
        <v>-3851827.800136826</v>
      </c>
      <c r="AL28" s="1023">
        <f>AL26</f>
        <v>-3851827.8001368269</v>
      </c>
      <c r="AM28" s="1023">
        <f>AL28+AM26</f>
        <v>-3883985.2384918807</v>
      </c>
      <c r="AN28" s="1023">
        <f t="shared" ref="AN28:AW28" si="46">AM28+AN26</f>
        <v>-3916142.6768469345</v>
      </c>
      <c r="AO28" s="1023">
        <f t="shared" si="46"/>
        <v>-3948300.1152019883</v>
      </c>
      <c r="AP28" s="1023">
        <f t="shared" si="46"/>
        <v>-3980457.553557042</v>
      </c>
      <c r="AQ28" s="1023">
        <f t="shared" si="46"/>
        <v>-4012614.9919120958</v>
      </c>
      <c r="AR28" s="1023">
        <f t="shared" si="46"/>
        <v>-4044772.4302671496</v>
      </c>
      <c r="AS28" s="1023">
        <f t="shared" si="46"/>
        <v>-4076929.8686222034</v>
      </c>
      <c r="AT28" s="1023">
        <f t="shared" si="46"/>
        <v>-4109087.3069772571</v>
      </c>
      <c r="AU28" s="1023">
        <f t="shared" si="46"/>
        <v>-4141244.7453323109</v>
      </c>
      <c r="AV28" s="1023">
        <f t="shared" si="46"/>
        <v>-4173402.1836873647</v>
      </c>
      <c r="AW28" s="1023">
        <f t="shared" si="46"/>
        <v>-4205559.6220424185</v>
      </c>
      <c r="AX28" s="1023">
        <f>AW28+AX26</f>
        <v>-4237717.0603974722</v>
      </c>
      <c r="AY28" s="1023">
        <f>AY26</f>
        <v>-4237717.060397476</v>
      </c>
      <c r="AZ28" s="1023">
        <f>AZ26+AY28</f>
        <v>-4269114.876026351</v>
      </c>
      <c r="BA28" s="1023">
        <f t="shared" ref="BA28:BK28" si="47">BA26+AZ28</f>
        <v>-4300512.6916552261</v>
      </c>
      <c r="BB28" s="1023">
        <f t="shared" si="47"/>
        <v>-4331910.5072841011</v>
      </c>
      <c r="BC28" s="1023">
        <f t="shared" si="47"/>
        <v>-4363308.3229129761</v>
      </c>
      <c r="BD28" s="1023">
        <f t="shared" si="47"/>
        <v>-4394706.1385418512</v>
      </c>
      <c r="BE28" s="1023">
        <f t="shared" si="47"/>
        <v>-4426103.9541707262</v>
      </c>
      <c r="BF28" s="1023">
        <f t="shared" si="47"/>
        <v>-4457501.7697996013</v>
      </c>
      <c r="BG28" s="1023">
        <f t="shared" si="47"/>
        <v>-4488899.5854284763</v>
      </c>
      <c r="BH28" s="1023">
        <f t="shared" si="47"/>
        <v>-4520297.4010573514</v>
      </c>
      <c r="BI28" s="1023">
        <f t="shared" si="47"/>
        <v>-4551695.2166862264</v>
      </c>
      <c r="BJ28" s="1023">
        <f t="shared" si="47"/>
        <v>-4583093.0323151015</v>
      </c>
      <c r="BK28" s="1023">
        <f t="shared" si="47"/>
        <v>-4614490.8479439765</v>
      </c>
      <c r="BL28" s="1023">
        <f t="shared" ref="BL28" si="48">BL26</f>
        <v>-4614490.8479439728</v>
      </c>
      <c r="BM28" s="1023">
        <f>SUM(BM23:BM25)</f>
        <v>-4614490.8479439728</v>
      </c>
      <c r="BN28" s="1013">
        <f>AX28</f>
        <v>-4237717.0603974722</v>
      </c>
      <c r="BQ28" s="996"/>
    </row>
    <row r="29" spans="1:69" ht="14.1" customHeight="1">
      <c r="A29" s="1024"/>
      <c r="B29" s="1025"/>
      <c r="C29" s="1025"/>
      <c r="D29" s="1025"/>
      <c r="E29" s="1025"/>
      <c r="F29" s="1025"/>
      <c r="G29" s="1025"/>
      <c r="H29" s="1025"/>
      <c r="I29" s="1025"/>
      <c r="J29" s="1025"/>
      <c r="K29" s="1025"/>
      <c r="L29" s="1026"/>
      <c r="M29" s="1027"/>
      <c r="N29" s="1027"/>
      <c r="O29" s="1027"/>
      <c r="P29" s="1027"/>
      <c r="Q29" s="1027"/>
      <c r="R29" s="1027"/>
      <c r="S29" s="1027"/>
      <c r="T29" s="1027"/>
      <c r="U29" s="1027"/>
      <c r="V29" s="1027"/>
      <c r="W29" s="1027"/>
      <c r="X29" s="1027"/>
      <c r="Y29" s="1027"/>
      <c r="Z29" s="1027"/>
      <c r="AA29" s="1027"/>
      <c r="AB29" s="1027"/>
      <c r="AC29" s="1027"/>
      <c r="AD29" s="1027"/>
      <c r="AE29" s="1027"/>
      <c r="AF29" s="1027"/>
      <c r="AG29" s="1027"/>
      <c r="AH29" s="1027"/>
      <c r="AI29" s="1027"/>
      <c r="AJ29" s="1027"/>
      <c r="AK29" s="1027"/>
      <c r="AL29" s="1027"/>
      <c r="AM29" s="1027"/>
      <c r="AN29" s="1027"/>
      <c r="AO29" s="1027"/>
      <c r="AP29" s="1027"/>
      <c r="AQ29" s="1027"/>
      <c r="AR29" s="1027"/>
      <c r="AS29" s="1027"/>
      <c r="AT29" s="1027"/>
      <c r="AU29" s="1027"/>
      <c r="AV29" s="1027"/>
      <c r="AW29" s="1027"/>
      <c r="AX29" s="1027"/>
      <c r="AY29" s="1027"/>
      <c r="AZ29" s="1027"/>
      <c r="BA29" s="1027"/>
      <c r="BB29" s="1027"/>
      <c r="BC29" s="1027"/>
      <c r="BD29" s="1027"/>
      <c r="BE29" s="1027"/>
      <c r="BF29" s="1027"/>
      <c r="BG29" s="1027"/>
      <c r="BH29" s="1027"/>
      <c r="BI29" s="1027"/>
      <c r="BJ29" s="1027"/>
      <c r="BK29" s="1027"/>
      <c r="BL29" s="1027"/>
      <c r="BM29" s="1027"/>
      <c r="BN29" s="1013">
        <f>X38*2</f>
        <v>0</v>
      </c>
      <c r="BQ29" s="996"/>
    </row>
    <row r="30" spans="1:69" ht="14.1" customHeight="1">
      <c r="A30" s="998"/>
      <c r="X30" s="1028"/>
      <c r="Y30" s="1028"/>
      <c r="Z30" s="1028"/>
      <c r="AA30" s="1028"/>
      <c r="AB30" s="1028"/>
      <c r="AC30" s="1028"/>
      <c r="AD30" s="1028"/>
      <c r="AE30" s="1028"/>
      <c r="AF30" s="1028"/>
      <c r="AG30" s="1028"/>
      <c r="AH30" s="1028"/>
      <c r="AI30" s="1028"/>
      <c r="AJ30" s="1028"/>
      <c r="AK30" s="1028"/>
      <c r="AL30" s="1028"/>
      <c r="AM30" s="1028"/>
      <c r="AN30" s="1028"/>
      <c r="AO30" s="1028"/>
      <c r="AP30" s="1028"/>
      <c r="AQ30" s="1028"/>
      <c r="AR30" s="1028"/>
      <c r="AS30" s="1028"/>
      <c r="AT30" s="1028"/>
      <c r="AU30" s="1028"/>
      <c r="AV30" s="1028"/>
      <c r="AW30" s="1028"/>
      <c r="AX30" s="1028"/>
      <c r="AY30" s="1028"/>
      <c r="AZ30" s="1028"/>
      <c r="BA30" s="1028"/>
      <c r="BB30" s="1028"/>
      <c r="BC30" s="1028"/>
      <c r="BD30" s="1028"/>
      <c r="BE30" s="1028"/>
      <c r="BF30" s="1028"/>
      <c r="BG30" s="1028"/>
      <c r="BH30" s="1028"/>
      <c r="BI30" s="1028"/>
      <c r="BJ30" s="1028"/>
      <c r="BK30" s="1028"/>
      <c r="BL30" s="1028"/>
      <c r="BM30" s="1028"/>
      <c r="BQ30" s="996"/>
    </row>
    <row r="31" spans="1:69" ht="14.1" customHeight="1">
      <c r="A31" s="1020" t="s">
        <v>1416</v>
      </c>
      <c r="B31" s="1021"/>
      <c r="C31" s="1021"/>
      <c r="D31" s="1021"/>
      <c r="E31" s="1021"/>
      <c r="F31" s="1021"/>
      <c r="G31" s="1021"/>
      <c r="H31" s="1021"/>
      <c r="I31" s="1021"/>
      <c r="J31" s="1021"/>
      <c r="K31" s="1021"/>
      <c r="L31" s="1029">
        <f>L28</f>
        <v>-2911100.4011414917</v>
      </c>
      <c r="M31" s="1029">
        <f t="shared" ref="M31:BM31" si="49">M28</f>
        <v>-2953197.5669559715</v>
      </c>
      <c r="N31" s="1029">
        <f t="shared" si="49"/>
        <v>-2995294.7327704513</v>
      </c>
      <c r="O31" s="1029">
        <f t="shared" si="49"/>
        <v>-3037391.8985849312</v>
      </c>
      <c r="P31" s="1029">
        <f t="shared" si="49"/>
        <v>-3079489.064399411</v>
      </c>
      <c r="Q31" s="1029">
        <f t="shared" si="49"/>
        <v>-3121586.2302138908</v>
      </c>
      <c r="R31" s="1029">
        <f t="shared" si="49"/>
        <v>-3163683.3960283706</v>
      </c>
      <c r="S31" s="1029">
        <f t="shared" si="49"/>
        <v>-3205780.5618428504</v>
      </c>
      <c r="T31" s="1029">
        <f t="shared" si="49"/>
        <v>-3247877.7276573302</v>
      </c>
      <c r="U31" s="1029">
        <f t="shared" si="49"/>
        <v>-3289974.89347181</v>
      </c>
      <c r="V31" s="1029">
        <f t="shared" si="49"/>
        <v>-3332072.0592862898</v>
      </c>
      <c r="W31" s="1029">
        <f t="shared" si="49"/>
        <v>-3374169.2251007697</v>
      </c>
      <c r="X31" s="1029">
        <f t="shared" si="49"/>
        <v>-3416266.3909152495</v>
      </c>
      <c r="Y31" s="1029">
        <f t="shared" si="49"/>
        <v>-3416266.3909152532</v>
      </c>
      <c r="Z31" s="1029">
        <f t="shared" si="49"/>
        <v>-3452563.1750170509</v>
      </c>
      <c r="AA31" s="1029">
        <f t="shared" si="49"/>
        <v>-3488859.9591188487</v>
      </c>
      <c r="AB31" s="1029">
        <f t="shared" si="49"/>
        <v>-3525156.7432206464</v>
      </c>
      <c r="AC31" s="1029">
        <f t="shared" si="49"/>
        <v>-3561453.5273224441</v>
      </c>
      <c r="AD31" s="1029">
        <f t="shared" si="49"/>
        <v>-3597750.3114242419</v>
      </c>
      <c r="AE31" s="1029">
        <f t="shared" si="49"/>
        <v>-3634047.0955260396</v>
      </c>
      <c r="AF31" s="1029">
        <f t="shared" si="49"/>
        <v>-3670343.8796278373</v>
      </c>
      <c r="AG31" s="1029">
        <f t="shared" si="49"/>
        <v>-3706640.6637296351</v>
      </c>
      <c r="AH31" s="1029">
        <f t="shared" si="49"/>
        <v>-3742937.4478314328</v>
      </c>
      <c r="AI31" s="1029">
        <f t="shared" si="49"/>
        <v>-3779234.2319332305</v>
      </c>
      <c r="AJ31" s="1029">
        <f t="shared" si="49"/>
        <v>-3815531.0160350283</v>
      </c>
      <c r="AK31" s="1029">
        <f t="shared" si="49"/>
        <v>-3851827.800136826</v>
      </c>
      <c r="AL31" s="1029">
        <f t="shared" si="49"/>
        <v>-3851827.8001368269</v>
      </c>
      <c r="AM31" s="1029">
        <f t="shared" si="49"/>
        <v>-3883985.2384918807</v>
      </c>
      <c r="AN31" s="1029">
        <f t="shared" si="49"/>
        <v>-3916142.6768469345</v>
      </c>
      <c r="AO31" s="1029">
        <f t="shared" si="49"/>
        <v>-3948300.1152019883</v>
      </c>
      <c r="AP31" s="1029">
        <f t="shared" si="49"/>
        <v>-3980457.553557042</v>
      </c>
      <c r="AQ31" s="1029">
        <f t="shared" si="49"/>
        <v>-4012614.9919120958</v>
      </c>
      <c r="AR31" s="1029">
        <f t="shared" si="49"/>
        <v>-4044772.4302671496</v>
      </c>
      <c r="AS31" s="1029">
        <f t="shared" si="49"/>
        <v>-4076929.8686222034</v>
      </c>
      <c r="AT31" s="1029">
        <f t="shared" si="49"/>
        <v>-4109087.3069772571</v>
      </c>
      <c r="AU31" s="1029">
        <f t="shared" si="49"/>
        <v>-4141244.7453323109</v>
      </c>
      <c r="AV31" s="1029">
        <f t="shared" si="49"/>
        <v>-4173402.1836873647</v>
      </c>
      <c r="AW31" s="1029">
        <f t="shared" si="49"/>
        <v>-4205559.6220424185</v>
      </c>
      <c r="AX31" s="1029">
        <f t="shared" si="49"/>
        <v>-4237717.0603974722</v>
      </c>
      <c r="AY31" s="1029">
        <f t="shared" si="49"/>
        <v>-4237717.060397476</v>
      </c>
      <c r="AZ31" s="1029">
        <f t="shared" si="49"/>
        <v>-4269114.876026351</v>
      </c>
      <c r="BA31" s="1029">
        <f t="shared" si="49"/>
        <v>-4300512.6916552261</v>
      </c>
      <c r="BB31" s="1029">
        <f t="shared" si="49"/>
        <v>-4331910.5072841011</v>
      </c>
      <c r="BC31" s="1029">
        <f t="shared" si="49"/>
        <v>-4363308.3229129761</v>
      </c>
      <c r="BD31" s="1029">
        <f t="shared" si="49"/>
        <v>-4394706.1385418512</v>
      </c>
      <c r="BE31" s="1029">
        <f t="shared" si="49"/>
        <v>-4426103.9541707262</v>
      </c>
      <c r="BF31" s="1029">
        <f t="shared" si="49"/>
        <v>-4457501.7697996013</v>
      </c>
      <c r="BG31" s="1029">
        <f t="shared" si="49"/>
        <v>-4488899.5854284763</v>
      </c>
      <c r="BH31" s="1029">
        <f t="shared" si="49"/>
        <v>-4520297.4010573514</v>
      </c>
      <c r="BI31" s="1029">
        <f t="shared" si="49"/>
        <v>-4551695.2166862264</v>
      </c>
      <c r="BJ31" s="1029">
        <f t="shared" si="49"/>
        <v>-4583093.0323151015</v>
      </c>
      <c r="BK31" s="1029">
        <f t="shared" si="49"/>
        <v>-4614490.8479439765</v>
      </c>
      <c r="BL31" s="1029">
        <f t="shared" si="49"/>
        <v>-4614490.8479439728</v>
      </c>
      <c r="BM31" s="1029">
        <f t="shared" si="49"/>
        <v>-4614490.8479439728</v>
      </c>
      <c r="BQ31" s="996"/>
    </row>
    <row r="32" spans="1:69" ht="14.1" customHeight="1">
      <c r="A32" s="998"/>
      <c r="L32" s="1013"/>
      <c r="M32" s="1007"/>
      <c r="N32" s="1007"/>
      <c r="O32" s="1007"/>
      <c r="P32" s="1007"/>
      <c r="Q32" s="1007"/>
      <c r="R32" s="1007"/>
      <c r="S32" s="1007"/>
      <c r="T32" s="1007"/>
      <c r="U32" s="1007"/>
      <c r="V32" s="1007"/>
      <c r="W32" s="1007"/>
      <c r="X32" s="1030"/>
      <c r="Y32" s="1030"/>
      <c r="Z32" s="1030"/>
      <c r="AA32" s="1030"/>
      <c r="AB32" s="1030"/>
      <c r="AC32" s="1030"/>
      <c r="AD32" s="1030"/>
      <c r="AE32" s="1030"/>
      <c r="AF32" s="1030"/>
      <c r="AG32" s="1030"/>
      <c r="AH32" s="1030"/>
      <c r="AI32" s="1030"/>
      <c r="AJ32" s="1030"/>
      <c r="AK32" s="1030"/>
      <c r="AM32" s="1030"/>
      <c r="AN32" s="1030"/>
      <c r="AO32" s="1030"/>
      <c r="AP32" s="1030"/>
      <c r="AQ32" s="1030"/>
      <c r="AR32" s="1030"/>
      <c r="AS32" s="1030"/>
      <c r="AT32" s="1030"/>
      <c r="AU32" s="1030"/>
      <c r="AV32" s="1030"/>
      <c r="AW32" s="1030"/>
      <c r="AX32" s="1030"/>
      <c r="BQ32" s="996"/>
    </row>
    <row r="33" spans="1:69" ht="14.1" customHeight="1">
      <c r="A33" s="991" t="s">
        <v>1393</v>
      </c>
      <c r="B33" s="992"/>
      <c r="C33" s="992"/>
      <c r="D33" s="992"/>
      <c r="E33" s="992"/>
      <c r="F33" s="992"/>
      <c r="G33" s="992"/>
      <c r="H33" s="992"/>
      <c r="I33" s="992"/>
      <c r="J33" s="992"/>
      <c r="K33" s="992"/>
      <c r="L33" s="1013">
        <f t="shared" ref="L33:Y33" si="50">L31*$T$6</f>
        <v>-244823.54373599944</v>
      </c>
      <c r="M33" s="1013">
        <f t="shared" si="50"/>
        <v>-248363.91538099718</v>
      </c>
      <c r="N33" s="1013">
        <f t="shared" si="50"/>
        <v>-251904.28702599494</v>
      </c>
      <c r="O33" s="1013">
        <f t="shared" si="50"/>
        <v>-255444.65867099271</v>
      </c>
      <c r="P33" s="1013">
        <f t="shared" si="50"/>
        <v>-258985.03031599044</v>
      </c>
      <c r="Q33" s="1013">
        <f t="shared" si="50"/>
        <v>-262525.40196098818</v>
      </c>
      <c r="R33" s="1013">
        <f t="shared" si="50"/>
        <v>-266065.77360598597</v>
      </c>
      <c r="S33" s="1013">
        <f t="shared" si="50"/>
        <v>-269606.14525098371</v>
      </c>
      <c r="T33" s="1013">
        <f t="shared" si="50"/>
        <v>-273146.51689598145</v>
      </c>
      <c r="U33" s="1013">
        <f t="shared" si="50"/>
        <v>-276686.88854097918</v>
      </c>
      <c r="V33" s="1013">
        <f t="shared" si="50"/>
        <v>-280227.26018597698</v>
      </c>
      <c r="W33" s="1013">
        <f t="shared" si="50"/>
        <v>-283767.63183097471</v>
      </c>
      <c r="X33" s="1013">
        <f t="shared" si="50"/>
        <v>-287308.00347597245</v>
      </c>
      <c r="Y33" s="1013">
        <f t="shared" si="50"/>
        <v>-287308.0034759728</v>
      </c>
      <c r="Z33" s="1013">
        <f>Z31*$T$6</f>
        <v>-290360.56301893399</v>
      </c>
      <c r="AA33" s="1013">
        <f t="shared" ref="AA33:AL33" si="51">AA31*$T$6</f>
        <v>-293413.12256189517</v>
      </c>
      <c r="AB33" s="1013">
        <f t="shared" si="51"/>
        <v>-296465.68210485636</v>
      </c>
      <c r="AC33" s="1013">
        <f t="shared" si="51"/>
        <v>-299518.24164781754</v>
      </c>
      <c r="AD33" s="1013">
        <f t="shared" si="51"/>
        <v>-302570.80119077873</v>
      </c>
      <c r="AE33" s="1013">
        <f t="shared" si="51"/>
        <v>-305623.36073373992</v>
      </c>
      <c r="AF33" s="1013">
        <f t="shared" si="51"/>
        <v>-308675.9202767011</v>
      </c>
      <c r="AG33" s="1013">
        <f t="shared" si="51"/>
        <v>-311728.47981966229</v>
      </c>
      <c r="AH33" s="1013">
        <f t="shared" si="51"/>
        <v>-314781.03936262347</v>
      </c>
      <c r="AI33" s="1013">
        <f t="shared" si="51"/>
        <v>-317833.59890558466</v>
      </c>
      <c r="AJ33" s="1013">
        <f t="shared" si="51"/>
        <v>-320886.15844854584</v>
      </c>
      <c r="AK33" s="1013">
        <f>AK31*$T$6</f>
        <v>-323938.71799150703</v>
      </c>
      <c r="AL33" s="1013">
        <f t="shared" si="51"/>
        <v>-323938.71799150715</v>
      </c>
      <c r="AM33" s="1031">
        <f t="shared" ref="AM33:BM33" si="52">AM31*$U$6</f>
        <v>-703001.32816703035</v>
      </c>
      <c r="AN33" s="1031">
        <f t="shared" si="52"/>
        <v>-708821.82450929517</v>
      </c>
      <c r="AO33" s="1031">
        <f t="shared" si="52"/>
        <v>-714642.32085155987</v>
      </c>
      <c r="AP33" s="1031">
        <f t="shared" si="52"/>
        <v>-720462.81719382457</v>
      </c>
      <c r="AQ33" s="1031">
        <f t="shared" si="52"/>
        <v>-726283.31353608926</v>
      </c>
      <c r="AR33" s="1031">
        <f t="shared" si="52"/>
        <v>-732103.80987835408</v>
      </c>
      <c r="AS33" s="1031">
        <f t="shared" si="52"/>
        <v>-737924.30622061878</v>
      </c>
      <c r="AT33" s="1031">
        <f t="shared" si="52"/>
        <v>-743744.80256288347</v>
      </c>
      <c r="AU33" s="1031">
        <f t="shared" si="52"/>
        <v>-749565.29890514829</v>
      </c>
      <c r="AV33" s="1031">
        <f t="shared" si="52"/>
        <v>-755385.79524741299</v>
      </c>
      <c r="AW33" s="1031">
        <f t="shared" si="52"/>
        <v>-761206.29158967768</v>
      </c>
      <c r="AX33" s="1031">
        <f t="shared" si="52"/>
        <v>-767026.7879319425</v>
      </c>
      <c r="AY33" s="1031">
        <f t="shared" si="52"/>
        <v>-767026.78793194308</v>
      </c>
      <c r="AZ33" s="1031"/>
      <c r="BA33" s="1031"/>
      <c r="BB33" s="1031"/>
      <c r="BC33" s="1031"/>
      <c r="BD33" s="1031"/>
      <c r="BE33" s="1031"/>
      <c r="BF33" s="1031"/>
      <c r="BG33" s="1031"/>
      <c r="BH33" s="1031"/>
      <c r="BI33" s="1031"/>
      <c r="BJ33" s="1031"/>
      <c r="BK33" s="1031"/>
      <c r="BL33" s="1137">
        <f>BL31-AY31</f>
        <v>-376773.78754649684</v>
      </c>
      <c r="BM33" s="1031">
        <f t="shared" si="52"/>
        <v>-835222.84347785905</v>
      </c>
      <c r="BQ33" s="996"/>
    </row>
    <row r="34" spans="1:69" ht="14.1" customHeight="1">
      <c r="A34" s="991" t="s">
        <v>1395</v>
      </c>
      <c r="B34" s="992"/>
      <c r="C34" s="992"/>
      <c r="D34" s="992"/>
      <c r="E34" s="992"/>
      <c r="F34" s="992"/>
      <c r="G34" s="992"/>
      <c r="H34" s="992"/>
      <c r="I34" s="992"/>
      <c r="J34" s="992"/>
      <c r="K34" s="992"/>
      <c r="L34" s="1013">
        <f t="shared" ref="L34:Y34" si="53">L31*$T$7</f>
        <v>-2666276.8574054926</v>
      </c>
      <c r="M34" s="1013">
        <f t="shared" si="53"/>
        <v>-2704833.6515749744</v>
      </c>
      <c r="N34" s="1013">
        <f t="shared" si="53"/>
        <v>-2743390.4457444567</v>
      </c>
      <c r="O34" s="1013">
        <f t="shared" si="53"/>
        <v>-2781947.2399139386</v>
      </c>
      <c r="P34" s="1013">
        <f t="shared" si="53"/>
        <v>-2820504.0340834209</v>
      </c>
      <c r="Q34" s="1013">
        <f t="shared" si="53"/>
        <v>-2859060.8282529027</v>
      </c>
      <c r="R34" s="1013">
        <f t="shared" si="53"/>
        <v>-2897617.6224223846</v>
      </c>
      <c r="S34" s="1013">
        <f t="shared" si="53"/>
        <v>-2936174.4165918669</v>
      </c>
      <c r="T34" s="1013">
        <f t="shared" si="53"/>
        <v>-2974731.2107613487</v>
      </c>
      <c r="U34" s="1013">
        <f t="shared" si="53"/>
        <v>-3013288.004930831</v>
      </c>
      <c r="V34" s="1013">
        <f t="shared" si="53"/>
        <v>-3051844.7991003129</v>
      </c>
      <c r="W34" s="1013">
        <f t="shared" si="53"/>
        <v>-3090401.5932697952</v>
      </c>
      <c r="X34" s="1013">
        <f t="shared" si="53"/>
        <v>-3128958.387439277</v>
      </c>
      <c r="Y34" s="1013">
        <f t="shared" si="53"/>
        <v>-3128958.3874392807</v>
      </c>
      <c r="Z34" s="1013">
        <f>Z31*$T$7</f>
        <v>-3162202.6119981171</v>
      </c>
      <c r="AA34" s="1013">
        <f t="shared" ref="AA34:AL34" si="54">AA31*$T$7</f>
        <v>-3195446.8365569538</v>
      </c>
      <c r="AB34" s="1013">
        <f t="shared" si="54"/>
        <v>-3228691.0611157902</v>
      </c>
      <c r="AC34" s="1013">
        <f t="shared" si="54"/>
        <v>-3261935.2856746269</v>
      </c>
      <c r="AD34" s="1013">
        <f t="shared" si="54"/>
        <v>-3295179.5102334633</v>
      </c>
      <c r="AE34" s="1013">
        <f t="shared" si="54"/>
        <v>-3328423.7347923</v>
      </c>
      <c r="AF34" s="1013">
        <f t="shared" si="54"/>
        <v>-3361667.9593511363</v>
      </c>
      <c r="AG34" s="1013">
        <f t="shared" si="54"/>
        <v>-3394912.1839099731</v>
      </c>
      <c r="AH34" s="1013">
        <f t="shared" si="54"/>
        <v>-3428156.4084688094</v>
      </c>
      <c r="AI34" s="1013">
        <f t="shared" si="54"/>
        <v>-3461400.6330276462</v>
      </c>
      <c r="AJ34" s="1013">
        <f t="shared" si="54"/>
        <v>-3494644.8575864825</v>
      </c>
      <c r="AK34" s="1013">
        <f t="shared" si="54"/>
        <v>-3527889.0821453193</v>
      </c>
      <c r="AL34" s="1013">
        <f t="shared" si="54"/>
        <v>-3527889.0821453198</v>
      </c>
      <c r="AM34" s="1031">
        <f t="shared" ref="AM34:BM34" si="55">AM31*$U$7</f>
        <v>-3180983.9103248501</v>
      </c>
      <c r="AN34" s="1031">
        <f t="shared" si="55"/>
        <v>-3207320.8523376393</v>
      </c>
      <c r="AO34" s="1031">
        <f t="shared" si="55"/>
        <v>-3233657.794350428</v>
      </c>
      <c r="AP34" s="1031">
        <f t="shared" si="55"/>
        <v>-3259994.7363632172</v>
      </c>
      <c r="AQ34" s="1031">
        <f t="shared" si="55"/>
        <v>-3286331.6783760064</v>
      </c>
      <c r="AR34" s="1031">
        <f t="shared" si="55"/>
        <v>-3312668.6203887952</v>
      </c>
      <c r="AS34" s="1031">
        <f t="shared" si="55"/>
        <v>-3339005.5624015843</v>
      </c>
      <c r="AT34" s="1031">
        <f t="shared" si="55"/>
        <v>-3365342.5044143735</v>
      </c>
      <c r="AU34" s="1031">
        <f t="shared" si="55"/>
        <v>-3391679.4464271623</v>
      </c>
      <c r="AV34" s="1031">
        <f t="shared" si="55"/>
        <v>-3418016.3884399515</v>
      </c>
      <c r="AW34" s="1031">
        <f t="shared" si="55"/>
        <v>-3444353.3304527407</v>
      </c>
      <c r="AX34" s="1031">
        <f t="shared" si="55"/>
        <v>-3470690.2724655294</v>
      </c>
      <c r="AY34" s="1031">
        <f t="shared" si="55"/>
        <v>-3470690.2724655326</v>
      </c>
      <c r="AZ34" s="1031"/>
      <c r="BA34" s="1031"/>
      <c r="BB34" s="1031"/>
      <c r="BC34" s="1031"/>
      <c r="BD34" s="1031"/>
      <c r="BE34" s="1031"/>
      <c r="BF34" s="1031"/>
      <c r="BG34" s="1031"/>
      <c r="BH34" s="1031"/>
      <c r="BI34" s="1031"/>
      <c r="BJ34" s="1031"/>
      <c r="BK34" s="1031"/>
      <c r="BL34" s="1031"/>
      <c r="BM34" s="1031">
        <f t="shared" si="55"/>
        <v>-3779268.0044661136</v>
      </c>
      <c r="BQ34" s="996"/>
    </row>
    <row r="35" spans="1:69" ht="14.1" customHeight="1">
      <c r="A35" s="998"/>
      <c r="L35" s="1013"/>
      <c r="M35" s="1007"/>
      <c r="N35" s="1007"/>
      <c r="O35" s="1007"/>
      <c r="P35" s="1007"/>
      <c r="Q35" s="1007"/>
      <c r="R35" s="1007"/>
      <c r="S35" s="1007"/>
      <c r="T35" s="1007"/>
      <c r="U35" s="1007"/>
      <c r="V35" s="1007"/>
      <c r="W35" s="1007"/>
      <c r="X35" s="1030"/>
      <c r="Y35" s="1030"/>
      <c r="Z35" s="1030"/>
      <c r="AA35" s="1030"/>
      <c r="AB35" s="1030"/>
      <c r="AC35" s="1030"/>
      <c r="AD35" s="1030"/>
      <c r="AE35" s="1030"/>
      <c r="AF35" s="1030"/>
      <c r="AG35" s="1030"/>
      <c r="AH35" s="1030"/>
      <c r="AI35" s="1030"/>
      <c r="AJ35" s="1030"/>
      <c r="AK35" s="1030"/>
      <c r="AM35" s="1030"/>
      <c r="AN35" s="1030"/>
      <c r="AO35" s="1030"/>
      <c r="AP35" s="1030"/>
      <c r="AQ35" s="1030"/>
      <c r="AR35" s="1030"/>
      <c r="AS35" s="1030"/>
      <c r="AT35" s="1030"/>
      <c r="AU35" s="1030"/>
      <c r="AV35" s="1030"/>
      <c r="AW35" s="1030"/>
      <c r="AX35" s="1030"/>
      <c r="BQ35" s="996"/>
    </row>
    <row r="36" spans="1:69" ht="14.1" customHeight="1">
      <c r="A36" s="1032" t="s">
        <v>1417</v>
      </c>
      <c r="B36" s="1033"/>
      <c r="C36" s="1033"/>
      <c r="D36" s="1033"/>
      <c r="E36" s="1033"/>
      <c r="F36" s="1033"/>
      <c r="G36" s="1033"/>
      <c r="H36" s="1033"/>
      <c r="I36" s="1033"/>
      <c r="J36" s="1033"/>
      <c r="K36" s="1033"/>
      <c r="L36" s="1013"/>
      <c r="M36" s="1007"/>
      <c r="N36" s="1007"/>
      <c r="O36" s="1007"/>
      <c r="P36" s="1007"/>
      <c r="Q36" s="1007"/>
      <c r="R36" s="1007"/>
      <c r="S36" s="1007"/>
      <c r="T36" s="1007"/>
      <c r="U36" s="1007"/>
      <c r="V36" s="1007"/>
      <c r="W36" s="1007"/>
      <c r="X36" s="1034">
        <f>SUM(L31:X31)/13</f>
        <v>-3163683.3960283706</v>
      </c>
      <c r="Y36" s="1034"/>
      <c r="Z36" s="1034"/>
      <c r="AA36" s="1034"/>
      <c r="AB36" s="1034"/>
      <c r="AC36" s="1034"/>
      <c r="AD36" s="1034"/>
      <c r="AE36" s="1034"/>
      <c r="AF36" s="1034"/>
      <c r="AG36" s="1034"/>
      <c r="AH36" s="1034"/>
      <c r="AI36" s="1034"/>
      <c r="AJ36" s="1034"/>
      <c r="AK36" s="1034">
        <f>SUM(Y31:AK31)/13</f>
        <v>-3634047.0955260391</v>
      </c>
      <c r="AM36" s="1034"/>
      <c r="AN36" s="1034"/>
      <c r="AO36" s="1034"/>
      <c r="AP36" s="1034"/>
      <c r="AQ36" s="1034"/>
      <c r="AR36" s="1034"/>
      <c r="AS36" s="1034"/>
      <c r="AT36" s="1034"/>
      <c r="AU36" s="1034"/>
      <c r="AV36" s="1034"/>
      <c r="AW36" s="1034"/>
      <c r="AX36" s="1034">
        <f>SUM(AL31:AX31)/13</f>
        <v>-4044772.4302671496</v>
      </c>
      <c r="BQ36" s="996"/>
    </row>
    <row r="37" spans="1:69" ht="14.1" customHeight="1">
      <c r="A37" s="998" t="s">
        <v>1418</v>
      </c>
      <c r="L37" s="1013"/>
      <c r="M37" s="1007"/>
      <c r="N37" s="1007"/>
      <c r="O37" s="1007"/>
      <c r="P37" s="1007"/>
      <c r="Q37" s="1007"/>
      <c r="R37" s="1007"/>
      <c r="S37" s="1007"/>
      <c r="T37" s="1007"/>
      <c r="U37" s="1007"/>
      <c r="V37" s="1007"/>
      <c r="W37" s="1007"/>
      <c r="X37" s="1034">
        <f>SUM(L28:X28)/13</f>
        <v>-3163683.3960283706</v>
      </c>
      <c r="Y37" s="1034"/>
      <c r="Z37" s="1034"/>
      <c r="AA37" s="1034"/>
      <c r="AB37" s="1034"/>
      <c r="AC37" s="1034"/>
      <c r="AD37" s="1034"/>
      <c r="AE37" s="1034"/>
      <c r="AF37" s="1034"/>
      <c r="AG37" s="1034"/>
      <c r="AH37" s="1034"/>
      <c r="AI37" s="1034"/>
      <c r="AJ37" s="1034"/>
      <c r="AK37" s="1034">
        <f>SUM(Y28:AK28)/13</f>
        <v>-3634047.0955260391</v>
      </c>
      <c r="AM37" s="1034"/>
      <c r="AN37" s="1034"/>
      <c r="AO37" s="1034"/>
      <c r="AP37" s="1034"/>
      <c r="AQ37" s="1034"/>
      <c r="AR37" s="1034"/>
      <c r="AS37" s="1034"/>
      <c r="AT37" s="1034"/>
      <c r="AU37" s="1034"/>
      <c r="AV37" s="1034"/>
      <c r="AW37" s="1034"/>
      <c r="AX37" s="1034">
        <f>SUM(AL28:AX28)/13</f>
        <v>-4044772.4302671496</v>
      </c>
      <c r="BQ37" s="996"/>
    </row>
    <row r="38" spans="1:69" ht="14.1" customHeight="1">
      <c r="A38" s="998" t="s">
        <v>1419</v>
      </c>
      <c r="X38" s="1035"/>
      <c r="Y38" s="1013"/>
      <c r="Z38" s="1013"/>
      <c r="AA38" s="1013"/>
      <c r="AB38" s="1013"/>
      <c r="AC38" s="1013"/>
      <c r="AD38" s="1013"/>
      <c r="AE38" s="1013"/>
      <c r="AF38" s="1013"/>
      <c r="AG38" s="1013"/>
      <c r="AH38" s="1013"/>
      <c r="AI38" s="1013"/>
      <c r="AJ38" s="1013"/>
      <c r="AK38" s="1035"/>
      <c r="AM38" s="1013"/>
      <c r="AN38" s="1013"/>
      <c r="AO38" s="1013"/>
      <c r="AP38" s="1013"/>
      <c r="AQ38" s="1013"/>
      <c r="AR38" s="1013"/>
      <c r="AS38" s="1013"/>
      <c r="AT38" s="1013"/>
      <c r="AU38" s="1013"/>
      <c r="AV38" s="1013"/>
      <c r="AW38" s="1013"/>
      <c r="AX38" s="1035"/>
      <c r="BQ38" s="996"/>
    </row>
    <row r="39" spans="1:69" ht="14.1" customHeight="1">
      <c r="A39" s="1036" t="s">
        <v>1420</v>
      </c>
      <c r="B39" s="1037"/>
      <c r="C39" s="1037"/>
      <c r="D39" s="1037"/>
      <c r="E39" s="1037"/>
      <c r="F39" s="1037"/>
      <c r="G39" s="1037"/>
      <c r="H39" s="1037"/>
      <c r="I39" s="1037"/>
      <c r="J39" s="1037"/>
      <c r="K39" s="1037"/>
      <c r="X39" s="1034">
        <f>X38+X37</f>
        <v>-3163683.3960283706</v>
      </c>
      <c r="Y39" s="1034"/>
      <c r="Z39" s="1034"/>
      <c r="AA39" s="1034"/>
      <c r="AB39" s="1034"/>
      <c r="AC39" s="1034"/>
      <c r="AD39" s="1034"/>
      <c r="AE39" s="1034"/>
      <c r="AF39" s="1034"/>
      <c r="AG39" s="1034"/>
      <c r="AH39" s="1034"/>
      <c r="AI39" s="1034"/>
      <c r="AJ39" s="1034"/>
      <c r="AK39" s="1034">
        <f>AK38+AK37</f>
        <v>-3634047.0955260391</v>
      </c>
      <c r="AM39" s="1034"/>
      <c r="AN39" s="1034"/>
      <c r="AO39" s="1034"/>
      <c r="AP39" s="1034"/>
      <c r="AQ39" s="1034"/>
      <c r="AR39" s="1034"/>
      <c r="AS39" s="1034"/>
      <c r="AT39" s="1034"/>
      <c r="AU39" s="1034"/>
      <c r="AV39" s="1034"/>
      <c r="AW39" s="1034"/>
      <c r="AX39" s="1034">
        <f>AX38+AX37</f>
        <v>-4044772.4302671496</v>
      </c>
      <c r="BQ39" s="996"/>
    </row>
    <row r="40" spans="1:69" ht="14.1" customHeight="1">
      <c r="A40" s="1036" t="s">
        <v>1421</v>
      </c>
      <c r="B40" s="1037"/>
      <c r="C40" s="1037"/>
      <c r="D40" s="1037"/>
      <c r="E40" s="1037"/>
      <c r="F40" s="1037"/>
      <c r="G40" s="1037"/>
      <c r="H40" s="1037"/>
      <c r="I40" s="1037"/>
      <c r="J40" s="1037"/>
      <c r="K40" s="1037"/>
      <c r="X40" s="1038">
        <v>0</v>
      </c>
      <c r="Y40" s="1034"/>
      <c r="Z40" s="1034"/>
      <c r="AA40" s="1034"/>
      <c r="AB40" s="1034"/>
      <c r="AC40" s="1034"/>
      <c r="AD40" s="1034"/>
      <c r="AE40" s="1034"/>
      <c r="AF40" s="1034"/>
      <c r="AG40" s="1034"/>
      <c r="AH40" s="1034"/>
      <c r="AI40" s="1034"/>
      <c r="AJ40" s="1034"/>
      <c r="AK40" s="1038">
        <v>0</v>
      </c>
      <c r="AM40" s="1034"/>
      <c r="AN40" s="1034"/>
      <c r="AO40" s="1034"/>
      <c r="AP40" s="1034"/>
      <c r="AQ40" s="1034"/>
      <c r="AR40" s="1034"/>
      <c r="AS40" s="1034"/>
      <c r="AT40" s="1034"/>
      <c r="AU40" s="1034"/>
      <c r="AV40" s="1034"/>
      <c r="AW40" s="1034"/>
      <c r="AX40" s="1038">
        <v>0</v>
      </c>
      <c r="BM40" s="1013"/>
      <c r="BQ40" s="996"/>
    </row>
    <row r="41" spans="1:69" ht="14.1" customHeight="1">
      <c r="A41" s="998" t="s">
        <v>1422</v>
      </c>
      <c r="L41" s="1013"/>
      <c r="M41" s="1007"/>
      <c r="N41" s="1007"/>
      <c r="O41" s="1007"/>
      <c r="P41" s="1007"/>
      <c r="Q41" s="1007"/>
      <c r="R41" s="1007"/>
      <c r="S41" s="1007"/>
      <c r="T41" s="1007"/>
      <c r="U41" s="1007"/>
      <c r="V41" s="1007"/>
      <c r="W41" s="1007"/>
      <c r="X41" s="1026">
        <f>+X40+X39</f>
        <v>-3163683.3960283706</v>
      </c>
      <c r="Y41" s="1026"/>
      <c r="Z41" s="1026"/>
      <c r="AA41" s="1026"/>
      <c r="AB41" s="1026"/>
      <c r="AC41" s="1026"/>
      <c r="AD41" s="1026"/>
      <c r="AE41" s="1026"/>
      <c r="AF41" s="1026"/>
      <c r="AG41" s="1026"/>
      <c r="AH41" s="1026"/>
      <c r="AI41" s="1026"/>
      <c r="AJ41" s="1026"/>
      <c r="AK41" s="1026">
        <f>+AK40+AK39</f>
        <v>-3634047.0955260391</v>
      </c>
      <c r="AM41" s="1026"/>
      <c r="AN41" s="1026"/>
      <c r="AO41" s="1026"/>
      <c r="AP41" s="1026"/>
      <c r="AQ41" s="1026"/>
      <c r="AR41" s="1026"/>
      <c r="AS41" s="1026"/>
      <c r="AT41" s="1026"/>
      <c r="AU41" s="1026"/>
      <c r="AV41" s="1026"/>
      <c r="AW41" s="1026"/>
      <c r="AX41" s="1026">
        <f>+AX40+AX39</f>
        <v>-4044772.4302671496</v>
      </c>
      <c r="BQ41" s="996"/>
    </row>
    <row r="42" spans="1:69" ht="14.1" customHeight="1" thickBot="1">
      <c r="A42" s="1039"/>
      <c r="B42" s="1040"/>
      <c r="C42" s="1040"/>
      <c r="D42" s="1040"/>
      <c r="E42" s="1040"/>
      <c r="F42" s="1040"/>
      <c r="G42" s="1040"/>
      <c r="H42" s="1040"/>
      <c r="I42" s="1040"/>
      <c r="J42" s="1040"/>
      <c r="K42" s="1040"/>
      <c r="L42" s="1041"/>
      <c r="M42" s="1042"/>
      <c r="N42" s="1042"/>
      <c r="O42" s="1042"/>
      <c r="P42" s="1042"/>
      <c r="Q42" s="1042"/>
      <c r="R42" s="1042"/>
      <c r="S42" s="1042"/>
      <c r="T42" s="1042"/>
      <c r="U42" s="1042"/>
      <c r="V42" s="1042"/>
      <c r="W42" s="1042"/>
      <c r="X42" s="1042"/>
      <c r="Y42" s="1042"/>
      <c r="Z42" s="1042"/>
      <c r="AA42" s="1042"/>
      <c r="AB42" s="1042"/>
      <c r="AC42" s="1042"/>
      <c r="AD42" s="1042"/>
      <c r="AE42" s="1042"/>
      <c r="AF42" s="1042"/>
      <c r="AG42" s="1042"/>
      <c r="AH42" s="1042"/>
      <c r="AI42" s="1042"/>
      <c r="AJ42" s="1042"/>
      <c r="AK42" s="1042"/>
      <c r="AL42" s="1040"/>
      <c r="AM42" s="1042"/>
      <c r="AN42" s="1042"/>
      <c r="AO42" s="1042"/>
      <c r="AP42" s="1042"/>
      <c r="AQ42" s="1042"/>
      <c r="AR42" s="1042"/>
      <c r="AS42" s="1042"/>
      <c r="AT42" s="1042"/>
      <c r="AU42" s="1042"/>
      <c r="AV42" s="1042"/>
      <c r="AW42" s="1042"/>
      <c r="AX42" s="1042"/>
      <c r="AY42" s="1040"/>
      <c r="AZ42" s="1040"/>
      <c r="BA42" s="1040"/>
      <c r="BB42" s="1040"/>
      <c r="BC42" s="1040"/>
      <c r="BD42" s="1040"/>
      <c r="BE42" s="1040"/>
      <c r="BF42" s="1040"/>
      <c r="BG42" s="1040"/>
      <c r="BH42" s="1040"/>
      <c r="BI42" s="1040"/>
      <c r="BJ42" s="1040"/>
      <c r="BK42" s="1040"/>
      <c r="BL42" s="1040"/>
      <c r="BM42" s="1040"/>
      <c r="BN42" s="1040"/>
      <c r="BO42" s="1040"/>
      <c r="BP42" s="1040"/>
      <c r="BQ42" s="1043"/>
    </row>
    <row r="43" spans="1:69" ht="14.1" customHeight="1">
      <c r="L43" s="1013"/>
      <c r="M43" s="1007"/>
      <c r="N43" s="1007"/>
      <c r="O43" s="1007"/>
      <c r="P43" s="1007"/>
      <c r="Q43" s="1007"/>
      <c r="R43" s="1007"/>
      <c r="S43" s="1007"/>
      <c r="T43" s="1007"/>
      <c r="U43" s="1007"/>
      <c r="V43" s="1007"/>
      <c r="W43" s="1007"/>
      <c r="X43" s="1007"/>
      <c r="Y43" s="1007"/>
      <c r="Z43" s="1007"/>
      <c r="AA43" s="1007"/>
      <c r="AB43" s="1007"/>
      <c r="AC43" s="1007"/>
      <c r="AD43" s="1007"/>
      <c r="AE43" s="1007"/>
      <c r="AF43" s="1007"/>
      <c r="AG43" s="1007"/>
      <c r="AH43" s="1007"/>
      <c r="AI43" s="1007"/>
      <c r="AJ43" s="1007"/>
      <c r="AK43" s="1007"/>
      <c r="AM43" s="1007"/>
      <c r="AN43" s="1007"/>
      <c r="AO43" s="1007"/>
      <c r="AP43" s="1007"/>
      <c r="AQ43" s="1007"/>
      <c r="AR43" s="1007"/>
      <c r="AS43" s="1007"/>
      <c r="AT43" s="1007"/>
      <c r="AU43" s="1007"/>
      <c r="AV43" s="1007"/>
      <c r="AW43" s="1007"/>
      <c r="AX43" s="1007"/>
    </row>
    <row r="44" spans="1:69" ht="14.1" customHeight="1">
      <c r="L44" s="1013"/>
      <c r="M44" s="1007"/>
      <c r="N44" s="1007"/>
      <c r="O44" s="1007"/>
      <c r="P44" s="1007"/>
      <c r="Q44" s="1007"/>
      <c r="R44" s="1007"/>
      <c r="S44" s="1007"/>
      <c r="T44" s="1007"/>
      <c r="U44" s="1007"/>
      <c r="V44" s="1007"/>
      <c r="W44" s="1007"/>
      <c r="X44" s="1007"/>
      <c r="Y44" s="1007"/>
      <c r="Z44" s="1007"/>
      <c r="AA44" s="1007"/>
      <c r="AB44" s="1007"/>
      <c r="AC44" s="1007"/>
      <c r="AD44" s="1007"/>
      <c r="AE44" s="1007"/>
      <c r="AF44" s="1007"/>
      <c r="AG44" s="1007"/>
      <c r="AH44" s="1007"/>
      <c r="AI44" s="1007"/>
      <c r="AJ44" s="1007"/>
      <c r="AK44" s="1007"/>
      <c r="AM44" s="1007"/>
      <c r="AN44" s="1007"/>
      <c r="AO44" s="1007"/>
      <c r="AP44" s="1007"/>
      <c r="AQ44" s="1007"/>
      <c r="AR44" s="1007"/>
      <c r="AS44" s="1007"/>
      <c r="AT44" s="1007"/>
      <c r="AU44" s="1007"/>
      <c r="AV44" s="1007"/>
      <c r="AW44" s="1007"/>
      <c r="AX44" s="1007"/>
    </row>
    <row r="45" spans="1:69" ht="14.1" customHeight="1" thickBot="1">
      <c r="L45" s="1013"/>
      <c r="M45" s="1007"/>
      <c r="N45" s="1007"/>
      <c r="O45" s="1007"/>
      <c r="P45" s="1007"/>
      <c r="Q45" s="1007"/>
      <c r="R45" s="1007"/>
      <c r="S45" s="1007"/>
      <c r="T45" s="1007"/>
      <c r="U45" s="1007"/>
      <c r="V45" s="1007"/>
      <c r="W45" s="1007"/>
      <c r="X45" s="1007"/>
      <c r="Y45" s="1007"/>
      <c r="Z45" s="1007"/>
      <c r="AA45" s="1007"/>
      <c r="AB45" s="1007"/>
      <c r="AC45" s="1007"/>
      <c r="AD45" s="1007"/>
      <c r="AE45" s="1007"/>
      <c r="AF45" s="1007"/>
      <c r="AG45" s="1007"/>
      <c r="AH45" s="1007"/>
      <c r="AI45" s="1007"/>
      <c r="AJ45" s="1007"/>
      <c r="AK45" s="1007"/>
      <c r="AM45" s="1007"/>
      <c r="AN45" s="1007"/>
      <c r="AO45" s="1007"/>
      <c r="AP45" s="1007"/>
      <c r="AQ45" s="1007"/>
      <c r="AR45" s="1007"/>
      <c r="AS45" s="1007"/>
      <c r="AT45" s="1007"/>
      <c r="AU45" s="1007"/>
      <c r="AV45" s="1007"/>
      <c r="AW45" s="1007"/>
      <c r="AX45" s="1007"/>
    </row>
    <row r="46" spans="1:69" ht="14.1" customHeight="1">
      <c r="A46" s="986" t="s">
        <v>1423</v>
      </c>
      <c r="B46" s="987"/>
      <c r="C46" s="987"/>
      <c r="D46" s="987"/>
      <c r="E46" s="987"/>
      <c r="F46" s="987"/>
      <c r="G46" s="987"/>
      <c r="H46" s="987"/>
      <c r="I46" s="987"/>
      <c r="J46" s="987"/>
      <c r="K46" s="987"/>
      <c r="L46" s="989"/>
      <c r="M46" s="1044"/>
      <c r="N46" s="1044"/>
      <c r="O46" s="1044"/>
      <c r="P46" s="1044"/>
      <c r="Q46" s="1044"/>
      <c r="R46" s="1044"/>
      <c r="S46" s="1044"/>
      <c r="T46" s="1044"/>
      <c r="U46" s="1044"/>
      <c r="V46" s="1044"/>
      <c r="W46" s="1044"/>
      <c r="X46" s="1044"/>
      <c r="Y46" s="1044"/>
      <c r="Z46" s="1044"/>
      <c r="AA46" s="1044"/>
      <c r="AB46" s="1044"/>
      <c r="AC46" s="1044"/>
      <c r="AD46" s="1044"/>
      <c r="AE46" s="1044"/>
      <c r="AF46" s="1044"/>
      <c r="AG46" s="1044"/>
      <c r="AH46" s="1044"/>
      <c r="AI46" s="1044"/>
      <c r="AJ46" s="1044"/>
      <c r="AK46" s="1044"/>
      <c r="AL46" s="1044"/>
      <c r="AM46" s="1044"/>
      <c r="AN46" s="1044"/>
      <c r="AO46" s="1044"/>
      <c r="AP46" s="1044"/>
      <c r="AQ46" s="1044"/>
      <c r="AR46" s="1044"/>
      <c r="AS46" s="1044"/>
      <c r="AT46" s="1044"/>
      <c r="AU46" s="1044"/>
      <c r="AV46" s="1044"/>
      <c r="AW46" s="1044"/>
      <c r="AX46" s="1044"/>
      <c r="AY46" s="1044"/>
      <c r="AZ46" s="1044"/>
      <c r="BA46" s="1044"/>
      <c r="BB46" s="1044"/>
      <c r="BC46" s="1044"/>
      <c r="BD46" s="1044"/>
      <c r="BE46" s="1044"/>
      <c r="BF46" s="1044"/>
      <c r="BG46" s="1044"/>
      <c r="BH46" s="1044"/>
      <c r="BI46" s="1044"/>
      <c r="BJ46" s="1044"/>
      <c r="BK46" s="1044"/>
      <c r="BL46" s="1044"/>
      <c r="BM46" s="989"/>
      <c r="BN46" s="989"/>
      <c r="BO46" s="989"/>
      <c r="BP46" s="989"/>
      <c r="BQ46" s="990"/>
    </row>
    <row r="47" spans="1:69" ht="14.1" customHeight="1">
      <c r="A47" s="998"/>
      <c r="C47" s="1045">
        <v>116058504.18000001</v>
      </c>
      <c r="D47" s="984" t="s">
        <v>1424</v>
      </c>
      <c r="L47" s="984">
        <v>13</v>
      </c>
      <c r="M47" s="999">
        <v>15</v>
      </c>
      <c r="N47" s="999">
        <f t="shared" ref="N47:X47" si="56">M47+1</f>
        <v>16</v>
      </c>
      <c r="O47" s="999">
        <f t="shared" si="56"/>
        <v>17</v>
      </c>
      <c r="P47" s="999">
        <f t="shared" si="56"/>
        <v>18</v>
      </c>
      <c r="Q47" s="999">
        <f t="shared" si="56"/>
        <v>19</v>
      </c>
      <c r="R47" s="999">
        <f t="shared" si="56"/>
        <v>20</v>
      </c>
      <c r="S47" s="999">
        <f t="shared" si="56"/>
        <v>21</v>
      </c>
      <c r="T47" s="999">
        <f t="shared" si="56"/>
        <v>22</v>
      </c>
      <c r="U47" s="999">
        <f t="shared" si="56"/>
        <v>23</v>
      </c>
      <c r="V47" s="999">
        <f t="shared" si="56"/>
        <v>24</v>
      </c>
      <c r="W47" s="999">
        <f t="shared" si="56"/>
        <v>25</v>
      </c>
      <c r="X47" s="999">
        <f t="shared" si="56"/>
        <v>26</v>
      </c>
      <c r="Y47" s="999"/>
      <c r="Z47" s="999"/>
      <c r="AA47" s="999"/>
      <c r="AB47" s="999"/>
      <c r="AC47" s="999"/>
      <c r="AD47" s="999"/>
      <c r="AE47" s="999"/>
      <c r="AF47" s="999"/>
      <c r="AG47" s="999"/>
      <c r="AH47" s="999"/>
      <c r="AI47" s="999"/>
      <c r="AJ47" s="999"/>
      <c r="AK47" s="999"/>
      <c r="AM47" s="999"/>
      <c r="AN47" s="999"/>
      <c r="AO47" s="999"/>
      <c r="AP47" s="999"/>
      <c r="AQ47" s="999"/>
      <c r="AR47" s="999"/>
      <c r="AS47" s="999"/>
      <c r="AT47" s="999"/>
      <c r="AU47" s="999"/>
      <c r="AV47" s="999"/>
      <c r="AW47" s="999"/>
      <c r="AX47" s="999"/>
      <c r="BQ47" s="996"/>
    </row>
    <row r="48" spans="1:69" ht="14.1" customHeight="1">
      <c r="A48" s="1000" t="s">
        <v>1396</v>
      </c>
      <c r="B48" s="1001">
        <v>44286</v>
      </c>
      <c r="C48" s="1001">
        <f>B48+30</f>
        <v>44316</v>
      </c>
      <c r="D48" s="1001">
        <f>C48+30</f>
        <v>44346</v>
      </c>
      <c r="E48" s="1001">
        <f t="shared" ref="E48:K48" si="57">D48+30</f>
        <v>44376</v>
      </c>
      <c r="F48" s="1001">
        <f t="shared" si="57"/>
        <v>44406</v>
      </c>
      <c r="G48" s="1001">
        <f t="shared" si="57"/>
        <v>44436</v>
      </c>
      <c r="H48" s="1001">
        <f t="shared" si="57"/>
        <v>44466</v>
      </c>
      <c r="I48" s="1001">
        <f t="shared" si="57"/>
        <v>44496</v>
      </c>
      <c r="J48" s="1001">
        <f t="shared" si="57"/>
        <v>44526</v>
      </c>
      <c r="K48" s="1001">
        <f t="shared" si="57"/>
        <v>44556</v>
      </c>
      <c r="L48" s="1001">
        <v>44561</v>
      </c>
      <c r="M48" s="1001">
        <f>L48+30</f>
        <v>44591</v>
      </c>
      <c r="N48" s="1001">
        <f t="shared" ref="N48:X48" si="58">M48+30</f>
        <v>44621</v>
      </c>
      <c r="O48" s="1001">
        <f t="shared" si="58"/>
        <v>44651</v>
      </c>
      <c r="P48" s="1001">
        <f t="shared" si="58"/>
        <v>44681</v>
      </c>
      <c r="Q48" s="1001">
        <f t="shared" si="58"/>
        <v>44711</v>
      </c>
      <c r="R48" s="1001">
        <f t="shared" si="58"/>
        <v>44741</v>
      </c>
      <c r="S48" s="1001">
        <f t="shared" si="58"/>
        <v>44771</v>
      </c>
      <c r="T48" s="1001">
        <f t="shared" si="58"/>
        <v>44801</v>
      </c>
      <c r="U48" s="1001">
        <f t="shared" si="58"/>
        <v>44831</v>
      </c>
      <c r="V48" s="1001">
        <f t="shared" si="58"/>
        <v>44861</v>
      </c>
      <c r="W48" s="1001">
        <f t="shared" si="58"/>
        <v>44891</v>
      </c>
      <c r="X48" s="1001">
        <f t="shared" si="58"/>
        <v>44921</v>
      </c>
      <c r="Y48" s="1001" t="s">
        <v>1398</v>
      </c>
      <c r="Z48" s="1001">
        <f>X48+30</f>
        <v>44951</v>
      </c>
      <c r="AA48" s="1001">
        <f>Z48+30</f>
        <v>44981</v>
      </c>
      <c r="AB48" s="1001">
        <f t="shared" ref="AB48:AK48" si="59">AA48+30</f>
        <v>45011</v>
      </c>
      <c r="AC48" s="1001">
        <f t="shared" si="59"/>
        <v>45041</v>
      </c>
      <c r="AD48" s="1001">
        <f t="shared" si="59"/>
        <v>45071</v>
      </c>
      <c r="AE48" s="1001">
        <f t="shared" si="59"/>
        <v>45101</v>
      </c>
      <c r="AF48" s="1001">
        <f t="shared" si="59"/>
        <v>45131</v>
      </c>
      <c r="AG48" s="1001">
        <f t="shared" si="59"/>
        <v>45161</v>
      </c>
      <c r="AH48" s="1001">
        <f t="shared" si="59"/>
        <v>45191</v>
      </c>
      <c r="AI48" s="1001">
        <f t="shared" si="59"/>
        <v>45221</v>
      </c>
      <c r="AJ48" s="1001">
        <f t="shared" si="59"/>
        <v>45251</v>
      </c>
      <c r="AK48" s="1001">
        <f t="shared" si="59"/>
        <v>45281</v>
      </c>
      <c r="AL48" s="1001" t="s">
        <v>1399</v>
      </c>
      <c r="AM48" s="1001">
        <f>AK48+30</f>
        <v>45311</v>
      </c>
      <c r="AN48" s="1001">
        <f>AM48+30</f>
        <v>45341</v>
      </c>
      <c r="AO48" s="1001">
        <f t="shared" ref="AO48:AX48" si="60">AN48+30</f>
        <v>45371</v>
      </c>
      <c r="AP48" s="1001">
        <f t="shared" si="60"/>
        <v>45401</v>
      </c>
      <c r="AQ48" s="1001">
        <f t="shared" si="60"/>
        <v>45431</v>
      </c>
      <c r="AR48" s="1001">
        <f t="shared" si="60"/>
        <v>45461</v>
      </c>
      <c r="AS48" s="1001">
        <f t="shared" si="60"/>
        <v>45491</v>
      </c>
      <c r="AT48" s="1001">
        <f t="shared" si="60"/>
        <v>45521</v>
      </c>
      <c r="AU48" s="1001">
        <f t="shared" si="60"/>
        <v>45551</v>
      </c>
      <c r="AV48" s="1001">
        <f t="shared" si="60"/>
        <v>45581</v>
      </c>
      <c r="AW48" s="1001">
        <f t="shared" si="60"/>
        <v>45611</v>
      </c>
      <c r="AX48" s="1001">
        <f t="shared" si="60"/>
        <v>45641</v>
      </c>
      <c r="AY48" s="1001" t="s">
        <v>1399</v>
      </c>
      <c r="AZ48" s="1001"/>
      <c r="BA48" s="1001"/>
      <c r="BB48" s="1001"/>
      <c r="BC48" s="1001"/>
      <c r="BD48" s="1001"/>
      <c r="BE48" s="1001"/>
      <c r="BF48" s="1001"/>
      <c r="BG48" s="1001"/>
      <c r="BH48" s="1001"/>
      <c r="BI48" s="1001"/>
      <c r="BJ48" s="1001"/>
      <c r="BK48" s="1001"/>
      <c r="BL48" s="1001"/>
      <c r="BM48" s="1001" t="s">
        <v>1401</v>
      </c>
      <c r="BQ48" s="996"/>
    </row>
    <row r="49" spans="1:69" ht="14.1" customHeight="1">
      <c r="A49" s="1003" t="s">
        <v>1402</v>
      </c>
      <c r="B49" s="1004"/>
      <c r="C49" s="1004"/>
      <c r="D49" s="1004"/>
      <c r="E49" s="1004"/>
      <c r="F49" s="1004"/>
      <c r="G49" s="1004"/>
      <c r="H49" s="1004"/>
      <c r="I49" s="1004"/>
      <c r="J49" s="1004"/>
      <c r="K49" s="1004"/>
      <c r="L49" s="1005"/>
      <c r="M49" s="1005"/>
      <c r="BQ49" s="996"/>
    </row>
    <row r="50" spans="1:69" ht="14.1" customHeight="1">
      <c r="A50" s="1006" t="s">
        <v>1403</v>
      </c>
      <c r="B50" s="1046">
        <v>0</v>
      </c>
      <c r="C50" s="1046">
        <v>0</v>
      </c>
      <c r="D50" s="1046">
        <v>385329</v>
      </c>
      <c r="E50" s="1046">
        <v>195082</v>
      </c>
      <c r="F50" s="1046">
        <v>215721</v>
      </c>
      <c r="G50" s="1046">
        <v>212186</v>
      </c>
      <c r="H50" s="1046">
        <v>214599</v>
      </c>
      <c r="I50" s="1046">
        <v>214976</v>
      </c>
      <c r="J50" s="1046">
        <v>214881</v>
      </c>
      <c r="K50" s="1046">
        <v>216032</v>
      </c>
      <c r="L50" s="1007">
        <f>SUM(C50:K50)</f>
        <v>1868806</v>
      </c>
      <c r="M50" s="1047">
        <v>222116</v>
      </c>
      <c r="N50" s="1047">
        <v>220549</v>
      </c>
      <c r="O50" s="1047">
        <v>220535</v>
      </c>
      <c r="P50" s="1047">
        <v>220504</v>
      </c>
      <c r="Q50" s="1047">
        <v>208492</v>
      </c>
      <c r="R50" s="1047">
        <v>193140</v>
      </c>
      <c r="S50" s="1047">
        <v>189167</v>
      </c>
      <c r="T50" s="1047">
        <v>189155</v>
      </c>
      <c r="U50" s="1007">
        <v>186693.44704091668</v>
      </c>
      <c r="V50" s="1007">
        <v>186693.44704091668</v>
      </c>
      <c r="W50" s="1007">
        <v>199412.70173091668</v>
      </c>
      <c r="X50" s="1007">
        <v>199412.70173091668</v>
      </c>
      <c r="Y50" s="1007">
        <f>SUM(L50:X50)</f>
        <v>4304676.2975436673</v>
      </c>
      <c r="Z50" s="1007">
        <v>199412.70173091668</v>
      </c>
      <c r="AA50" s="1007">
        <v>199412.70173091668</v>
      </c>
      <c r="AB50" s="1007">
        <v>215950.09988526374</v>
      </c>
      <c r="AC50" s="1007">
        <v>215950.09988526374</v>
      </c>
      <c r="AD50" s="1007">
        <v>215950.09988526374</v>
      </c>
      <c r="AE50" s="1007">
        <v>215950.09988526374</v>
      </c>
      <c r="AF50" s="1007">
        <v>215950.09988526374</v>
      </c>
      <c r="AG50" s="1007">
        <v>215950.09988526374</v>
      </c>
      <c r="AH50" s="1007">
        <v>215950.09988526374</v>
      </c>
      <c r="AI50" s="1007">
        <v>215950.09988526374</v>
      </c>
      <c r="AJ50" s="1007">
        <v>215950.09988526374</v>
      </c>
      <c r="AK50" s="1007">
        <v>217924.24280227729</v>
      </c>
      <c r="AL50" s="1007">
        <f t="shared" ref="AL50:AL51" si="61">SUM(Y50:AK50)</f>
        <v>6864976.8427751483</v>
      </c>
      <c r="AM50" s="1007">
        <v>194122.33333333334</v>
      </c>
      <c r="AN50" s="1007">
        <v>194122.33333333334</v>
      </c>
      <c r="AO50" s="1007">
        <v>194122.33333333334</v>
      </c>
      <c r="AP50" s="1007">
        <v>194122.33333333334</v>
      </c>
      <c r="AQ50" s="1007">
        <v>194122.33333333334</v>
      </c>
      <c r="AR50" s="1007">
        <v>194122.33333333334</v>
      </c>
      <c r="AS50" s="1007">
        <v>194122.33333333334</v>
      </c>
      <c r="AT50" s="1007">
        <v>194122.33333333334</v>
      </c>
      <c r="AU50" s="1007">
        <v>194122.33333333334</v>
      </c>
      <c r="AV50" s="1007">
        <v>194122.33333333334</v>
      </c>
      <c r="AW50" s="1007">
        <v>194122.33333333334</v>
      </c>
      <c r="AX50" s="1007">
        <v>194122.33333333334</v>
      </c>
      <c r="AY50" s="1007">
        <f>SUM(AL50:AX50)</f>
        <v>9194444.8427751493</v>
      </c>
      <c r="AZ50" s="1007"/>
      <c r="BA50" s="1007"/>
      <c r="BB50" s="1007"/>
      <c r="BC50" s="1007"/>
      <c r="BD50" s="1007"/>
      <c r="BE50" s="1007"/>
      <c r="BF50" s="1007"/>
      <c r="BG50" s="1007"/>
      <c r="BH50" s="1007"/>
      <c r="BI50" s="1007"/>
      <c r="BJ50" s="1007"/>
      <c r="BK50" s="1007"/>
      <c r="BL50" s="1007"/>
      <c r="BM50" s="1013">
        <f>AY50</f>
        <v>9194444.8427751493</v>
      </c>
      <c r="BN50" s="1008"/>
      <c r="BO50" s="1009"/>
      <c r="BQ50" s="996"/>
    </row>
    <row r="51" spans="1:69" ht="14.1" customHeight="1">
      <c r="A51" s="1006" t="s">
        <v>1404</v>
      </c>
      <c r="B51" s="1046">
        <v>0</v>
      </c>
      <c r="C51" s="1046">
        <v>0</v>
      </c>
      <c r="D51" s="1046">
        <v>-1091685</v>
      </c>
      <c r="E51" s="1046">
        <v>-545843</v>
      </c>
      <c r="F51" s="1046">
        <v>-545843</v>
      </c>
      <c r="G51" s="1046">
        <v>-545843</v>
      </c>
      <c r="H51" s="1046">
        <v>-545843</v>
      </c>
      <c r="I51" s="1046">
        <v>-545843</v>
      </c>
      <c r="J51" s="1046">
        <v>-545843</v>
      </c>
      <c r="K51" s="1046">
        <v>-1368199</v>
      </c>
      <c r="L51" s="1007">
        <f>SUM(B51:K51)</f>
        <v>-5734942</v>
      </c>
      <c r="M51" s="1047">
        <v>-747860</v>
      </c>
      <c r="N51" s="1047">
        <v>-747860</v>
      </c>
      <c r="O51" s="1047">
        <v>-747860</v>
      </c>
      <c r="P51" s="1047">
        <v>-747860</v>
      </c>
      <c r="Q51" s="1047">
        <v>-747860</v>
      </c>
      <c r="R51" s="1047">
        <v>-747860</v>
      </c>
      <c r="S51" s="1047">
        <v>-747860</v>
      </c>
      <c r="T51" s="1047">
        <v>401389</v>
      </c>
      <c r="U51" s="1007">
        <v>-1035173.75</v>
      </c>
      <c r="V51" s="1007">
        <f>U51</f>
        <v>-1035173.75</v>
      </c>
      <c r="W51" s="1007">
        <f>V51</f>
        <v>-1035173.75</v>
      </c>
      <c r="X51" s="1007">
        <f>W51</f>
        <v>-1035173.75</v>
      </c>
      <c r="Y51" s="1007">
        <f>SUM(L51:X51)</f>
        <v>-14709268</v>
      </c>
      <c r="Z51" s="1007">
        <v>-745513.16666666663</v>
      </c>
      <c r="AA51" s="1007">
        <f>Z51</f>
        <v>-745513.16666666663</v>
      </c>
      <c r="AB51" s="1007">
        <f>AA51</f>
        <v>-745513.16666666663</v>
      </c>
      <c r="AC51" s="1007">
        <f>AB51</f>
        <v>-745513.16666666663</v>
      </c>
      <c r="AD51" s="1007">
        <f t="shared" ref="AD51:AK51" si="62">AC51</f>
        <v>-745513.16666666663</v>
      </c>
      <c r="AE51" s="1007">
        <f t="shared" si="62"/>
        <v>-745513.16666666663</v>
      </c>
      <c r="AF51" s="1007">
        <f t="shared" si="62"/>
        <v>-745513.16666666663</v>
      </c>
      <c r="AG51" s="1007">
        <f t="shared" si="62"/>
        <v>-745513.16666666663</v>
      </c>
      <c r="AH51" s="1007">
        <f t="shared" si="62"/>
        <v>-745513.16666666663</v>
      </c>
      <c r="AI51" s="1007">
        <f t="shared" si="62"/>
        <v>-745513.16666666663</v>
      </c>
      <c r="AJ51" s="1007">
        <f t="shared" si="62"/>
        <v>-745513.16666666663</v>
      </c>
      <c r="AK51" s="1007">
        <f t="shared" si="62"/>
        <v>-745513.16666666663</v>
      </c>
      <c r="AL51" s="1007">
        <f t="shared" si="61"/>
        <v>-23655426.000000011</v>
      </c>
      <c r="AM51" s="1007">
        <v>-617836.95833333337</v>
      </c>
      <c r="AN51" s="1007">
        <f>AM51</f>
        <v>-617836.95833333337</v>
      </c>
      <c r="AO51" s="1007">
        <f>AN51</f>
        <v>-617836.95833333337</v>
      </c>
      <c r="AP51" s="1007">
        <f>AO51</f>
        <v>-617836.95833333337</v>
      </c>
      <c r="AQ51" s="1007">
        <f t="shared" ref="AQ51:AX51" si="63">AP51</f>
        <v>-617836.95833333337</v>
      </c>
      <c r="AR51" s="1007">
        <f t="shared" si="63"/>
        <v>-617836.95833333337</v>
      </c>
      <c r="AS51" s="1007">
        <f t="shared" si="63"/>
        <v>-617836.95833333337</v>
      </c>
      <c r="AT51" s="1007">
        <f t="shared" si="63"/>
        <v>-617836.95833333337</v>
      </c>
      <c r="AU51" s="1007">
        <f t="shared" si="63"/>
        <v>-617836.95833333337</v>
      </c>
      <c r="AV51" s="1007">
        <f t="shared" si="63"/>
        <v>-617836.95833333337</v>
      </c>
      <c r="AW51" s="1007">
        <f t="shared" si="63"/>
        <v>-617836.95833333337</v>
      </c>
      <c r="AX51" s="1007">
        <f t="shared" si="63"/>
        <v>-617836.95833333337</v>
      </c>
      <c r="AY51" s="1007">
        <f t="shared" ref="AY51" si="64">SUM(AL51:AX51)</f>
        <v>-31069469.499999996</v>
      </c>
      <c r="AZ51" s="1007"/>
      <c r="BA51" s="1007"/>
      <c r="BB51" s="1007"/>
      <c r="BC51" s="1007"/>
      <c r="BD51" s="1007"/>
      <c r="BE51" s="1007"/>
      <c r="BF51" s="1007"/>
      <c r="BG51" s="1007"/>
      <c r="BH51" s="1007"/>
      <c r="BI51" s="1007"/>
      <c r="BJ51" s="1007"/>
      <c r="BK51" s="1007"/>
      <c r="BL51" s="1007"/>
      <c r="BM51" s="1013">
        <f>AY51</f>
        <v>-31069469.499999996</v>
      </c>
      <c r="BN51" s="1010"/>
      <c r="BO51" s="1009"/>
      <c r="BQ51" s="996"/>
    </row>
    <row r="52" spans="1:69" ht="14.1" customHeight="1" thickBot="1">
      <c r="A52" s="1011" t="s">
        <v>1406</v>
      </c>
      <c r="B52" s="1012">
        <f t="shared" ref="B52:AK52" si="65">SUM(B50:B51)</f>
        <v>0</v>
      </c>
      <c r="C52" s="1012">
        <f t="shared" si="65"/>
        <v>0</v>
      </c>
      <c r="D52" s="1012">
        <f t="shared" si="65"/>
        <v>-706356</v>
      </c>
      <c r="E52" s="1012">
        <f t="shared" si="65"/>
        <v>-350761</v>
      </c>
      <c r="F52" s="1012">
        <f t="shared" si="65"/>
        <v>-330122</v>
      </c>
      <c r="G52" s="1012">
        <f t="shared" si="65"/>
        <v>-333657</v>
      </c>
      <c r="H52" s="1012">
        <f t="shared" si="65"/>
        <v>-331244</v>
      </c>
      <c r="I52" s="1012">
        <f t="shared" si="65"/>
        <v>-330867</v>
      </c>
      <c r="J52" s="1012">
        <f t="shared" si="65"/>
        <v>-330962</v>
      </c>
      <c r="K52" s="1012">
        <f t="shared" si="65"/>
        <v>-1152167</v>
      </c>
      <c r="L52" s="1012">
        <f t="shared" si="65"/>
        <v>-3866136</v>
      </c>
      <c r="M52" s="1012">
        <f t="shared" si="65"/>
        <v>-525744</v>
      </c>
      <c r="N52" s="1012">
        <f t="shared" si="65"/>
        <v>-527311</v>
      </c>
      <c r="O52" s="1012">
        <f t="shared" si="65"/>
        <v>-527325</v>
      </c>
      <c r="P52" s="1012">
        <f t="shared" si="65"/>
        <v>-527356</v>
      </c>
      <c r="Q52" s="1012">
        <f t="shared" si="65"/>
        <v>-539368</v>
      </c>
      <c r="R52" s="1012">
        <f t="shared" si="65"/>
        <v>-554720</v>
      </c>
      <c r="S52" s="1012">
        <f t="shared" si="65"/>
        <v>-558693</v>
      </c>
      <c r="T52" s="1012">
        <f t="shared" si="65"/>
        <v>590544</v>
      </c>
      <c r="U52" s="1012">
        <f t="shared" si="65"/>
        <v>-848480.30295908335</v>
      </c>
      <c r="V52" s="1012">
        <f t="shared" si="65"/>
        <v>-848480.30295908335</v>
      </c>
      <c r="W52" s="1012">
        <f t="shared" si="65"/>
        <v>-835761.04826908326</v>
      </c>
      <c r="X52" s="1012">
        <f t="shared" si="65"/>
        <v>-835761.04826908326</v>
      </c>
      <c r="Y52" s="1012">
        <f t="shared" si="65"/>
        <v>-10404591.702456333</v>
      </c>
      <c r="Z52" s="1012">
        <f t="shared" si="65"/>
        <v>-546100.46493575</v>
      </c>
      <c r="AA52" s="1012">
        <f t="shared" si="65"/>
        <v>-546100.46493575</v>
      </c>
      <c r="AB52" s="1012">
        <f t="shared" si="65"/>
        <v>-529563.06678140291</v>
      </c>
      <c r="AC52" s="1012">
        <f t="shared" si="65"/>
        <v>-529563.06678140291</v>
      </c>
      <c r="AD52" s="1012">
        <f t="shared" si="65"/>
        <v>-529563.06678140291</v>
      </c>
      <c r="AE52" s="1012">
        <f t="shared" si="65"/>
        <v>-529563.06678140291</v>
      </c>
      <c r="AF52" s="1012">
        <f t="shared" si="65"/>
        <v>-529563.06678140291</v>
      </c>
      <c r="AG52" s="1012">
        <f t="shared" si="65"/>
        <v>-529563.06678140291</v>
      </c>
      <c r="AH52" s="1012">
        <f t="shared" si="65"/>
        <v>-529563.06678140291</v>
      </c>
      <c r="AI52" s="1012">
        <f t="shared" si="65"/>
        <v>-529563.06678140291</v>
      </c>
      <c r="AJ52" s="1012">
        <f t="shared" si="65"/>
        <v>-529563.06678140291</v>
      </c>
      <c r="AK52" s="1012">
        <f t="shared" si="65"/>
        <v>-527588.9238643893</v>
      </c>
      <c r="AL52" s="1012">
        <f>+AL51+AL50</f>
        <v>-16790449.157224864</v>
      </c>
      <c r="AM52" s="1012">
        <f>SUM(AM50:AM51)</f>
        <v>-423714.625</v>
      </c>
      <c r="AN52" s="1012">
        <f t="shared" ref="AN52:AX52" si="66">SUM(AN50:AN51)</f>
        <v>-423714.625</v>
      </c>
      <c r="AO52" s="1012">
        <f t="shared" si="66"/>
        <v>-423714.625</v>
      </c>
      <c r="AP52" s="1012">
        <f t="shared" si="66"/>
        <v>-423714.625</v>
      </c>
      <c r="AQ52" s="1012">
        <f t="shared" si="66"/>
        <v>-423714.625</v>
      </c>
      <c r="AR52" s="1012">
        <f t="shared" si="66"/>
        <v>-423714.625</v>
      </c>
      <c r="AS52" s="1012">
        <f t="shared" si="66"/>
        <v>-423714.625</v>
      </c>
      <c r="AT52" s="1012">
        <f t="shared" si="66"/>
        <v>-423714.625</v>
      </c>
      <c r="AU52" s="1012">
        <f t="shared" si="66"/>
        <v>-423714.625</v>
      </c>
      <c r="AV52" s="1012">
        <f t="shared" si="66"/>
        <v>-423714.625</v>
      </c>
      <c r="AW52" s="1012">
        <f t="shared" si="66"/>
        <v>-423714.625</v>
      </c>
      <c r="AX52" s="1012">
        <f t="shared" si="66"/>
        <v>-423714.625</v>
      </c>
      <c r="AY52" s="1012">
        <f>+AY51+AY50</f>
        <v>-21875024.657224849</v>
      </c>
      <c r="AZ52" s="1013"/>
      <c r="BA52" s="1013"/>
      <c r="BB52" s="1013"/>
      <c r="BC52" s="1013"/>
      <c r="BD52" s="1013"/>
      <c r="BE52" s="1013"/>
      <c r="BF52" s="1013"/>
      <c r="BG52" s="1013"/>
      <c r="BH52" s="1013"/>
      <c r="BI52" s="1013"/>
      <c r="BJ52" s="1013"/>
      <c r="BK52" s="1013"/>
      <c r="BL52" s="1013"/>
      <c r="BM52" s="1013">
        <f>+BM51+BM50</f>
        <v>-21875024.657224849</v>
      </c>
      <c r="BQ52" s="996"/>
    </row>
    <row r="53" spans="1:69" ht="14.1" customHeight="1" thickTop="1">
      <c r="A53" s="998"/>
      <c r="M53" s="1013"/>
      <c r="N53" s="1013"/>
      <c r="O53" s="1013"/>
      <c r="P53" s="1013"/>
      <c r="Q53" s="1013"/>
      <c r="R53" s="1013"/>
      <c r="S53" s="1013"/>
      <c r="T53" s="1013"/>
      <c r="U53" s="1013"/>
      <c r="V53" s="1013"/>
      <c r="W53" s="1013"/>
      <c r="X53" s="1013"/>
      <c r="Y53" s="1013"/>
      <c r="Z53" s="1013"/>
      <c r="AA53" s="1013"/>
      <c r="AB53" s="1013"/>
      <c r="AC53" s="1013"/>
      <c r="AD53" s="1013"/>
      <c r="AE53" s="1013"/>
      <c r="AF53" s="1013"/>
      <c r="AG53" s="1013"/>
      <c r="AH53" s="1013"/>
      <c r="AI53" s="1013"/>
      <c r="AJ53" s="1013"/>
      <c r="AK53" s="1013"/>
      <c r="AL53" s="1013"/>
      <c r="AM53" s="1013"/>
      <c r="AN53" s="1013"/>
      <c r="AO53" s="1013"/>
      <c r="AP53" s="1013"/>
      <c r="AQ53" s="1013"/>
      <c r="AR53" s="1013"/>
      <c r="AS53" s="1013"/>
      <c r="AT53" s="1013"/>
      <c r="AU53" s="1013"/>
      <c r="AV53" s="1013"/>
      <c r="AW53" s="1013"/>
      <c r="AX53" s="1013"/>
      <c r="AY53" s="1013"/>
      <c r="AZ53" s="1013"/>
      <c r="BA53" s="1013"/>
      <c r="BB53" s="1013"/>
      <c r="BC53" s="1013"/>
      <c r="BD53" s="1013"/>
      <c r="BE53" s="1013"/>
      <c r="BF53" s="1013"/>
      <c r="BG53" s="1013"/>
      <c r="BH53" s="1013"/>
      <c r="BI53" s="1013"/>
      <c r="BJ53" s="1013"/>
      <c r="BK53" s="1013"/>
      <c r="BL53" s="1013"/>
      <c r="BQ53" s="996"/>
    </row>
    <row r="54" spans="1:69" ht="14.1" customHeight="1">
      <c r="A54" s="998" t="s">
        <v>1403</v>
      </c>
      <c r="B54" s="1048">
        <f t="shared" ref="B54:K55" si="67">B50</f>
        <v>0</v>
      </c>
      <c r="C54" s="1048">
        <f t="shared" si="67"/>
        <v>0</v>
      </c>
      <c r="D54" s="1013">
        <f t="shared" si="67"/>
        <v>385329</v>
      </c>
      <c r="E54" s="1013">
        <f t="shared" si="67"/>
        <v>195082</v>
      </c>
      <c r="F54" s="1013">
        <f t="shared" si="67"/>
        <v>215721</v>
      </c>
      <c r="G54" s="1013">
        <f t="shared" si="67"/>
        <v>212186</v>
      </c>
      <c r="H54" s="1013">
        <f t="shared" si="67"/>
        <v>214599</v>
      </c>
      <c r="I54" s="1013">
        <f t="shared" si="67"/>
        <v>214976</v>
      </c>
      <c r="J54" s="1013">
        <f t="shared" si="67"/>
        <v>214881</v>
      </c>
      <c r="K54" s="1013">
        <f t="shared" si="67"/>
        <v>216032</v>
      </c>
      <c r="L54" s="1007">
        <f t="shared" ref="L54:L55" si="68">SUM(C54:K54)</f>
        <v>1868806</v>
      </c>
      <c r="M54" s="1013">
        <f t="shared" ref="M54:X55" si="69">M50</f>
        <v>222116</v>
      </c>
      <c r="N54" s="1013">
        <f t="shared" si="69"/>
        <v>220549</v>
      </c>
      <c r="O54" s="1013">
        <f t="shared" si="69"/>
        <v>220535</v>
      </c>
      <c r="P54" s="1013">
        <f t="shared" si="69"/>
        <v>220504</v>
      </c>
      <c r="Q54" s="1013">
        <f t="shared" si="69"/>
        <v>208492</v>
      </c>
      <c r="R54" s="1013">
        <f t="shared" si="69"/>
        <v>193140</v>
      </c>
      <c r="S54" s="1013">
        <f t="shared" si="69"/>
        <v>189167</v>
      </c>
      <c r="T54" s="1013">
        <f t="shared" si="69"/>
        <v>189155</v>
      </c>
      <c r="U54" s="1013">
        <f t="shared" si="69"/>
        <v>186693.44704091668</v>
      </c>
      <c r="V54" s="1013">
        <f t="shared" si="69"/>
        <v>186693.44704091668</v>
      </c>
      <c r="W54" s="1013">
        <f t="shared" si="69"/>
        <v>199412.70173091668</v>
      </c>
      <c r="X54" s="1013">
        <f t="shared" si="69"/>
        <v>199412.70173091668</v>
      </c>
      <c r="Y54" s="1007">
        <f t="shared" ref="Y54:Y55" si="70">SUM(L54:X54)</f>
        <v>4304676.2975436673</v>
      </c>
      <c r="Z54" s="1013">
        <f t="shared" ref="Z54:AK55" si="71">Z50</f>
        <v>199412.70173091668</v>
      </c>
      <c r="AA54" s="1013">
        <f t="shared" si="71"/>
        <v>199412.70173091668</v>
      </c>
      <c r="AB54" s="1013">
        <f t="shared" si="71"/>
        <v>215950.09988526374</v>
      </c>
      <c r="AC54" s="1013">
        <f t="shared" si="71"/>
        <v>215950.09988526374</v>
      </c>
      <c r="AD54" s="1013">
        <f t="shared" si="71"/>
        <v>215950.09988526374</v>
      </c>
      <c r="AE54" s="1013">
        <f t="shared" si="71"/>
        <v>215950.09988526374</v>
      </c>
      <c r="AF54" s="1013">
        <f t="shared" si="71"/>
        <v>215950.09988526374</v>
      </c>
      <c r="AG54" s="1013">
        <f t="shared" si="71"/>
        <v>215950.09988526374</v>
      </c>
      <c r="AH54" s="1013">
        <f t="shared" si="71"/>
        <v>215950.09988526374</v>
      </c>
      <c r="AI54" s="1013">
        <f t="shared" si="71"/>
        <v>215950.09988526374</v>
      </c>
      <c r="AJ54" s="1013">
        <f t="shared" si="71"/>
        <v>215950.09988526374</v>
      </c>
      <c r="AK54" s="1013">
        <f t="shared" si="71"/>
        <v>217924.24280227729</v>
      </c>
      <c r="AL54" s="1013">
        <f t="shared" ref="AL54:AL55" si="72">SUM(Y54:AK54)</f>
        <v>6864976.8427751483</v>
      </c>
      <c r="AM54" s="1013">
        <f>AM50</f>
        <v>194122.33333333334</v>
      </c>
      <c r="AN54" s="1013">
        <f t="shared" ref="AN54:AX54" si="73">AN50</f>
        <v>194122.33333333334</v>
      </c>
      <c r="AO54" s="1013">
        <f t="shared" si="73"/>
        <v>194122.33333333334</v>
      </c>
      <c r="AP54" s="1013">
        <f t="shared" si="73"/>
        <v>194122.33333333334</v>
      </c>
      <c r="AQ54" s="1013">
        <f t="shared" si="73"/>
        <v>194122.33333333334</v>
      </c>
      <c r="AR54" s="1013">
        <f t="shared" si="73"/>
        <v>194122.33333333334</v>
      </c>
      <c r="AS54" s="1013">
        <f t="shared" si="73"/>
        <v>194122.33333333334</v>
      </c>
      <c r="AT54" s="1013">
        <f t="shared" si="73"/>
        <v>194122.33333333334</v>
      </c>
      <c r="AU54" s="1013">
        <f t="shared" si="73"/>
        <v>194122.33333333334</v>
      </c>
      <c r="AV54" s="1013">
        <f t="shared" si="73"/>
        <v>194122.33333333334</v>
      </c>
      <c r="AW54" s="1013">
        <f t="shared" si="73"/>
        <v>194122.33333333334</v>
      </c>
      <c r="AX54" s="1013">
        <f t="shared" si="73"/>
        <v>194122.33333333334</v>
      </c>
      <c r="AY54" s="1013">
        <f t="shared" ref="AY54:AY55" si="74">SUM(AL54:AX54)</f>
        <v>9194444.8427751493</v>
      </c>
      <c r="AZ54" s="1013"/>
      <c r="BA54" s="1013"/>
      <c r="BB54" s="1013"/>
      <c r="BC54" s="1013"/>
      <c r="BD54" s="1013"/>
      <c r="BE54" s="1013"/>
      <c r="BF54" s="1013"/>
      <c r="BG54" s="1013"/>
      <c r="BH54" s="1013"/>
      <c r="BI54" s="1013"/>
      <c r="BJ54" s="1013"/>
      <c r="BK54" s="1013"/>
      <c r="BL54" s="1013"/>
      <c r="BM54" s="1013">
        <f t="shared" ref="BM54:BM55" si="75">L54+Y54+AL54</f>
        <v>13038459.140318815</v>
      </c>
      <c r="BQ54" s="996"/>
    </row>
    <row r="55" spans="1:69" ht="14.1" customHeight="1">
      <c r="A55" s="998" t="s">
        <v>1407</v>
      </c>
      <c r="B55" s="1048">
        <f t="shared" si="67"/>
        <v>0</v>
      </c>
      <c r="C55" s="1048">
        <f t="shared" si="67"/>
        <v>0</v>
      </c>
      <c r="D55" s="1013">
        <f t="shared" si="67"/>
        <v>-1091685</v>
      </c>
      <c r="E55" s="1013">
        <f t="shared" si="67"/>
        <v>-545843</v>
      </c>
      <c r="F55" s="1013">
        <f t="shared" si="67"/>
        <v>-545843</v>
      </c>
      <c r="G55" s="1013">
        <f t="shared" si="67"/>
        <v>-545843</v>
      </c>
      <c r="H55" s="1013">
        <f t="shared" si="67"/>
        <v>-545843</v>
      </c>
      <c r="I55" s="1013">
        <f t="shared" si="67"/>
        <v>-545843</v>
      </c>
      <c r="J55" s="1013">
        <f t="shared" si="67"/>
        <v>-545843</v>
      </c>
      <c r="K55" s="1013">
        <f t="shared" si="67"/>
        <v>-1368199</v>
      </c>
      <c r="L55" s="1007">
        <f t="shared" si="68"/>
        <v>-5734942</v>
      </c>
      <c r="M55" s="1013">
        <f t="shared" si="69"/>
        <v>-747860</v>
      </c>
      <c r="N55" s="1013">
        <f t="shared" si="69"/>
        <v>-747860</v>
      </c>
      <c r="O55" s="1013">
        <f t="shared" si="69"/>
        <v>-747860</v>
      </c>
      <c r="P55" s="1013">
        <f t="shared" si="69"/>
        <v>-747860</v>
      </c>
      <c r="Q55" s="1013">
        <f t="shared" si="69"/>
        <v>-747860</v>
      </c>
      <c r="R55" s="1013">
        <f t="shared" si="69"/>
        <v>-747860</v>
      </c>
      <c r="S55" s="1013">
        <f t="shared" si="69"/>
        <v>-747860</v>
      </c>
      <c r="T55" s="1013">
        <f t="shared" si="69"/>
        <v>401389</v>
      </c>
      <c r="U55" s="1013">
        <f t="shared" si="69"/>
        <v>-1035173.75</v>
      </c>
      <c r="V55" s="1013">
        <f t="shared" si="69"/>
        <v>-1035173.75</v>
      </c>
      <c r="W55" s="1013">
        <f t="shared" si="69"/>
        <v>-1035173.75</v>
      </c>
      <c r="X55" s="1013">
        <f t="shared" si="69"/>
        <v>-1035173.75</v>
      </c>
      <c r="Y55" s="1007">
        <f t="shared" si="70"/>
        <v>-14709268</v>
      </c>
      <c r="Z55" s="1013">
        <f t="shared" si="71"/>
        <v>-745513.16666666663</v>
      </c>
      <c r="AA55" s="1013">
        <f t="shared" si="71"/>
        <v>-745513.16666666663</v>
      </c>
      <c r="AB55" s="1013">
        <f t="shared" si="71"/>
        <v>-745513.16666666663</v>
      </c>
      <c r="AC55" s="1013">
        <f t="shared" si="71"/>
        <v>-745513.16666666663</v>
      </c>
      <c r="AD55" s="1013">
        <f t="shared" si="71"/>
        <v>-745513.16666666663</v>
      </c>
      <c r="AE55" s="1013">
        <f t="shared" si="71"/>
        <v>-745513.16666666663</v>
      </c>
      <c r="AF55" s="1013">
        <f t="shared" si="71"/>
        <v>-745513.16666666663</v>
      </c>
      <c r="AG55" s="1013">
        <f t="shared" si="71"/>
        <v>-745513.16666666663</v>
      </c>
      <c r="AH55" s="1013">
        <f t="shared" si="71"/>
        <v>-745513.16666666663</v>
      </c>
      <c r="AI55" s="1013">
        <f t="shared" si="71"/>
        <v>-745513.16666666663</v>
      </c>
      <c r="AJ55" s="1013">
        <f t="shared" si="71"/>
        <v>-745513.16666666663</v>
      </c>
      <c r="AK55" s="1013">
        <f t="shared" si="71"/>
        <v>-745513.16666666663</v>
      </c>
      <c r="AL55" s="1013">
        <f t="shared" si="72"/>
        <v>-23655426.000000011</v>
      </c>
      <c r="AM55" s="1013">
        <f t="shared" ref="AM55:AX55" si="76">AM51</f>
        <v>-617836.95833333337</v>
      </c>
      <c r="AN55" s="1013">
        <f t="shared" si="76"/>
        <v>-617836.95833333337</v>
      </c>
      <c r="AO55" s="1013">
        <f t="shared" si="76"/>
        <v>-617836.95833333337</v>
      </c>
      <c r="AP55" s="1013">
        <f t="shared" si="76"/>
        <v>-617836.95833333337</v>
      </c>
      <c r="AQ55" s="1013">
        <f t="shared" si="76"/>
        <v>-617836.95833333337</v>
      </c>
      <c r="AR55" s="1013">
        <f t="shared" si="76"/>
        <v>-617836.95833333337</v>
      </c>
      <c r="AS55" s="1013">
        <f t="shared" si="76"/>
        <v>-617836.95833333337</v>
      </c>
      <c r="AT55" s="1013">
        <f t="shared" si="76"/>
        <v>-617836.95833333337</v>
      </c>
      <c r="AU55" s="1013">
        <f t="shared" si="76"/>
        <v>-617836.95833333337</v>
      </c>
      <c r="AV55" s="1013">
        <f t="shared" si="76"/>
        <v>-617836.95833333337</v>
      </c>
      <c r="AW55" s="1013">
        <f t="shared" si="76"/>
        <v>-617836.95833333337</v>
      </c>
      <c r="AX55" s="1013">
        <f t="shared" si="76"/>
        <v>-617836.95833333337</v>
      </c>
      <c r="AY55" s="1013">
        <f t="shared" si="74"/>
        <v>-31069469.499999996</v>
      </c>
      <c r="AZ55" s="1013"/>
      <c r="BA55" s="1013"/>
      <c r="BB55" s="1013"/>
      <c r="BC55" s="1013"/>
      <c r="BD55" s="1013"/>
      <c r="BE55" s="1013"/>
      <c r="BF55" s="1013"/>
      <c r="BG55" s="1013"/>
      <c r="BH55" s="1013"/>
      <c r="BI55" s="1013"/>
      <c r="BJ55" s="1013"/>
      <c r="BK55" s="1013"/>
      <c r="BL55" s="1013"/>
      <c r="BM55" s="1013">
        <f t="shared" si="75"/>
        <v>-44099636.000000015</v>
      </c>
      <c r="BN55" s="1010"/>
      <c r="BO55" s="1009"/>
      <c r="BQ55" s="996"/>
    </row>
    <row r="56" spans="1:69" ht="14.1" customHeight="1">
      <c r="A56" s="998" t="s">
        <v>1408</v>
      </c>
      <c r="B56" s="1049"/>
      <c r="C56" s="1049"/>
      <c r="D56" s="1007"/>
      <c r="E56" s="1007"/>
      <c r="F56" s="1007"/>
      <c r="G56" s="1007"/>
      <c r="H56" s="1007"/>
      <c r="I56" s="1007"/>
      <c r="J56" s="1007"/>
      <c r="K56" s="1007"/>
      <c r="L56" s="1007"/>
      <c r="M56" s="1007"/>
      <c r="N56" s="1007"/>
      <c r="O56" s="1007"/>
      <c r="P56" s="1007"/>
      <c r="Q56" s="1007"/>
      <c r="R56" s="1007"/>
      <c r="S56" s="1007"/>
      <c r="T56" s="1007"/>
      <c r="U56" s="1007"/>
      <c r="V56" s="1007"/>
      <c r="W56" s="1007"/>
      <c r="X56" s="1007"/>
      <c r="Y56" s="1007"/>
      <c r="Z56" s="1007"/>
      <c r="AA56" s="1007"/>
      <c r="AB56" s="1007"/>
      <c r="AC56" s="1007"/>
      <c r="AD56" s="1007"/>
      <c r="AE56" s="1007"/>
      <c r="AF56" s="1007"/>
      <c r="AG56" s="1007"/>
      <c r="AH56" s="1007"/>
      <c r="AI56" s="1007"/>
      <c r="AJ56" s="1007"/>
      <c r="AK56" s="1007"/>
      <c r="AL56" s="1007">
        <f>+AL55+AL54</f>
        <v>-16790449.157224864</v>
      </c>
      <c r="AM56" s="1007"/>
      <c r="AN56" s="1007"/>
      <c r="AO56" s="1007"/>
      <c r="AP56" s="1007"/>
      <c r="AQ56" s="1007"/>
      <c r="AR56" s="1007"/>
      <c r="AS56" s="1007"/>
      <c r="AT56" s="1007"/>
      <c r="AU56" s="1007"/>
      <c r="AV56" s="1007"/>
      <c r="AW56" s="1007"/>
      <c r="AX56" s="1007"/>
      <c r="AY56" s="1007">
        <f>+AY55+AY54</f>
        <v>-21875024.657224849</v>
      </c>
      <c r="AZ56" s="1007"/>
      <c r="BA56" s="1007"/>
      <c r="BB56" s="1007"/>
      <c r="BC56" s="1007"/>
      <c r="BD56" s="1007"/>
      <c r="BE56" s="1007"/>
      <c r="BF56" s="1007"/>
      <c r="BG56" s="1007"/>
      <c r="BH56" s="1007"/>
      <c r="BI56" s="1007"/>
      <c r="BJ56" s="1007"/>
      <c r="BK56" s="1007"/>
      <c r="BL56" s="1007"/>
      <c r="BM56" s="1013">
        <f>+BM55+BM54</f>
        <v>-31061176.8596812</v>
      </c>
      <c r="BO56" s="1009"/>
      <c r="BQ56" s="996"/>
    </row>
    <row r="57" spans="1:69" ht="14.1" customHeight="1" thickBot="1">
      <c r="A57" s="1011" t="s">
        <v>1409</v>
      </c>
      <c r="B57" s="1050">
        <f t="shared" ref="B57:AK57" si="77">SUM(B54:B56)</f>
        <v>0</v>
      </c>
      <c r="C57" s="1050">
        <f t="shared" si="77"/>
        <v>0</v>
      </c>
      <c r="D57" s="1012">
        <f t="shared" si="77"/>
        <v>-706356</v>
      </c>
      <c r="E57" s="1012">
        <f t="shared" si="77"/>
        <v>-350761</v>
      </c>
      <c r="F57" s="1012">
        <f t="shared" si="77"/>
        <v>-330122</v>
      </c>
      <c r="G57" s="1012">
        <f t="shared" si="77"/>
        <v>-333657</v>
      </c>
      <c r="H57" s="1012">
        <f t="shared" si="77"/>
        <v>-331244</v>
      </c>
      <c r="I57" s="1012">
        <f t="shared" si="77"/>
        <v>-330867</v>
      </c>
      <c r="J57" s="1012">
        <f t="shared" si="77"/>
        <v>-330962</v>
      </c>
      <c r="K57" s="1012">
        <f t="shared" si="77"/>
        <v>-1152167</v>
      </c>
      <c r="L57" s="1012">
        <f t="shared" si="77"/>
        <v>-3866136</v>
      </c>
      <c r="M57" s="1012">
        <f t="shared" si="77"/>
        <v>-525744</v>
      </c>
      <c r="N57" s="1012">
        <f t="shared" si="77"/>
        <v>-527311</v>
      </c>
      <c r="O57" s="1012">
        <f t="shared" si="77"/>
        <v>-527325</v>
      </c>
      <c r="P57" s="1012">
        <f t="shared" si="77"/>
        <v>-527356</v>
      </c>
      <c r="Q57" s="1012">
        <f t="shared" si="77"/>
        <v>-539368</v>
      </c>
      <c r="R57" s="1012">
        <f t="shared" si="77"/>
        <v>-554720</v>
      </c>
      <c r="S57" s="1012">
        <f t="shared" si="77"/>
        <v>-558693</v>
      </c>
      <c r="T57" s="1012">
        <f t="shared" si="77"/>
        <v>590544</v>
      </c>
      <c r="U57" s="1012">
        <f t="shared" si="77"/>
        <v>-848480.30295908335</v>
      </c>
      <c r="V57" s="1012">
        <f t="shared" si="77"/>
        <v>-848480.30295908335</v>
      </c>
      <c r="W57" s="1012">
        <f t="shared" si="77"/>
        <v>-835761.04826908326</v>
      </c>
      <c r="X57" s="1012">
        <f t="shared" si="77"/>
        <v>-835761.04826908326</v>
      </c>
      <c r="Y57" s="1012">
        <f t="shared" si="77"/>
        <v>-10404591.702456333</v>
      </c>
      <c r="Z57" s="1012">
        <f t="shared" si="77"/>
        <v>-546100.46493575</v>
      </c>
      <c r="AA57" s="1012">
        <f t="shared" si="77"/>
        <v>-546100.46493575</v>
      </c>
      <c r="AB57" s="1012">
        <f t="shared" si="77"/>
        <v>-529563.06678140291</v>
      </c>
      <c r="AC57" s="1012">
        <f t="shared" si="77"/>
        <v>-529563.06678140291</v>
      </c>
      <c r="AD57" s="1012">
        <f t="shared" si="77"/>
        <v>-529563.06678140291</v>
      </c>
      <c r="AE57" s="1012">
        <f t="shared" si="77"/>
        <v>-529563.06678140291</v>
      </c>
      <c r="AF57" s="1012">
        <f t="shared" si="77"/>
        <v>-529563.06678140291</v>
      </c>
      <c r="AG57" s="1012">
        <f t="shared" si="77"/>
        <v>-529563.06678140291</v>
      </c>
      <c r="AH57" s="1012">
        <f t="shared" si="77"/>
        <v>-529563.06678140291</v>
      </c>
      <c r="AI57" s="1012">
        <f t="shared" si="77"/>
        <v>-529563.06678140291</v>
      </c>
      <c r="AJ57" s="1012">
        <f t="shared" si="77"/>
        <v>-529563.06678140291</v>
      </c>
      <c r="AK57" s="1012">
        <f t="shared" si="77"/>
        <v>-527588.9238643893</v>
      </c>
      <c r="AL57" s="1012"/>
      <c r="AM57" s="1012">
        <f t="shared" ref="AM57:AX57" si="78">SUM(AM54:AM56)</f>
        <v>-423714.625</v>
      </c>
      <c r="AN57" s="1012">
        <f t="shared" si="78"/>
        <v>-423714.625</v>
      </c>
      <c r="AO57" s="1012">
        <f t="shared" si="78"/>
        <v>-423714.625</v>
      </c>
      <c r="AP57" s="1012">
        <f t="shared" si="78"/>
        <v>-423714.625</v>
      </c>
      <c r="AQ57" s="1012">
        <f t="shared" si="78"/>
        <v>-423714.625</v>
      </c>
      <c r="AR57" s="1012">
        <f t="shared" si="78"/>
        <v>-423714.625</v>
      </c>
      <c r="AS57" s="1012">
        <f t="shared" si="78"/>
        <v>-423714.625</v>
      </c>
      <c r="AT57" s="1012">
        <f t="shared" si="78"/>
        <v>-423714.625</v>
      </c>
      <c r="AU57" s="1012">
        <f t="shared" si="78"/>
        <v>-423714.625</v>
      </c>
      <c r="AV57" s="1012">
        <f t="shared" si="78"/>
        <v>-423714.625</v>
      </c>
      <c r="AW57" s="1012">
        <f t="shared" si="78"/>
        <v>-423714.625</v>
      </c>
      <c r="AX57" s="1012">
        <f t="shared" si="78"/>
        <v>-423714.625</v>
      </c>
      <c r="AY57" s="1012"/>
      <c r="AZ57" s="1013"/>
      <c r="BA57" s="1013"/>
      <c r="BB57" s="1013"/>
      <c r="BC57" s="1013"/>
      <c r="BD57" s="1013"/>
      <c r="BE57" s="1013"/>
      <c r="BF57" s="1013"/>
      <c r="BG57" s="1013"/>
      <c r="BH57" s="1013"/>
      <c r="BI57" s="1013"/>
      <c r="BJ57" s="1013"/>
      <c r="BK57" s="1013"/>
      <c r="BL57" s="1013"/>
      <c r="BQ57" s="996"/>
    </row>
    <row r="58" spans="1:69" ht="14.1" customHeight="1" thickTop="1">
      <c r="A58" s="998"/>
      <c r="BQ58" s="996"/>
    </row>
    <row r="59" spans="1:69" ht="14.1" customHeight="1">
      <c r="A59" s="1003" t="s">
        <v>1410</v>
      </c>
      <c r="B59" s="1004"/>
      <c r="C59" s="1004"/>
      <c r="D59" s="1004"/>
      <c r="E59" s="1004"/>
      <c r="F59" s="1004"/>
      <c r="G59" s="1004"/>
      <c r="H59" s="1004"/>
      <c r="I59" s="1004"/>
      <c r="J59" s="1004"/>
      <c r="K59" s="1004"/>
      <c r="BQ59" s="996"/>
    </row>
    <row r="60" spans="1:69" ht="14.1" customHeight="1">
      <c r="A60" s="1006" t="s">
        <v>1411</v>
      </c>
      <c r="B60" s="1051">
        <f t="shared" ref="B60:K60" si="79">B57*$M$7</f>
        <v>0</v>
      </c>
      <c r="C60" s="1051">
        <f t="shared" si="79"/>
        <v>0</v>
      </c>
      <c r="D60" s="1013">
        <f t="shared" si="79"/>
        <v>-28536.7824</v>
      </c>
      <c r="E60" s="1013">
        <f t="shared" si="79"/>
        <v>-14170.7444</v>
      </c>
      <c r="F60" s="1013">
        <f t="shared" si="79"/>
        <v>-13336.9288</v>
      </c>
      <c r="G60" s="1013">
        <f t="shared" si="79"/>
        <v>-13479.7428</v>
      </c>
      <c r="H60" s="1013">
        <f t="shared" si="79"/>
        <v>-13382.257599999999</v>
      </c>
      <c r="I60" s="1013">
        <f t="shared" si="79"/>
        <v>-13367.0268</v>
      </c>
      <c r="J60" s="1013">
        <f t="shared" si="79"/>
        <v>-13370.864799999999</v>
      </c>
      <c r="K60" s="1013">
        <f t="shared" si="79"/>
        <v>-46547.546799999996</v>
      </c>
      <c r="L60" s="1013">
        <f>L57*$M$7</f>
        <v>-156191.89439999999</v>
      </c>
      <c r="M60" s="1013">
        <f>M57*$M$7</f>
        <v>-21240.0576</v>
      </c>
      <c r="N60" s="1013">
        <f t="shared" ref="N60:X60" si="80">N57*$M$7</f>
        <v>-21303.364399999999</v>
      </c>
      <c r="O60" s="1013">
        <f t="shared" si="80"/>
        <v>-21303.93</v>
      </c>
      <c r="P60" s="1013">
        <f t="shared" si="80"/>
        <v>-21305.182399999998</v>
      </c>
      <c r="Q60" s="1013">
        <f t="shared" si="80"/>
        <v>-21790.467199999999</v>
      </c>
      <c r="R60" s="1013">
        <f t="shared" si="80"/>
        <v>-22410.687999999998</v>
      </c>
      <c r="S60" s="1013">
        <f t="shared" si="80"/>
        <v>-22571.197199999999</v>
      </c>
      <c r="T60" s="1013">
        <f t="shared" si="80"/>
        <v>23857.977599999998</v>
      </c>
      <c r="U60" s="1013">
        <f t="shared" si="80"/>
        <v>-34278.604239546963</v>
      </c>
      <c r="V60" s="1013">
        <f t="shared" si="80"/>
        <v>-34278.604239546963</v>
      </c>
      <c r="W60" s="1013">
        <f t="shared" si="80"/>
        <v>-33764.746350070964</v>
      </c>
      <c r="X60" s="1013">
        <f t="shared" si="80"/>
        <v>-33764.746350070964</v>
      </c>
      <c r="Y60" s="1007">
        <f t="shared" ref="Y60:Y62" si="81">SUM(L60:X60)</f>
        <v>-420345.50477923593</v>
      </c>
      <c r="Z60" s="1013">
        <f>Z57*$N$7</f>
        <v>-31127.726501337751</v>
      </c>
      <c r="AA60" s="1013">
        <f t="shared" ref="AA60:AK60" si="82">AA57*$N$7</f>
        <v>-31127.726501337751</v>
      </c>
      <c r="AB60" s="1013">
        <f t="shared" si="82"/>
        <v>-30185.094806539968</v>
      </c>
      <c r="AC60" s="1013">
        <f t="shared" si="82"/>
        <v>-30185.094806539968</v>
      </c>
      <c r="AD60" s="1013">
        <f t="shared" si="82"/>
        <v>-30185.094806539968</v>
      </c>
      <c r="AE60" s="1013">
        <f t="shared" si="82"/>
        <v>-30185.094806539968</v>
      </c>
      <c r="AF60" s="1013">
        <f t="shared" si="82"/>
        <v>-30185.094806539968</v>
      </c>
      <c r="AG60" s="1013">
        <f t="shared" si="82"/>
        <v>-30185.094806539968</v>
      </c>
      <c r="AH60" s="1013">
        <f t="shared" si="82"/>
        <v>-30185.094806539968</v>
      </c>
      <c r="AI60" s="1013">
        <f t="shared" si="82"/>
        <v>-30185.094806539968</v>
      </c>
      <c r="AJ60" s="1013">
        <f t="shared" si="82"/>
        <v>-30185.094806539968</v>
      </c>
      <c r="AK60" s="1013">
        <f t="shared" si="82"/>
        <v>-30072.56866027019</v>
      </c>
      <c r="AL60" s="1013">
        <f t="shared" ref="AL60:AL62" si="83">SUM(Y60:AK60)</f>
        <v>-784339.37970104115</v>
      </c>
      <c r="AM60" s="1013">
        <f t="shared" ref="AM60:AX60" si="84">AM57*$O$7</f>
        <v>-18332.013250624997</v>
      </c>
      <c r="AN60" s="1013">
        <f t="shared" si="84"/>
        <v>-18332.013250624997</v>
      </c>
      <c r="AO60" s="1013">
        <f t="shared" si="84"/>
        <v>-18332.013250624997</v>
      </c>
      <c r="AP60" s="1013">
        <f t="shared" si="84"/>
        <v>-18332.013250624997</v>
      </c>
      <c r="AQ60" s="1013">
        <f t="shared" si="84"/>
        <v>-18332.013250624997</v>
      </c>
      <c r="AR60" s="1013">
        <f t="shared" si="84"/>
        <v>-18332.013250624997</v>
      </c>
      <c r="AS60" s="1013">
        <f t="shared" si="84"/>
        <v>-18332.013250624997</v>
      </c>
      <c r="AT60" s="1013">
        <f t="shared" si="84"/>
        <v>-18332.013250624997</v>
      </c>
      <c r="AU60" s="1013">
        <f t="shared" si="84"/>
        <v>-18332.013250624997</v>
      </c>
      <c r="AV60" s="1013">
        <f t="shared" si="84"/>
        <v>-18332.013250624997</v>
      </c>
      <c r="AW60" s="1013">
        <f t="shared" si="84"/>
        <v>-18332.013250624997</v>
      </c>
      <c r="AX60" s="1013">
        <f t="shared" si="84"/>
        <v>-18332.013250624997</v>
      </c>
      <c r="AY60" s="1013">
        <f>SUM(AL60:AX60)</f>
        <v>-1004323.5387085411</v>
      </c>
      <c r="AZ60" s="1013"/>
      <c r="BA60" s="1013"/>
      <c r="BB60" s="1013"/>
      <c r="BC60" s="1013"/>
      <c r="BD60" s="1013"/>
      <c r="BE60" s="1013"/>
      <c r="BF60" s="1013"/>
      <c r="BG60" s="1013"/>
      <c r="BH60" s="1013"/>
      <c r="BI60" s="1013"/>
      <c r="BJ60" s="1013"/>
      <c r="BK60" s="1013"/>
      <c r="BL60" s="1013"/>
      <c r="BM60" s="1013">
        <f>AY60</f>
        <v>-1004323.5387085411</v>
      </c>
      <c r="BQ60" s="996"/>
    </row>
    <row r="61" spans="1:69" ht="14.1" customHeight="1">
      <c r="A61" s="1006" t="s">
        <v>1412</v>
      </c>
      <c r="B61" s="1051">
        <f t="shared" ref="B61:X61" si="85">-B60*0.21</f>
        <v>0</v>
      </c>
      <c r="C61" s="1051">
        <f t="shared" si="85"/>
        <v>0</v>
      </c>
      <c r="D61" s="1013">
        <f t="shared" si="85"/>
        <v>5992.7243039999994</v>
      </c>
      <c r="E61" s="1013">
        <f t="shared" si="85"/>
        <v>2975.8563239999999</v>
      </c>
      <c r="F61" s="1013">
        <f t="shared" si="85"/>
        <v>2800.755048</v>
      </c>
      <c r="G61" s="1013">
        <f t="shared" si="85"/>
        <v>2830.7459879999997</v>
      </c>
      <c r="H61" s="1013">
        <f t="shared" si="85"/>
        <v>2810.2740959999996</v>
      </c>
      <c r="I61" s="1013">
        <f t="shared" si="85"/>
        <v>2807.0756279999996</v>
      </c>
      <c r="J61" s="1013">
        <f t="shared" si="85"/>
        <v>2807.8816079999997</v>
      </c>
      <c r="K61" s="1013">
        <f t="shared" si="85"/>
        <v>9774.9848279999987</v>
      </c>
      <c r="L61" s="1013">
        <f t="shared" si="85"/>
        <v>32800.297823999994</v>
      </c>
      <c r="M61" s="1013">
        <f t="shared" si="85"/>
        <v>4460.412096</v>
      </c>
      <c r="N61" s="1013">
        <f t="shared" si="85"/>
        <v>4473.7065239999993</v>
      </c>
      <c r="O61" s="1013">
        <f t="shared" si="85"/>
        <v>4473.8252999999995</v>
      </c>
      <c r="P61" s="1013">
        <f t="shared" si="85"/>
        <v>4474.088303999999</v>
      </c>
      <c r="Q61" s="1013">
        <f t="shared" si="85"/>
        <v>4575.9981119999993</v>
      </c>
      <c r="R61" s="1013">
        <f t="shared" si="85"/>
        <v>4706.2444799999994</v>
      </c>
      <c r="S61" s="1013">
        <f t="shared" si="85"/>
        <v>4739.9514119999994</v>
      </c>
      <c r="T61" s="1013">
        <f t="shared" si="85"/>
        <v>-5010.1752959999994</v>
      </c>
      <c r="U61" s="1013">
        <f t="shared" si="85"/>
        <v>7198.5068903048623</v>
      </c>
      <c r="V61" s="1013">
        <f t="shared" si="85"/>
        <v>7198.5068903048623</v>
      </c>
      <c r="W61" s="1013">
        <f t="shared" si="85"/>
        <v>7090.5967335149026</v>
      </c>
      <c r="X61" s="1013">
        <f t="shared" si="85"/>
        <v>7090.5967335149026</v>
      </c>
      <c r="Y61" s="1007">
        <f t="shared" si="81"/>
        <v>88272.556003639533</v>
      </c>
      <c r="Z61" s="1013">
        <f t="shared" ref="Z61:AK61" si="86">-Z60*0.21</f>
        <v>6536.8225652809278</v>
      </c>
      <c r="AA61" s="1013">
        <f t="shared" si="86"/>
        <v>6536.8225652809278</v>
      </c>
      <c r="AB61" s="1013">
        <f t="shared" si="86"/>
        <v>6338.8699093733931</v>
      </c>
      <c r="AC61" s="1013">
        <f t="shared" si="86"/>
        <v>6338.8699093733931</v>
      </c>
      <c r="AD61" s="1013">
        <f t="shared" si="86"/>
        <v>6338.8699093733931</v>
      </c>
      <c r="AE61" s="1013">
        <f t="shared" si="86"/>
        <v>6338.8699093733931</v>
      </c>
      <c r="AF61" s="1013">
        <f t="shared" si="86"/>
        <v>6338.8699093733931</v>
      </c>
      <c r="AG61" s="1013">
        <f t="shared" si="86"/>
        <v>6338.8699093733931</v>
      </c>
      <c r="AH61" s="1013">
        <f t="shared" si="86"/>
        <v>6338.8699093733931</v>
      </c>
      <c r="AI61" s="1013">
        <f t="shared" si="86"/>
        <v>6338.8699093733931</v>
      </c>
      <c r="AJ61" s="1013">
        <f t="shared" si="86"/>
        <v>6338.8699093733931</v>
      </c>
      <c r="AK61" s="1013">
        <f t="shared" si="86"/>
        <v>6315.2394186567399</v>
      </c>
      <c r="AL61" s="1013">
        <f t="shared" si="83"/>
        <v>164711.26973721871</v>
      </c>
      <c r="AM61" s="1013">
        <f>-AM60*0.21</f>
        <v>3849.7227826312492</v>
      </c>
      <c r="AN61" s="1013">
        <f t="shared" ref="AN61:AX61" si="87">-AN60*0.21</f>
        <v>3849.7227826312492</v>
      </c>
      <c r="AO61" s="1013">
        <f t="shared" si="87"/>
        <v>3849.7227826312492</v>
      </c>
      <c r="AP61" s="1013">
        <f t="shared" si="87"/>
        <v>3849.7227826312492</v>
      </c>
      <c r="AQ61" s="1013">
        <f t="shared" si="87"/>
        <v>3849.7227826312492</v>
      </c>
      <c r="AR61" s="1013">
        <f t="shared" si="87"/>
        <v>3849.7227826312492</v>
      </c>
      <c r="AS61" s="1013">
        <f t="shared" si="87"/>
        <v>3849.7227826312492</v>
      </c>
      <c r="AT61" s="1013">
        <f t="shared" si="87"/>
        <v>3849.7227826312492</v>
      </c>
      <c r="AU61" s="1013">
        <f t="shared" si="87"/>
        <v>3849.7227826312492</v>
      </c>
      <c r="AV61" s="1013">
        <f t="shared" si="87"/>
        <v>3849.7227826312492</v>
      </c>
      <c r="AW61" s="1013">
        <f t="shared" si="87"/>
        <v>3849.7227826312492</v>
      </c>
      <c r="AX61" s="1013">
        <f t="shared" si="87"/>
        <v>3849.7227826312492</v>
      </c>
      <c r="AY61" s="1013">
        <f t="shared" ref="AY61:AY62" si="88">SUM(AL61:AX61)</f>
        <v>210907.94312879382</v>
      </c>
      <c r="AZ61" s="1013"/>
      <c r="BA61" s="1013"/>
      <c r="BB61" s="1013"/>
      <c r="BC61" s="1013"/>
      <c r="BD61" s="1013"/>
      <c r="BE61" s="1013"/>
      <c r="BF61" s="1013"/>
      <c r="BG61" s="1013"/>
      <c r="BH61" s="1013"/>
      <c r="BI61" s="1013"/>
      <c r="BJ61" s="1013"/>
      <c r="BK61" s="1013"/>
      <c r="BL61" s="1013"/>
      <c r="BM61" s="1013">
        <f>AY61</f>
        <v>210907.94312879382</v>
      </c>
      <c r="BQ61" s="996"/>
    </row>
    <row r="62" spans="1:69" ht="14.1" customHeight="1">
      <c r="A62" s="1006" t="s">
        <v>1413</v>
      </c>
      <c r="B62" s="1051">
        <f t="shared" ref="B62:K62" si="89">B52*$M$6</f>
        <v>0</v>
      </c>
      <c r="C62" s="1051">
        <f t="shared" si="89"/>
        <v>0</v>
      </c>
      <c r="D62" s="1013">
        <f t="shared" si="89"/>
        <v>-148334.75999999998</v>
      </c>
      <c r="E62" s="1013">
        <f t="shared" si="89"/>
        <v>-73659.81</v>
      </c>
      <c r="F62" s="1013">
        <f t="shared" si="89"/>
        <v>-69325.62</v>
      </c>
      <c r="G62" s="1013">
        <f t="shared" si="89"/>
        <v>-70067.97</v>
      </c>
      <c r="H62" s="1013">
        <f t="shared" si="89"/>
        <v>-69561.239999999991</v>
      </c>
      <c r="I62" s="1013">
        <f t="shared" si="89"/>
        <v>-69482.069999999992</v>
      </c>
      <c r="J62" s="1013">
        <f t="shared" si="89"/>
        <v>-69502.02</v>
      </c>
      <c r="K62" s="1013">
        <f t="shared" si="89"/>
        <v>-241955.06999999998</v>
      </c>
      <c r="L62" s="1013">
        <f>L52*$M$6</f>
        <v>-811888.55999999994</v>
      </c>
      <c r="M62" s="1013">
        <f>M52*$M$6</f>
        <v>-110406.23999999999</v>
      </c>
      <c r="N62" s="1013">
        <f t="shared" ref="N62:X62" si="90">N52*$M$6</f>
        <v>-110735.31</v>
      </c>
      <c r="O62" s="1013">
        <f t="shared" si="90"/>
        <v>-110738.25</v>
      </c>
      <c r="P62" s="1013">
        <f t="shared" si="90"/>
        <v>-110744.76</v>
      </c>
      <c r="Q62" s="1013">
        <f t="shared" si="90"/>
        <v>-113267.28</v>
      </c>
      <c r="R62" s="1013">
        <f t="shared" si="90"/>
        <v>-116491.2</v>
      </c>
      <c r="S62" s="1013">
        <f t="shared" si="90"/>
        <v>-117325.53</v>
      </c>
      <c r="T62" s="1013">
        <f t="shared" si="90"/>
        <v>124014.23999999999</v>
      </c>
      <c r="U62" s="1013">
        <f t="shared" si="90"/>
        <v>-178180.86362140751</v>
      </c>
      <c r="V62" s="1013">
        <f t="shared" si="90"/>
        <v>-178180.86362140751</v>
      </c>
      <c r="W62" s="1013">
        <f t="shared" si="90"/>
        <v>-175509.82013650748</v>
      </c>
      <c r="X62" s="1013">
        <f t="shared" si="90"/>
        <v>-175509.82013650748</v>
      </c>
      <c r="Y62" s="1007">
        <f t="shared" si="81"/>
        <v>-2184964.2575158295</v>
      </c>
      <c r="Z62" s="1013">
        <f>Z52*$N$6</f>
        <v>-114681.09763650749</v>
      </c>
      <c r="AA62" s="1013">
        <f t="shared" ref="AA62:AK62" si="91">AA52*$N$6</f>
        <v>-114681.09763650749</v>
      </c>
      <c r="AB62" s="1013">
        <f t="shared" si="91"/>
        <v>-111208.2440240946</v>
      </c>
      <c r="AC62" s="1013">
        <f t="shared" si="91"/>
        <v>-111208.2440240946</v>
      </c>
      <c r="AD62" s="1013">
        <f t="shared" si="91"/>
        <v>-111208.2440240946</v>
      </c>
      <c r="AE62" s="1013">
        <f t="shared" si="91"/>
        <v>-111208.2440240946</v>
      </c>
      <c r="AF62" s="1013">
        <f t="shared" si="91"/>
        <v>-111208.2440240946</v>
      </c>
      <c r="AG62" s="1013">
        <f t="shared" si="91"/>
        <v>-111208.2440240946</v>
      </c>
      <c r="AH62" s="1013">
        <f t="shared" si="91"/>
        <v>-111208.2440240946</v>
      </c>
      <c r="AI62" s="1013">
        <f t="shared" si="91"/>
        <v>-111208.2440240946</v>
      </c>
      <c r="AJ62" s="1013">
        <f t="shared" si="91"/>
        <v>-111208.2440240946</v>
      </c>
      <c r="AK62" s="1013">
        <f t="shared" si="91"/>
        <v>-110793.67401152175</v>
      </c>
      <c r="AL62" s="1013">
        <f t="shared" si="83"/>
        <v>-3525994.3230172182</v>
      </c>
      <c r="AM62" s="1013">
        <f t="shared" ref="AM62:AX62" si="92">AM52*$O$6</f>
        <v>-88980.071249999994</v>
      </c>
      <c r="AN62" s="1013">
        <f t="shared" si="92"/>
        <v>-88980.071249999994</v>
      </c>
      <c r="AO62" s="1013">
        <f t="shared" si="92"/>
        <v>-88980.071249999994</v>
      </c>
      <c r="AP62" s="1013">
        <f t="shared" si="92"/>
        <v>-88980.071249999994</v>
      </c>
      <c r="AQ62" s="1013">
        <f t="shared" si="92"/>
        <v>-88980.071249999994</v>
      </c>
      <c r="AR62" s="1013">
        <f t="shared" si="92"/>
        <v>-88980.071249999994</v>
      </c>
      <c r="AS62" s="1013">
        <f t="shared" si="92"/>
        <v>-88980.071249999994</v>
      </c>
      <c r="AT62" s="1013">
        <f t="shared" si="92"/>
        <v>-88980.071249999994</v>
      </c>
      <c r="AU62" s="1013">
        <f t="shared" si="92"/>
        <v>-88980.071249999994</v>
      </c>
      <c r="AV62" s="1013">
        <f t="shared" si="92"/>
        <v>-88980.071249999994</v>
      </c>
      <c r="AW62" s="1013">
        <f t="shared" si="92"/>
        <v>-88980.071249999994</v>
      </c>
      <c r="AX62" s="1013">
        <f t="shared" si="92"/>
        <v>-88980.071249999994</v>
      </c>
      <c r="AY62" s="1013">
        <f t="shared" si="88"/>
        <v>-4593755.1780172186</v>
      </c>
      <c r="AZ62" s="1013"/>
      <c r="BA62" s="1013"/>
      <c r="BB62" s="1013"/>
      <c r="BC62" s="1013"/>
      <c r="BD62" s="1013"/>
      <c r="BE62" s="1013"/>
      <c r="BF62" s="1013"/>
      <c r="BG62" s="1013"/>
      <c r="BH62" s="1013"/>
      <c r="BI62" s="1013"/>
      <c r="BJ62" s="1013"/>
      <c r="BK62" s="1013"/>
      <c r="BL62" s="1013"/>
      <c r="BM62" s="1013">
        <f>AY62</f>
        <v>-4593755.1780172186</v>
      </c>
      <c r="BQ62" s="996"/>
    </row>
    <row r="63" spans="1:69" ht="14.1" customHeight="1" thickBot="1">
      <c r="A63" s="1016" t="s">
        <v>1414</v>
      </c>
      <c r="B63" s="1052">
        <f t="shared" ref="B63:K63" si="93">SUM(B60:B62)</f>
        <v>0</v>
      </c>
      <c r="C63" s="1052">
        <f t="shared" si="93"/>
        <v>0</v>
      </c>
      <c r="D63" s="1018">
        <f t="shared" si="93"/>
        <v>-170878.81809599997</v>
      </c>
      <c r="E63" s="1018">
        <f t="shared" si="93"/>
        <v>-84854.698076000001</v>
      </c>
      <c r="F63" s="1018">
        <f t="shared" si="93"/>
        <v>-79861.793751999998</v>
      </c>
      <c r="G63" s="1018">
        <f t="shared" si="93"/>
        <v>-80716.966811999999</v>
      </c>
      <c r="H63" s="1018">
        <f t="shared" si="93"/>
        <v>-80133.223503999994</v>
      </c>
      <c r="I63" s="1018">
        <f t="shared" si="93"/>
        <v>-80042.021171999993</v>
      </c>
      <c r="J63" s="1018">
        <f t="shared" si="93"/>
        <v>-80065.003192000004</v>
      </c>
      <c r="K63" s="1018">
        <f t="shared" si="93"/>
        <v>-278727.631972</v>
      </c>
      <c r="L63" s="1018">
        <f>SUM(L60:L62)</f>
        <v>-935280.15657599992</v>
      </c>
      <c r="M63" s="1018">
        <f>SUM(M60:M62)</f>
        <v>-127185.88550399999</v>
      </c>
      <c r="N63" s="1018">
        <f t="shared" ref="N63:AY63" si="94">SUM(N60:N62)</f>
        <v>-127564.967876</v>
      </c>
      <c r="O63" s="1018">
        <f t="shared" si="94"/>
        <v>-127568.3547</v>
      </c>
      <c r="P63" s="1018">
        <f t="shared" si="94"/>
        <v>-127575.854096</v>
      </c>
      <c r="Q63" s="1018">
        <f t="shared" si="94"/>
        <v>-130481.749088</v>
      </c>
      <c r="R63" s="1018">
        <f t="shared" si="94"/>
        <v>-134195.64351999998</v>
      </c>
      <c r="S63" s="1018">
        <f t="shared" si="94"/>
        <v>-135156.775788</v>
      </c>
      <c r="T63" s="1018">
        <f t="shared" si="94"/>
        <v>142862.042304</v>
      </c>
      <c r="U63" s="1018">
        <f t="shared" si="94"/>
        <v>-205260.96097064961</v>
      </c>
      <c r="V63" s="1018">
        <f t="shared" si="94"/>
        <v>-205260.96097064961</v>
      </c>
      <c r="W63" s="1018">
        <f t="shared" si="94"/>
        <v>-202183.96975306355</v>
      </c>
      <c r="X63" s="1018">
        <f t="shared" si="94"/>
        <v>-202183.96975306355</v>
      </c>
      <c r="Y63" s="1018">
        <f t="shared" si="94"/>
        <v>-2517037.206291426</v>
      </c>
      <c r="Z63" s="1018">
        <f t="shared" si="94"/>
        <v>-139272.0015725643</v>
      </c>
      <c r="AA63" s="1018">
        <f t="shared" si="94"/>
        <v>-139272.0015725643</v>
      </c>
      <c r="AB63" s="1018">
        <f t="shared" si="94"/>
        <v>-135054.46892126117</v>
      </c>
      <c r="AC63" s="1018">
        <f t="shared" si="94"/>
        <v>-135054.46892126117</v>
      </c>
      <c r="AD63" s="1018">
        <f t="shared" si="94"/>
        <v>-135054.46892126117</v>
      </c>
      <c r="AE63" s="1018">
        <f t="shared" si="94"/>
        <v>-135054.46892126117</v>
      </c>
      <c r="AF63" s="1018">
        <f t="shared" si="94"/>
        <v>-135054.46892126117</v>
      </c>
      <c r="AG63" s="1018">
        <f t="shared" si="94"/>
        <v>-135054.46892126117</v>
      </c>
      <c r="AH63" s="1018">
        <f t="shared" si="94"/>
        <v>-135054.46892126117</v>
      </c>
      <c r="AI63" s="1018">
        <f t="shared" si="94"/>
        <v>-135054.46892126117</v>
      </c>
      <c r="AJ63" s="1018">
        <f t="shared" si="94"/>
        <v>-135054.46892126117</v>
      </c>
      <c r="AK63" s="1018">
        <f t="shared" si="94"/>
        <v>-134551.00325313519</v>
      </c>
      <c r="AL63" s="1018">
        <f t="shared" si="94"/>
        <v>-4145622.4329810403</v>
      </c>
      <c r="AM63" s="1018">
        <f t="shared" si="94"/>
        <v>-103462.36171799374</v>
      </c>
      <c r="AN63" s="1018">
        <f t="shared" si="94"/>
        <v>-103462.36171799374</v>
      </c>
      <c r="AO63" s="1018">
        <f t="shared" si="94"/>
        <v>-103462.36171799374</v>
      </c>
      <c r="AP63" s="1018">
        <f t="shared" si="94"/>
        <v>-103462.36171799374</v>
      </c>
      <c r="AQ63" s="1018">
        <f t="shared" si="94"/>
        <v>-103462.36171799374</v>
      </c>
      <c r="AR63" s="1018">
        <f t="shared" si="94"/>
        <v>-103462.36171799374</v>
      </c>
      <c r="AS63" s="1018">
        <f t="shared" si="94"/>
        <v>-103462.36171799374</v>
      </c>
      <c r="AT63" s="1018">
        <f t="shared" si="94"/>
        <v>-103462.36171799374</v>
      </c>
      <c r="AU63" s="1018">
        <f t="shared" si="94"/>
        <v>-103462.36171799374</v>
      </c>
      <c r="AV63" s="1018">
        <f t="shared" si="94"/>
        <v>-103462.36171799374</v>
      </c>
      <c r="AW63" s="1018">
        <f t="shared" si="94"/>
        <v>-103462.36171799374</v>
      </c>
      <c r="AX63" s="1018">
        <f t="shared" si="94"/>
        <v>-103462.36171799374</v>
      </c>
      <c r="AY63" s="1018">
        <f t="shared" si="94"/>
        <v>-5387170.7735969657</v>
      </c>
      <c r="AZ63" s="1027"/>
      <c r="BA63" s="1027"/>
      <c r="BB63" s="1027"/>
      <c r="BC63" s="1027"/>
      <c r="BD63" s="1027"/>
      <c r="BE63" s="1027"/>
      <c r="BF63" s="1027"/>
      <c r="BG63" s="1027"/>
      <c r="BH63" s="1027"/>
      <c r="BI63" s="1027"/>
      <c r="BJ63" s="1027"/>
      <c r="BK63" s="1027"/>
      <c r="BL63" s="1027"/>
      <c r="BM63" s="1013">
        <f>SUM(BM60:BM62)</f>
        <v>-5387170.7735969657</v>
      </c>
      <c r="BQ63" s="996"/>
    </row>
    <row r="64" spans="1:69" ht="14.1" customHeight="1" thickTop="1">
      <c r="A64" s="998"/>
      <c r="B64" s="1051"/>
      <c r="C64" s="1051"/>
      <c r="M64" s="1019"/>
      <c r="N64" s="1019"/>
      <c r="O64" s="1019"/>
      <c r="P64" s="1019"/>
      <c r="Q64" s="1019"/>
      <c r="R64" s="1019"/>
      <c r="S64" s="1019"/>
      <c r="T64" s="1019"/>
      <c r="U64" s="1019"/>
      <c r="V64" s="1019"/>
      <c r="W64" s="1019"/>
      <c r="X64" s="1019"/>
      <c r="Y64" s="1019"/>
      <c r="Z64" s="1019"/>
      <c r="AA64" s="1019"/>
      <c r="AB64" s="1019"/>
      <c r="AC64" s="1019"/>
      <c r="AD64" s="1019"/>
      <c r="AE64" s="1019"/>
      <c r="AF64" s="1019"/>
      <c r="AG64" s="1019"/>
      <c r="AH64" s="1019"/>
      <c r="AI64" s="1019"/>
      <c r="AJ64" s="1019"/>
      <c r="AK64" s="1019"/>
      <c r="AL64" s="1019"/>
      <c r="AM64" s="1019"/>
      <c r="AN64" s="1019"/>
      <c r="AO64" s="1019"/>
      <c r="AP64" s="1019"/>
      <c r="AQ64" s="1019"/>
      <c r="AR64" s="1019"/>
      <c r="AS64" s="1019"/>
      <c r="AT64" s="1019"/>
      <c r="AU64" s="1019"/>
      <c r="AV64" s="1019"/>
      <c r="AW64" s="1019"/>
      <c r="AX64" s="1019"/>
      <c r="AY64" s="1019"/>
      <c r="AZ64" s="1019"/>
      <c r="BA64" s="1019"/>
      <c r="BB64" s="1019"/>
      <c r="BC64" s="1019"/>
      <c r="BD64" s="1019"/>
      <c r="BE64" s="1019"/>
      <c r="BF64" s="1019"/>
      <c r="BG64" s="1019"/>
      <c r="BH64" s="1019"/>
      <c r="BI64" s="1019"/>
      <c r="BJ64" s="1019"/>
      <c r="BK64" s="1019"/>
      <c r="BL64" s="1019"/>
      <c r="BQ64" s="996"/>
    </row>
    <row r="65" spans="1:69" ht="14.1" customHeight="1">
      <c r="A65" s="1020" t="s">
        <v>1415</v>
      </c>
      <c r="B65" s="1053">
        <f t="shared" ref="B65:K65" si="95">B63</f>
        <v>0</v>
      </c>
      <c r="C65" s="1053">
        <f t="shared" si="95"/>
        <v>0</v>
      </c>
      <c r="D65" s="1022">
        <f t="shared" si="95"/>
        <v>-170878.81809599997</v>
      </c>
      <c r="E65" s="1022">
        <f t="shared" si="95"/>
        <v>-84854.698076000001</v>
      </c>
      <c r="F65" s="1022">
        <f t="shared" si="95"/>
        <v>-79861.793751999998</v>
      </c>
      <c r="G65" s="1022">
        <f t="shared" si="95"/>
        <v>-80716.966811999999</v>
      </c>
      <c r="H65" s="1022">
        <f t="shared" si="95"/>
        <v>-80133.223503999994</v>
      </c>
      <c r="I65" s="1022">
        <f t="shared" si="95"/>
        <v>-80042.021171999993</v>
      </c>
      <c r="J65" s="1022">
        <f t="shared" si="95"/>
        <v>-80065.003192000004</v>
      </c>
      <c r="K65" s="1022">
        <f t="shared" si="95"/>
        <v>-278727.631972</v>
      </c>
      <c r="L65" s="1022">
        <f>L63</f>
        <v>-935280.15657599992</v>
      </c>
      <c r="M65" s="1023">
        <f>M63+L63</f>
        <v>-1062466.0420799998</v>
      </c>
      <c r="N65" s="1023">
        <f t="shared" ref="N65:W65" si="96">M65+N63</f>
        <v>-1190031.0099559999</v>
      </c>
      <c r="O65" s="1023">
        <f t="shared" si="96"/>
        <v>-1317599.3646559999</v>
      </c>
      <c r="P65" s="1023">
        <f t="shared" si="96"/>
        <v>-1445175.218752</v>
      </c>
      <c r="Q65" s="1023">
        <f t="shared" si="96"/>
        <v>-1575656.9678400001</v>
      </c>
      <c r="R65" s="1023">
        <f t="shared" si="96"/>
        <v>-1709852.61136</v>
      </c>
      <c r="S65" s="1023">
        <f t="shared" si="96"/>
        <v>-1845009.3871480001</v>
      </c>
      <c r="T65" s="1023">
        <f t="shared" si="96"/>
        <v>-1702147.3448439999</v>
      </c>
      <c r="U65" s="1023">
        <f t="shared" si="96"/>
        <v>-1907408.3058146494</v>
      </c>
      <c r="V65" s="1023">
        <f t="shared" si="96"/>
        <v>-2112669.2667852989</v>
      </c>
      <c r="W65" s="1023">
        <f t="shared" si="96"/>
        <v>-2314853.2365383627</v>
      </c>
      <c r="X65" s="1023">
        <f>W65+X63</f>
        <v>-2517037.2062914264</v>
      </c>
      <c r="Y65" s="1023">
        <f>Y63</f>
        <v>-2517037.206291426</v>
      </c>
      <c r="Z65" s="1023">
        <f t="shared" ref="Z65:AK65" si="97">Y65+Z63</f>
        <v>-2656309.2078639902</v>
      </c>
      <c r="AA65" s="1023">
        <f t="shared" si="97"/>
        <v>-2795581.2094365545</v>
      </c>
      <c r="AB65" s="1023">
        <f t="shared" si="97"/>
        <v>-2930635.6783578158</v>
      </c>
      <c r="AC65" s="1023">
        <f t="shared" si="97"/>
        <v>-3065690.1472790772</v>
      </c>
      <c r="AD65" s="1023">
        <f t="shared" si="97"/>
        <v>-3200744.6162003386</v>
      </c>
      <c r="AE65" s="1023">
        <f t="shared" si="97"/>
        <v>-3335799.0851216</v>
      </c>
      <c r="AF65" s="1023">
        <f t="shared" si="97"/>
        <v>-3470853.5540428613</v>
      </c>
      <c r="AG65" s="1023">
        <f t="shared" si="97"/>
        <v>-3605908.0229641227</v>
      </c>
      <c r="AH65" s="1023">
        <f t="shared" si="97"/>
        <v>-3740962.4918853841</v>
      </c>
      <c r="AI65" s="1023">
        <f t="shared" si="97"/>
        <v>-3876016.9608066455</v>
      </c>
      <c r="AJ65" s="1023">
        <f t="shared" si="97"/>
        <v>-4011071.4297279068</v>
      </c>
      <c r="AK65" s="1023">
        <f t="shared" si="97"/>
        <v>-4145622.4329810422</v>
      </c>
      <c r="AL65" s="1023">
        <f>AL63</f>
        <v>-4145622.4329810403</v>
      </c>
      <c r="AM65" s="1023">
        <f t="shared" ref="AM65:AX65" si="98">AL65+AM63</f>
        <v>-4249084.7946990337</v>
      </c>
      <c r="AN65" s="1023">
        <f t="shared" si="98"/>
        <v>-4352547.1564170271</v>
      </c>
      <c r="AO65" s="1023">
        <f t="shared" si="98"/>
        <v>-4456009.5181350205</v>
      </c>
      <c r="AP65" s="1023">
        <f t="shared" si="98"/>
        <v>-4559471.8798530139</v>
      </c>
      <c r="AQ65" s="1023">
        <f t="shared" si="98"/>
        <v>-4662934.2415710073</v>
      </c>
      <c r="AR65" s="1023">
        <f t="shared" si="98"/>
        <v>-4766396.6032890007</v>
      </c>
      <c r="AS65" s="1023">
        <f t="shared" si="98"/>
        <v>-4869858.9650069941</v>
      </c>
      <c r="AT65" s="1023">
        <f t="shared" si="98"/>
        <v>-4973321.3267249875</v>
      </c>
      <c r="AU65" s="1023">
        <f t="shared" si="98"/>
        <v>-5076783.6884429809</v>
      </c>
      <c r="AV65" s="1023">
        <f t="shared" si="98"/>
        <v>-5180246.0501609743</v>
      </c>
      <c r="AW65" s="1023">
        <f t="shared" si="98"/>
        <v>-5283708.4118789677</v>
      </c>
      <c r="AX65" s="1023">
        <f t="shared" si="98"/>
        <v>-5387170.7735969611</v>
      </c>
      <c r="AY65" s="1023">
        <f>AY63</f>
        <v>-5387170.7735969657</v>
      </c>
      <c r="AZ65" s="1058"/>
      <c r="BA65" s="1058"/>
      <c r="BB65" s="1058"/>
      <c r="BC65" s="1058"/>
      <c r="BD65" s="1058"/>
      <c r="BE65" s="1058"/>
      <c r="BF65" s="1058"/>
      <c r="BG65" s="1058"/>
      <c r="BH65" s="1058"/>
      <c r="BI65" s="1058"/>
      <c r="BJ65" s="1058"/>
      <c r="BK65" s="1058"/>
      <c r="BL65" s="1058"/>
      <c r="BM65" s="1054"/>
      <c r="BN65" s="1013">
        <f>X65</f>
        <v>-2517037.2062914264</v>
      </c>
      <c r="BQ65" s="996"/>
    </row>
    <row r="66" spans="1:69" ht="14.1" customHeight="1">
      <c r="A66" s="1024"/>
      <c r="B66" s="1055"/>
      <c r="C66" s="1055"/>
      <c r="D66" s="1026"/>
      <c r="E66" s="1026"/>
      <c r="F66" s="1026"/>
      <c r="G66" s="1026"/>
      <c r="H66" s="1026"/>
      <c r="I66" s="1026"/>
      <c r="J66" s="1026"/>
      <c r="K66" s="1026"/>
      <c r="L66" s="1026"/>
      <c r="M66" s="1027"/>
      <c r="N66" s="1027"/>
      <c r="O66" s="1027"/>
      <c r="P66" s="1027"/>
      <c r="Q66" s="1027"/>
      <c r="R66" s="1027"/>
      <c r="S66" s="1027"/>
      <c r="T66" s="1027"/>
      <c r="U66" s="1027"/>
      <c r="V66" s="1027"/>
      <c r="W66" s="1027"/>
      <c r="X66" s="1027"/>
      <c r="Y66" s="1027"/>
      <c r="Z66" s="1027"/>
      <c r="AA66" s="1027"/>
      <c r="AB66" s="1027"/>
      <c r="AC66" s="1027"/>
      <c r="AD66" s="1027"/>
      <c r="AE66" s="1027"/>
      <c r="AF66" s="1027"/>
      <c r="AG66" s="1027"/>
      <c r="AH66" s="1027"/>
      <c r="AI66" s="1027"/>
      <c r="AJ66" s="1027"/>
      <c r="AK66" s="1027"/>
      <c r="AM66" s="1027"/>
      <c r="AN66" s="1027"/>
      <c r="AO66" s="1027"/>
      <c r="AP66" s="1027"/>
      <c r="AQ66" s="1027"/>
      <c r="AR66" s="1027"/>
      <c r="AS66" s="1027"/>
      <c r="AT66" s="1027"/>
      <c r="AU66" s="1027"/>
      <c r="AV66" s="1027"/>
      <c r="AW66" s="1027"/>
      <c r="AX66" s="1027"/>
      <c r="BN66" s="1013">
        <f>X75*2</f>
        <v>0</v>
      </c>
      <c r="BQ66" s="996"/>
    </row>
    <row r="67" spans="1:69" ht="14.1" customHeight="1">
      <c r="A67" s="998"/>
      <c r="B67" s="1051"/>
      <c r="C67" s="1051"/>
      <c r="X67" s="1028"/>
      <c r="Y67" s="1028"/>
      <c r="Z67" s="1028"/>
      <c r="AA67" s="1028"/>
      <c r="AB67" s="1028"/>
      <c r="AC67" s="1028"/>
      <c r="AD67" s="1028"/>
      <c r="AE67" s="1028"/>
      <c r="AF67" s="1028"/>
      <c r="AG67" s="1028"/>
      <c r="AH67" s="1028"/>
      <c r="AI67" s="1028"/>
      <c r="AJ67" s="1028"/>
      <c r="AK67" s="1028"/>
      <c r="AM67" s="1028"/>
      <c r="AN67" s="1028"/>
      <c r="AO67" s="1028"/>
      <c r="AP67" s="1028"/>
      <c r="AQ67" s="1028"/>
      <c r="AR67" s="1028"/>
      <c r="AS67" s="1028"/>
      <c r="AT67" s="1028"/>
      <c r="AU67" s="1028"/>
      <c r="AV67" s="1028"/>
      <c r="AW67" s="1028"/>
      <c r="AX67" s="1028"/>
      <c r="BQ67" s="996"/>
    </row>
    <row r="68" spans="1:69" ht="14.1" customHeight="1">
      <c r="A68" s="1020" t="s">
        <v>1416</v>
      </c>
      <c r="B68" s="1056">
        <f t="shared" ref="B68:K68" si="99">B65</f>
        <v>0</v>
      </c>
      <c r="C68" s="1056">
        <f t="shared" si="99"/>
        <v>0</v>
      </c>
      <c r="D68" s="1029">
        <f t="shared" si="99"/>
        <v>-170878.81809599997</v>
      </c>
      <c r="E68" s="1029">
        <f t="shared" si="99"/>
        <v>-84854.698076000001</v>
      </c>
      <c r="F68" s="1029">
        <f t="shared" si="99"/>
        <v>-79861.793751999998</v>
      </c>
      <c r="G68" s="1029">
        <f t="shared" si="99"/>
        <v>-80716.966811999999</v>
      </c>
      <c r="H68" s="1029">
        <f t="shared" si="99"/>
        <v>-80133.223503999994</v>
      </c>
      <c r="I68" s="1029">
        <f t="shared" si="99"/>
        <v>-80042.021171999993</v>
      </c>
      <c r="J68" s="1029">
        <f t="shared" si="99"/>
        <v>-80065.003192000004</v>
      </c>
      <c r="K68" s="1029">
        <f t="shared" si="99"/>
        <v>-278727.631972</v>
      </c>
      <c r="L68" s="1029">
        <f>L65</f>
        <v>-935280.15657599992</v>
      </c>
      <c r="M68" s="1029">
        <f t="shared" ref="M68:AY68" si="100">M65</f>
        <v>-1062466.0420799998</v>
      </c>
      <c r="N68" s="1029">
        <f t="shared" si="100"/>
        <v>-1190031.0099559999</v>
      </c>
      <c r="O68" s="1029">
        <f t="shared" si="100"/>
        <v>-1317599.3646559999</v>
      </c>
      <c r="P68" s="1029">
        <f t="shared" si="100"/>
        <v>-1445175.218752</v>
      </c>
      <c r="Q68" s="1029">
        <f t="shared" si="100"/>
        <v>-1575656.9678400001</v>
      </c>
      <c r="R68" s="1029">
        <f t="shared" si="100"/>
        <v>-1709852.61136</v>
      </c>
      <c r="S68" s="1029">
        <f t="shared" si="100"/>
        <v>-1845009.3871480001</v>
      </c>
      <c r="T68" s="1029">
        <f t="shared" si="100"/>
        <v>-1702147.3448439999</v>
      </c>
      <c r="U68" s="1029">
        <f t="shared" si="100"/>
        <v>-1907408.3058146494</v>
      </c>
      <c r="V68" s="1029">
        <f t="shared" si="100"/>
        <v>-2112669.2667852989</v>
      </c>
      <c r="W68" s="1029">
        <f t="shared" si="100"/>
        <v>-2314853.2365383627</v>
      </c>
      <c r="X68" s="1029">
        <f t="shared" si="100"/>
        <v>-2517037.2062914264</v>
      </c>
      <c r="Y68" s="1029">
        <f t="shared" si="100"/>
        <v>-2517037.206291426</v>
      </c>
      <c r="Z68" s="1029">
        <f t="shared" si="100"/>
        <v>-2656309.2078639902</v>
      </c>
      <c r="AA68" s="1029">
        <f t="shared" si="100"/>
        <v>-2795581.2094365545</v>
      </c>
      <c r="AB68" s="1029">
        <f t="shared" si="100"/>
        <v>-2930635.6783578158</v>
      </c>
      <c r="AC68" s="1029">
        <f t="shared" si="100"/>
        <v>-3065690.1472790772</v>
      </c>
      <c r="AD68" s="1029">
        <f t="shared" si="100"/>
        <v>-3200744.6162003386</v>
      </c>
      <c r="AE68" s="1029">
        <f t="shared" si="100"/>
        <v>-3335799.0851216</v>
      </c>
      <c r="AF68" s="1029">
        <f t="shared" si="100"/>
        <v>-3470853.5540428613</v>
      </c>
      <c r="AG68" s="1029">
        <f t="shared" si="100"/>
        <v>-3605908.0229641227</v>
      </c>
      <c r="AH68" s="1029">
        <f t="shared" si="100"/>
        <v>-3740962.4918853841</v>
      </c>
      <c r="AI68" s="1029">
        <f t="shared" si="100"/>
        <v>-3876016.9608066455</v>
      </c>
      <c r="AJ68" s="1029">
        <f t="shared" si="100"/>
        <v>-4011071.4297279068</v>
      </c>
      <c r="AK68" s="1029">
        <f t="shared" si="100"/>
        <v>-4145622.4329810422</v>
      </c>
      <c r="AL68" s="1029">
        <f t="shared" si="100"/>
        <v>-4145622.4329810403</v>
      </c>
      <c r="AM68" s="1029">
        <f t="shared" si="100"/>
        <v>-4249084.7946990337</v>
      </c>
      <c r="AN68" s="1029">
        <f t="shared" si="100"/>
        <v>-4352547.1564170271</v>
      </c>
      <c r="AO68" s="1029">
        <f t="shared" si="100"/>
        <v>-4456009.5181350205</v>
      </c>
      <c r="AP68" s="1029">
        <f t="shared" si="100"/>
        <v>-4559471.8798530139</v>
      </c>
      <c r="AQ68" s="1029">
        <f t="shared" si="100"/>
        <v>-4662934.2415710073</v>
      </c>
      <c r="AR68" s="1029">
        <f t="shared" si="100"/>
        <v>-4766396.6032890007</v>
      </c>
      <c r="AS68" s="1029">
        <f t="shared" si="100"/>
        <v>-4869858.9650069941</v>
      </c>
      <c r="AT68" s="1029">
        <f t="shared" si="100"/>
        <v>-4973321.3267249875</v>
      </c>
      <c r="AU68" s="1029">
        <f t="shared" si="100"/>
        <v>-5076783.6884429809</v>
      </c>
      <c r="AV68" s="1029">
        <f t="shared" si="100"/>
        <v>-5180246.0501609743</v>
      </c>
      <c r="AW68" s="1029">
        <f t="shared" si="100"/>
        <v>-5283708.4118789677</v>
      </c>
      <c r="AX68" s="1029">
        <f t="shared" si="100"/>
        <v>-5387170.7735969611</v>
      </c>
      <c r="AY68" s="1029">
        <f t="shared" si="100"/>
        <v>-5387170.7735969657</v>
      </c>
      <c r="AZ68" s="1029"/>
      <c r="BA68" s="1029"/>
      <c r="BB68" s="1029"/>
      <c r="BC68" s="1029"/>
      <c r="BD68" s="1029"/>
      <c r="BE68" s="1029"/>
      <c r="BF68" s="1029"/>
      <c r="BG68" s="1029"/>
      <c r="BH68" s="1029"/>
      <c r="BI68" s="1029"/>
      <c r="BJ68" s="1029"/>
      <c r="BK68" s="1029"/>
      <c r="BL68" s="1029"/>
      <c r="BM68" s="1029"/>
      <c r="BQ68" s="996"/>
    </row>
    <row r="69" spans="1:69" ht="14.1" customHeight="1">
      <c r="A69" s="998"/>
      <c r="B69" s="1051"/>
      <c r="C69" s="1051"/>
      <c r="D69" s="1013"/>
      <c r="E69" s="1013"/>
      <c r="F69" s="1013"/>
      <c r="G69" s="1013"/>
      <c r="H69" s="1013"/>
      <c r="I69" s="1013"/>
      <c r="J69" s="1013"/>
      <c r="K69" s="1013"/>
      <c r="L69" s="1013"/>
      <c r="M69" s="1007"/>
      <c r="N69" s="1007"/>
      <c r="O69" s="1007"/>
      <c r="P69" s="1007"/>
      <c r="Q69" s="1007"/>
      <c r="R69" s="1007"/>
      <c r="S69" s="1007"/>
      <c r="T69" s="1007"/>
      <c r="U69" s="1007"/>
      <c r="V69" s="1007"/>
      <c r="W69" s="1007"/>
      <c r="X69" s="1030"/>
      <c r="Y69" s="1030"/>
      <c r="Z69" s="1030"/>
      <c r="AA69" s="1030"/>
      <c r="AB69" s="1030"/>
      <c r="AC69" s="1030"/>
      <c r="AD69" s="1030"/>
      <c r="AE69" s="1030"/>
      <c r="AF69" s="1030"/>
      <c r="AG69" s="1030"/>
      <c r="AH69" s="1030"/>
      <c r="AI69" s="1030"/>
      <c r="AJ69" s="1030"/>
      <c r="AK69" s="1030"/>
      <c r="AM69" s="1030"/>
      <c r="AN69" s="1030"/>
      <c r="AO69" s="1030"/>
      <c r="AP69" s="1030"/>
      <c r="AQ69" s="1030"/>
      <c r="AR69" s="1030"/>
      <c r="AS69" s="1030"/>
      <c r="AT69" s="1030"/>
      <c r="AU69" s="1030"/>
      <c r="AV69" s="1030"/>
      <c r="AW69" s="1030"/>
      <c r="AX69" s="1030"/>
      <c r="BQ69" s="996"/>
    </row>
    <row r="70" spans="1:69" ht="14.1" customHeight="1">
      <c r="A70" s="991" t="s">
        <v>1393</v>
      </c>
      <c r="B70" s="1051">
        <f t="shared" ref="B70:C70" si="101">B68*$S$6</f>
        <v>0</v>
      </c>
      <c r="C70" s="1051">
        <f t="shared" si="101"/>
        <v>0</v>
      </c>
      <c r="D70" s="1013">
        <f t="shared" ref="D70:AL70" si="102">D63*$T$6</f>
        <v>-14370.908601873596</v>
      </c>
      <c r="E70" s="1013">
        <f t="shared" si="102"/>
        <v>-7136.2801081915995</v>
      </c>
      <c r="F70" s="1013">
        <f t="shared" si="102"/>
        <v>-6716.3768545431994</v>
      </c>
      <c r="G70" s="1013">
        <f t="shared" si="102"/>
        <v>-6788.2969088891996</v>
      </c>
      <c r="H70" s="1013">
        <f t="shared" si="102"/>
        <v>-6739.2040966863988</v>
      </c>
      <c r="I70" s="1013">
        <f t="shared" si="102"/>
        <v>-6731.5339805651993</v>
      </c>
      <c r="J70" s="1013">
        <f t="shared" si="102"/>
        <v>-6733.4667684471997</v>
      </c>
      <c r="K70" s="1013">
        <f t="shared" si="102"/>
        <v>-23440.993848845199</v>
      </c>
      <c r="L70" s="1013">
        <f t="shared" si="102"/>
        <v>-78657.06116804159</v>
      </c>
      <c r="M70" s="1013">
        <f t="shared" si="102"/>
        <v>-10696.332970886398</v>
      </c>
      <c r="N70" s="1013">
        <f t="shared" si="102"/>
        <v>-10728.213798371598</v>
      </c>
      <c r="O70" s="1013">
        <f t="shared" si="102"/>
        <v>-10728.498630269998</v>
      </c>
      <c r="P70" s="1013">
        <f t="shared" si="102"/>
        <v>-10729.129329473599</v>
      </c>
      <c r="Q70" s="1013">
        <f t="shared" si="102"/>
        <v>-10973.515098300799</v>
      </c>
      <c r="R70" s="1013">
        <f t="shared" si="102"/>
        <v>-11285.853620031998</v>
      </c>
      <c r="S70" s="1013">
        <f t="shared" si="102"/>
        <v>-11366.684843770799</v>
      </c>
      <c r="T70" s="1013">
        <f t="shared" si="102"/>
        <v>12014.6977577664</v>
      </c>
      <c r="U70" s="1013">
        <f t="shared" si="102"/>
        <v>-17262.44681763163</v>
      </c>
      <c r="V70" s="1013">
        <f t="shared" si="102"/>
        <v>-17262.44681763163</v>
      </c>
      <c r="W70" s="1013">
        <f t="shared" si="102"/>
        <v>-17003.671856232642</v>
      </c>
      <c r="X70" s="1013">
        <f t="shared" si="102"/>
        <v>-17003.671856232642</v>
      </c>
      <c r="Y70" s="1013">
        <f t="shared" si="102"/>
        <v>-211682.8290491089</v>
      </c>
      <c r="Z70" s="1013">
        <f t="shared" si="102"/>
        <v>-11712.775332252657</v>
      </c>
      <c r="AA70" s="1013">
        <f t="shared" si="102"/>
        <v>-11712.775332252657</v>
      </c>
      <c r="AB70" s="1013">
        <f t="shared" si="102"/>
        <v>-11358.080836278064</v>
      </c>
      <c r="AC70" s="1013">
        <f t="shared" si="102"/>
        <v>-11358.080836278064</v>
      </c>
      <c r="AD70" s="1013">
        <f t="shared" si="102"/>
        <v>-11358.080836278064</v>
      </c>
      <c r="AE70" s="1013">
        <f t="shared" si="102"/>
        <v>-11358.080836278064</v>
      </c>
      <c r="AF70" s="1013">
        <f t="shared" si="102"/>
        <v>-11358.080836278064</v>
      </c>
      <c r="AG70" s="1013">
        <f t="shared" si="102"/>
        <v>-11358.080836278064</v>
      </c>
      <c r="AH70" s="1013">
        <f t="shared" si="102"/>
        <v>-11358.080836278064</v>
      </c>
      <c r="AI70" s="1013">
        <f t="shared" si="102"/>
        <v>-11358.080836278064</v>
      </c>
      <c r="AJ70" s="1013">
        <f t="shared" si="102"/>
        <v>-11358.080836278064</v>
      </c>
      <c r="AK70" s="1013">
        <f t="shared" si="102"/>
        <v>-11315.739373588669</v>
      </c>
      <c r="AL70" s="1013">
        <f t="shared" si="102"/>
        <v>-348646.84661370545</v>
      </c>
      <c r="AM70" s="1013">
        <f t="shared" ref="AM70:AY70" si="103">AM63*$U$6</f>
        <v>-18726.687470956866</v>
      </c>
      <c r="AN70" s="1013">
        <f t="shared" si="103"/>
        <v>-18726.687470956866</v>
      </c>
      <c r="AO70" s="1013">
        <f t="shared" si="103"/>
        <v>-18726.687470956866</v>
      </c>
      <c r="AP70" s="1013">
        <f t="shared" si="103"/>
        <v>-18726.687470956866</v>
      </c>
      <c r="AQ70" s="1013">
        <f t="shared" si="103"/>
        <v>-18726.687470956866</v>
      </c>
      <c r="AR70" s="1013">
        <f t="shared" si="103"/>
        <v>-18726.687470956866</v>
      </c>
      <c r="AS70" s="1013">
        <f t="shared" si="103"/>
        <v>-18726.687470956866</v>
      </c>
      <c r="AT70" s="1013">
        <f t="shared" si="103"/>
        <v>-18726.687470956866</v>
      </c>
      <c r="AU70" s="1013">
        <f t="shared" si="103"/>
        <v>-18726.687470956866</v>
      </c>
      <c r="AV70" s="1013">
        <f t="shared" si="103"/>
        <v>-18726.687470956866</v>
      </c>
      <c r="AW70" s="1013">
        <f t="shared" si="103"/>
        <v>-18726.687470956866</v>
      </c>
      <c r="AX70" s="1013">
        <f t="shared" si="103"/>
        <v>-18726.687470956866</v>
      </c>
      <c r="AY70" s="1013">
        <f t="shared" si="103"/>
        <v>-975077.91002105072</v>
      </c>
      <c r="AZ70" s="1013"/>
      <c r="BA70" s="1013"/>
      <c r="BB70" s="1013"/>
      <c r="BC70" s="1013"/>
      <c r="BD70" s="1013"/>
      <c r="BE70" s="1013"/>
      <c r="BF70" s="1013"/>
      <c r="BG70" s="1013"/>
      <c r="BH70" s="1013"/>
      <c r="BI70" s="1013"/>
      <c r="BJ70" s="1013"/>
      <c r="BK70" s="1013"/>
      <c r="BL70" s="1013"/>
      <c r="BM70" s="1013"/>
      <c r="BQ70" s="996"/>
    </row>
    <row r="71" spans="1:69" ht="14.1" customHeight="1">
      <c r="A71" s="991" t="s">
        <v>1395</v>
      </c>
      <c r="B71" s="1051">
        <f t="shared" ref="B71:C71" si="104">B68*$S$7</f>
        <v>0</v>
      </c>
      <c r="C71" s="1051">
        <f t="shared" si="104"/>
        <v>0</v>
      </c>
      <c r="D71" s="1013">
        <f t="shared" ref="D71:AL71" si="105">D63*$T$7</f>
        <v>-156507.90949412639</v>
      </c>
      <c r="E71" s="1013">
        <f t="shared" si="105"/>
        <v>-77718.417967808404</v>
      </c>
      <c r="F71" s="1013">
        <f t="shared" si="105"/>
        <v>-73145.416897456802</v>
      </c>
      <c r="G71" s="1013">
        <f t="shared" si="105"/>
        <v>-73928.6699031108</v>
      </c>
      <c r="H71" s="1013">
        <f t="shared" si="105"/>
        <v>-73394.019407313594</v>
      </c>
      <c r="I71" s="1013">
        <f t="shared" si="105"/>
        <v>-73310.487191434804</v>
      </c>
      <c r="J71" s="1013">
        <f t="shared" si="105"/>
        <v>-73331.53642355281</v>
      </c>
      <c r="K71" s="1013">
        <f t="shared" si="105"/>
        <v>-255286.63812315481</v>
      </c>
      <c r="L71" s="1013">
        <f t="shared" si="105"/>
        <v>-856623.09540795838</v>
      </c>
      <c r="M71" s="1013">
        <f t="shared" si="105"/>
        <v>-116489.5525331136</v>
      </c>
      <c r="N71" s="1013">
        <f t="shared" si="105"/>
        <v>-116836.7540776284</v>
      </c>
      <c r="O71" s="1013">
        <f t="shared" si="105"/>
        <v>-116839.85606973</v>
      </c>
      <c r="P71" s="1013">
        <f t="shared" si="105"/>
        <v>-116846.7247665264</v>
      </c>
      <c r="Q71" s="1013">
        <f t="shared" si="105"/>
        <v>-119508.23398969921</v>
      </c>
      <c r="R71" s="1013">
        <f t="shared" si="105"/>
        <v>-122909.78989996799</v>
      </c>
      <c r="S71" s="1013">
        <f t="shared" si="105"/>
        <v>-123790.0909442292</v>
      </c>
      <c r="T71" s="1013">
        <f t="shared" si="105"/>
        <v>130847.34454623361</v>
      </c>
      <c r="U71" s="1013">
        <f t="shared" si="105"/>
        <v>-187998.51415301798</v>
      </c>
      <c r="V71" s="1013">
        <f t="shared" si="105"/>
        <v>-187998.51415301798</v>
      </c>
      <c r="W71" s="1013">
        <f t="shared" si="105"/>
        <v>-185180.29789683092</v>
      </c>
      <c r="X71" s="1013">
        <f t="shared" si="105"/>
        <v>-185180.29789683092</v>
      </c>
      <c r="Y71" s="1013">
        <f t="shared" si="105"/>
        <v>-2305354.377242317</v>
      </c>
      <c r="Z71" s="1013">
        <f t="shared" si="105"/>
        <v>-127559.22624031165</v>
      </c>
      <c r="AA71" s="1013">
        <f t="shared" si="105"/>
        <v>-127559.22624031165</v>
      </c>
      <c r="AB71" s="1013">
        <f t="shared" si="105"/>
        <v>-123696.38808498312</v>
      </c>
      <c r="AC71" s="1013">
        <f t="shared" si="105"/>
        <v>-123696.38808498312</v>
      </c>
      <c r="AD71" s="1013">
        <f t="shared" si="105"/>
        <v>-123696.38808498312</v>
      </c>
      <c r="AE71" s="1013">
        <f t="shared" si="105"/>
        <v>-123696.38808498312</v>
      </c>
      <c r="AF71" s="1013">
        <f t="shared" si="105"/>
        <v>-123696.38808498312</v>
      </c>
      <c r="AG71" s="1013">
        <f t="shared" si="105"/>
        <v>-123696.38808498312</v>
      </c>
      <c r="AH71" s="1013">
        <f t="shared" si="105"/>
        <v>-123696.38808498312</v>
      </c>
      <c r="AI71" s="1013">
        <f t="shared" si="105"/>
        <v>-123696.38808498312</v>
      </c>
      <c r="AJ71" s="1013">
        <f t="shared" si="105"/>
        <v>-123696.38808498312</v>
      </c>
      <c r="AK71" s="1013">
        <f t="shared" si="105"/>
        <v>-123235.26387954653</v>
      </c>
      <c r="AL71" s="1013">
        <f t="shared" si="105"/>
        <v>-3796975.5863673352</v>
      </c>
      <c r="AM71" s="1013">
        <f t="shared" ref="AM71:AY71" si="106">AM63*$U$7</f>
        <v>-84735.674247036877</v>
      </c>
      <c r="AN71" s="1013">
        <f t="shared" si="106"/>
        <v>-84735.674247036877</v>
      </c>
      <c r="AO71" s="1013">
        <f t="shared" si="106"/>
        <v>-84735.674247036877</v>
      </c>
      <c r="AP71" s="1013">
        <f t="shared" si="106"/>
        <v>-84735.674247036877</v>
      </c>
      <c r="AQ71" s="1013">
        <f t="shared" si="106"/>
        <v>-84735.674247036877</v>
      </c>
      <c r="AR71" s="1013">
        <f t="shared" si="106"/>
        <v>-84735.674247036877</v>
      </c>
      <c r="AS71" s="1013">
        <f t="shared" si="106"/>
        <v>-84735.674247036877</v>
      </c>
      <c r="AT71" s="1013">
        <f t="shared" si="106"/>
        <v>-84735.674247036877</v>
      </c>
      <c r="AU71" s="1013">
        <f t="shared" si="106"/>
        <v>-84735.674247036877</v>
      </c>
      <c r="AV71" s="1013">
        <f t="shared" si="106"/>
        <v>-84735.674247036877</v>
      </c>
      <c r="AW71" s="1013">
        <f t="shared" si="106"/>
        <v>-84735.674247036877</v>
      </c>
      <c r="AX71" s="1013">
        <f t="shared" si="106"/>
        <v>-84735.674247036877</v>
      </c>
      <c r="AY71" s="1013">
        <f t="shared" si="106"/>
        <v>-4412092.8635759149</v>
      </c>
      <c r="AZ71" s="1013"/>
      <c r="BA71" s="1013"/>
      <c r="BB71" s="1013"/>
      <c r="BC71" s="1013"/>
      <c r="BD71" s="1013"/>
      <c r="BE71" s="1013"/>
      <c r="BF71" s="1013"/>
      <c r="BG71" s="1013"/>
      <c r="BH71" s="1013"/>
      <c r="BI71" s="1013"/>
      <c r="BJ71" s="1013"/>
      <c r="BK71" s="1013"/>
      <c r="BL71" s="1013"/>
      <c r="BM71" s="1013"/>
      <c r="BQ71" s="996"/>
    </row>
    <row r="72" spans="1:69" ht="14.1" customHeight="1">
      <c r="A72" s="998"/>
      <c r="L72" s="1013"/>
      <c r="M72" s="1007"/>
      <c r="N72" s="1007"/>
      <c r="O72" s="1007"/>
      <c r="P72" s="1007"/>
      <c r="Q72" s="1007"/>
      <c r="R72" s="1007"/>
      <c r="S72" s="1007"/>
      <c r="T72" s="1007"/>
      <c r="U72" s="1007"/>
      <c r="V72" s="1007"/>
      <c r="W72" s="1007"/>
      <c r="X72" s="1030"/>
      <c r="Y72" s="1030"/>
      <c r="Z72" s="1030"/>
      <c r="AA72" s="1030"/>
      <c r="AB72" s="1030"/>
      <c r="AC72" s="1030"/>
      <c r="AD72" s="1030"/>
      <c r="AE72" s="1030"/>
      <c r="AF72" s="1030"/>
      <c r="AG72" s="1030"/>
      <c r="AH72" s="1030"/>
      <c r="AI72" s="1030"/>
      <c r="AJ72" s="1030"/>
      <c r="AK72" s="1030"/>
      <c r="AM72" s="1030"/>
      <c r="AN72" s="1030"/>
      <c r="AO72" s="1030"/>
      <c r="AP72" s="1030"/>
      <c r="AQ72" s="1030"/>
      <c r="AR72" s="1030"/>
      <c r="AS72" s="1030"/>
      <c r="AT72" s="1030"/>
      <c r="AU72" s="1030"/>
      <c r="AV72" s="1030"/>
      <c r="AW72" s="1030"/>
      <c r="AX72" s="1030"/>
      <c r="BQ72" s="996"/>
    </row>
    <row r="73" spans="1:69" ht="14.1" customHeight="1">
      <c r="A73" s="1032" t="s">
        <v>1417</v>
      </c>
      <c r="B73" s="1033"/>
      <c r="C73" s="1033"/>
      <c r="D73" s="1033"/>
      <c r="E73" s="1033"/>
      <c r="F73" s="1033"/>
      <c r="G73" s="1033"/>
      <c r="H73" s="1033"/>
      <c r="I73" s="1033"/>
      <c r="J73" s="1033"/>
      <c r="K73" s="1033"/>
      <c r="L73" s="1013"/>
      <c r="M73" s="1007"/>
      <c r="N73" s="1007"/>
      <c r="O73" s="1007"/>
      <c r="P73" s="1007"/>
      <c r="Q73" s="1007"/>
      <c r="R73" s="1007"/>
      <c r="S73" s="1007"/>
      <c r="T73" s="1007"/>
      <c r="U73" s="1007"/>
      <c r="V73" s="1007"/>
      <c r="W73" s="1007"/>
      <c r="X73" s="1034">
        <f>SUM(L68:X68)/13</f>
        <v>-1664245.0860493644</v>
      </c>
      <c r="Y73" s="1034"/>
      <c r="Z73" s="1034"/>
      <c r="AA73" s="1034"/>
      <c r="AB73" s="1034"/>
      <c r="AC73" s="1034"/>
      <c r="AD73" s="1034"/>
      <c r="AE73" s="1034"/>
      <c r="AF73" s="1034"/>
      <c r="AG73" s="1034"/>
      <c r="AH73" s="1034"/>
      <c r="AI73" s="1034"/>
      <c r="AJ73" s="1034"/>
      <c r="AK73" s="1034">
        <f>SUM(Y68:AK68)/13</f>
        <v>-3334787.0802275976</v>
      </c>
      <c r="AM73" s="1034"/>
      <c r="AN73" s="1034"/>
      <c r="AO73" s="1034"/>
      <c r="AP73" s="1034"/>
      <c r="AQ73" s="1034"/>
      <c r="AR73" s="1034"/>
      <c r="AS73" s="1034"/>
      <c r="AT73" s="1034"/>
      <c r="AU73" s="1034"/>
      <c r="AV73" s="1034"/>
      <c r="AW73" s="1034"/>
      <c r="AX73" s="1034">
        <f>SUM(AL68:AX68)/13</f>
        <v>-4766396.6032889998</v>
      </c>
      <c r="BQ73" s="996"/>
    </row>
    <row r="74" spans="1:69" ht="14.1" customHeight="1">
      <c r="A74" s="998" t="s">
        <v>1418</v>
      </c>
      <c r="L74" s="1013"/>
      <c r="M74" s="1007"/>
      <c r="N74" s="1007"/>
      <c r="O74" s="1007"/>
      <c r="P74" s="1007"/>
      <c r="Q74" s="1007"/>
      <c r="R74" s="1007"/>
      <c r="S74" s="1007"/>
      <c r="T74" s="1007"/>
      <c r="U74" s="1007"/>
      <c r="V74" s="1007"/>
      <c r="W74" s="1007"/>
      <c r="X74" s="1034">
        <f>SUM(L65:X65)/13</f>
        <v>-1664245.0860493644</v>
      </c>
      <c r="Y74" s="1034"/>
      <c r="Z74" s="1034"/>
      <c r="AA74" s="1034"/>
      <c r="AB74" s="1034"/>
      <c r="AC74" s="1034"/>
      <c r="AD74" s="1034"/>
      <c r="AE74" s="1034"/>
      <c r="AF74" s="1034"/>
      <c r="AG74" s="1034"/>
      <c r="AH74" s="1034"/>
      <c r="AI74" s="1034"/>
      <c r="AJ74" s="1034"/>
      <c r="AK74" s="1034">
        <f>SUM(Y65:AK65)/13</f>
        <v>-3334787.0802275976</v>
      </c>
      <c r="AM74" s="1034"/>
      <c r="AN74" s="1034"/>
      <c r="AO74" s="1034"/>
      <c r="AP74" s="1034"/>
      <c r="AQ74" s="1034"/>
      <c r="AR74" s="1034"/>
      <c r="AS74" s="1034"/>
      <c r="AT74" s="1034"/>
      <c r="AU74" s="1034"/>
      <c r="AV74" s="1034"/>
      <c r="AW74" s="1034"/>
      <c r="AX74" s="1034">
        <f>SUM(AL65:AX65)/13</f>
        <v>-4766396.6032889998</v>
      </c>
      <c r="BQ74" s="996"/>
    </row>
    <row r="75" spans="1:69" ht="14.1" customHeight="1">
      <c r="A75" s="998" t="s">
        <v>1419</v>
      </c>
      <c r="X75" s="1035"/>
      <c r="Y75" s="1013"/>
      <c r="Z75" s="1013"/>
      <c r="AA75" s="1013"/>
      <c r="AB75" s="1013"/>
      <c r="AC75" s="1013"/>
      <c r="AD75" s="1013"/>
      <c r="AE75" s="1013"/>
      <c r="AF75" s="1013"/>
      <c r="AG75" s="1013"/>
      <c r="AH75" s="1013"/>
      <c r="AI75" s="1013"/>
      <c r="AJ75" s="1013"/>
      <c r="AK75" s="1035"/>
      <c r="AM75" s="1013"/>
      <c r="AN75" s="1013"/>
      <c r="AO75" s="1013"/>
      <c r="AP75" s="1013"/>
      <c r="AQ75" s="1013"/>
      <c r="AR75" s="1013"/>
      <c r="AS75" s="1013"/>
      <c r="AT75" s="1013"/>
      <c r="AU75" s="1013"/>
      <c r="AV75" s="1013"/>
      <c r="AW75" s="1013"/>
      <c r="AX75" s="1035"/>
      <c r="BQ75" s="996"/>
    </row>
    <row r="76" spans="1:69" ht="14.1" customHeight="1">
      <c r="A76" s="1036" t="s">
        <v>1420</v>
      </c>
      <c r="B76" s="1037"/>
      <c r="C76" s="1037"/>
      <c r="D76" s="1037"/>
      <c r="E76" s="1037"/>
      <c r="F76" s="1037"/>
      <c r="G76" s="1037"/>
      <c r="H76" s="1037"/>
      <c r="I76" s="1037"/>
      <c r="J76" s="1037"/>
      <c r="K76" s="1037"/>
      <c r="X76" s="1034">
        <f>X75+X74</f>
        <v>-1664245.0860493644</v>
      </c>
      <c r="Y76" s="1034"/>
      <c r="Z76" s="1034"/>
      <c r="AA76" s="1034"/>
      <c r="AB76" s="1034"/>
      <c r="AC76" s="1034"/>
      <c r="AD76" s="1034"/>
      <c r="AE76" s="1034"/>
      <c r="AF76" s="1034"/>
      <c r="AG76" s="1034"/>
      <c r="AH76" s="1034"/>
      <c r="AI76" s="1034"/>
      <c r="AJ76" s="1034"/>
      <c r="AK76" s="1034">
        <f>AK75+AK74</f>
        <v>-3334787.0802275976</v>
      </c>
      <c r="AM76" s="1034"/>
      <c r="AN76" s="1034"/>
      <c r="AO76" s="1034"/>
      <c r="AP76" s="1034"/>
      <c r="AQ76" s="1034"/>
      <c r="AR76" s="1034"/>
      <c r="AS76" s="1034"/>
      <c r="AT76" s="1034"/>
      <c r="AU76" s="1034"/>
      <c r="AV76" s="1034"/>
      <c r="AW76" s="1034"/>
      <c r="AX76" s="1034">
        <f>AX75+AX74</f>
        <v>-4766396.6032889998</v>
      </c>
      <c r="BQ76" s="996"/>
    </row>
    <row r="77" spans="1:69" ht="14.1" customHeight="1">
      <c r="A77" s="1036" t="s">
        <v>1421</v>
      </c>
      <c r="B77" s="1037"/>
      <c r="C77" s="1037"/>
      <c r="D77" s="1037"/>
      <c r="E77" s="1037"/>
      <c r="F77" s="1037"/>
      <c r="G77" s="1037"/>
      <c r="H77" s="1037"/>
      <c r="I77" s="1037"/>
      <c r="J77" s="1037"/>
      <c r="K77" s="1037"/>
      <c r="X77" s="1038">
        <v>0</v>
      </c>
      <c r="Y77" s="1034"/>
      <c r="Z77" s="1034"/>
      <c r="AA77" s="1034"/>
      <c r="AB77" s="1034"/>
      <c r="AC77" s="1034"/>
      <c r="AD77" s="1034"/>
      <c r="AE77" s="1034"/>
      <c r="AF77" s="1034"/>
      <c r="AG77" s="1034"/>
      <c r="AH77" s="1034"/>
      <c r="AI77" s="1034"/>
      <c r="AJ77" s="1034"/>
      <c r="AK77" s="1038">
        <v>0</v>
      </c>
      <c r="AM77" s="1034"/>
      <c r="AN77" s="1034"/>
      <c r="AO77" s="1034"/>
      <c r="AP77" s="1034"/>
      <c r="AQ77" s="1034"/>
      <c r="AR77" s="1034"/>
      <c r="AS77" s="1034"/>
      <c r="AT77" s="1034"/>
      <c r="AU77" s="1034"/>
      <c r="AV77" s="1034"/>
      <c r="AW77" s="1034"/>
      <c r="AX77" s="1038">
        <v>0</v>
      </c>
      <c r="BQ77" s="996"/>
    </row>
    <row r="78" spans="1:69" ht="14.1" customHeight="1">
      <c r="A78" s="998" t="s">
        <v>1422</v>
      </c>
      <c r="L78" s="1013"/>
      <c r="M78" s="1007"/>
      <c r="N78" s="1007"/>
      <c r="O78" s="1007"/>
      <c r="P78" s="1007"/>
      <c r="Q78" s="1007"/>
      <c r="R78" s="1007"/>
      <c r="S78" s="1007"/>
      <c r="T78" s="1007"/>
      <c r="U78" s="1007"/>
      <c r="V78" s="1007"/>
      <c r="W78" s="1007"/>
      <c r="X78" s="1026">
        <f>+X77+X76</f>
        <v>-1664245.0860493644</v>
      </c>
      <c r="Y78" s="1026"/>
      <c r="Z78" s="1026"/>
      <c r="AA78" s="1026"/>
      <c r="AB78" s="1026"/>
      <c r="AC78" s="1026"/>
      <c r="AD78" s="1026"/>
      <c r="AE78" s="1026"/>
      <c r="AF78" s="1026"/>
      <c r="AG78" s="1026"/>
      <c r="AH78" s="1026"/>
      <c r="AI78" s="1026"/>
      <c r="AJ78" s="1026"/>
      <c r="AK78" s="1026">
        <f>+AK77+AK76</f>
        <v>-3334787.0802275976</v>
      </c>
      <c r="AM78" s="1026"/>
      <c r="AN78" s="1026"/>
      <c r="AO78" s="1026"/>
      <c r="AP78" s="1026"/>
      <c r="AQ78" s="1026"/>
      <c r="AR78" s="1026"/>
      <c r="AS78" s="1026"/>
      <c r="AT78" s="1026"/>
      <c r="AU78" s="1026"/>
      <c r="AV78" s="1026"/>
      <c r="AW78" s="1026"/>
      <c r="AX78" s="1026">
        <f>+AX77+AX76</f>
        <v>-4766396.6032889998</v>
      </c>
      <c r="BQ78" s="996"/>
    </row>
    <row r="79" spans="1:69" ht="14.1" customHeight="1" thickBot="1">
      <c r="A79" s="1039"/>
      <c r="B79" s="1040"/>
      <c r="C79" s="1040"/>
      <c r="D79" s="1040"/>
      <c r="E79" s="1040"/>
      <c r="F79" s="1040"/>
      <c r="G79" s="1040"/>
      <c r="H79" s="1040"/>
      <c r="I79" s="1040"/>
      <c r="J79" s="1040"/>
      <c r="K79" s="1040"/>
      <c r="L79" s="1040"/>
      <c r="M79" s="1040"/>
      <c r="N79" s="1040"/>
      <c r="O79" s="1040"/>
      <c r="P79" s="1040"/>
      <c r="Q79" s="1040"/>
      <c r="R79" s="1040"/>
      <c r="S79" s="1040"/>
      <c r="T79" s="1040"/>
      <c r="U79" s="1040"/>
      <c r="V79" s="1040"/>
      <c r="W79" s="1040"/>
      <c r="X79" s="1040"/>
      <c r="Y79" s="1040"/>
      <c r="Z79" s="1040"/>
      <c r="AA79" s="1040"/>
      <c r="AB79" s="1040"/>
      <c r="AC79" s="1040"/>
      <c r="AD79" s="1040"/>
      <c r="AE79" s="1040"/>
      <c r="AF79" s="1040"/>
      <c r="AG79" s="1040"/>
      <c r="AH79" s="1040"/>
      <c r="AI79" s="1040"/>
      <c r="AJ79" s="1040"/>
      <c r="AK79" s="1040"/>
      <c r="AL79" s="1040"/>
      <c r="AM79" s="1040"/>
      <c r="AN79" s="1040"/>
      <c r="AO79" s="1040"/>
      <c r="AP79" s="1040"/>
      <c r="AQ79" s="1040"/>
      <c r="AR79" s="1040"/>
      <c r="AS79" s="1040"/>
      <c r="AT79" s="1040"/>
      <c r="AU79" s="1040"/>
      <c r="AV79" s="1040"/>
      <c r="AW79" s="1040"/>
      <c r="AX79" s="1040"/>
      <c r="AY79" s="1040"/>
      <c r="AZ79" s="1040"/>
      <c r="BA79" s="1040"/>
      <c r="BB79" s="1040"/>
      <c r="BC79" s="1040"/>
      <c r="BD79" s="1040"/>
      <c r="BE79" s="1040"/>
      <c r="BF79" s="1040"/>
      <c r="BG79" s="1040"/>
      <c r="BH79" s="1040"/>
      <c r="BI79" s="1040"/>
      <c r="BJ79" s="1040"/>
      <c r="BK79" s="1040"/>
      <c r="BL79" s="1040"/>
      <c r="BM79" s="1040"/>
      <c r="BN79" s="1040"/>
      <c r="BO79" s="1040"/>
      <c r="BP79" s="1040"/>
      <c r="BQ79" s="1043"/>
    </row>
    <row r="82" spans="1:69" ht="14.1" customHeight="1" thickBot="1"/>
    <row r="83" spans="1:69" ht="14.1" customHeight="1">
      <c r="A83" s="986" t="s">
        <v>1425</v>
      </c>
      <c r="B83" s="987"/>
      <c r="C83" s="987"/>
      <c r="D83" s="987"/>
      <c r="E83" s="987"/>
      <c r="F83" s="987"/>
      <c r="G83" s="987"/>
      <c r="H83" s="987"/>
      <c r="I83" s="987"/>
      <c r="J83" s="987"/>
      <c r="K83" s="987"/>
      <c r="L83" s="989"/>
      <c r="M83" s="1044"/>
      <c r="N83" s="1044"/>
      <c r="O83" s="1044"/>
      <c r="P83" s="1044"/>
      <c r="Q83" s="1044"/>
      <c r="R83" s="1044"/>
      <c r="S83" s="1044"/>
      <c r="T83" s="1044"/>
      <c r="U83" s="1044"/>
      <c r="V83" s="1044"/>
      <c r="W83" s="1044"/>
      <c r="X83" s="1044"/>
      <c r="Y83" s="1044"/>
      <c r="Z83" s="1044"/>
      <c r="AA83" s="1044"/>
      <c r="AB83" s="1044"/>
      <c r="AC83" s="1044"/>
      <c r="AD83" s="1044"/>
      <c r="AE83" s="1044"/>
      <c r="AF83" s="1044"/>
      <c r="AG83" s="1044"/>
      <c r="AH83" s="1044"/>
      <c r="AI83" s="1044"/>
      <c r="AJ83" s="1044"/>
      <c r="AK83" s="1044"/>
      <c r="AL83" s="1044"/>
      <c r="AM83" s="1044"/>
      <c r="AN83" s="1044"/>
      <c r="AO83" s="1044"/>
      <c r="AP83" s="1044"/>
      <c r="AQ83" s="1044"/>
      <c r="AR83" s="1044"/>
      <c r="AS83" s="1044"/>
      <c r="AT83" s="1044"/>
      <c r="AU83" s="1044"/>
      <c r="AV83" s="1044"/>
      <c r="AW83" s="1044"/>
      <c r="AX83" s="1044"/>
      <c r="AY83" s="1044"/>
      <c r="AZ83" s="1044"/>
      <c r="BA83" s="1044"/>
      <c r="BB83" s="1044"/>
      <c r="BC83" s="1044"/>
      <c r="BD83" s="1044"/>
      <c r="BE83" s="1044"/>
      <c r="BF83" s="1044"/>
      <c r="BG83" s="1044"/>
      <c r="BH83" s="1044"/>
      <c r="BI83" s="1044"/>
      <c r="BJ83" s="1044"/>
      <c r="BK83" s="1044"/>
      <c r="BL83" s="1044"/>
      <c r="BM83" s="989"/>
      <c r="BN83" s="989"/>
      <c r="BO83" s="989"/>
      <c r="BP83" s="989"/>
      <c r="BQ83" s="990"/>
    </row>
    <row r="84" spans="1:69" ht="14.1" customHeight="1">
      <c r="A84" s="998"/>
      <c r="L84" s="984">
        <v>13</v>
      </c>
      <c r="M84" s="999">
        <v>15</v>
      </c>
      <c r="N84" s="999">
        <f t="shared" ref="N84:X84" si="107">M84+1</f>
        <v>16</v>
      </c>
      <c r="O84" s="999">
        <f t="shared" si="107"/>
        <v>17</v>
      </c>
      <c r="P84" s="999">
        <f t="shared" si="107"/>
        <v>18</v>
      </c>
      <c r="Q84" s="999">
        <f t="shared" si="107"/>
        <v>19</v>
      </c>
      <c r="R84" s="999">
        <f t="shared" si="107"/>
        <v>20</v>
      </c>
      <c r="S84" s="999">
        <f t="shared" si="107"/>
        <v>21</v>
      </c>
      <c r="T84" s="999">
        <f t="shared" si="107"/>
        <v>22</v>
      </c>
      <c r="U84" s="999">
        <f t="shared" si="107"/>
        <v>23</v>
      </c>
      <c r="V84" s="999">
        <f t="shared" si="107"/>
        <v>24</v>
      </c>
      <c r="W84" s="999">
        <f t="shared" si="107"/>
        <v>25</v>
      </c>
      <c r="X84" s="999">
        <f t="shared" si="107"/>
        <v>26</v>
      </c>
      <c r="Y84" s="999"/>
      <c r="Z84" s="999"/>
      <c r="AA84" s="999"/>
      <c r="AB84" s="999"/>
      <c r="AC84" s="999"/>
      <c r="AD84" s="999"/>
      <c r="AE84" s="999"/>
      <c r="AF84" s="999"/>
      <c r="AG84" s="999"/>
      <c r="AH84" s="999"/>
      <c r="AI84" s="999"/>
      <c r="AJ84" s="999"/>
      <c r="AK84" s="999"/>
      <c r="BQ84" s="996"/>
    </row>
    <row r="85" spans="1:69" ht="14.1" customHeight="1">
      <c r="A85" s="1000" t="s">
        <v>1396</v>
      </c>
      <c r="B85" s="1057"/>
      <c r="C85" s="1057"/>
      <c r="D85" s="1057"/>
      <c r="E85" s="1057"/>
      <c r="F85" s="1057"/>
      <c r="G85" s="1057"/>
      <c r="H85" s="1057"/>
      <c r="I85" s="1057"/>
      <c r="J85" s="1057"/>
      <c r="K85" s="1057"/>
      <c r="L85" s="1001">
        <v>44561</v>
      </c>
      <c r="M85" s="1001">
        <f>L85+30</f>
        <v>44591</v>
      </c>
      <c r="N85" s="1001">
        <f t="shared" ref="N85:X85" si="108">M85+30</f>
        <v>44621</v>
      </c>
      <c r="O85" s="1001">
        <f t="shared" si="108"/>
        <v>44651</v>
      </c>
      <c r="P85" s="1001">
        <f t="shared" si="108"/>
        <v>44681</v>
      </c>
      <c r="Q85" s="1001">
        <f t="shared" si="108"/>
        <v>44711</v>
      </c>
      <c r="R85" s="1001">
        <f t="shared" si="108"/>
        <v>44741</v>
      </c>
      <c r="S85" s="1001">
        <f t="shared" si="108"/>
        <v>44771</v>
      </c>
      <c r="T85" s="1001">
        <f t="shared" si="108"/>
        <v>44801</v>
      </c>
      <c r="U85" s="1001">
        <f t="shared" si="108"/>
        <v>44831</v>
      </c>
      <c r="V85" s="1001">
        <f t="shared" si="108"/>
        <v>44861</v>
      </c>
      <c r="W85" s="1001">
        <f t="shared" si="108"/>
        <v>44891</v>
      </c>
      <c r="X85" s="1001">
        <f t="shared" si="108"/>
        <v>44921</v>
      </c>
      <c r="Y85" s="1001" t="s">
        <v>1398</v>
      </c>
      <c r="Z85" s="1001">
        <f>X85+30</f>
        <v>44951</v>
      </c>
      <c r="AA85" s="1001">
        <f>Z85+30</f>
        <v>44981</v>
      </c>
      <c r="AB85" s="1001">
        <f t="shared" ref="AB85:AK85" si="109">AA85+30</f>
        <v>45011</v>
      </c>
      <c r="AC85" s="1001">
        <f t="shared" si="109"/>
        <v>45041</v>
      </c>
      <c r="AD85" s="1001">
        <f t="shared" si="109"/>
        <v>45071</v>
      </c>
      <c r="AE85" s="1001">
        <f t="shared" si="109"/>
        <v>45101</v>
      </c>
      <c r="AF85" s="1001">
        <f t="shared" si="109"/>
        <v>45131</v>
      </c>
      <c r="AG85" s="1001">
        <f t="shared" si="109"/>
        <v>45161</v>
      </c>
      <c r="AH85" s="1001">
        <f t="shared" si="109"/>
        <v>45191</v>
      </c>
      <c r="AI85" s="1001">
        <f t="shared" si="109"/>
        <v>45221</v>
      </c>
      <c r="AJ85" s="1001">
        <f t="shared" si="109"/>
        <v>45251</v>
      </c>
      <c r="AK85" s="1001">
        <f t="shared" si="109"/>
        <v>45281</v>
      </c>
      <c r="AL85" s="1001" t="s">
        <v>1399</v>
      </c>
      <c r="AM85" s="1001"/>
      <c r="AN85" s="1001"/>
      <c r="AO85" s="1001"/>
      <c r="AP85" s="1001"/>
      <c r="AQ85" s="1001"/>
      <c r="AR85" s="1001"/>
      <c r="AS85" s="1001"/>
      <c r="AT85" s="1001"/>
      <c r="AU85" s="1001"/>
      <c r="AV85" s="1001"/>
      <c r="AW85" s="1001"/>
      <c r="AX85" s="1001"/>
      <c r="AY85" s="1001"/>
      <c r="AZ85" s="1001"/>
      <c r="BA85" s="1001"/>
      <c r="BB85" s="1001"/>
      <c r="BC85" s="1001"/>
      <c r="BD85" s="1001"/>
      <c r="BE85" s="1001"/>
      <c r="BF85" s="1001"/>
      <c r="BG85" s="1001"/>
      <c r="BH85" s="1001"/>
      <c r="BI85" s="1001"/>
      <c r="BJ85" s="1001"/>
      <c r="BK85" s="1001"/>
      <c r="BL85" s="1001"/>
      <c r="BM85" s="1001" t="s">
        <v>1401</v>
      </c>
      <c r="BQ85" s="996"/>
    </row>
    <row r="86" spans="1:69" ht="14.1" customHeight="1">
      <c r="A86" s="1003" t="s">
        <v>1402</v>
      </c>
      <c r="B86" s="1004"/>
      <c r="C86" s="1004"/>
      <c r="D86" s="1004"/>
      <c r="E86" s="1004"/>
      <c r="F86" s="1004"/>
      <c r="G86" s="1004"/>
      <c r="H86" s="1004"/>
      <c r="I86" s="1004"/>
      <c r="J86" s="1004"/>
      <c r="K86" s="1004"/>
      <c r="L86" s="1005"/>
      <c r="M86" s="1005"/>
      <c r="BQ86" s="996"/>
    </row>
    <row r="87" spans="1:69" ht="14.1" customHeight="1">
      <c r="A87" s="1006" t="s">
        <v>1403</v>
      </c>
      <c r="B87" s="1015"/>
      <c r="C87" s="1015"/>
      <c r="D87" s="1015"/>
      <c r="E87" s="1015"/>
      <c r="F87" s="1015"/>
      <c r="G87" s="1015"/>
      <c r="H87" s="1015"/>
      <c r="I87" s="1015"/>
      <c r="J87" s="1015"/>
      <c r="K87" s="1015"/>
      <c r="L87" s="1007">
        <v>2342726.0845845835</v>
      </c>
      <c r="M87" s="1007">
        <v>209835.369707067</v>
      </c>
      <c r="N87" s="1007">
        <v>209835.369707067</v>
      </c>
      <c r="O87" s="1007">
        <v>209835.369707067</v>
      </c>
      <c r="P87" s="1007">
        <v>209835.369707067</v>
      </c>
      <c r="Q87" s="1007">
        <v>209835.369707067</v>
      </c>
      <c r="R87" s="1007">
        <v>209835.369707067</v>
      </c>
      <c r="S87" s="1007">
        <v>211015.03676176799</v>
      </c>
      <c r="T87" s="1007">
        <v>211069.53676176636</v>
      </c>
      <c r="U87" s="1007">
        <v>211069.53676176636</v>
      </c>
      <c r="V87" s="1007">
        <v>211069.53676176636</v>
      </c>
      <c r="W87" s="1007">
        <v>211069.53676176636</v>
      </c>
      <c r="X87" s="1007">
        <v>229572.0629547468</v>
      </c>
      <c r="Y87" s="1007"/>
      <c r="Z87" s="1007"/>
      <c r="AA87" s="1007"/>
      <c r="AB87" s="1007"/>
      <c r="AC87" s="1007"/>
      <c r="AD87" s="1007"/>
      <c r="AE87" s="1007"/>
      <c r="AF87" s="1007"/>
      <c r="AG87" s="1007"/>
      <c r="AH87" s="1007"/>
      <c r="AI87" s="1007"/>
      <c r="AJ87" s="1007"/>
      <c r="AK87" s="1007"/>
      <c r="AL87" s="1013">
        <f>SUM(M87:X87)</f>
        <v>2543877.4650059817</v>
      </c>
      <c r="AM87" s="1013"/>
      <c r="AN87" s="1013"/>
      <c r="AO87" s="1013"/>
      <c r="AP87" s="1013"/>
      <c r="AQ87" s="1013"/>
      <c r="AR87" s="1013"/>
      <c r="AS87" s="1013"/>
      <c r="AT87" s="1013"/>
      <c r="AU87" s="1013"/>
      <c r="AV87" s="1013"/>
      <c r="AW87" s="1013"/>
      <c r="AX87" s="1013"/>
      <c r="AY87" s="1013"/>
      <c r="AZ87" s="1013"/>
      <c r="BA87" s="1013"/>
      <c r="BB87" s="1013"/>
      <c r="BC87" s="1013"/>
      <c r="BD87" s="1013"/>
      <c r="BE87" s="1013"/>
      <c r="BF87" s="1013"/>
      <c r="BG87" s="1013"/>
      <c r="BH87" s="1013"/>
      <c r="BI87" s="1013"/>
      <c r="BJ87" s="1013"/>
      <c r="BK87" s="1013"/>
      <c r="BL87" s="1013"/>
      <c r="BM87" s="1013">
        <f>AL87+L87</f>
        <v>4886603.5495905653</v>
      </c>
      <c r="BN87" s="1008"/>
      <c r="BO87" s="1009"/>
      <c r="BQ87" s="996"/>
    </row>
    <row r="88" spans="1:69" ht="14.1" customHeight="1">
      <c r="A88" s="1006" t="s">
        <v>1404</v>
      </c>
      <c r="B88" s="1015"/>
      <c r="C88" s="1015"/>
      <c r="D88" s="1015"/>
      <c r="E88" s="1015"/>
      <c r="F88" s="1015"/>
      <c r="G88" s="1015"/>
      <c r="H88" s="1015"/>
      <c r="I88" s="1015"/>
      <c r="J88" s="1015"/>
      <c r="K88" s="1015"/>
      <c r="L88" s="1007">
        <v>-5734943</v>
      </c>
      <c r="M88" s="1007">
        <v>-747860.5</v>
      </c>
      <c r="N88" s="1007">
        <f>$M88</f>
        <v>-747860.5</v>
      </c>
      <c r="O88" s="1007">
        <f t="shared" ref="O88:X88" si="110">$M88</f>
        <v>-747860.5</v>
      </c>
      <c r="P88" s="1007">
        <f t="shared" si="110"/>
        <v>-747860.5</v>
      </c>
      <c r="Q88" s="1007">
        <f t="shared" si="110"/>
        <v>-747860.5</v>
      </c>
      <c r="R88" s="1007">
        <f t="shared" si="110"/>
        <v>-747860.5</v>
      </c>
      <c r="S88" s="1007">
        <f t="shared" si="110"/>
        <v>-747860.5</v>
      </c>
      <c r="T88" s="1007">
        <f t="shared" si="110"/>
        <v>-747860.5</v>
      </c>
      <c r="U88" s="1007">
        <f t="shared" si="110"/>
        <v>-747860.5</v>
      </c>
      <c r="V88" s="1007">
        <f t="shared" si="110"/>
        <v>-747860.5</v>
      </c>
      <c r="W88" s="1007">
        <f t="shared" si="110"/>
        <v>-747860.5</v>
      </c>
      <c r="X88" s="1007">
        <f t="shared" si="110"/>
        <v>-747860.5</v>
      </c>
      <c r="Y88" s="1007"/>
      <c r="Z88" s="1007"/>
      <c r="AA88" s="1007"/>
      <c r="AB88" s="1007"/>
      <c r="AC88" s="1007"/>
      <c r="AD88" s="1007"/>
      <c r="AE88" s="1007"/>
      <c r="AF88" s="1007"/>
      <c r="AG88" s="1007"/>
      <c r="AH88" s="1007"/>
      <c r="AI88" s="1007"/>
      <c r="AJ88" s="1007"/>
      <c r="AK88" s="1007"/>
      <c r="AL88" s="1013">
        <f>SUM(M88:X88)</f>
        <v>-8974326</v>
      </c>
      <c r="AM88" s="1013"/>
      <c r="AN88" s="1013"/>
      <c r="AO88" s="1013"/>
      <c r="AP88" s="1013"/>
      <c r="AQ88" s="1013"/>
      <c r="AR88" s="1013"/>
      <c r="AS88" s="1013"/>
      <c r="AT88" s="1013"/>
      <c r="AU88" s="1013"/>
      <c r="AV88" s="1013"/>
      <c r="AW88" s="1013"/>
      <c r="AX88" s="1013"/>
      <c r="AY88" s="1013"/>
      <c r="AZ88" s="1013"/>
      <c r="BA88" s="1013"/>
      <c r="BB88" s="1013"/>
      <c r="BC88" s="1013"/>
      <c r="BD88" s="1013"/>
      <c r="BE88" s="1013"/>
      <c r="BF88" s="1013"/>
      <c r="BG88" s="1013"/>
      <c r="BH88" s="1013"/>
      <c r="BI88" s="1013"/>
      <c r="BJ88" s="1013"/>
      <c r="BK88" s="1013"/>
      <c r="BL88" s="1013"/>
      <c r="BM88" s="1013">
        <f>AL88+L88</f>
        <v>-14709269</v>
      </c>
      <c r="BN88" s="1010">
        <v>-14709269</v>
      </c>
      <c r="BO88" s="1009" t="s">
        <v>1426</v>
      </c>
      <c r="BQ88" s="996"/>
    </row>
    <row r="89" spans="1:69" ht="14.1" customHeight="1" thickBot="1">
      <c r="A89" s="1011" t="s">
        <v>1406</v>
      </c>
      <c r="B89" s="1014"/>
      <c r="C89" s="1014"/>
      <c r="D89" s="1014"/>
      <c r="E89" s="1014"/>
      <c r="F89" s="1014"/>
      <c r="G89" s="1014"/>
      <c r="H89" s="1014"/>
      <c r="I89" s="1014"/>
      <c r="J89" s="1014"/>
      <c r="K89" s="1014"/>
      <c r="L89" s="1012">
        <f t="shared" ref="L89:X89" si="111">SUM(L87:L88)</f>
        <v>-3392216.9154154165</v>
      </c>
      <c r="M89" s="1012">
        <f t="shared" si="111"/>
        <v>-538025.13029293297</v>
      </c>
      <c r="N89" s="1012">
        <f t="shared" si="111"/>
        <v>-538025.13029293297</v>
      </c>
      <c r="O89" s="1012">
        <f t="shared" si="111"/>
        <v>-538025.13029293297</v>
      </c>
      <c r="P89" s="1012">
        <f t="shared" si="111"/>
        <v>-538025.13029293297</v>
      </c>
      <c r="Q89" s="1012">
        <f t="shared" si="111"/>
        <v>-538025.13029293297</v>
      </c>
      <c r="R89" s="1012">
        <f t="shared" si="111"/>
        <v>-538025.13029293297</v>
      </c>
      <c r="S89" s="1012">
        <f t="shared" si="111"/>
        <v>-536845.46323823207</v>
      </c>
      <c r="T89" s="1012">
        <f t="shared" si="111"/>
        <v>-536790.9632382337</v>
      </c>
      <c r="U89" s="1012">
        <f t="shared" si="111"/>
        <v>-536790.9632382337</v>
      </c>
      <c r="V89" s="1012">
        <f t="shared" si="111"/>
        <v>-536790.9632382337</v>
      </c>
      <c r="W89" s="1012">
        <f t="shared" si="111"/>
        <v>-536790.9632382337</v>
      </c>
      <c r="X89" s="1012">
        <f t="shared" si="111"/>
        <v>-518288.43704525323</v>
      </c>
      <c r="Y89" s="1013"/>
      <c r="Z89" s="1013"/>
      <c r="AA89" s="1013"/>
      <c r="AB89" s="1013"/>
      <c r="AC89" s="1013"/>
      <c r="AD89" s="1013"/>
      <c r="AE89" s="1013"/>
      <c r="AF89" s="1013"/>
      <c r="AG89" s="1013"/>
      <c r="AH89" s="1013"/>
      <c r="AI89" s="1013"/>
      <c r="AJ89" s="1013"/>
      <c r="AK89" s="1013"/>
      <c r="AL89" s="1013">
        <f>+AL88+AL87</f>
        <v>-6430448.5349940183</v>
      </c>
      <c r="AM89" s="1013"/>
      <c r="AN89" s="1013"/>
      <c r="AO89" s="1013"/>
      <c r="AP89" s="1013"/>
      <c r="AQ89" s="1013"/>
      <c r="AR89" s="1013"/>
      <c r="AS89" s="1013"/>
      <c r="AT89" s="1013"/>
      <c r="AU89" s="1013"/>
      <c r="AV89" s="1013"/>
      <c r="AW89" s="1013"/>
      <c r="AX89" s="1013"/>
      <c r="AY89" s="1013"/>
      <c r="AZ89" s="1013"/>
      <c r="BA89" s="1013"/>
      <c r="BB89" s="1013"/>
      <c r="BC89" s="1013"/>
      <c r="BD89" s="1013"/>
      <c r="BE89" s="1013"/>
      <c r="BF89" s="1013"/>
      <c r="BG89" s="1013"/>
      <c r="BH89" s="1013"/>
      <c r="BI89" s="1013"/>
      <c r="BJ89" s="1013"/>
      <c r="BK89" s="1013"/>
      <c r="BL89" s="1013"/>
      <c r="BM89" s="1013">
        <f>+BM88+BM87</f>
        <v>-9822665.4504094347</v>
      </c>
      <c r="BQ89" s="996"/>
    </row>
    <row r="90" spans="1:69" ht="14.1" customHeight="1" thickTop="1">
      <c r="A90" s="998"/>
      <c r="M90" s="1013"/>
      <c r="N90" s="1013"/>
      <c r="O90" s="1013"/>
      <c r="P90" s="1013"/>
      <c r="Q90" s="1013"/>
      <c r="R90" s="1013"/>
      <c r="S90" s="1013"/>
      <c r="T90" s="1013"/>
      <c r="U90" s="1013"/>
      <c r="V90" s="1013"/>
      <c r="W90" s="1013"/>
      <c r="X90" s="1013"/>
      <c r="Y90" s="1013"/>
      <c r="Z90" s="1013"/>
      <c r="AA90" s="1013"/>
      <c r="AB90" s="1013"/>
      <c r="AC90" s="1013"/>
      <c r="AD90" s="1013"/>
      <c r="AE90" s="1013"/>
      <c r="AF90" s="1013"/>
      <c r="AG90" s="1013"/>
      <c r="AH90" s="1013"/>
      <c r="AI90" s="1013"/>
      <c r="AJ90" s="1013"/>
      <c r="AK90" s="1013"/>
      <c r="BQ90" s="996"/>
    </row>
    <row r="91" spans="1:69" ht="14.1" customHeight="1">
      <c r="A91" s="998" t="s">
        <v>1403</v>
      </c>
      <c r="L91" s="1013">
        <f>L87</f>
        <v>2342726.0845845835</v>
      </c>
      <c r="M91" s="1013">
        <f t="shared" ref="M91:X91" si="112">M87</f>
        <v>209835.369707067</v>
      </c>
      <c r="N91" s="1013">
        <f t="shared" si="112"/>
        <v>209835.369707067</v>
      </c>
      <c r="O91" s="1013">
        <f t="shared" si="112"/>
        <v>209835.369707067</v>
      </c>
      <c r="P91" s="1013">
        <f t="shared" si="112"/>
        <v>209835.369707067</v>
      </c>
      <c r="Q91" s="1013">
        <f t="shared" si="112"/>
        <v>209835.369707067</v>
      </c>
      <c r="R91" s="1013">
        <f t="shared" si="112"/>
        <v>209835.369707067</v>
      </c>
      <c r="S91" s="1013">
        <f t="shared" si="112"/>
        <v>211015.03676176799</v>
      </c>
      <c r="T91" s="1013">
        <f t="shared" si="112"/>
        <v>211069.53676176636</v>
      </c>
      <c r="U91" s="1013">
        <f t="shared" si="112"/>
        <v>211069.53676176636</v>
      </c>
      <c r="V91" s="1013">
        <f t="shared" si="112"/>
        <v>211069.53676176636</v>
      </c>
      <c r="W91" s="1013">
        <f t="shared" si="112"/>
        <v>211069.53676176636</v>
      </c>
      <c r="X91" s="1013">
        <f t="shared" si="112"/>
        <v>229572.0629547468</v>
      </c>
      <c r="Y91" s="1013"/>
      <c r="Z91" s="1013"/>
      <c r="AA91" s="1013"/>
      <c r="AB91" s="1013"/>
      <c r="AC91" s="1013"/>
      <c r="AD91" s="1013"/>
      <c r="AE91" s="1013"/>
      <c r="AF91" s="1013"/>
      <c r="AG91" s="1013"/>
      <c r="AH91" s="1013"/>
      <c r="AI91" s="1013"/>
      <c r="AJ91" s="1013"/>
      <c r="AK91" s="1013"/>
      <c r="AL91" s="1013">
        <f>SUM(M91:X91)</f>
        <v>2543877.4650059817</v>
      </c>
      <c r="AM91" s="1013"/>
      <c r="AN91" s="1013"/>
      <c r="AO91" s="1013"/>
      <c r="AP91" s="1013"/>
      <c r="AQ91" s="1013"/>
      <c r="AR91" s="1013"/>
      <c r="AS91" s="1013"/>
      <c r="AT91" s="1013"/>
      <c r="AU91" s="1013"/>
      <c r="AV91" s="1013"/>
      <c r="AW91" s="1013"/>
      <c r="AX91" s="1013"/>
      <c r="AY91" s="1013"/>
      <c r="AZ91" s="1013"/>
      <c r="BA91" s="1013"/>
      <c r="BB91" s="1013"/>
      <c r="BC91" s="1013"/>
      <c r="BD91" s="1013"/>
      <c r="BE91" s="1013"/>
      <c r="BF91" s="1013"/>
      <c r="BG91" s="1013"/>
      <c r="BH91" s="1013"/>
      <c r="BI91" s="1013"/>
      <c r="BJ91" s="1013"/>
      <c r="BK91" s="1013"/>
      <c r="BL91" s="1013"/>
      <c r="BM91" s="1013">
        <f>AL91+L91</f>
        <v>4886603.5495905653</v>
      </c>
      <c r="BQ91" s="996"/>
    </row>
    <row r="92" spans="1:69" ht="14.1" customHeight="1">
      <c r="A92" s="998" t="s">
        <v>1407</v>
      </c>
      <c r="L92" s="1013">
        <v>-5734943</v>
      </c>
      <c r="M92" s="1013">
        <f t="shared" ref="M92:X92" si="113">$AL$18/12</f>
        <v>-3516049.6582663995</v>
      </c>
      <c r="N92" s="1013">
        <f t="shared" si="113"/>
        <v>-3516049.6582663995</v>
      </c>
      <c r="O92" s="1013">
        <f t="shared" si="113"/>
        <v>-3516049.6582663995</v>
      </c>
      <c r="P92" s="1013">
        <f t="shared" si="113"/>
        <v>-3516049.6582663995</v>
      </c>
      <c r="Q92" s="1013">
        <f t="shared" si="113"/>
        <v>-3516049.6582663995</v>
      </c>
      <c r="R92" s="1013">
        <f t="shared" si="113"/>
        <v>-3516049.6582663995</v>
      </c>
      <c r="S92" s="1013">
        <f t="shared" si="113"/>
        <v>-3516049.6582663995</v>
      </c>
      <c r="T92" s="1013">
        <f t="shared" si="113"/>
        <v>-3516049.6582663995</v>
      </c>
      <c r="U92" s="1013">
        <f t="shared" si="113"/>
        <v>-3516049.6582663995</v>
      </c>
      <c r="V92" s="1013">
        <f t="shared" si="113"/>
        <v>-3516049.6582663995</v>
      </c>
      <c r="W92" s="1013">
        <f t="shared" si="113"/>
        <v>-3516049.6582663995</v>
      </c>
      <c r="X92" s="1013">
        <f t="shared" si="113"/>
        <v>-3516049.6582663995</v>
      </c>
      <c r="Y92" s="1013"/>
      <c r="Z92" s="1013"/>
      <c r="AA92" s="1013"/>
      <c r="AB92" s="1013"/>
      <c r="AC92" s="1013"/>
      <c r="AD92" s="1013"/>
      <c r="AE92" s="1013"/>
      <c r="AF92" s="1013"/>
      <c r="AG92" s="1013"/>
      <c r="AH92" s="1013"/>
      <c r="AI92" s="1013"/>
      <c r="AJ92" s="1013"/>
      <c r="AK92" s="1013"/>
      <c r="AL92" s="1013">
        <f>SUM(M92:X92)</f>
        <v>-42192595.899196804</v>
      </c>
      <c r="AM92" s="1013"/>
      <c r="AN92" s="1013"/>
      <c r="AO92" s="1013"/>
      <c r="AP92" s="1013"/>
      <c r="AQ92" s="1013"/>
      <c r="AR92" s="1013"/>
      <c r="AS92" s="1013"/>
      <c r="AT92" s="1013"/>
      <c r="AU92" s="1013"/>
      <c r="AV92" s="1013"/>
      <c r="AW92" s="1013"/>
      <c r="AX92" s="1013"/>
      <c r="AY92" s="1013"/>
      <c r="AZ92" s="1013"/>
      <c r="BA92" s="1013"/>
      <c r="BB92" s="1013"/>
      <c r="BC92" s="1013"/>
      <c r="BD92" s="1013"/>
      <c r="BE92" s="1013"/>
      <c r="BF92" s="1013"/>
      <c r="BG92" s="1013"/>
      <c r="BH92" s="1013"/>
      <c r="BI92" s="1013"/>
      <c r="BJ92" s="1013"/>
      <c r="BK92" s="1013"/>
      <c r="BL92" s="1013"/>
      <c r="BM92" s="1013">
        <f>AL92+L92</f>
        <v>-47927538.899196804</v>
      </c>
      <c r="BN92" s="1010"/>
      <c r="BO92" s="1009" t="s">
        <v>1426</v>
      </c>
      <c r="BQ92" s="996"/>
    </row>
    <row r="93" spans="1:69" ht="14.1" customHeight="1">
      <c r="A93" s="998" t="s">
        <v>1408</v>
      </c>
      <c r="L93" s="1007"/>
      <c r="M93" s="1007"/>
      <c r="N93" s="1007"/>
      <c r="O93" s="1007"/>
      <c r="P93" s="1007"/>
      <c r="Q93" s="1007"/>
      <c r="R93" s="1007"/>
      <c r="S93" s="1007"/>
      <c r="T93" s="1007"/>
      <c r="U93" s="1007"/>
      <c r="V93" s="1007"/>
      <c r="W93" s="1007"/>
      <c r="X93" s="1007"/>
      <c r="Y93" s="1007"/>
      <c r="Z93" s="1007"/>
      <c r="AA93" s="1007"/>
      <c r="AB93" s="1007"/>
      <c r="AC93" s="1007"/>
      <c r="AD93" s="1007"/>
      <c r="AE93" s="1007"/>
      <c r="AF93" s="1007"/>
      <c r="AG93" s="1007"/>
      <c r="AH93" s="1007"/>
      <c r="AI93" s="1007"/>
      <c r="AJ93" s="1007"/>
      <c r="AK93" s="1007"/>
      <c r="AL93" s="1013">
        <f>+AL92+AL91</f>
        <v>-39648718.434190825</v>
      </c>
      <c r="AM93" s="1013"/>
      <c r="AN93" s="1013"/>
      <c r="AO93" s="1013"/>
      <c r="AP93" s="1013"/>
      <c r="AQ93" s="1013"/>
      <c r="AR93" s="1013"/>
      <c r="AS93" s="1013"/>
      <c r="AT93" s="1013"/>
      <c r="AU93" s="1013"/>
      <c r="AV93" s="1013"/>
      <c r="AW93" s="1013"/>
      <c r="AX93" s="1013"/>
      <c r="AY93" s="1013"/>
      <c r="AZ93" s="1013"/>
      <c r="BA93" s="1013"/>
      <c r="BB93" s="1013"/>
      <c r="BC93" s="1013"/>
      <c r="BD93" s="1013"/>
      <c r="BE93" s="1013"/>
      <c r="BF93" s="1013"/>
      <c r="BG93" s="1013"/>
      <c r="BH93" s="1013"/>
      <c r="BI93" s="1013"/>
      <c r="BJ93" s="1013"/>
      <c r="BK93" s="1013"/>
      <c r="BL93" s="1013"/>
      <c r="BM93" s="1013">
        <f>+BM92+BM91</f>
        <v>-43040935.349606238</v>
      </c>
      <c r="BO93" s="1009"/>
      <c r="BQ93" s="996"/>
    </row>
    <row r="94" spans="1:69" ht="14.1" customHeight="1" thickBot="1">
      <c r="A94" s="1011" t="s">
        <v>1409</v>
      </c>
      <c r="B94" s="1014"/>
      <c r="C94" s="1014"/>
      <c r="D94" s="1014"/>
      <c r="E94" s="1014"/>
      <c r="F94" s="1014"/>
      <c r="G94" s="1014"/>
      <c r="H94" s="1014"/>
      <c r="I94" s="1014"/>
      <c r="J94" s="1014"/>
      <c r="K94" s="1014"/>
      <c r="L94" s="1012">
        <f t="shared" ref="L94:X94" si="114">SUM(L91:L93)</f>
        <v>-3392216.9154154165</v>
      </c>
      <c r="M94" s="1012">
        <f t="shared" si="114"/>
        <v>-3306214.2885593325</v>
      </c>
      <c r="N94" s="1012">
        <f t="shared" si="114"/>
        <v>-3306214.2885593325</v>
      </c>
      <c r="O94" s="1012">
        <f t="shared" si="114"/>
        <v>-3306214.2885593325</v>
      </c>
      <c r="P94" s="1012">
        <f t="shared" si="114"/>
        <v>-3306214.2885593325</v>
      </c>
      <c r="Q94" s="1012">
        <f t="shared" si="114"/>
        <v>-3306214.2885593325</v>
      </c>
      <c r="R94" s="1012">
        <f t="shared" si="114"/>
        <v>-3306214.2885593325</v>
      </c>
      <c r="S94" s="1012">
        <f t="shared" si="114"/>
        <v>-3305034.6215046314</v>
      </c>
      <c r="T94" s="1012">
        <f t="shared" si="114"/>
        <v>-3304980.1215046332</v>
      </c>
      <c r="U94" s="1012">
        <f t="shared" si="114"/>
        <v>-3304980.1215046332</v>
      </c>
      <c r="V94" s="1012">
        <f t="shared" si="114"/>
        <v>-3304980.1215046332</v>
      </c>
      <c r="W94" s="1012">
        <f t="shared" si="114"/>
        <v>-3304980.1215046332</v>
      </c>
      <c r="X94" s="1012">
        <f t="shared" si="114"/>
        <v>-3286477.5953116529</v>
      </c>
      <c r="Y94" s="1013"/>
      <c r="Z94" s="1013"/>
      <c r="AA94" s="1013"/>
      <c r="AB94" s="1013"/>
      <c r="AC94" s="1013"/>
      <c r="AD94" s="1013"/>
      <c r="AE94" s="1013"/>
      <c r="AF94" s="1013"/>
      <c r="AG94" s="1013"/>
      <c r="AH94" s="1013"/>
      <c r="AI94" s="1013"/>
      <c r="AJ94" s="1013"/>
      <c r="AK94" s="1013"/>
      <c r="BQ94" s="996"/>
    </row>
    <row r="95" spans="1:69" ht="14.1" customHeight="1" thickTop="1">
      <c r="A95" s="998"/>
      <c r="BQ95" s="996"/>
    </row>
    <row r="96" spans="1:69" ht="14.1" customHeight="1">
      <c r="A96" s="1003" t="s">
        <v>1410</v>
      </c>
      <c r="B96" s="1004"/>
      <c r="C96" s="1004"/>
      <c r="D96" s="1004"/>
      <c r="E96" s="1004"/>
      <c r="F96" s="1004"/>
      <c r="G96" s="1004"/>
      <c r="H96" s="1004"/>
      <c r="I96" s="1004"/>
      <c r="J96" s="1004"/>
      <c r="K96" s="1004"/>
      <c r="BQ96" s="996"/>
    </row>
    <row r="97" spans="1:69" ht="14.1" customHeight="1">
      <c r="A97" s="1006" t="s">
        <v>1411</v>
      </c>
      <c r="B97" s="1015"/>
      <c r="C97" s="1015"/>
      <c r="D97" s="1015"/>
      <c r="E97" s="1015"/>
      <c r="F97" s="1015"/>
      <c r="G97" s="1015"/>
      <c r="H97" s="1015"/>
      <c r="I97" s="1015"/>
      <c r="J97" s="1015"/>
      <c r="K97" s="1015"/>
      <c r="L97" s="1013">
        <f>L94*0.0404</f>
        <v>-137045.56338278283</v>
      </c>
      <c r="M97" s="1013">
        <f t="shared" ref="M97:X97" si="115">M94*0.0404</f>
        <v>-133571.05725779702</v>
      </c>
      <c r="N97" s="1013">
        <f t="shared" si="115"/>
        <v>-133571.05725779702</v>
      </c>
      <c r="O97" s="1013">
        <f t="shared" si="115"/>
        <v>-133571.05725779702</v>
      </c>
      <c r="P97" s="1013">
        <f t="shared" si="115"/>
        <v>-133571.05725779702</v>
      </c>
      <c r="Q97" s="1013">
        <f t="shared" si="115"/>
        <v>-133571.05725779702</v>
      </c>
      <c r="R97" s="1013">
        <f t="shared" si="115"/>
        <v>-133571.05725779702</v>
      </c>
      <c r="S97" s="1013">
        <f t="shared" si="115"/>
        <v>-133523.39870878711</v>
      </c>
      <c r="T97" s="1013">
        <f t="shared" si="115"/>
        <v>-133521.19690878718</v>
      </c>
      <c r="U97" s="1013">
        <f t="shared" si="115"/>
        <v>-133521.19690878718</v>
      </c>
      <c r="V97" s="1013">
        <f t="shared" si="115"/>
        <v>-133521.19690878718</v>
      </c>
      <c r="W97" s="1013">
        <f t="shared" si="115"/>
        <v>-133521.19690878718</v>
      </c>
      <c r="X97" s="1013">
        <f t="shared" si="115"/>
        <v>-132773.69485059078</v>
      </c>
      <c r="Y97" s="1013"/>
      <c r="Z97" s="1013"/>
      <c r="AA97" s="1013"/>
      <c r="AB97" s="1013"/>
      <c r="AC97" s="1013"/>
      <c r="AD97" s="1013"/>
      <c r="AE97" s="1013"/>
      <c r="AF97" s="1013"/>
      <c r="AG97" s="1013"/>
      <c r="AH97" s="1013"/>
      <c r="AI97" s="1013"/>
      <c r="AJ97" s="1013"/>
      <c r="AK97" s="1013"/>
      <c r="BM97" s="1054">
        <f>SUM(L97:X97)</f>
        <v>-1738853.7881240912</v>
      </c>
      <c r="BQ97" s="996"/>
    </row>
    <row r="98" spans="1:69" ht="14.1" customHeight="1">
      <c r="A98" s="1006" t="s">
        <v>1412</v>
      </c>
      <c r="B98" s="1015"/>
      <c r="C98" s="1015"/>
      <c r="D98" s="1015"/>
      <c r="E98" s="1015"/>
      <c r="F98" s="1015"/>
      <c r="G98" s="1015"/>
      <c r="H98" s="1015"/>
      <c r="I98" s="1015"/>
      <c r="J98" s="1015"/>
      <c r="K98" s="1015"/>
      <c r="L98" s="1013">
        <f>-L97*0.21</f>
        <v>28779.568310384391</v>
      </c>
      <c r="M98" s="1013">
        <f>-M97*0.21</f>
        <v>28049.922024137373</v>
      </c>
      <c r="N98" s="1013">
        <f t="shared" ref="N98:X98" si="116">-N97*0.21</f>
        <v>28049.922024137373</v>
      </c>
      <c r="O98" s="1013">
        <f t="shared" si="116"/>
        <v>28049.922024137373</v>
      </c>
      <c r="P98" s="1013">
        <f t="shared" si="116"/>
        <v>28049.922024137373</v>
      </c>
      <c r="Q98" s="1013">
        <f t="shared" si="116"/>
        <v>28049.922024137373</v>
      </c>
      <c r="R98" s="1013">
        <f t="shared" si="116"/>
        <v>28049.922024137373</v>
      </c>
      <c r="S98" s="1013">
        <f t="shared" si="116"/>
        <v>28039.913728845291</v>
      </c>
      <c r="T98" s="1013">
        <f t="shared" si="116"/>
        <v>28039.451350845309</v>
      </c>
      <c r="U98" s="1013">
        <f t="shared" si="116"/>
        <v>28039.451350845309</v>
      </c>
      <c r="V98" s="1013">
        <f t="shared" si="116"/>
        <v>28039.451350845309</v>
      </c>
      <c r="W98" s="1013">
        <f t="shared" si="116"/>
        <v>28039.451350845309</v>
      </c>
      <c r="X98" s="1013">
        <f t="shared" si="116"/>
        <v>27882.475918624063</v>
      </c>
      <c r="Y98" s="1013"/>
      <c r="Z98" s="1013"/>
      <c r="AA98" s="1013"/>
      <c r="AB98" s="1013"/>
      <c r="AC98" s="1013"/>
      <c r="AD98" s="1013"/>
      <c r="AE98" s="1013"/>
      <c r="AF98" s="1013"/>
      <c r="AG98" s="1013"/>
      <c r="AH98" s="1013"/>
      <c r="AI98" s="1013"/>
      <c r="AJ98" s="1013"/>
      <c r="AK98" s="1013"/>
      <c r="BM98" s="1054">
        <f t="shared" ref="BM98:BM99" si="117">SUM(L98:X98)</f>
        <v>365159.29550605919</v>
      </c>
      <c r="BQ98" s="996"/>
    </row>
    <row r="99" spans="1:69" ht="14.1" customHeight="1">
      <c r="A99" s="1006" t="s">
        <v>1413</v>
      </c>
      <c r="B99" s="1015"/>
      <c r="C99" s="1015"/>
      <c r="D99" s="1015"/>
      <c r="E99" s="1015"/>
      <c r="F99" s="1015"/>
      <c r="G99" s="1015"/>
      <c r="H99" s="1015"/>
      <c r="I99" s="1015"/>
      <c r="J99" s="1015"/>
      <c r="K99" s="1015"/>
      <c r="L99" s="1013">
        <f t="shared" ref="L99:X99" si="118">L89*0.21</f>
        <v>-712365.55223723745</v>
      </c>
      <c r="M99" s="1013">
        <f t="shared" si="118"/>
        <v>-112985.27736151592</v>
      </c>
      <c r="N99" s="1013">
        <f t="shared" si="118"/>
        <v>-112985.27736151592</v>
      </c>
      <c r="O99" s="1013">
        <f t="shared" si="118"/>
        <v>-112985.27736151592</v>
      </c>
      <c r="P99" s="1013">
        <f t="shared" si="118"/>
        <v>-112985.27736151592</v>
      </c>
      <c r="Q99" s="1013">
        <f t="shared" si="118"/>
        <v>-112985.27736151592</v>
      </c>
      <c r="R99" s="1013">
        <f t="shared" si="118"/>
        <v>-112985.27736151592</v>
      </c>
      <c r="S99" s="1013">
        <f t="shared" si="118"/>
        <v>-112737.54728002872</v>
      </c>
      <c r="T99" s="1013">
        <f t="shared" si="118"/>
        <v>-112726.10228002907</v>
      </c>
      <c r="U99" s="1013">
        <f t="shared" si="118"/>
        <v>-112726.10228002907</v>
      </c>
      <c r="V99" s="1013">
        <f t="shared" si="118"/>
        <v>-112726.10228002907</v>
      </c>
      <c r="W99" s="1013">
        <f t="shared" si="118"/>
        <v>-112726.10228002907</v>
      </c>
      <c r="X99" s="1013">
        <f t="shared" si="118"/>
        <v>-108840.57177950318</v>
      </c>
      <c r="Y99" s="1013"/>
      <c r="Z99" s="1013"/>
      <c r="AA99" s="1013"/>
      <c r="AB99" s="1013"/>
      <c r="AC99" s="1013"/>
      <c r="AD99" s="1013"/>
      <c r="AE99" s="1013"/>
      <c r="AF99" s="1013"/>
      <c r="AG99" s="1013"/>
      <c r="AH99" s="1013"/>
      <c r="AI99" s="1013"/>
      <c r="AJ99" s="1013"/>
      <c r="AK99" s="1013"/>
      <c r="BM99" s="1054">
        <f t="shared" si="117"/>
        <v>-2062759.7445859814</v>
      </c>
      <c r="BQ99" s="996"/>
    </row>
    <row r="100" spans="1:69" ht="14.1" customHeight="1" thickBot="1">
      <c r="A100" s="1016" t="s">
        <v>1414</v>
      </c>
      <c r="B100" s="1017"/>
      <c r="C100" s="1017"/>
      <c r="D100" s="1017"/>
      <c r="E100" s="1017"/>
      <c r="F100" s="1017"/>
      <c r="G100" s="1017"/>
      <c r="H100" s="1017"/>
      <c r="I100" s="1017"/>
      <c r="J100" s="1017"/>
      <c r="K100" s="1017"/>
      <c r="L100" s="1018">
        <f>SUM(L97:L99)</f>
        <v>-820631.54730963591</v>
      </c>
      <c r="M100" s="1018">
        <f>SUM(M97:M99)</f>
        <v>-218506.41259517556</v>
      </c>
      <c r="N100" s="1018">
        <f t="shared" ref="N100:X100" si="119">SUM(N97:N99)</f>
        <v>-218506.41259517556</v>
      </c>
      <c r="O100" s="1018">
        <f t="shared" si="119"/>
        <v>-218506.41259517556</v>
      </c>
      <c r="P100" s="1018">
        <f t="shared" si="119"/>
        <v>-218506.41259517556</v>
      </c>
      <c r="Q100" s="1018">
        <f t="shared" si="119"/>
        <v>-218506.41259517556</v>
      </c>
      <c r="R100" s="1018">
        <f t="shared" si="119"/>
        <v>-218506.41259517556</v>
      </c>
      <c r="S100" s="1018">
        <f t="shared" si="119"/>
        <v>-218221.03225997055</v>
      </c>
      <c r="T100" s="1018">
        <f t="shared" si="119"/>
        <v>-218207.84783797094</v>
      </c>
      <c r="U100" s="1018">
        <f t="shared" si="119"/>
        <v>-218207.84783797094</v>
      </c>
      <c r="V100" s="1018">
        <f t="shared" si="119"/>
        <v>-218207.84783797094</v>
      </c>
      <c r="W100" s="1018">
        <f t="shared" si="119"/>
        <v>-218207.84783797094</v>
      </c>
      <c r="X100" s="1018">
        <f t="shared" si="119"/>
        <v>-213731.79071146989</v>
      </c>
      <c r="Y100" s="1027"/>
      <c r="Z100" s="1027"/>
      <c r="AA100" s="1027"/>
      <c r="AB100" s="1027"/>
      <c r="AC100" s="1027"/>
      <c r="AD100" s="1027"/>
      <c r="AE100" s="1027"/>
      <c r="AF100" s="1027"/>
      <c r="AG100" s="1027"/>
      <c r="AH100" s="1027"/>
      <c r="AI100" s="1027"/>
      <c r="AJ100" s="1027"/>
      <c r="AK100" s="1027"/>
      <c r="BQ100" s="996"/>
    </row>
    <row r="101" spans="1:69" ht="14.1" customHeight="1" thickTop="1">
      <c r="A101" s="998"/>
      <c r="M101" s="1019"/>
      <c r="N101" s="1019"/>
      <c r="O101" s="1019"/>
      <c r="P101" s="1019"/>
      <c r="Q101" s="1019"/>
      <c r="R101" s="1019"/>
      <c r="S101" s="1019"/>
      <c r="T101" s="1019"/>
      <c r="U101" s="1019"/>
      <c r="V101" s="1019"/>
      <c r="W101" s="1019"/>
      <c r="X101" s="1019"/>
      <c r="Y101" s="1019"/>
      <c r="Z101" s="1019"/>
      <c r="AA101" s="1019"/>
      <c r="AB101" s="1019"/>
      <c r="AC101" s="1019"/>
      <c r="AD101" s="1019"/>
      <c r="AE101" s="1019"/>
      <c r="AF101" s="1019"/>
      <c r="AG101" s="1019"/>
      <c r="AH101" s="1019"/>
      <c r="AI101" s="1019"/>
      <c r="AJ101" s="1019"/>
      <c r="AK101" s="1019"/>
      <c r="BQ101" s="996"/>
    </row>
    <row r="102" spans="1:69" ht="14.1" customHeight="1">
      <c r="A102" s="1020" t="s">
        <v>1415</v>
      </c>
      <c r="B102" s="1021"/>
      <c r="C102" s="1021"/>
      <c r="D102" s="1021"/>
      <c r="E102" s="1021"/>
      <c r="F102" s="1021"/>
      <c r="G102" s="1021"/>
      <c r="H102" s="1021"/>
      <c r="I102" s="1021"/>
      <c r="J102" s="1021"/>
      <c r="K102" s="1021"/>
      <c r="L102" s="1022">
        <f>L100</f>
        <v>-820631.54730963591</v>
      </c>
      <c r="M102" s="1023">
        <f>M100+L100</f>
        <v>-1039137.9599048115</v>
      </c>
      <c r="N102" s="1023">
        <f t="shared" ref="N102:W102" si="120">M102+N100</f>
        <v>-1257644.372499987</v>
      </c>
      <c r="O102" s="1023">
        <f t="shared" si="120"/>
        <v>-1476150.7850951627</v>
      </c>
      <c r="P102" s="1023">
        <f t="shared" si="120"/>
        <v>-1694657.1976903384</v>
      </c>
      <c r="Q102" s="1023">
        <f t="shared" si="120"/>
        <v>-1913163.610285514</v>
      </c>
      <c r="R102" s="1023">
        <f t="shared" si="120"/>
        <v>-2131670.0228806897</v>
      </c>
      <c r="S102" s="1023">
        <f t="shared" si="120"/>
        <v>-2349891.0551406601</v>
      </c>
      <c r="T102" s="1023">
        <f t="shared" si="120"/>
        <v>-2568098.9029786312</v>
      </c>
      <c r="U102" s="1023">
        <f t="shared" si="120"/>
        <v>-2786306.7508166023</v>
      </c>
      <c r="V102" s="1023">
        <f t="shared" si="120"/>
        <v>-3004514.5986545733</v>
      </c>
      <c r="W102" s="1023">
        <f t="shared" si="120"/>
        <v>-3222722.4464925444</v>
      </c>
      <c r="X102" s="1023">
        <f>W102+X100</f>
        <v>-3436454.2372040143</v>
      </c>
      <c r="Y102" s="1058"/>
      <c r="Z102" s="1058"/>
      <c r="AA102" s="1058"/>
      <c r="AB102" s="1058"/>
      <c r="AC102" s="1058"/>
      <c r="AD102" s="1058"/>
      <c r="AE102" s="1058"/>
      <c r="AF102" s="1058"/>
      <c r="AG102" s="1058"/>
      <c r="AH102" s="1058"/>
      <c r="AI102" s="1058"/>
      <c r="AJ102" s="1058"/>
      <c r="AK102" s="1058"/>
      <c r="BM102" s="1054">
        <f>SUM(BM97:BM101)</f>
        <v>-3436454.2372040134</v>
      </c>
      <c r="BN102" s="1013">
        <f>X102</f>
        <v>-3436454.2372040143</v>
      </c>
      <c r="BQ102" s="996"/>
    </row>
    <row r="103" spans="1:69" ht="14.1" customHeight="1">
      <c r="A103" s="1024"/>
      <c r="B103" s="1025"/>
      <c r="C103" s="1025"/>
      <c r="D103" s="1025"/>
      <c r="E103" s="1025"/>
      <c r="F103" s="1025"/>
      <c r="G103" s="1025"/>
      <c r="H103" s="1025"/>
      <c r="I103" s="1025"/>
      <c r="J103" s="1025"/>
      <c r="K103" s="1025"/>
      <c r="L103" s="1026"/>
      <c r="M103" s="1027"/>
      <c r="N103" s="1027"/>
      <c r="O103" s="1027"/>
      <c r="P103" s="1027"/>
      <c r="Q103" s="1027"/>
      <c r="R103" s="1027"/>
      <c r="S103" s="1027"/>
      <c r="T103" s="1027"/>
      <c r="U103" s="1027"/>
      <c r="V103" s="1027"/>
      <c r="W103" s="1027"/>
      <c r="X103" s="1027"/>
      <c r="Y103" s="1027"/>
      <c r="Z103" s="1027"/>
      <c r="AA103" s="1027"/>
      <c r="AB103" s="1027"/>
      <c r="AC103" s="1027"/>
      <c r="AD103" s="1027"/>
      <c r="AE103" s="1027"/>
      <c r="AF103" s="1027"/>
      <c r="AG103" s="1027"/>
      <c r="AH103" s="1027"/>
      <c r="AI103" s="1027"/>
      <c r="AJ103" s="1027"/>
      <c r="AK103" s="1027"/>
      <c r="BN103" s="1013">
        <f>X112*2</f>
        <v>0</v>
      </c>
      <c r="BQ103" s="996"/>
    </row>
    <row r="104" spans="1:69" ht="14.1" customHeight="1">
      <c r="A104" s="998"/>
      <c r="X104" s="1028"/>
      <c r="Y104" s="1028"/>
      <c r="Z104" s="1028"/>
      <c r="AA104" s="1028"/>
      <c r="AB104" s="1028"/>
      <c r="AC104" s="1028"/>
      <c r="AD104" s="1028"/>
      <c r="AE104" s="1028"/>
      <c r="AF104" s="1028"/>
      <c r="AG104" s="1028"/>
      <c r="AH104" s="1028"/>
      <c r="AI104" s="1028"/>
      <c r="AJ104" s="1028"/>
      <c r="AK104" s="1028"/>
      <c r="BQ104" s="996"/>
    </row>
    <row r="105" spans="1:69" ht="14.1" customHeight="1">
      <c r="A105" s="1020" t="s">
        <v>1416</v>
      </c>
      <c r="B105" s="1021"/>
      <c r="C105" s="1021"/>
      <c r="D105" s="1021"/>
      <c r="E105" s="1021"/>
      <c r="F105" s="1021"/>
      <c r="G105" s="1021"/>
      <c r="H105" s="1021"/>
      <c r="I105" s="1021"/>
      <c r="J105" s="1021"/>
      <c r="K105" s="1021"/>
      <c r="L105" s="1029">
        <f>L102</f>
        <v>-820631.54730963591</v>
      </c>
      <c r="M105" s="1029">
        <f t="shared" ref="M105:X105" si="121">M102</f>
        <v>-1039137.9599048115</v>
      </c>
      <c r="N105" s="1029">
        <f t="shared" si="121"/>
        <v>-1257644.372499987</v>
      </c>
      <c r="O105" s="1029">
        <f t="shared" si="121"/>
        <v>-1476150.7850951627</v>
      </c>
      <c r="P105" s="1029">
        <f t="shared" si="121"/>
        <v>-1694657.1976903384</v>
      </c>
      <c r="Q105" s="1029">
        <f t="shared" si="121"/>
        <v>-1913163.610285514</v>
      </c>
      <c r="R105" s="1029">
        <f t="shared" si="121"/>
        <v>-2131670.0228806897</v>
      </c>
      <c r="S105" s="1029">
        <f t="shared" si="121"/>
        <v>-2349891.0551406601</v>
      </c>
      <c r="T105" s="1029">
        <f t="shared" si="121"/>
        <v>-2568098.9029786312</v>
      </c>
      <c r="U105" s="1029">
        <f t="shared" si="121"/>
        <v>-2786306.7508166023</v>
      </c>
      <c r="V105" s="1029">
        <f t="shared" si="121"/>
        <v>-3004514.5986545733</v>
      </c>
      <c r="W105" s="1029">
        <f t="shared" si="121"/>
        <v>-3222722.4464925444</v>
      </c>
      <c r="X105" s="1029">
        <f t="shared" si="121"/>
        <v>-3436454.2372040143</v>
      </c>
      <c r="Y105" s="1059"/>
      <c r="Z105" s="1059"/>
      <c r="AA105" s="1059"/>
      <c r="AB105" s="1059"/>
      <c r="AC105" s="1059"/>
      <c r="AD105" s="1059"/>
      <c r="AE105" s="1059"/>
      <c r="AF105" s="1059"/>
      <c r="AG105" s="1059"/>
      <c r="AH105" s="1059"/>
      <c r="AI105" s="1059"/>
      <c r="AJ105" s="1059"/>
      <c r="AK105" s="1059"/>
      <c r="BQ105" s="996"/>
    </row>
    <row r="106" spans="1:69" ht="14.1" customHeight="1">
      <c r="A106" s="998"/>
      <c r="L106" s="1013"/>
      <c r="M106" s="1007"/>
      <c r="N106" s="1007"/>
      <c r="O106" s="1007"/>
      <c r="P106" s="1007"/>
      <c r="Q106" s="1007"/>
      <c r="R106" s="1007"/>
      <c r="S106" s="1007"/>
      <c r="T106" s="1007"/>
      <c r="U106" s="1007"/>
      <c r="V106" s="1007"/>
      <c r="W106" s="1007"/>
      <c r="X106" s="1030"/>
      <c r="Y106" s="1030"/>
      <c r="Z106" s="1030"/>
      <c r="AA106" s="1030"/>
      <c r="AB106" s="1030"/>
      <c r="AC106" s="1030"/>
      <c r="AD106" s="1030"/>
      <c r="AE106" s="1030"/>
      <c r="AF106" s="1030"/>
      <c r="AG106" s="1030"/>
      <c r="AH106" s="1030"/>
      <c r="AI106" s="1030"/>
      <c r="AJ106" s="1030"/>
      <c r="AK106" s="1030"/>
      <c r="BQ106" s="996"/>
    </row>
    <row r="107" spans="1:69" ht="14.1" customHeight="1">
      <c r="A107" s="991" t="s">
        <v>1393</v>
      </c>
      <c r="B107" s="992"/>
      <c r="C107" s="992"/>
      <c r="D107" s="992"/>
      <c r="E107" s="992"/>
      <c r="F107" s="992"/>
      <c r="G107" s="992"/>
      <c r="H107" s="992"/>
      <c r="I107" s="992"/>
      <c r="J107" s="992"/>
      <c r="K107" s="992"/>
      <c r="L107" s="1013">
        <f>L105*$S$6</f>
        <v>-708287.08848294674</v>
      </c>
      <c r="M107" s="1013">
        <f t="shared" ref="M107:X107" si="122">M100*$S$6</f>
        <v>-188592.884710896</v>
      </c>
      <c r="N107" s="1013">
        <f t="shared" si="122"/>
        <v>-188592.884710896</v>
      </c>
      <c r="O107" s="1013">
        <f t="shared" si="122"/>
        <v>-188592.884710896</v>
      </c>
      <c r="P107" s="1013">
        <f t="shared" si="122"/>
        <v>-188592.884710896</v>
      </c>
      <c r="Q107" s="1013">
        <f t="shared" si="122"/>
        <v>-188592.884710896</v>
      </c>
      <c r="R107" s="1013">
        <f t="shared" si="122"/>
        <v>-188592.884710896</v>
      </c>
      <c r="S107" s="1013">
        <f t="shared" si="122"/>
        <v>-188346.57294358057</v>
      </c>
      <c r="T107" s="1013">
        <f t="shared" si="122"/>
        <v>-188335.19346895273</v>
      </c>
      <c r="U107" s="1013">
        <f t="shared" si="122"/>
        <v>-188335.19346895273</v>
      </c>
      <c r="V107" s="1013">
        <f t="shared" si="122"/>
        <v>-188335.19346895273</v>
      </c>
      <c r="W107" s="1013">
        <f t="shared" si="122"/>
        <v>-188335.19346895273</v>
      </c>
      <c r="X107" s="1013">
        <f t="shared" si="122"/>
        <v>-184471.90856306965</v>
      </c>
      <c r="Y107" s="1013"/>
      <c r="Z107" s="1013"/>
      <c r="AA107" s="1013"/>
      <c r="AB107" s="1013"/>
      <c r="AC107" s="1013"/>
      <c r="AD107" s="1013"/>
      <c r="AE107" s="1013"/>
      <c r="AF107" s="1013"/>
      <c r="AG107" s="1013"/>
      <c r="AH107" s="1013"/>
      <c r="AI107" s="1013"/>
      <c r="AJ107" s="1013"/>
      <c r="AK107" s="1013"/>
      <c r="AL107" s="1013">
        <f>SUM(L107:X107)</f>
        <v>-2966003.6521307835</v>
      </c>
      <c r="AM107" s="1013"/>
      <c r="AN107" s="1013"/>
      <c r="AO107" s="1013"/>
      <c r="AP107" s="1013"/>
      <c r="AQ107" s="1013"/>
      <c r="AR107" s="1013"/>
      <c r="AS107" s="1013"/>
      <c r="AT107" s="1013"/>
      <c r="AU107" s="1013"/>
      <c r="AV107" s="1013"/>
      <c r="AW107" s="1013"/>
      <c r="AX107" s="1013"/>
      <c r="AY107" s="1013"/>
      <c r="AZ107" s="1013"/>
      <c r="BA107" s="1013"/>
      <c r="BB107" s="1013"/>
      <c r="BC107" s="1013"/>
      <c r="BD107" s="1013"/>
      <c r="BE107" s="1013"/>
      <c r="BF107" s="1013"/>
      <c r="BG107" s="1013"/>
      <c r="BH107" s="1013"/>
      <c r="BI107" s="1013"/>
      <c r="BJ107" s="1013"/>
      <c r="BK107" s="1013"/>
      <c r="BL107" s="1013"/>
      <c r="BQ107" s="996"/>
    </row>
    <row r="108" spans="1:69" ht="14.1" customHeight="1">
      <c r="A108" s="991" t="s">
        <v>1395</v>
      </c>
      <c r="B108" s="992"/>
      <c r="C108" s="992"/>
      <c r="D108" s="992"/>
      <c r="E108" s="992"/>
      <c r="F108" s="992"/>
      <c r="G108" s="992"/>
      <c r="H108" s="992"/>
      <c r="I108" s="992"/>
      <c r="J108" s="992"/>
      <c r="K108" s="992"/>
      <c r="L108" s="1013">
        <f>L105*$S$7</f>
        <v>-112344.45882668915</v>
      </c>
      <c r="M108" s="1013">
        <f t="shared" ref="M108:X108" si="123">M100*$S$7</f>
        <v>-29913.527884279531</v>
      </c>
      <c r="N108" s="1013">
        <f t="shared" si="123"/>
        <v>-29913.527884279531</v>
      </c>
      <c r="O108" s="1013">
        <f t="shared" si="123"/>
        <v>-29913.527884279531</v>
      </c>
      <c r="P108" s="1013">
        <f t="shared" si="123"/>
        <v>-29913.527884279531</v>
      </c>
      <c r="Q108" s="1013">
        <f t="shared" si="123"/>
        <v>-29913.527884279531</v>
      </c>
      <c r="R108" s="1013">
        <f t="shared" si="123"/>
        <v>-29913.527884279531</v>
      </c>
      <c r="S108" s="1013">
        <f t="shared" si="123"/>
        <v>-29874.459316389966</v>
      </c>
      <c r="T108" s="1013">
        <f t="shared" si="123"/>
        <v>-29872.654369018219</v>
      </c>
      <c r="U108" s="1013">
        <f t="shared" si="123"/>
        <v>-29872.654369018219</v>
      </c>
      <c r="V108" s="1013">
        <f t="shared" si="123"/>
        <v>-29872.654369018219</v>
      </c>
      <c r="W108" s="1013">
        <f t="shared" si="123"/>
        <v>-29872.654369018219</v>
      </c>
      <c r="X108" s="1013">
        <f t="shared" si="123"/>
        <v>-29259.882148400226</v>
      </c>
      <c r="Y108" s="1013"/>
      <c r="Z108" s="1013"/>
      <c r="AA108" s="1013"/>
      <c r="AB108" s="1013"/>
      <c r="AC108" s="1013"/>
      <c r="AD108" s="1013"/>
      <c r="AE108" s="1013"/>
      <c r="AF108" s="1013"/>
      <c r="AG108" s="1013"/>
      <c r="AH108" s="1013"/>
      <c r="AI108" s="1013"/>
      <c r="AJ108" s="1013"/>
      <c r="AK108" s="1013"/>
      <c r="AL108" s="1013">
        <f>SUM(L108:X108)</f>
        <v>-470450.58507322939</v>
      </c>
      <c r="AM108" s="1013"/>
      <c r="AN108" s="1013"/>
      <c r="AO108" s="1013"/>
      <c r="AP108" s="1013"/>
      <c r="AQ108" s="1013"/>
      <c r="AR108" s="1013"/>
      <c r="AS108" s="1013"/>
      <c r="AT108" s="1013"/>
      <c r="AU108" s="1013"/>
      <c r="AV108" s="1013"/>
      <c r="AW108" s="1013"/>
      <c r="AX108" s="1013"/>
      <c r="AY108" s="1013"/>
      <c r="AZ108" s="1013"/>
      <c r="BA108" s="1013"/>
      <c r="BB108" s="1013"/>
      <c r="BC108" s="1013"/>
      <c r="BD108" s="1013"/>
      <c r="BE108" s="1013"/>
      <c r="BF108" s="1013"/>
      <c r="BG108" s="1013"/>
      <c r="BH108" s="1013"/>
      <c r="BI108" s="1013"/>
      <c r="BJ108" s="1013"/>
      <c r="BK108" s="1013"/>
      <c r="BL108" s="1013"/>
      <c r="BQ108" s="996"/>
    </row>
    <row r="109" spans="1:69" ht="14.1" customHeight="1">
      <c r="A109" s="998"/>
      <c r="L109" s="1013"/>
      <c r="M109" s="1007"/>
      <c r="N109" s="1007"/>
      <c r="O109" s="1007"/>
      <c r="P109" s="1007"/>
      <c r="Q109" s="1007"/>
      <c r="R109" s="1007"/>
      <c r="S109" s="1007"/>
      <c r="T109" s="1007"/>
      <c r="U109" s="1007"/>
      <c r="V109" s="1007"/>
      <c r="W109" s="1007"/>
      <c r="X109" s="1030"/>
      <c r="Y109" s="1030"/>
      <c r="Z109" s="1030"/>
      <c r="AA109" s="1030"/>
      <c r="AB109" s="1030"/>
      <c r="AC109" s="1030"/>
      <c r="AD109" s="1030"/>
      <c r="AE109" s="1030"/>
      <c r="AF109" s="1030"/>
      <c r="AG109" s="1030"/>
      <c r="AH109" s="1030"/>
      <c r="AI109" s="1030"/>
      <c r="AJ109" s="1030"/>
      <c r="AK109" s="1030"/>
      <c r="BQ109" s="996"/>
    </row>
    <row r="110" spans="1:69" ht="14.1" customHeight="1">
      <c r="A110" s="1032" t="s">
        <v>1417</v>
      </c>
      <c r="B110" s="1033"/>
      <c r="C110" s="1033"/>
      <c r="D110" s="1033"/>
      <c r="E110" s="1033"/>
      <c r="F110" s="1033"/>
      <c r="G110" s="1033"/>
      <c r="H110" s="1033"/>
      <c r="I110" s="1033"/>
      <c r="J110" s="1033"/>
      <c r="K110" s="1033"/>
      <c r="L110" s="1013"/>
      <c r="M110" s="1007"/>
      <c r="N110" s="1007"/>
      <c r="O110" s="1007"/>
      <c r="P110" s="1007"/>
      <c r="Q110" s="1007"/>
      <c r="R110" s="1007"/>
      <c r="S110" s="1007"/>
      <c r="T110" s="1007"/>
      <c r="U110" s="1007"/>
      <c r="V110" s="1007"/>
      <c r="W110" s="1007"/>
      <c r="X110" s="1034">
        <f>SUM(L105:X105)/13</f>
        <v>-2130849.4989963975</v>
      </c>
      <c r="Y110" s="1034"/>
      <c r="Z110" s="1034"/>
      <c r="AA110" s="1034"/>
      <c r="AB110" s="1034"/>
      <c r="AC110" s="1034"/>
      <c r="AD110" s="1034"/>
      <c r="AE110" s="1034"/>
      <c r="AF110" s="1034"/>
      <c r="AG110" s="1034"/>
      <c r="AH110" s="1034"/>
      <c r="AI110" s="1034"/>
      <c r="AJ110" s="1034"/>
      <c r="AK110" s="1034">
        <f>SUM(Y105:AK105)/13</f>
        <v>0</v>
      </c>
      <c r="BQ110" s="996"/>
    </row>
    <row r="111" spans="1:69" ht="14.1" customHeight="1">
      <c r="A111" s="998" t="s">
        <v>1418</v>
      </c>
      <c r="L111" s="1013"/>
      <c r="M111" s="1007"/>
      <c r="N111" s="1007"/>
      <c r="O111" s="1007"/>
      <c r="P111" s="1007"/>
      <c r="Q111" s="1007"/>
      <c r="R111" s="1007"/>
      <c r="S111" s="1007"/>
      <c r="T111" s="1007"/>
      <c r="U111" s="1007"/>
      <c r="V111" s="1007"/>
      <c r="W111" s="1007"/>
      <c r="X111" s="1034">
        <f>SUM(L102:X102)/13</f>
        <v>-2130849.4989963975</v>
      </c>
      <c r="Y111" s="1034"/>
      <c r="Z111" s="1034"/>
      <c r="AA111" s="1034"/>
      <c r="AB111" s="1034"/>
      <c r="AC111" s="1034"/>
      <c r="AD111" s="1034"/>
      <c r="AE111" s="1034"/>
      <c r="AF111" s="1034"/>
      <c r="AG111" s="1034"/>
      <c r="AH111" s="1034"/>
      <c r="AI111" s="1034"/>
      <c r="AJ111" s="1034"/>
      <c r="AK111" s="1034">
        <f>SUM(Y102:AK102)/13</f>
        <v>0</v>
      </c>
      <c r="BQ111" s="996"/>
    </row>
    <row r="112" spans="1:69" ht="14.1" customHeight="1">
      <c r="A112" s="998" t="s">
        <v>1419</v>
      </c>
      <c r="X112" s="1035"/>
      <c r="Y112" s="1013"/>
      <c r="Z112" s="1013"/>
      <c r="AA112" s="1013"/>
      <c r="AB112" s="1013"/>
      <c r="AC112" s="1013"/>
      <c r="AD112" s="1013"/>
      <c r="AE112" s="1013"/>
      <c r="AF112" s="1013"/>
      <c r="AG112" s="1013"/>
      <c r="AH112" s="1013"/>
      <c r="AI112" s="1013"/>
      <c r="AJ112" s="1013"/>
      <c r="AK112" s="1035"/>
      <c r="BQ112" s="996"/>
    </row>
    <row r="113" spans="1:69" ht="14.1" customHeight="1">
      <c r="A113" s="1036" t="s">
        <v>1420</v>
      </c>
      <c r="B113" s="1037"/>
      <c r="C113" s="1037"/>
      <c r="D113" s="1037"/>
      <c r="E113" s="1037"/>
      <c r="F113" s="1037"/>
      <c r="G113" s="1037"/>
      <c r="H113" s="1037"/>
      <c r="I113" s="1037"/>
      <c r="J113" s="1037"/>
      <c r="K113" s="1037"/>
      <c r="X113" s="1034">
        <f>X112+X111</f>
        <v>-2130849.4989963975</v>
      </c>
      <c r="Y113" s="1034"/>
      <c r="Z113" s="1034"/>
      <c r="AA113" s="1034"/>
      <c r="AB113" s="1034"/>
      <c r="AC113" s="1034"/>
      <c r="AD113" s="1034"/>
      <c r="AE113" s="1034"/>
      <c r="AF113" s="1034"/>
      <c r="AG113" s="1034"/>
      <c r="AH113" s="1034"/>
      <c r="AI113" s="1034"/>
      <c r="AJ113" s="1034"/>
      <c r="AK113" s="1034">
        <f>AK112+AK111</f>
        <v>0</v>
      </c>
      <c r="BQ113" s="996"/>
    </row>
    <row r="114" spans="1:69" ht="14.1" customHeight="1">
      <c r="A114" s="1036" t="s">
        <v>1421</v>
      </c>
      <c r="B114" s="1037"/>
      <c r="C114" s="1037"/>
      <c r="D114" s="1037"/>
      <c r="E114" s="1037"/>
      <c r="F114" s="1037"/>
      <c r="G114" s="1037"/>
      <c r="H114" s="1037"/>
      <c r="I114" s="1037"/>
      <c r="J114" s="1037"/>
      <c r="K114" s="1037"/>
      <c r="X114" s="1038">
        <v>0</v>
      </c>
      <c r="Y114" s="1034"/>
      <c r="Z114" s="1034"/>
      <c r="AA114" s="1034"/>
      <c r="AB114" s="1034"/>
      <c r="AC114" s="1034"/>
      <c r="AD114" s="1034"/>
      <c r="AE114" s="1034"/>
      <c r="AF114" s="1034"/>
      <c r="AG114" s="1034"/>
      <c r="AH114" s="1034"/>
      <c r="AI114" s="1034"/>
      <c r="AJ114" s="1034"/>
      <c r="AK114" s="1038">
        <v>0</v>
      </c>
      <c r="BQ114" s="996"/>
    </row>
    <row r="115" spans="1:69" ht="14.1" customHeight="1">
      <c r="A115" s="998" t="s">
        <v>1422</v>
      </c>
      <c r="L115" s="1013"/>
      <c r="M115" s="1007"/>
      <c r="N115" s="1007"/>
      <c r="O115" s="1007"/>
      <c r="P115" s="1007"/>
      <c r="Q115" s="1007"/>
      <c r="R115" s="1007"/>
      <c r="S115" s="1007"/>
      <c r="T115" s="1007"/>
      <c r="U115" s="1007"/>
      <c r="V115" s="1007"/>
      <c r="W115" s="1007"/>
      <c r="X115" s="1026">
        <f>+X114+X113</f>
        <v>-2130849.4989963975</v>
      </c>
      <c r="Y115" s="1026"/>
      <c r="Z115" s="1026"/>
      <c r="AA115" s="1026"/>
      <c r="AB115" s="1026"/>
      <c r="AC115" s="1026"/>
      <c r="AD115" s="1026"/>
      <c r="AE115" s="1026"/>
      <c r="AF115" s="1026"/>
      <c r="AG115" s="1026"/>
      <c r="AH115" s="1026"/>
      <c r="AI115" s="1026"/>
      <c r="AJ115" s="1026"/>
      <c r="AK115" s="1026">
        <f>+AK114+AK113</f>
        <v>0</v>
      </c>
      <c r="BQ115" s="996"/>
    </row>
    <row r="116" spans="1:69" ht="14.1" customHeight="1" thickBot="1">
      <c r="A116" s="1039"/>
      <c r="B116" s="1040"/>
      <c r="C116" s="1040"/>
      <c r="D116" s="1040"/>
      <c r="E116" s="1040"/>
      <c r="F116" s="1040"/>
      <c r="G116" s="1040"/>
      <c r="H116" s="1040"/>
      <c r="I116" s="1040"/>
      <c r="J116" s="1040"/>
      <c r="K116" s="1040"/>
      <c r="L116" s="1040"/>
      <c r="M116" s="1040"/>
      <c r="N116" s="1040"/>
      <c r="O116" s="1040"/>
      <c r="P116" s="1040"/>
      <c r="Q116" s="1040"/>
      <c r="R116" s="1040"/>
      <c r="S116" s="1040"/>
      <c r="T116" s="1040"/>
      <c r="U116" s="1040"/>
      <c r="V116" s="1040"/>
      <c r="W116" s="1040"/>
      <c r="X116" s="1040"/>
      <c r="Y116" s="1040"/>
      <c r="Z116" s="1040"/>
      <c r="AA116" s="1040"/>
      <c r="AB116" s="1040"/>
      <c r="AC116" s="1040"/>
      <c r="AD116" s="1040"/>
      <c r="AE116" s="1040"/>
      <c r="AF116" s="1040"/>
      <c r="AG116" s="1040"/>
      <c r="AH116" s="1040"/>
      <c r="AI116" s="1040"/>
      <c r="AJ116" s="1040"/>
      <c r="AK116" s="1040"/>
      <c r="AL116" s="1040"/>
      <c r="AM116" s="1040"/>
      <c r="AN116" s="1040"/>
      <c r="AO116" s="1040"/>
      <c r="AP116" s="1040"/>
      <c r="AQ116" s="1040"/>
      <c r="AR116" s="1040"/>
      <c r="AS116" s="1040"/>
      <c r="AT116" s="1040"/>
      <c r="AU116" s="1040"/>
      <c r="AV116" s="1040"/>
      <c r="AW116" s="1040"/>
      <c r="AX116" s="1040"/>
      <c r="AY116" s="1040"/>
      <c r="AZ116" s="1040"/>
      <c r="BA116" s="1040"/>
      <c r="BB116" s="1040"/>
      <c r="BC116" s="1040"/>
      <c r="BD116" s="1040"/>
      <c r="BE116" s="1040"/>
      <c r="BF116" s="1040"/>
      <c r="BG116" s="1040"/>
      <c r="BH116" s="1040"/>
      <c r="BI116" s="1040"/>
      <c r="BJ116" s="1040"/>
      <c r="BK116" s="1040"/>
      <c r="BL116" s="1040"/>
      <c r="BM116" s="1040"/>
      <c r="BN116" s="1040"/>
      <c r="BO116" s="1040"/>
      <c r="BP116" s="1040"/>
      <c r="BQ116" s="1043"/>
    </row>
  </sheetData>
  <printOptions horizontalCentered="1"/>
  <pageMargins left="0.25" right="0.25" top="0.5" bottom="0.5" header="0.19444444444444445" footer="0.19444444444444445"/>
  <pageSetup scale="42" fitToWidth="3" fitToHeight="0" orientation="landscape" r:id="rId1"/>
  <customProperties>
    <customPr name="_pios_id" r:id="rId2"/>
  </customPropertie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L213"/>
  <sheetViews>
    <sheetView tabSelected="1" zoomScaleNormal="100" zoomScaleSheetLayoutView="80" workbookViewId="0">
      <selection activeCell="A18" sqref="A18"/>
    </sheetView>
  </sheetViews>
  <sheetFormatPr defaultRowHeight="15.75"/>
  <cols>
    <col min="1" max="1" width="5.5546875" style="316" customWidth="1"/>
    <col min="2" max="2" width="21.5546875" style="323" customWidth="1"/>
    <col min="3" max="3" width="30.5546875" style="323" customWidth="1"/>
    <col min="4" max="4" width="25.109375" style="323" customWidth="1"/>
    <col min="5" max="5" width="11.6640625" style="323" bestFit="1" customWidth="1"/>
    <col min="6" max="6" width="6.5546875" style="323" customWidth="1"/>
    <col min="7" max="7" width="9" style="323" bestFit="1" customWidth="1"/>
    <col min="8" max="8" width="5.88671875" style="323" bestFit="1" customWidth="1"/>
    <col min="9" max="9" width="12.33203125" style="323" customWidth="1"/>
    <col min="10" max="10" width="24.109375" style="329" bestFit="1" customWidth="1"/>
    <col min="11" max="11" width="14.88671875" bestFit="1" customWidth="1"/>
    <col min="12" max="12" width="11" customWidth="1"/>
  </cols>
  <sheetData>
    <row r="1" spans="1:12">
      <c r="C1" s="317"/>
      <c r="D1" s="317"/>
      <c r="E1" s="317"/>
      <c r="F1" s="318"/>
      <c r="G1" s="317"/>
      <c r="H1" s="317"/>
      <c r="I1" s="317"/>
      <c r="J1" s="412"/>
    </row>
    <row r="2" spans="1:12">
      <c r="B2" s="316"/>
      <c r="C2" s="317"/>
      <c r="D2" s="317"/>
      <c r="E2" s="317"/>
      <c r="F2" s="318"/>
      <c r="G2" s="317"/>
      <c r="H2" s="317"/>
      <c r="I2" s="317"/>
      <c r="J2" s="412"/>
    </row>
    <row r="3" spans="1:12">
      <c r="C3" s="317"/>
      <c r="D3" s="319" t="s">
        <v>10</v>
      </c>
      <c r="E3" s="319"/>
      <c r="F3" s="318" t="s">
        <v>395</v>
      </c>
      <c r="H3" s="319"/>
      <c r="I3" s="319"/>
      <c r="J3" s="317"/>
      <c r="K3" s="659"/>
    </row>
    <row r="4" spans="1:12">
      <c r="B4" s="321"/>
      <c r="C4" s="321"/>
      <c r="D4" s="321"/>
      <c r="E4" s="321"/>
      <c r="F4" s="375" t="s">
        <v>567</v>
      </c>
      <c r="H4" s="321"/>
      <c r="I4" s="321"/>
      <c r="J4" s="321"/>
      <c r="K4" s="320"/>
    </row>
    <row r="5" spans="1:12">
      <c r="B5" s="321"/>
      <c r="C5" s="321"/>
      <c r="D5" s="321"/>
      <c r="F5" s="322" t="str">
        <f>+'Attachment H'!D5</f>
        <v>GridLiance High Plains LLC</v>
      </c>
      <c r="H5" s="321"/>
      <c r="I5" s="321"/>
      <c r="J5" s="321"/>
      <c r="K5" s="321"/>
    </row>
    <row r="7" spans="1:12">
      <c r="A7" s="316">
        <v>1</v>
      </c>
      <c r="B7" s="323" t="s">
        <v>551</v>
      </c>
      <c r="C7" s="323" t="s">
        <v>718</v>
      </c>
      <c r="J7" s="323"/>
      <c r="K7" s="365">
        <f>+'Attachment H'!I106</f>
        <v>-4521961.6363634719</v>
      </c>
    </row>
    <row r="8" spans="1:12">
      <c r="J8" s="323"/>
      <c r="K8" s="329"/>
    </row>
    <row r="9" spans="1:12" ht="16.5" thickBot="1">
      <c r="A9" s="325">
        <f>+A7+1</f>
        <v>2</v>
      </c>
      <c r="B9" s="326" t="s">
        <v>396</v>
      </c>
      <c r="C9" s="327"/>
      <c r="D9" s="327"/>
      <c r="E9" s="327"/>
      <c r="F9" s="327"/>
      <c r="G9" s="327"/>
      <c r="H9" s="327"/>
      <c r="I9" s="327"/>
      <c r="J9" s="328" t="s">
        <v>58</v>
      </c>
      <c r="K9" s="329"/>
    </row>
    <row r="10" spans="1:12">
      <c r="A10" s="325"/>
      <c r="B10" s="330"/>
      <c r="C10" s="327"/>
      <c r="D10" s="327"/>
      <c r="E10" s="327"/>
      <c r="F10" s="327"/>
      <c r="G10" s="327"/>
      <c r="H10" s="331" t="s">
        <v>67</v>
      </c>
      <c r="I10" s="327"/>
      <c r="J10" s="327"/>
      <c r="K10" s="329"/>
    </row>
    <row r="11" spans="1:12" ht="16.5" thickBot="1">
      <c r="A11" s="325"/>
      <c r="B11" s="330"/>
      <c r="C11" s="327"/>
      <c r="D11" s="327"/>
      <c r="E11" s="332" t="s">
        <v>58</v>
      </c>
      <c r="F11" s="332" t="s">
        <v>68</v>
      </c>
      <c r="G11" s="327"/>
      <c r="H11" s="332"/>
      <c r="I11" s="327"/>
      <c r="J11" s="332" t="s">
        <v>69</v>
      </c>
      <c r="K11" s="329"/>
    </row>
    <row r="12" spans="1:12">
      <c r="A12" s="325">
        <f>+A9+1</f>
        <v>3</v>
      </c>
      <c r="B12" s="326" t="s">
        <v>352</v>
      </c>
      <c r="C12" s="333" t="s">
        <v>719</v>
      </c>
      <c r="D12" s="333"/>
      <c r="E12" s="334">
        <v>0</v>
      </c>
      <c r="F12" s="424">
        <v>0</v>
      </c>
      <c r="G12" s="324"/>
      <c r="H12" s="424">
        <v>0</v>
      </c>
      <c r="I12" s="324"/>
      <c r="J12" s="324">
        <f>F12*H12</f>
        <v>0</v>
      </c>
      <c r="K12" s="329"/>
      <c r="L12" s="879"/>
    </row>
    <row r="13" spans="1:12">
      <c r="A13" s="325">
        <f>+A12+1</f>
        <v>4</v>
      </c>
      <c r="B13" s="326" t="s">
        <v>552</v>
      </c>
      <c r="C13" s="333" t="s">
        <v>719</v>
      </c>
      <c r="D13" s="333"/>
      <c r="E13" s="334">
        <v>0</v>
      </c>
      <c r="F13" s="424">
        <v>0</v>
      </c>
      <c r="G13" s="324"/>
      <c r="H13" s="324">
        <v>0</v>
      </c>
      <c r="I13" s="324"/>
      <c r="J13" s="324">
        <f>F13*H13</f>
        <v>0</v>
      </c>
      <c r="K13" s="329"/>
      <c r="L13" s="879"/>
    </row>
    <row r="14" spans="1:12" ht="32.25" thickBot="1">
      <c r="A14" s="325">
        <f>+A13+1</f>
        <v>5</v>
      </c>
      <c r="B14" s="326" t="s">
        <v>460</v>
      </c>
      <c r="C14" s="333" t="s">
        <v>720</v>
      </c>
      <c r="D14" s="409" t="s">
        <v>721</v>
      </c>
      <c r="E14" s="335">
        <v>0</v>
      </c>
      <c r="F14" s="424">
        <v>0</v>
      </c>
      <c r="G14" s="324"/>
      <c r="H14" s="431">
        <v>0.108</v>
      </c>
      <c r="I14" s="324"/>
      <c r="J14" s="637">
        <f>F14*H14</f>
        <v>0</v>
      </c>
      <c r="K14" s="329"/>
    </row>
    <row r="15" spans="1:12">
      <c r="A15" s="325">
        <f>+A14+1</f>
        <v>6</v>
      </c>
      <c r="B15" s="330" t="s">
        <v>722</v>
      </c>
      <c r="C15" s="333"/>
      <c r="D15" s="333"/>
      <c r="E15" s="336">
        <f>SUM(E12:E14)</f>
        <v>0</v>
      </c>
      <c r="F15" s="324" t="s">
        <v>10</v>
      </c>
      <c r="G15" s="324"/>
      <c r="H15" s="324"/>
      <c r="I15" s="324"/>
      <c r="J15" s="324">
        <f>SUM(J12:J14)</f>
        <v>0</v>
      </c>
      <c r="K15" s="329"/>
    </row>
    <row r="16" spans="1:12">
      <c r="A16" s="325">
        <f t="shared" ref="A16:A40" si="0">+A15+1</f>
        <v>7</v>
      </c>
      <c r="B16" s="330" t="s">
        <v>402</v>
      </c>
      <c r="C16" s="333"/>
      <c r="D16" s="333"/>
      <c r="E16" s="336"/>
      <c r="F16" s="327"/>
      <c r="G16" s="327"/>
      <c r="H16" s="327"/>
      <c r="I16" s="327"/>
      <c r="J16" s="324"/>
      <c r="K16" s="324">
        <f>+J15*K7</f>
        <v>0</v>
      </c>
    </row>
    <row r="17" spans="1:11">
      <c r="A17" s="325"/>
      <c r="J17" s="323"/>
      <c r="K17" s="329"/>
    </row>
    <row r="18" spans="1:11">
      <c r="A18" s="325">
        <f>+A16+1</f>
        <v>8</v>
      </c>
      <c r="B18" s="330" t="s">
        <v>50</v>
      </c>
      <c r="C18" s="327"/>
      <c r="D18" s="327"/>
      <c r="E18" s="327"/>
      <c r="F18" s="327"/>
      <c r="G18" s="333"/>
      <c r="H18" s="337"/>
      <c r="I18" s="327"/>
      <c r="J18" s="333"/>
      <c r="K18" s="329"/>
    </row>
    <row r="19" spans="1:11">
      <c r="A19" s="325">
        <f t="shared" si="0"/>
        <v>9</v>
      </c>
      <c r="B19" s="338" t="s">
        <v>556</v>
      </c>
      <c r="C19" s="327"/>
      <c r="D19" s="28"/>
      <c r="E19" s="378">
        <f>IF('Attachment H'!D259&gt;0,1-(((1-'Attachment H'!D260)*(1-'Attachment H'!D259))/(1-'Attachment H'!D259*'Attachment H'!D260*'Attachment H'!D261)),0)</f>
        <v>0.24160000000000004</v>
      </c>
      <c r="F19" s="378"/>
      <c r="G19" s="333"/>
      <c r="H19" s="337"/>
      <c r="I19" s="327"/>
      <c r="J19" s="333"/>
      <c r="K19" s="329"/>
    </row>
    <row r="20" spans="1:11">
      <c r="A20" s="325">
        <f t="shared" si="0"/>
        <v>10</v>
      </c>
      <c r="B20" s="333" t="s">
        <v>51</v>
      </c>
      <c r="C20" s="327"/>
      <c r="D20" s="28"/>
      <c r="E20" s="378">
        <f>IF(J15&gt;0,(E19/(1-E19))*(1-J12/J15),0)</f>
        <v>0</v>
      </c>
      <c r="F20" s="327"/>
      <c r="G20" s="333"/>
      <c r="H20" s="337"/>
      <c r="I20" s="327"/>
      <c r="J20" s="333"/>
      <c r="K20" s="329"/>
    </row>
    <row r="21" spans="1:11">
      <c r="A21" s="325">
        <f t="shared" si="0"/>
        <v>11</v>
      </c>
      <c r="B21" s="327" t="s">
        <v>553</v>
      </c>
      <c r="C21" s="327"/>
      <c r="D21" s="28"/>
      <c r="E21" s="327"/>
      <c r="F21" s="327"/>
      <c r="G21" s="333"/>
      <c r="H21" s="337"/>
      <c r="I21" s="327"/>
      <c r="J21" s="333"/>
      <c r="K21" s="329"/>
    </row>
    <row r="22" spans="1:11">
      <c r="A22" s="325">
        <f t="shared" si="0"/>
        <v>12</v>
      </c>
      <c r="B22" s="330" t="s">
        <v>984</v>
      </c>
      <c r="C22" s="327"/>
      <c r="D22" s="327"/>
      <c r="E22" s="327"/>
      <c r="F22" s="327"/>
      <c r="G22" s="333"/>
      <c r="H22" s="337"/>
      <c r="I22" s="327"/>
      <c r="J22" s="333"/>
      <c r="K22" s="329"/>
    </row>
    <row r="23" spans="1:11">
      <c r="A23" s="325">
        <f t="shared" si="0"/>
        <v>13</v>
      </c>
      <c r="B23" s="338" t="str">
        <f>"      1 / (1 - T)  =  (from line "&amp;A19&amp;")"</f>
        <v xml:space="preserve">      1 / (1 - T)  =  (from line 9)</v>
      </c>
      <c r="C23" s="327"/>
      <c r="D23" s="327"/>
      <c r="E23" s="378">
        <f>IF(E19&gt;0,1/(1-E19),0)</f>
        <v>1.3185654008438819</v>
      </c>
      <c r="F23" s="327"/>
      <c r="G23" s="333"/>
      <c r="H23" s="337"/>
      <c r="I23" s="327"/>
      <c r="J23" s="333"/>
      <c r="K23" s="329"/>
    </row>
    <row r="24" spans="1:11">
      <c r="A24" s="325">
        <f t="shared" si="0"/>
        <v>14</v>
      </c>
      <c r="B24" s="330" t="s">
        <v>397</v>
      </c>
      <c r="C24" s="327"/>
      <c r="D24" s="327" t="s">
        <v>677</v>
      </c>
      <c r="E24" s="339">
        <f>+'Attachment H'!D160</f>
        <v>0</v>
      </c>
      <c r="F24" s="327"/>
      <c r="G24" s="333"/>
      <c r="H24" s="337"/>
      <c r="I24" s="327"/>
      <c r="J24" s="333"/>
      <c r="K24" s="329"/>
    </row>
    <row r="25" spans="1:11">
      <c r="A25" s="325">
        <f t="shared" si="0"/>
        <v>15</v>
      </c>
      <c r="B25" s="330" t="s">
        <v>985</v>
      </c>
      <c r="C25" s="327"/>
      <c r="D25" s="327" t="s">
        <v>678</v>
      </c>
      <c r="E25" s="339">
        <f>+'Attachment H'!D161</f>
        <v>0</v>
      </c>
      <c r="F25" s="327"/>
      <c r="G25" s="333"/>
      <c r="H25" s="340"/>
      <c r="I25" s="327"/>
      <c r="J25" s="333"/>
      <c r="K25" s="329"/>
    </row>
    <row r="26" spans="1:11">
      <c r="A26" s="325">
        <f t="shared" si="0"/>
        <v>16</v>
      </c>
      <c r="B26" s="330" t="s">
        <v>554</v>
      </c>
      <c r="C26" s="327"/>
      <c r="D26" s="327" t="s">
        <v>679</v>
      </c>
      <c r="E26" s="339">
        <f>+'Attachment H'!D162</f>
        <v>-276927.66615605197</v>
      </c>
      <c r="F26" s="327"/>
      <c r="G26" s="333"/>
      <c r="H26" s="337"/>
      <c r="I26" s="327"/>
      <c r="J26" s="333"/>
      <c r="K26" s="329"/>
    </row>
    <row r="27" spans="1:11">
      <c r="A27" s="325">
        <f t="shared" si="0"/>
        <v>17</v>
      </c>
      <c r="B27" s="338" t="str">
        <f>"Income Tax Calculation"</f>
        <v>Income Tax Calculation</v>
      </c>
      <c r="C27" s="341"/>
      <c r="D27" s="327" t="s">
        <v>1107</v>
      </c>
      <c r="E27" s="339">
        <f>'Attachment H'!D163</f>
        <v>1358837.0933238987</v>
      </c>
      <c r="F27" s="342"/>
      <c r="G27" s="342" t="s">
        <v>30</v>
      </c>
      <c r="H27" s="343"/>
      <c r="I27" s="342"/>
      <c r="J27" s="372">
        <f>E27</f>
        <v>1358837.0933238987</v>
      </c>
      <c r="K27" s="329"/>
    </row>
    <row r="28" spans="1:11">
      <c r="A28" s="325">
        <f t="shared" si="0"/>
        <v>18</v>
      </c>
      <c r="B28" s="333" t="str">
        <f>"ITC adjustment (line "&amp;A23&amp;" * line "&amp;A24&amp;")"</f>
        <v>ITC adjustment (line 13 * line 14)</v>
      </c>
      <c r="C28" s="341"/>
      <c r="D28" s="341"/>
      <c r="E28" s="372">
        <f>+E$23*E24</f>
        <v>0</v>
      </c>
      <c r="F28" s="342"/>
      <c r="G28" s="344" t="s">
        <v>36</v>
      </c>
      <c r="H28" s="324">
        <f>+'Attachment H'!G84</f>
        <v>0</v>
      </c>
      <c r="I28" s="342"/>
      <c r="J28" s="372">
        <f>+E28*H28</f>
        <v>0</v>
      </c>
      <c r="K28" s="329"/>
    </row>
    <row r="29" spans="1:11">
      <c r="A29" s="325">
        <f t="shared" si="0"/>
        <v>19</v>
      </c>
      <c r="B29" s="333" t="str">
        <f>"(Excess)/Deficient Deferred Income Tax Adjustment (line "&amp;A23&amp;" * line "&amp;A25&amp;")"</f>
        <v>(Excess)/Deficient Deferred Income Tax Adjustment (line 13 * line 15)</v>
      </c>
      <c r="C29" s="341"/>
      <c r="D29" s="341"/>
      <c r="E29" s="372">
        <f>+E$23*E25</f>
        <v>0</v>
      </c>
      <c r="F29" s="342"/>
      <c r="G29" s="344" t="s">
        <v>36</v>
      </c>
      <c r="H29" s="324">
        <f>H28</f>
        <v>0</v>
      </c>
      <c r="I29" s="342"/>
      <c r="J29" s="372">
        <f>+E29*H29</f>
        <v>0</v>
      </c>
      <c r="K29" s="329"/>
    </row>
    <row r="30" spans="1:11">
      <c r="A30" s="325">
        <f t="shared" si="0"/>
        <v>20</v>
      </c>
      <c r="B30" s="333" t="str">
        <f>"Permanent Differences Tax Adjustment (line "&amp;A23&amp;" * "&amp;A26&amp;")"</f>
        <v>Permanent Differences Tax Adjustment (line 13 * 16)</v>
      </c>
      <c r="C30" s="341"/>
      <c r="D30" s="341"/>
      <c r="E30" s="413">
        <f>+E$23*E26</f>
        <v>-365147.23912981537</v>
      </c>
      <c r="F30" s="342"/>
      <c r="G30" s="344" t="s">
        <v>36</v>
      </c>
      <c r="H30" s="324">
        <f>H29</f>
        <v>0</v>
      </c>
      <c r="I30" s="342"/>
      <c r="J30" s="413">
        <f>+E30*H30</f>
        <v>0</v>
      </c>
      <c r="K30" s="329"/>
    </row>
    <row r="31" spans="1:11">
      <c r="A31" s="325">
        <f t="shared" si="0"/>
        <v>21</v>
      </c>
      <c r="B31" s="345" t="str">
        <f>"Total Income Taxes (sum lines "&amp;A27&amp;" - "&amp;A30&amp;")"</f>
        <v>Total Income Taxes (sum lines 17 - 20)</v>
      </c>
      <c r="C31" s="333"/>
      <c r="D31" s="333"/>
      <c r="E31" s="339">
        <f>SUM(E27:E30)</f>
        <v>993689.85419408337</v>
      </c>
      <c r="F31" s="342"/>
      <c r="G31" s="342" t="s">
        <v>10</v>
      </c>
      <c r="H31" s="343" t="s">
        <v>10</v>
      </c>
      <c r="I31" s="342"/>
      <c r="J31" s="339">
        <f>SUM(J27:J30)</f>
        <v>1358837.0933238987</v>
      </c>
      <c r="K31" s="324">
        <f>+J31</f>
        <v>1358837.0933238987</v>
      </c>
    </row>
    <row r="32" spans="1:11">
      <c r="A32" s="325"/>
      <c r="J32" s="323"/>
      <c r="K32" s="329"/>
    </row>
    <row r="33" spans="1:11">
      <c r="A33" s="325">
        <f>+A31+1</f>
        <v>22</v>
      </c>
      <c r="B33" s="333" t="s">
        <v>398</v>
      </c>
      <c r="J33" s="323"/>
      <c r="K33" s="324">
        <f>+K31+K16</f>
        <v>1358837.0933238987</v>
      </c>
    </row>
    <row r="34" spans="1:11">
      <c r="A34" s="325"/>
      <c r="J34" s="323"/>
      <c r="K34" s="329"/>
    </row>
    <row r="35" spans="1:11">
      <c r="A35" s="325">
        <f>+A33+1</f>
        <v>23</v>
      </c>
      <c r="B35" s="323" t="s">
        <v>577</v>
      </c>
      <c r="J35" s="323"/>
      <c r="K35" s="324">
        <f>+'Attachment H'!I170</f>
        <v>-382602.73823071184</v>
      </c>
    </row>
    <row r="36" spans="1:11">
      <c r="A36" s="325">
        <f t="shared" si="0"/>
        <v>24</v>
      </c>
      <c r="B36" s="323" t="s">
        <v>578</v>
      </c>
      <c r="J36" s="323"/>
      <c r="K36" s="324">
        <f>+'Attachment H'!I167</f>
        <v>1358837.0933238987</v>
      </c>
    </row>
    <row r="37" spans="1:11">
      <c r="A37" s="325">
        <f t="shared" si="0"/>
        <v>25</v>
      </c>
      <c r="B37" s="333" t="s">
        <v>399</v>
      </c>
      <c r="J37" s="323"/>
      <c r="K37" s="346">
        <f>SUM(K35:K36)</f>
        <v>976234.35509318695</v>
      </c>
    </row>
    <row r="38" spans="1:11">
      <c r="A38" s="325">
        <f t="shared" si="0"/>
        <v>26</v>
      </c>
      <c r="B38" s="333" t="s">
        <v>400</v>
      </c>
      <c r="J38" s="323"/>
      <c r="K38" s="324">
        <f>+K33-K37</f>
        <v>382602.73823071178</v>
      </c>
    </row>
    <row r="39" spans="1:11">
      <c r="A39" s="325">
        <f t="shared" si="0"/>
        <v>27</v>
      </c>
      <c r="B39" s="323" t="s">
        <v>555</v>
      </c>
      <c r="J39" s="323"/>
      <c r="K39" s="410">
        <f>+K7</f>
        <v>-4521961.6363634719</v>
      </c>
    </row>
    <row r="40" spans="1:11">
      <c r="A40" s="325">
        <f t="shared" si="0"/>
        <v>28</v>
      </c>
      <c r="B40" s="323" t="s">
        <v>401</v>
      </c>
      <c r="J40" s="323"/>
      <c r="K40" s="411">
        <f>IF(K39=0,0,K38/K39)</f>
        <v>-8.4609903621030727E-2</v>
      </c>
    </row>
    <row r="41" spans="1:11">
      <c r="A41" s="325"/>
      <c r="E41" s="788"/>
      <c r="J41" s="323"/>
      <c r="K41" s="329"/>
    </row>
    <row r="42" spans="1:11">
      <c r="J42" s="323"/>
      <c r="K42" s="329"/>
    </row>
    <row r="43" spans="1:11">
      <c r="A43" s="316" t="s">
        <v>475</v>
      </c>
      <c r="J43" s="323"/>
      <c r="K43" s="329"/>
    </row>
    <row r="44" spans="1:11">
      <c r="A44" s="406" t="s">
        <v>75</v>
      </c>
      <c r="B44" s="365" t="s">
        <v>474</v>
      </c>
      <c r="J44" s="323"/>
      <c r="K44" s="329"/>
    </row>
    <row r="45" spans="1:11">
      <c r="A45" s="406"/>
      <c r="B45" s="323" t="s">
        <v>724</v>
      </c>
      <c r="J45" s="323"/>
      <c r="K45" s="329"/>
    </row>
    <row r="46" spans="1:11">
      <c r="A46" s="406"/>
      <c r="B46" s="323" t="s">
        <v>477</v>
      </c>
      <c r="J46" s="323"/>
      <c r="K46" s="329"/>
    </row>
    <row r="47" spans="1:11">
      <c r="A47" s="406"/>
      <c r="B47" s="323" t="s">
        <v>723</v>
      </c>
      <c r="J47" s="323"/>
      <c r="K47" s="329"/>
    </row>
    <row r="48" spans="1:11">
      <c r="A48" s="406" t="s">
        <v>76</v>
      </c>
      <c r="B48" s="323" t="s">
        <v>476</v>
      </c>
      <c r="J48" s="323"/>
      <c r="K48" s="329"/>
    </row>
    <row r="49" spans="2:11">
      <c r="B49" s="323" t="s">
        <v>502</v>
      </c>
      <c r="J49" s="323"/>
      <c r="K49" s="329"/>
    </row>
    <row r="69" ht="24" customHeight="1"/>
    <row r="213" spans="2:2">
      <c r="B213" s="323" t="s">
        <v>1445</v>
      </c>
    </row>
  </sheetData>
  <customSheetViews>
    <customSheetView guid="{FBCC48E4-C877-408C-9E23-E60DD74454B1}" fitToPage="1" topLeftCell="A7">
      <selection activeCell="H18" sqref="H18"/>
      <pageMargins left="0.25" right="0.25" top="0.75" bottom="0.75" header="0.3" footer="0.3"/>
      <pageSetup scale="68" fitToHeight="0" orientation="landscape" r:id="rId1"/>
    </customSheetView>
  </customSheetViews>
  <phoneticPr fontId="0" type="noConversion"/>
  <printOptions horizontalCentered="1"/>
  <pageMargins left="3.472222222222222E-3" right="3.472222222222222E-3" top="6.9444444444444441E-3" bottom="6.9444444444444441E-3" header="4.1666666666666666E-3" footer="4.1666666666666666E-3"/>
  <pageSetup scale="70" fitToHeight="0" orientation="landscape" r:id="rId2"/>
  <customProperties>
    <customPr name="_pios_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M213"/>
  <sheetViews>
    <sheetView tabSelected="1" topLeftCell="A3" zoomScale="65" zoomScaleNormal="65" zoomScaleSheetLayoutView="80" workbookViewId="0">
      <selection activeCell="A18" sqref="A18"/>
    </sheetView>
  </sheetViews>
  <sheetFormatPr defaultColWidth="8.88671875" defaultRowHeight="12.75"/>
  <cols>
    <col min="1" max="1" width="6" style="24" customWidth="1"/>
    <col min="2" max="2" width="27.109375" style="24" customWidth="1"/>
    <col min="3" max="3" width="11.109375" style="24" customWidth="1"/>
    <col min="4" max="4" width="18.6640625" style="24" customWidth="1"/>
    <col min="5" max="5" width="22.109375" style="24" customWidth="1"/>
    <col min="6" max="6" width="15.109375" style="24" customWidth="1"/>
    <col min="7" max="7" width="18.33203125" style="24" customWidth="1"/>
    <col min="8" max="8" width="14.44140625" style="24" customWidth="1"/>
    <col min="9" max="9" width="18.5546875" style="24" customWidth="1"/>
    <col min="10" max="10" width="13.6640625" style="24" customWidth="1"/>
    <col min="11" max="11" width="14.44140625" style="24" customWidth="1"/>
    <col min="12" max="12" width="13.5546875" style="24" customWidth="1"/>
    <col min="13" max="16384" width="8.88671875" style="24"/>
  </cols>
  <sheetData>
    <row r="1" spans="1:13">
      <c r="J1" s="19"/>
    </row>
    <row r="5" spans="1:13">
      <c r="A5" s="522"/>
      <c r="D5" s="19"/>
      <c r="E5" s="20" t="s">
        <v>276</v>
      </c>
      <c r="F5" s="19"/>
      <c r="G5" s="19"/>
      <c r="I5" s="19"/>
      <c r="J5" s="19"/>
      <c r="K5" s="19"/>
      <c r="L5" s="19"/>
    </row>
    <row r="6" spans="1:13">
      <c r="A6" s="522"/>
      <c r="D6" s="19"/>
      <c r="E6" s="418" t="s">
        <v>482</v>
      </c>
      <c r="F6" s="22"/>
      <c r="G6" s="22"/>
      <c r="I6" s="22"/>
      <c r="J6" s="22"/>
      <c r="K6" s="22"/>
      <c r="L6" s="19"/>
    </row>
    <row r="7" spans="1:13">
      <c r="A7" s="522"/>
      <c r="C7" s="25"/>
      <c r="D7" s="25"/>
      <c r="E7" s="139" t="str">
        <f>+'2-Incentive ROE'!F5</f>
        <v>GridLiance High Plains LLC</v>
      </c>
      <c r="F7" s="25"/>
      <c r="G7" s="25"/>
      <c r="I7" s="25"/>
      <c r="J7" s="25"/>
      <c r="K7" s="25"/>
      <c r="L7" s="25"/>
    </row>
    <row r="8" spans="1:13" s="405" customFormat="1">
      <c r="A8" s="523"/>
      <c r="B8" s="24"/>
      <c r="C8" s="24"/>
      <c r="D8" s="24"/>
      <c r="E8" s="62"/>
      <c r="F8" s="62"/>
      <c r="G8" s="62"/>
      <c r="H8" s="24"/>
      <c r="I8" s="25"/>
      <c r="J8" s="25"/>
      <c r="K8" s="25"/>
      <c r="L8" s="25"/>
    </row>
    <row r="9" spans="1:13" s="405" customFormat="1">
      <c r="A9" s="524"/>
      <c r="B9" s="15"/>
      <c r="C9" s="15"/>
      <c r="D9" s="15"/>
      <c r="E9" s="15"/>
      <c r="F9" s="15"/>
      <c r="G9" s="15"/>
      <c r="H9" s="15"/>
      <c r="I9" s="15"/>
      <c r="J9" s="15"/>
      <c r="K9" s="303"/>
      <c r="L9" s="15"/>
    </row>
    <row r="10" spans="1:13" s="405" customFormat="1">
      <c r="A10" s="524"/>
      <c r="B10" s="15"/>
      <c r="C10" s="15"/>
      <c r="D10" s="1165" t="s">
        <v>879</v>
      </c>
      <c r="E10" s="1166"/>
      <c r="F10" s="449"/>
      <c r="G10" s="451" t="s">
        <v>621</v>
      </c>
      <c r="H10" s="449"/>
      <c r="I10" s="452"/>
      <c r="J10" s="452"/>
      <c r="K10" s="450"/>
    </row>
    <row r="11" spans="1:13" s="405" customFormat="1" ht="15.75">
      <c r="A11" s="524">
        <v>1</v>
      </c>
      <c r="B11" s="15" t="s">
        <v>878</v>
      </c>
      <c r="C11" s="15"/>
      <c r="D11" s="1167" t="s">
        <v>880</v>
      </c>
      <c r="E11" s="1168"/>
      <c r="F11" s="647" t="s">
        <v>725</v>
      </c>
      <c r="G11" s="453" t="s">
        <v>622</v>
      </c>
      <c r="H11" s="647" t="s">
        <v>623</v>
      </c>
      <c r="I11" s="273"/>
      <c r="J11" s="273"/>
      <c r="K11" s="630"/>
    </row>
    <row r="12" spans="1:13" s="405" customFormat="1">
      <c r="A12" s="524">
        <v>2</v>
      </c>
      <c r="B12" s="454"/>
      <c r="C12" s="15"/>
      <c r="D12" s="455"/>
      <c r="E12" s="455"/>
      <c r="F12" s="525">
        <v>0</v>
      </c>
      <c r="G12" s="456"/>
      <c r="H12" s="455"/>
      <c r="I12" s="455"/>
      <c r="J12" s="455"/>
      <c r="K12" s="449"/>
    </row>
    <row r="13" spans="1:13" s="405" customFormat="1">
      <c r="B13" s="457" t="s">
        <v>75</v>
      </c>
      <c r="C13" s="457" t="s">
        <v>76</v>
      </c>
      <c r="D13" s="453" t="s">
        <v>77</v>
      </c>
      <c r="E13" s="453" t="s">
        <v>78</v>
      </c>
      <c r="F13" s="451" t="s">
        <v>79</v>
      </c>
      <c r="G13" s="457" t="s">
        <v>80</v>
      </c>
      <c r="H13" s="458" t="s">
        <v>81</v>
      </c>
      <c r="I13" s="458" t="s">
        <v>83</v>
      </c>
      <c r="J13" s="458" t="s">
        <v>84</v>
      </c>
      <c r="K13" s="527" t="s">
        <v>85</v>
      </c>
      <c r="M13" s="303"/>
    </row>
    <row r="14" spans="1:13" s="405" customFormat="1">
      <c r="A14" s="524"/>
      <c r="B14" s="455"/>
      <c r="C14" s="451"/>
      <c r="D14" s="451"/>
      <c r="E14" s="526" t="s">
        <v>726</v>
      </c>
      <c r="F14" s="451"/>
      <c r="G14" s="451"/>
      <c r="H14" s="455"/>
      <c r="I14" s="451"/>
      <c r="J14" s="455"/>
      <c r="K14" s="455"/>
    </row>
    <row r="15" spans="1:13" s="405" customFormat="1">
      <c r="A15" s="524"/>
      <c r="B15" s="456"/>
      <c r="C15" s="458"/>
      <c r="D15" s="458" t="s">
        <v>871</v>
      </c>
      <c r="E15" s="527" t="s">
        <v>21</v>
      </c>
      <c r="F15" s="458" t="s">
        <v>626</v>
      </c>
      <c r="G15" s="458" t="s">
        <v>870</v>
      </c>
      <c r="H15" s="458" t="s">
        <v>624</v>
      </c>
      <c r="I15" s="458"/>
      <c r="J15" s="458" t="s">
        <v>496</v>
      </c>
      <c r="K15" s="458"/>
    </row>
    <row r="16" spans="1:13" s="405" customFormat="1">
      <c r="A16" s="524"/>
      <c r="B16" s="458" t="s">
        <v>636</v>
      </c>
      <c r="C16" s="458"/>
      <c r="D16" s="458" t="s">
        <v>625</v>
      </c>
      <c r="E16" s="527" t="s">
        <v>727</v>
      </c>
      <c r="F16" s="458" t="s">
        <v>631</v>
      </c>
      <c r="G16" s="458" t="s">
        <v>625</v>
      </c>
      <c r="H16" s="458" t="s">
        <v>547</v>
      </c>
      <c r="I16" s="451" t="s">
        <v>687</v>
      </c>
      <c r="J16" s="458" t="s">
        <v>627</v>
      </c>
      <c r="K16" s="458" t="s">
        <v>728</v>
      </c>
    </row>
    <row r="17" spans="1:11" s="405" customFormat="1" ht="15.75">
      <c r="A17" s="524"/>
      <c r="B17" s="453" t="s">
        <v>628</v>
      </c>
      <c r="C17" s="453" t="s">
        <v>629</v>
      </c>
      <c r="D17" s="453" t="s">
        <v>630</v>
      </c>
      <c r="E17" s="527" t="s">
        <v>622</v>
      </c>
      <c r="F17" s="529" t="s">
        <v>872</v>
      </c>
      <c r="G17" s="453" t="s">
        <v>729</v>
      </c>
      <c r="H17" s="453" t="s">
        <v>873</v>
      </c>
      <c r="I17" s="458" t="s">
        <v>730</v>
      </c>
      <c r="J17" s="453" t="s">
        <v>731</v>
      </c>
      <c r="K17" s="453" t="s">
        <v>874</v>
      </c>
    </row>
    <row r="18" spans="1:11" s="405" customFormat="1">
      <c r="A18" s="524">
        <v>3</v>
      </c>
      <c r="B18" s="456" t="s">
        <v>501</v>
      </c>
      <c r="C18" s="456"/>
      <c r="D18" s="530">
        <v>0</v>
      </c>
      <c r="E18" s="531">
        <f>IF(D$39=0,0,D18/D$39)</f>
        <v>0</v>
      </c>
      <c r="F18" s="532">
        <f>IF(F$12=0,0,E18*F$12)</f>
        <v>0</v>
      </c>
      <c r="G18" s="533">
        <v>0</v>
      </c>
      <c r="H18" s="534">
        <f t="shared" ref="H18:H37" si="0">+G18-F18</f>
        <v>0</v>
      </c>
      <c r="I18" s="535">
        <v>0</v>
      </c>
      <c r="J18" s="534">
        <f>(H18+I18)*((J$41)*24)</f>
        <v>0</v>
      </c>
      <c r="K18" s="534">
        <f>+H18+J18+I18</f>
        <v>0</v>
      </c>
    </row>
    <row r="19" spans="1:11" s="405" customFormat="1">
      <c r="A19" s="524" t="s">
        <v>732</v>
      </c>
      <c r="B19" s="475"/>
      <c r="C19" s="475"/>
      <c r="D19" s="536">
        <v>0</v>
      </c>
      <c r="E19" s="537">
        <f t="shared" ref="E19:E37" si="1">IF(D$39=0,0,D19/D$39)</f>
        <v>0</v>
      </c>
      <c r="F19" s="532">
        <f t="shared" ref="F19:F37" si="2">IF(F$12=0,0,E19*F$12)</f>
        <v>0</v>
      </c>
      <c r="G19" s="538">
        <v>0</v>
      </c>
      <c r="H19" s="537">
        <f t="shared" si="0"/>
        <v>0</v>
      </c>
      <c r="I19" s="539">
        <v>0</v>
      </c>
      <c r="J19" s="534">
        <f t="shared" ref="J19:J37" si="3">(H19+I19)*((J$41)*24)</f>
        <v>0</v>
      </c>
      <c r="K19" s="534">
        <f t="shared" ref="K19:K37" si="4">+H19+J19+I19</f>
        <v>0</v>
      </c>
    </row>
    <row r="20" spans="1:11" s="405" customFormat="1">
      <c r="A20" s="524" t="s">
        <v>733</v>
      </c>
      <c r="B20" s="475"/>
      <c r="C20" s="475"/>
      <c r="D20" s="536">
        <v>0</v>
      </c>
      <c r="E20" s="537">
        <f t="shared" si="1"/>
        <v>0</v>
      </c>
      <c r="F20" s="532">
        <f t="shared" si="2"/>
        <v>0</v>
      </c>
      <c r="G20" s="538">
        <v>0</v>
      </c>
      <c r="H20" s="537">
        <f t="shared" si="0"/>
        <v>0</v>
      </c>
      <c r="I20" s="539">
        <v>0</v>
      </c>
      <c r="J20" s="534">
        <f t="shared" si="3"/>
        <v>0</v>
      </c>
      <c r="K20" s="534">
        <f t="shared" si="4"/>
        <v>0</v>
      </c>
    </row>
    <row r="21" spans="1:11" s="405" customFormat="1">
      <c r="A21" s="524" t="s">
        <v>734</v>
      </c>
      <c r="B21" s="475"/>
      <c r="C21" s="475"/>
      <c r="D21" s="536">
        <v>0</v>
      </c>
      <c r="E21" s="537">
        <f t="shared" si="1"/>
        <v>0</v>
      </c>
      <c r="F21" s="532">
        <f t="shared" si="2"/>
        <v>0</v>
      </c>
      <c r="G21" s="538">
        <v>0</v>
      </c>
      <c r="H21" s="537">
        <f t="shared" si="0"/>
        <v>0</v>
      </c>
      <c r="I21" s="539">
        <v>0</v>
      </c>
      <c r="J21" s="534">
        <f t="shared" si="3"/>
        <v>0</v>
      </c>
      <c r="K21" s="534">
        <f t="shared" si="4"/>
        <v>0</v>
      </c>
    </row>
    <row r="22" spans="1:11" s="405" customFormat="1">
      <c r="A22" s="524"/>
      <c r="B22" s="475"/>
      <c r="C22" s="475"/>
      <c r="D22" s="536">
        <v>0</v>
      </c>
      <c r="E22" s="537">
        <f t="shared" si="1"/>
        <v>0</v>
      </c>
      <c r="F22" s="532">
        <f>IF(F$12=0,0,E22*F$12)</f>
        <v>0</v>
      </c>
      <c r="G22" s="538">
        <v>0</v>
      </c>
      <c r="H22" s="537">
        <f t="shared" si="0"/>
        <v>0</v>
      </c>
      <c r="I22" s="539">
        <v>0</v>
      </c>
      <c r="J22" s="534">
        <f t="shared" si="3"/>
        <v>0</v>
      </c>
      <c r="K22" s="534">
        <f t="shared" si="4"/>
        <v>0</v>
      </c>
    </row>
    <row r="23" spans="1:11" s="405" customFormat="1">
      <c r="A23" s="524"/>
      <c r="B23" s="475"/>
      <c r="C23" s="475"/>
      <c r="D23" s="536">
        <v>0</v>
      </c>
      <c r="E23" s="537">
        <f t="shared" si="1"/>
        <v>0</v>
      </c>
      <c r="F23" s="532">
        <f t="shared" si="2"/>
        <v>0</v>
      </c>
      <c r="G23" s="538">
        <v>0</v>
      </c>
      <c r="H23" s="537">
        <f t="shared" si="0"/>
        <v>0</v>
      </c>
      <c r="I23" s="539">
        <v>0</v>
      </c>
      <c r="J23" s="534">
        <f t="shared" si="3"/>
        <v>0</v>
      </c>
      <c r="K23" s="534">
        <f t="shared" si="4"/>
        <v>0</v>
      </c>
    </row>
    <row r="24" spans="1:11" s="405" customFormat="1">
      <c r="A24" s="524"/>
      <c r="B24" s="475"/>
      <c r="C24" s="475"/>
      <c r="D24" s="536">
        <v>0</v>
      </c>
      <c r="E24" s="537">
        <f t="shared" si="1"/>
        <v>0</v>
      </c>
      <c r="F24" s="532">
        <f t="shared" si="2"/>
        <v>0</v>
      </c>
      <c r="G24" s="538">
        <v>0</v>
      </c>
      <c r="H24" s="537">
        <f t="shared" si="0"/>
        <v>0</v>
      </c>
      <c r="I24" s="539">
        <v>0</v>
      </c>
      <c r="J24" s="534">
        <f t="shared" si="3"/>
        <v>0</v>
      </c>
      <c r="K24" s="534">
        <f t="shared" si="4"/>
        <v>0</v>
      </c>
    </row>
    <row r="25" spans="1:11">
      <c r="A25" s="524"/>
      <c r="B25" s="475"/>
      <c r="C25" s="475"/>
      <c r="D25" s="536">
        <v>0</v>
      </c>
      <c r="E25" s="537">
        <f t="shared" si="1"/>
        <v>0</v>
      </c>
      <c r="F25" s="532">
        <f t="shared" si="2"/>
        <v>0</v>
      </c>
      <c r="G25" s="538">
        <v>0</v>
      </c>
      <c r="H25" s="537">
        <f t="shared" si="0"/>
        <v>0</v>
      </c>
      <c r="I25" s="539">
        <v>0</v>
      </c>
      <c r="J25" s="534">
        <f t="shared" si="3"/>
        <v>0</v>
      </c>
      <c r="K25" s="534">
        <f t="shared" si="4"/>
        <v>0</v>
      </c>
    </row>
    <row r="26" spans="1:11">
      <c r="A26" s="524"/>
      <c r="B26" s="475"/>
      <c r="C26" s="475"/>
      <c r="D26" s="536">
        <v>0</v>
      </c>
      <c r="E26" s="537">
        <f t="shared" si="1"/>
        <v>0</v>
      </c>
      <c r="F26" s="532">
        <f t="shared" si="2"/>
        <v>0</v>
      </c>
      <c r="G26" s="538">
        <v>0</v>
      </c>
      <c r="H26" s="537">
        <f t="shared" si="0"/>
        <v>0</v>
      </c>
      <c r="I26" s="539">
        <v>0</v>
      </c>
      <c r="J26" s="534">
        <f t="shared" si="3"/>
        <v>0</v>
      </c>
      <c r="K26" s="534">
        <f t="shared" si="4"/>
        <v>0</v>
      </c>
    </row>
    <row r="27" spans="1:11">
      <c r="A27" s="524"/>
      <c r="B27" s="475"/>
      <c r="C27" s="475"/>
      <c r="D27" s="536">
        <v>0</v>
      </c>
      <c r="E27" s="537">
        <f t="shared" si="1"/>
        <v>0</v>
      </c>
      <c r="F27" s="532">
        <f t="shared" si="2"/>
        <v>0</v>
      </c>
      <c r="G27" s="538">
        <v>0</v>
      </c>
      <c r="H27" s="537">
        <f t="shared" si="0"/>
        <v>0</v>
      </c>
      <c r="I27" s="539">
        <v>0</v>
      </c>
      <c r="J27" s="534">
        <f t="shared" si="3"/>
        <v>0</v>
      </c>
      <c r="K27" s="534">
        <f t="shared" si="4"/>
        <v>0</v>
      </c>
    </row>
    <row r="28" spans="1:11" ht="12.75" customHeight="1">
      <c r="A28" s="524"/>
      <c r="B28" s="475"/>
      <c r="C28" s="475"/>
      <c r="D28" s="536">
        <v>0</v>
      </c>
      <c r="E28" s="537">
        <f t="shared" si="1"/>
        <v>0</v>
      </c>
      <c r="F28" s="532">
        <f t="shared" si="2"/>
        <v>0</v>
      </c>
      <c r="G28" s="538">
        <v>0</v>
      </c>
      <c r="H28" s="537">
        <f t="shared" si="0"/>
        <v>0</v>
      </c>
      <c r="I28" s="539">
        <v>0</v>
      </c>
      <c r="J28" s="534">
        <f t="shared" si="3"/>
        <v>0</v>
      </c>
      <c r="K28" s="534">
        <f t="shared" si="4"/>
        <v>0</v>
      </c>
    </row>
    <row r="29" spans="1:11">
      <c r="A29" s="524"/>
      <c r="B29" s="475"/>
      <c r="C29" s="475"/>
      <c r="D29" s="536">
        <v>0</v>
      </c>
      <c r="E29" s="537">
        <f t="shared" si="1"/>
        <v>0</v>
      </c>
      <c r="F29" s="532">
        <f t="shared" si="2"/>
        <v>0</v>
      </c>
      <c r="G29" s="538">
        <v>0</v>
      </c>
      <c r="H29" s="537">
        <f t="shared" si="0"/>
        <v>0</v>
      </c>
      <c r="I29" s="539">
        <v>0</v>
      </c>
      <c r="J29" s="534">
        <f t="shared" si="3"/>
        <v>0</v>
      </c>
      <c r="K29" s="534">
        <f t="shared" si="4"/>
        <v>0</v>
      </c>
    </row>
    <row r="30" spans="1:11">
      <c r="A30" s="524"/>
      <c r="B30" s="475"/>
      <c r="C30" s="475"/>
      <c r="D30" s="536">
        <v>0</v>
      </c>
      <c r="E30" s="537">
        <f t="shared" si="1"/>
        <v>0</v>
      </c>
      <c r="F30" s="532">
        <f t="shared" si="2"/>
        <v>0</v>
      </c>
      <c r="G30" s="538">
        <v>0</v>
      </c>
      <c r="H30" s="537">
        <f t="shared" si="0"/>
        <v>0</v>
      </c>
      <c r="I30" s="539">
        <v>0</v>
      </c>
      <c r="J30" s="534">
        <f t="shared" si="3"/>
        <v>0</v>
      </c>
      <c r="K30" s="534">
        <f t="shared" si="4"/>
        <v>0</v>
      </c>
    </row>
    <row r="31" spans="1:11">
      <c r="A31" s="524"/>
      <c r="B31" s="475"/>
      <c r="C31" s="475"/>
      <c r="D31" s="536">
        <v>0</v>
      </c>
      <c r="E31" s="537">
        <f t="shared" si="1"/>
        <v>0</v>
      </c>
      <c r="F31" s="532">
        <f t="shared" si="2"/>
        <v>0</v>
      </c>
      <c r="G31" s="538">
        <v>0</v>
      </c>
      <c r="H31" s="537">
        <f t="shared" si="0"/>
        <v>0</v>
      </c>
      <c r="I31" s="539">
        <v>0</v>
      </c>
      <c r="J31" s="534">
        <f t="shared" si="3"/>
        <v>0</v>
      </c>
      <c r="K31" s="534">
        <f t="shared" si="4"/>
        <v>0</v>
      </c>
    </row>
    <row r="32" spans="1:11">
      <c r="A32" s="524"/>
      <c r="B32" s="475"/>
      <c r="C32" s="475"/>
      <c r="D32" s="536">
        <v>0</v>
      </c>
      <c r="E32" s="537">
        <f t="shared" si="1"/>
        <v>0</v>
      </c>
      <c r="F32" s="532">
        <f t="shared" si="2"/>
        <v>0</v>
      </c>
      <c r="G32" s="538">
        <v>0</v>
      </c>
      <c r="H32" s="537">
        <f t="shared" si="0"/>
        <v>0</v>
      </c>
      <c r="I32" s="539">
        <v>0</v>
      </c>
      <c r="J32" s="534">
        <f t="shared" si="3"/>
        <v>0</v>
      </c>
      <c r="K32" s="534">
        <f t="shared" si="4"/>
        <v>0</v>
      </c>
    </row>
    <row r="33" spans="1:12">
      <c r="A33" s="524"/>
      <c r="B33" s="475"/>
      <c r="C33" s="475"/>
      <c r="D33" s="536">
        <v>0</v>
      </c>
      <c r="E33" s="537">
        <f t="shared" si="1"/>
        <v>0</v>
      </c>
      <c r="F33" s="532">
        <f t="shared" si="2"/>
        <v>0</v>
      </c>
      <c r="G33" s="538">
        <v>0</v>
      </c>
      <c r="H33" s="537">
        <f t="shared" si="0"/>
        <v>0</v>
      </c>
      <c r="I33" s="539">
        <v>0</v>
      </c>
      <c r="J33" s="534">
        <f>(H33+I33)*((J$41)*24)</f>
        <v>0</v>
      </c>
      <c r="K33" s="534">
        <f t="shared" si="4"/>
        <v>0</v>
      </c>
    </row>
    <row r="34" spans="1:12">
      <c r="A34" s="524"/>
      <c r="B34" s="475"/>
      <c r="C34" s="475"/>
      <c r="D34" s="536">
        <v>0</v>
      </c>
      <c r="E34" s="537">
        <f t="shared" si="1"/>
        <v>0</v>
      </c>
      <c r="F34" s="532">
        <f t="shared" si="2"/>
        <v>0</v>
      </c>
      <c r="G34" s="538">
        <v>0</v>
      </c>
      <c r="H34" s="537">
        <f t="shared" si="0"/>
        <v>0</v>
      </c>
      <c r="I34" s="539">
        <v>0</v>
      </c>
      <c r="J34" s="534">
        <f t="shared" si="3"/>
        <v>0</v>
      </c>
      <c r="K34" s="534">
        <f t="shared" si="4"/>
        <v>0</v>
      </c>
    </row>
    <row r="35" spans="1:12" ht="13.5" customHeight="1">
      <c r="A35" s="524"/>
      <c r="B35" s="475"/>
      <c r="C35" s="475"/>
      <c r="D35" s="536">
        <v>0</v>
      </c>
      <c r="E35" s="537">
        <f t="shared" si="1"/>
        <v>0</v>
      </c>
      <c r="F35" s="532">
        <f t="shared" si="2"/>
        <v>0</v>
      </c>
      <c r="G35" s="538">
        <v>0</v>
      </c>
      <c r="H35" s="537">
        <f t="shared" si="0"/>
        <v>0</v>
      </c>
      <c r="I35" s="539">
        <v>0</v>
      </c>
      <c r="J35" s="534">
        <f t="shared" si="3"/>
        <v>0</v>
      </c>
      <c r="K35" s="534">
        <f t="shared" si="4"/>
        <v>0</v>
      </c>
    </row>
    <row r="36" spans="1:12" ht="13.5" customHeight="1">
      <c r="A36" s="524"/>
      <c r="B36" s="475"/>
      <c r="C36" s="475"/>
      <c r="D36" s="536">
        <v>0</v>
      </c>
      <c r="E36" s="537">
        <f t="shared" si="1"/>
        <v>0</v>
      </c>
      <c r="F36" s="532">
        <f t="shared" si="2"/>
        <v>0</v>
      </c>
      <c r="G36" s="538">
        <v>0</v>
      </c>
      <c r="H36" s="537">
        <f t="shared" si="0"/>
        <v>0</v>
      </c>
      <c r="I36" s="539">
        <v>0</v>
      </c>
      <c r="J36" s="534">
        <f t="shared" si="3"/>
        <v>0</v>
      </c>
      <c r="K36" s="534">
        <f t="shared" si="4"/>
        <v>0</v>
      </c>
    </row>
    <row r="37" spans="1:12">
      <c r="A37" s="524"/>
      <c r="B37" s="475"/>
      <c r="C37" s="475"/>
      <c r="D37" s="536">
        <v>0</v>
      </c>
      <c r="E37" s="537">
        <f t="shared" si="1"/>
        <v>0</v>
      </c>
      <c r="F37" s="532">
        <f t="shared" si="2"/>
        <v>0</v>
      </c>
      <c r="G37" s="538">
        <v>0</v>
      </c>
      <c r="H37" s="537">
        <f t="shared" si="0"/>
        <v>0</v>
      </c>
      <c r="I37" s="539">
        <v>0</v>
      </c>
      <c r="J37" s="534">
        <f t="shared" si="3"/>
        <v>0</v>
      </c>
      <c r="K37" s="534">
        <f t="shared" si="4"/>
        <v>0</v>
      </c>
    </row>
    <row r="38" spans="1:12">
      <c r="A38" s="524"/>
      <c r="B38" s="459"/>
      <c r="C38" s="459"/>
      <c r="D38" s="540"/>
      <c r="E38" s="541"/>
      <c r="F38" s="273"/>
      <c r="G38" s="460"/>
      <c r="H38" s="459"/>
      <c r="I38" s="459"/>
      <c r="J38" s="459"/>
      <c r="K38" s="459"/>
    </row>
    <row r="39" spans="1:12">
      <c r="A39" s="524">
        <v>4</v>
      </c>
      <c r="B39" s="15" t="s">
        <v>680</v>
      </c>
      <c r="C39" s="15"/>
      <c r="D39" s="542">
        <f>SUM(D18:D38)</f>
        <v>0</v>
      </c>
      <c r="E39" s="542">
        <f>SUM(E18:E38)</f>
        <v>0</v>
      </c>
      <c r="F39" s="542">
        <f>SUM(F18:F38)</f>
        <v>0</v>
      </c>
      <c r="G39" s="542">
        <f>SUM(G18:G38)</f>
        <v>0</v>
      </c>
      <c r="H39" s="542">
        <f>SUM(H18:H38)</f>
        <v>0</v>
      </c>
      <c r="I39" s="542"/>
      <c r="J39" s="542">
        <f>SUM(J18:J38)</f>
        <v>0</v>
      </c>
      <c r="K39" s="542">
        <f>SUM(K18:K38)</f>
        <v>0</v>
      </c>
    </row>
    <row r="40" spans="1:12">
      <c r="A40" s="524"/>
      <c r="B40" s="15"/>
      <c r="C40" s="15"/>
      <c r="D40" s="542"/>
      <c r="E40" s="542"/>
      <c r="F40" s="542"/>
      <c r="G40" s="542"/>
      <c r="H40" s="542"/>
      <c r="I40" s="542"/>
      <c r="J40" s="542"/>
      <c r="K40" s="542"/>
    </row>
    <row r="41" spans="1:12">
      <c r="A41" s="524"/>
      <c r="B41" s="15"/>
      <c r="C41" s="15"/>
      <c r="D41" s="542"/>
      <c r="E41" s="542"/>
      <c r="F41" s="542"/>
      <c r="G41" s="542" t="s">
        <v>632</v>
      </c>
      <c r="H41" s="542"/>
      <c r="I41" s="542"/>
      <c r="J41" s="543">
        <f>'6-True-Up Interest'!H15</f>
        <v>6.3428571428571423E-3</v>
      </c>
      <c r="K41" s="542"/>
    </row>
    <row r="42" spans="1:12">
      <c r="A42" s="524"/>
      <c r="B42" s="15"/>
      <c r="C42" s="15"/>
      <c r="D42" s="542"/>
      <c r="E42" s="542"/>
      <c r="F42" s="542"/>
      <c r="G42" s="542" t="s">
        <v>633</v>
      </c>
      <c r="H42" s="542"/>
      <c r="I42" s="542"/>
      <c r="J42" s="542">
        <f>+J39</f>
        <v>0</v>
      </c>
      <c r="K42" s="542"/>
    </row>
    <row r="43" spans="1:12">
      <c r="A43" s="524"/>
      <c r="B43" s="15" t="s">
        <v>268</v>
      </c>
      <c r="C43" s="15"/>
      <c r="D43" s="15"/>
      <c r="E43" s="15"/>
      <c r="F43" s="15"/>
      <c r="G43" s="15"/>
      <c r="H43" s="15"/>
      <c r="I43" s="15"/>
      <c r="J43" s="15"/>
      <c r="K43" s="15"/>
      <c r="L43" s="15"/>
    </row>
    <row r="44" spans="1:12">
      <c r="A44" s="524"/>
      <c r="B44" s="15" t="s">
        <v>869</v>
      </c>
      <c r="C44" s="15"/>
      <c r="D44" s="15"/>
      <c r="E44" s="15"/>
      <c r="F44" s="15"/>
      <c r="G44" s="15"/>
      <c r="H44" s="15"/>
      <c r="I44" s="15"/>
      <c r="J44" s="15"/>
      <c r="K44" s="15"/>
      <c r="L44" s="15"/>
    </row>
    <row r="45" spans="1:12">
      <c r="A45" s="524"/>
      <c r="B45" s="15" t="s">
        <v>923</v>
      </c>
      <c r="C45" s="15"/>
      <c r="D45" s="15"/>
      <c r="E45" s="15"/>
      <c r="F45" s="15"/>
      <c r="G45" s="15"/>
      <c r="H45" s="15"/>
      <c r="I45" s="15"/>
      <c r="J45" s="15"/>
      <c r="K45" s="15"/>
      <c r="L45" s="15"/>
    </row>
    <row r="46" spans="1:12">
      <c r="A46" s="524"/>
      <c r="B46" s="15" t="s">
        <v>875</v>
      </c>
      <c r="C46" s="15"/>
      <c r="D46" s="15"/>
      <c r="E46" s="15"/>
      <c r="F46" s="15"/>
      <c r="G46" s="15"/>
      <c r="H46" s="15"/>
      <c r="I46" s="15"/>
      <c r="J46" s="15"/>
      <c r="K46" s="15"/>
      <c r="L46" s="15"/>
    </row>
    <row r="47" spans="1:12">
      <c r="A47" s="524"/>
      <c r="B47" s="24" t="s">
        <v>876</v>
      </c>
      <c r="C47" s="15"/>
      <c r="D47" s="15"/>
      <c r="E47" s="15"/>
      <c r="F47" s="15"/>
      <c r="G47" s="15"/>
      <c r="H47" s="15"/>
      <c r="I47" s="15"/>
      <c r="J47" s="15"/>
      <c r="K47" s="15"/>
      <c r="L47" s="15"/>
    </row>
    <row r="48" spans="1:12">
      <c r="A48" s="524"/>
      <c r="B48" s="15" t="s">
        <v>845</v>
      </c>
      <c r="C48" s="15"/>
      <c r="D48" s="15"/>
      <c r="E48" s="15"/>
      <c r="F48" s="15"/>
      <c r="G48" s="15"/>
      <c r="H48" s="15"/>
      <c r="I48" s="15"/>
      <c r="J48" s="15"/>
      <c r="K48" s="15"/>
      <c r="L48" s="15"/>
    </row>
    <row r="49" spans="1:12">
      <c r="A49" s="524"/>
      <c r="B49" s="461" t="s">
        <v>877</v>
      </c>
      <c r="C49" s="15"/>
      <c r="D49" s="15"/>
      <c r="E49" s="15"/>
      <c r="F49" s="15"/>
      <c r="G49" s="15"/>
      <c r="H49" s="15"/>
      <c r="I49" s="15"/>
      <c r="J49" s="15"/>
      <c r="K49" s="15"/>
      <c r="L49" s="15"/>
    </row>
    <row r="50" spans="1:12">
      <c r="A50" s="524"/>
      <c r="B50" s="15"/>
      <c r="C50" s="15"/>
      <c r="D50" s="15"/>
      <c r="E50" s="15"/>
      <c r="F50" s="15"/>
      <c r="G50" s="15"/>
      <c r="H50" s="15"/>
      <c r="I50" s="15"/>
      <c r="J50" s="15"/>
      <c r="K50" s="15"/>
      <c r="L50" s="15"/>
    </row>
    <row r="51" spans="1:12">
      <c r="A51" s="524"/>
      <c r="J51" s="15"/>
      <c r="K51" s="15"/>
      <c r="L51" s="15"/>
    </row>
    <row r="52" spans="1:12">
      <c r="A52" s="524"/>
      <c r="C52" s="15"/>
      <c r="D52" s="15"/>
      <c r="E52" s="15"/>
      <c r="F52" s="15"/>
      <c r="G52" s="15"/>
      <c r="H52" s="15"/>
      <c r="I52" s="15"/>
      <c r="J52" s="15"/>
      <c r="K52" s="15"/>
      <c r="L52" s="15"/>
    </row>
    <row r="53" spans="1:12">
      <c r="A53" s="524"/>
      <c r="C53" s="15"/>
      <c r="D53" s="15"/>
      <c r="E53" s="15"/>
      <c r="F53" s="15"/>
      <c r="G53" s="15"/>
      <c r="H53" s="15"/>
      <c r="I53" s="15"/>
      <c r="J53" s="15"/>
      <c r="K53" s="15"/>
      <c r="L53" s="15"/>
    </row>
    <row r="54" spans="1:12">
      <c r="A54" s="524"/>
      <c r="D54" s="26"/>
      <c r="E54" s="26"/>
      <c r="F54" s="26"/>
      <c r="G54" s="26"/>
      <c r="H54" s="26"/>
    </row>
    <row r="55" spans="1:12">
      <c r="A55" s="544" t="s">
        <v>735</v>
      </c>
      <c r="D55" s="26"/>
      <c r="E55" s="26"/>
      <c r="F55" s="26"/>
      <c r="G55" s="26"/>
      <c r="H55" s="26"/>
    </row>
    <row r="56" spans="1:12">
      <c r="A56" s="545"/>
      <c r="B56" s="50" t="s">
        <v>286</v>
      </c>
      <c r="C56" s="462" t="s">
        <v>287</v>
      </c>
      <c r="D56" s="50" t="s">
        <v>288</v>
      </c>
      <c r="E56" s="50" t="s">
        <v>289</v>
      </c>
      <c r="F56" s="50"/>
    </row>
    <row r="57" spans="1:12">
      <c r="A57" s="545"/>
      <c r="B57" s="463" t="str">
        <f>+A55</f>
        <v>Prior Period Adjustment</v>
      </c>
      <c r="C57" s="464" t="s">
        <v>19</v>
      </c>
      <c r="D57" s="464" t="s">
        <v>496</v>
      </c>
      <c r="E57" s="464" t="s">
        <v>21</v>
      </c>
    </row>
    <row r="58" spans="1:12">
      <c r="A58" s="545"/>
      <c r="B58" s="465" t="s">
        <v>736</v>
      </c>
      <c r="C58" s="466" t="s">
        <v>634</v>
      </c>
      <c r="D58" s="466" t="s">
        <v>594</v>
      </c>
      <c r="E58" s="466" t="s">
        <v>635</v>
      </c>
    </row>
    <row r="59" spans="1:12">
      <c r="A59" s="545" t="s">
        <v>211</v>
      </c>
      <c r="B59" s="467">
        <v>0</v>
      </c>
      <c r="C59" s="468">
        <v>0</v>
      </c>
      <c r="D59" s="468">
        <v>0</v>
      </c>
      <c r="E59" s="469">
        <f>+C59+D59</f>
        <v>0</v>
      </c>
    </row>
    <row r="60" spans="1:12">
      <c r="A60" s="545"/>
      <c r="B60" s="470"/>
      <c r="C60" s="45"/>
      <c r="D60" s="45"/>
      <c r="E60" s="377"/>
    </row>
    <row r="61" spans="1:12">
      <c r="A61" s="545"/>
      <c r="H61" s="18"/>
    </row>
    <row r="62" spans="1:12" ht="66" customHeight="1">
      <c r="A62" s="545"/>
      <c r="C62" s="15"/>
      <c r="D62" s="471"/>
      <c r="E62" s="471"/>
      <c r="F62" s="471"/>
      <c r="G62" s="471"/>
      <c r="H62" s="471"/>
      <c r="I62" s="471"/>
    </row>
    <row r="63" spans="1:12" ht="56.25" customHeight="1">
      <c r="A63" s="546" t="s">
        <v>268</v>
      </c>
      <c r="B63" s="115" t="s">
        <v>75</v>
      </c>
      <c r="C63" s="1169" t="s">
        <v>882</v>
      </c>
      <c r="D63" s="1169"/>
      <c r="E63" s="1169"/>
      <c r="F63" s="1169"/>
      <c r="G63" s="1169"/>
      <c r="H63" s="1169"/>
      <c r="I63" s="1169"/>
      <c r="J63" s="1169"/>
    </row>
    <row r="64" spans="1:12" ht="27" customHeight="1">
      <c r="A64" s="545"/>
      <c r="B64" s="447" t="s">
        <v>76</v>
      </c>
      <c r="C64" s="1163" t="s">
        <v>737</v>
      </c>
      <c r="D64" s="1163"/>
      <c r="E64" s="1163"/>
      <c r="F64" s="1163"/>
      <c r="G64" s="1163"/>
      <c r="H64" s="1163"/>
      <c r="I64" s="1163"/>
    </row>
    <row r="68" ht="24" customHeight="1"/>
    <row r="213" spans="2:2">
      <c r="B213" s="24" t="s">
        <v>1445</v>
      </c>
    </row>
  </sheetData>
  <customSheetViews>
    <customSheetView guid="{FBCC48E4-C877-408C-9E23-E60DD74454B1}" scale="65" fitToPage="1">
      <selection activeCell="H18" sqref="H18"/>
      <pageMargins left="0.25" right="0.25" top="0.75" bottom="0.75" header="0.3" footer="0.3"/>
      <pageSetup scale="62" fitToHeight="0" orientation="landscape" r:id="rId1"/>
    </customSheetView>
  </customSheetViews>
  <mergeCells count="4">
    <mergeCell ref="C64:I64"/>
    <mergeCell ref="D10:E10"/>
    <mergeCell ref="D11:E11"/>
    <mergeCell ref="C63:J63"/>
  </mergeCells>
  <phoneticPr fontId="0" type="noConversion"/>
  <printOptions horizontalCentered="1"/>
  <pageMargins left="3.472222222222222E-3" right="3.472222222222222E-3" top="6.9444444444444441E-3" bottom="6.9444444444444441E-3" header="4.1666666666666666E-3" footer="4.1666666666666666E-3"/>
  <pageSetup scale="65" fitToHeight="0" orientation="landscape" r:id="rId2"/>
  <customProperties>
    <customPr name="_pios_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P213"/>
  <sheetViews>
    <sheetView tabSelected="1" topLeftCell="D4" zoomScaleNormal="100" zoomScaleSheetLayoutView="80" workbookViewId="0">
      <selection activeCell="A18" sqref="A18"/>
    </sheetView>
  </sheetViews>
  <sheetFormatPr defaultColWidth="8.88671875" defaultRowHeight="12.75"/>
  <cols>
    <col min="1" max="1" width="4.88671875" style="13" customWidth="1"/>
    <col min="2" max="2" width="29" style="15" bestFit="1" customWidth="1"/>
    <col min="3" max="3" width="20" style="15" customWidth="1"/>
    <col min="4" max="4" width="19.109375" style="15" customWidth="1"/>
    <col min="5" max="5" width="16" style="15" customWidth="1"/>
    <col min="6" max="6" width="17.33203125" style="15" customWidth="1"/>
    <col min="7" max="7" width="21.33203125" style="15" customWidth="1"/>
    <col min="8" max="8" width="18" style="15" customWidth="1"/>
    <col min="9" max="9" width="20.6640625" style="15" customWidth="1"/>
    <col min="10" max="10" width="25.109375" style="15" customWidth="1"/>
    <col min="11" max="14" width="11.6640625" style="15" customWidth="1"/>
    <col min="15" max="16384" width="8.88671875" style="15"/>
  </cols>
  <sheetData>
    <row r="1" spans="1:12">
      <c r="C1" s="1"/>
      <c r="D1" s="1"/>
      <c r="E1" s="1"/>
      <c r="G1" s="20" t="s">
        <v>277</v>
      </c>
      <c r="H1" s="1"/>
      <c r="I1" s="1"/>
      <c r="J1" s="7"/>
    </row>
    <row r="2" spans="1:12">
      <c r="A2" s="309"/>
      <c r="C2" s="1"/>
      <c r="D2" s="1"/>
      <c r="E2" s="1"/>
      <c r="F2" s="1"/>
      <c r="G2" s="347" t="s">
        <v>409</v>
      </c>
      <c r="H2" s="1"/>
      <c r="I2" s="1"/>
      <c r="J2" s="1"/>
      <c r="L2" s="304"/>
    </row>
    <row r="3" spans="1:12">
      <c r="A3" s="309"/>
      <c r="C3" s="1"/>
      <c r="D3" s="1"/>
      <c r="E3" s="1"/>
      <c r="F3" s="1"/>
      <c r="G3" s="139" t="str">
        <f>+'Attachment H'!D5</f>
        <v>GridLiance High Plains LLC</v>
      </c>
      <c r="H3" s="1"/>
      <c r="I3" s="1"/>
      <c r="J3" s="1"/>
    </row>
    <row r="4" spans="1:12">
      <c r="A4" s="309"/>
      <c r="C4" s="1"/>
      <c r="D4" s="1"/>
      <c r="E4" s="1"/>
      <c r="F4" s="1"/>
      <c r="G4" s="1"/>
      <c r="H4" s="1"/>
      <c r="I4" s="1"/>
      <c r="J4" s="1"/>
    </row>
    <row r="5" spans="1:12">
      <c r="A5" s="309"/>
      <c r="B5" s="2"/>
      <c r="C5" s="2"/>
      <c r="D5" s="2"/>
      <c r="E5" s="2"/>
      <c r="F5" s="2"/>
      <c r="G5" s="2"/>
      <c r="H5" s="2"/>
      <c r="I5" s="2"/>
      <c r="J5" s="2"/>
    </row>
    <row r="6" spans="1:12">
      <c r="A6" s="309"/>
      <c r="B6" s="2"/>
      <c r="C6" s="1171" t="s">
        <v>298</v>
      </c>
      <c r="D6" s="1171"/>
      <c r="E6" s="11" t="s">
        <v>300</v>
      </c>
      <c r="F6" s="11" t="s">
        <v>301</v>
      </c>
      <c r="G6" s="1171" t="s">
        <v>299</v>
      </c>
      <c r="H6" s="1171"/>
      <c r="I6" s="1170" t="s">
        <v>297</v>
      </c>
      <c r="J6" s="1170"/>
    </row>
    <row r="7" spans="1:12" s="12" customFormat="1" ht="25.5">
      <c r="A7" s="310" t="s">
        <v>285</v>
      </c>
      <c r="B7" s="3" t="s">
        <v>246</v>
      </c>
      <c r="C7" s="3" t="s">
        <v>25</v>
      </c>
      <c r="D7" s="3" t="s">
        <v>256</v>
      </c>
      <c r="E7" s="3" t="s">
        <v>738</v>
      </c>
      <c r="F7" s="3" t="s">
        <v>247</v>
      </c>
      <c r="G7" s="3" t="s">
        <v>248</v>
      </c>
      <c r="H7" s="3" t="s">
        <v>249</v>
      </c>
      <c r="I7" s="3" t="s">
        <v>25</v>
      </c>
      <c r="J7" s="3" t="s">
        <v>256</v>
      </c>
    </row>
    <row r="8" spans="1:12" s="14" customFormat="1">
      <c r="A8" s="309"/>
      <c r="B8" s="11" t="s">
        <v>286</v>
      </c>
      <c r="C8" s="11" t="s">
        <v>287</v>
      </c>
      <c r="D8" s="11" t="s">
        <v>288</v>
      </c>
      <c r="E8" s="3" t="s">
        <v>289</v>
      </c>
      <c r="F8" s="3" t="s">
        <v>291</v>
      </c>
      <c r="G8" s="3" t="s">
        <v>290</v>
      </c>
      <c r="H8" s="3" t="s">
        <v>292</v>
      </c>
      <c r="I8" s="4" t="s">
        <v>293</v>
      </c>
      <c r="J8" s="4" t="s">
        <v>294</v>
      </c>
    </row>
    <row r="9" spans="1:12" s="14" customFormat="1">
      <c r="A9" s="309"/>
      <c r="B9" s="131" t="s">
        <v>740</v>
      </c>
      <c r="C9" s="347">
        <v>2</v>
      </c>
      <c r="D9" s="347">
        <v>4</v>
      </c>
      <c r="E9" s="348">
        <v>27</v>
      </c>
      <c r="F9" s="348">
        <v>31</v>
      </c>
      <c r="G9" s="348">
        <v>34</v>
      </c>
      <c r="H9" s="348">
        <v>35</v>
      </c>
      <c r="I9" s="349">
        <v>9</v>
      </c>
      <c r="J9" s="349">
        <v>11</v>
      </c>
    </row>
    <row r="10" spans="1:12" s="14" customFormat="1" ht="25.5">
      <c r="A10" s="309"/>
      <c r="B10" s="11"/>
      <c r="C10" s="404" t="s">
        <v>542</v>
      </c>
      <c r="D10" s="404" t="s">
        <v>588</v>
      </c>
      <c r="E10" s="547" t="s">
        <v>178</v>
      </c>
      <c r="F10" s="404" t="s">
        <v>868</v>
      </c>
      <c r="G10" s="404" t="s">
        <v>546</v>
      </c>
      <c r="H10" s="404" t="s">
        <v>545</v>
      </c>
      <c r="I10" s="404" t="s">
        <v>543</v>
      </c>
      <c r="J10" s="404" t="s">
        <v>544</v>
      </c>
    </row>
    <row r="11" spans="1:12">
      <c r="A11" s="309">
        <v>1</v>
      </c>
      <c r="B11" s="5" t="s">
        <v>283</v>
      </c>
      <c r="C11" s="6">
        <v>0</v>
      </c>
      <c r="D11" s="6">
        <v>86767.090000000011</v>
      </c>
      <c r="E11" s="6">
        <v>0</v>
      </c>
      <c r="F11" s="6">
        <v>0</v>
      </c>
      <c r="G11" s="6">
        <v>822683.72222082026</v>
      </c>
      <c r="H11" s="518">
        <v>0</v>
      </c>
      <c r="I11" s="6">
        <v>0</v>
      </c>
      <c r="J11" s="6">
        <v>23442.240000000002</v>
      </c>
    </row>
    <row r="12" spans="1:12">
      <c r="A12" s="309">
        <v>2</v>
      </c>
      <c r="B12" s="5" t="s">
        <v>105</v>
      </c>
      <c r="C12" s="6">
        <v>0</v>
      </c>
      <c r="D12" s="6">
        <v>86767.090000000011</v>
      </c>
      <c r="E12" s="6">
        <v>0</v>
      </c>
      <c r="F12" s="6">
        <v>0</v>
      </c>
      <c r="G12" s="6">
        <v>839577.59560411493</v>
      </c>
      <c r="H12" s="6">
        <v>0</v>
      </c>
      <c r="I12" s="518">
        <v>0</v>
      </c>
      <c r="J12" s="6">
        <v>23807.919999999998</v>
      </c>
    </row>
    <row r="13" spans="1:12">
      <c r="A13" s="309">
        <v>3</v>
      </c>
      <c r="B13" s="1" t="s">
        <v>104</v>
      </c>
      <c r="C13" s="6">
        <v>0</v>
      </c>
      <c r="D13" s="6">
        <v>86767.090000000011</v>
      </c>
      <c r="E13" s="6">
        <v>0</v>
      </c>
      <c r="F13" s="6">
        <v>0</v>
      </c>
      <c r="G13" s="6">
        <v>839577.59560411493</v>
      </c>
      <c r="H13" s="6">
        <v>0</v>
      </c>
      <c r="I13" s="518">
        <v>0</v>
      </c>
      <c r="J13" s="6">
        <v>24173.599999999999</v>
      </c>
    </row>
    <row r="14" spans="1:12">
      <c r="A14" s="309">
        <v>4</v>
      </c>
      <c r="B14" s="1" t="s">
        <v>250</v>
      </c>
      <c r="C14" s="6">
        <v>0</v>
      </c>
      <c r="D14" s="6">
        <v>86767.090000000011</v>
      </c>
      <c r="E14" s="6">
        <v>0</v>
      </c>
      <c r="F14" s="6">
        <v>0</v>
      </c>
      <c r="G14" s="6">
        <v>839577.59560411493</v>
      </c>
      <c r="H14" s="6">
        <v>0</v>
      </c>
      <c r="I14" s="518">
        <v>0</v>
      </c>
      <c r="J14" s="6">
        <v>24539.280000000002</v>
      </c>
    </row>
    <row r="15" spans="1:12">
      <c r="A15" s="309">
        <v>5</v>
      </c>
      <c r="B15" s="1" t="s">
        <v>95</v>
      </c>
      <c r="C15" s="6">
        <v>0</v>
      </c>
      <c r="D15" s="6">
        <v>86767.090000000011</v>
      </c>
      <c r="E15" s="6">
        <v>0</v>
      </c>
      <c r="F15" s="6">
        <v>0</v>
      </c>
      <c r="G15" s="6">
        <v>839577.59560411493</v>
      </c>
      <c r="H15" s="6">
        <v>0</v>
      </c>
      <c r="I15" s="518">
        <v>0</v>
      </c>
      <c r="J15" s="6">
        <v>24904.959999999999</v>
      </c>
    </row>
    <row r="16" spans="1:12">
      <c r="A16" s="309">
        <v>6</v>
      </c>
      <c r="B16" s="1" t="s">
        <v>92</v>
      </c>
      <c r="C16" s="6">
        <f t="shared" ref="C16:C22" si="0">+C15</f>
        <v>0</v>
      </c>
      <c r="D16" s="6">
        <v>86767.090000000011</v>
      </c>
      <c r="E16" s="6">
        <v>0</v>
      </c>
      <c r="F16" s="6">
        <v>0</v>
      </c>
      <c r="G16" s="6">
        <v>839577.59560411493</v>
      </c>
      <c r="H16" s="6">
        <v>0</v>
      </c>
      <c r="I16" s="518">
        <v>0</v>
      </c>
      <c r="J16" s="6">
        <v>25270.640000000003</v>
      </c>
    </row>
    <row r="17" spans="1:10">
      <c r="A17" s="309">
        <v>7</v>
      </c>
      <c r="B17" s="1" t="s">
        <v>144</v>
      </c>
      <c r="C17" s="6">
        <f t="shared" si="0"/>
        <v>0</v>
      </c>
      <c r="D17" s="6">
        <v>86767.090000000011</v>
      </c>
      <c r="E17" s="6">
        <v>0</v>
      </c>
      <c r="F17" s="6">
        <v>0</v>
      </c>
      <c r="G17" s="6">
        <v>839577.59560411493</v>
      </c>
      <c r="H17" s="6">
        <v>0</v>
      </c>
      <c r="I17" s="518">
        <v>0</v>
      </c>
      <c r="J17" s="6">
        <v>25636.32</v>
      </c>
    </row>
    <row r="18" spans="1:10">
      <c r="A18" s="309">
        <v>8</v>
      </c>
      <c r="B18" s="1" t="s">
        <v>102</v>
      </c>
      <c r="C18" s="6">
        <f t="shared" si="0"/>
        <v>0</v>
      </c>
      <c r="D18" s="6">
        <v>86767.090000000011</v>
      </c>
      <c r="E18" s="6">
        <v>0</v>
      </c>
      <c r="F18" s="6">
        <v>0</v>
      </c>
      <c r="G18" s="6">
        <v>839577.59560411493</v>
      </c>
      <c r="H18" s="6">
        <v>0</v>
      </c>
      <c r="I18" s="518">
        <v>0</v>
      </c>
      <c r="J18" s="6">
        <v>26001.999999999996</v>
      </c>
    </row>
    <row r="19" spans="1:10">
      <c r="A19" s="309">
        <v>9</v>
      </c>
      <c r="B19" s="1" t="s">
        <v>251</v>
      </c>
      <c r="C19" s="6">
        <f t="shared" si="0"/>
        <v>0</v>
      </c>
      <c r="D19" s="6">
        <v>86767.090000000011</v>
      </c>
      <c r="E19" s="6">
        <v>0</v>
      </c>
      <c r="F19" s="6">
        <v>0</v>
      </c>
      <c r="G19" s="6">
        <v>839577.59560411493</v>
      </c>
      <c r="H19" s="6">
        <v>0</v>
      </c>
      <c r="I19" s="518">
        <v>0</v>
      </c>
      <c r="J19" s="6">
        <v>26367.68</v>
      </c>
    </row>
    <row r="20" spans="1:10">
      <c r="A20" s="309">
        <v>10</v>
      </c>
      <c r="B20" s="1" t="s">
        <v>100</v>
      </c>
      <c r="C20" s="6">
        <f t="shared" si="0"/>
        <v>0</v>
      </c>
      <c r="D20" s="6">
        <v>86767.090000000011</v>
      </c>
      <c r="E20" s="6">
        <v>0</v>
      </c>
      <c r="F20" s="6">
        <v>0</v>
      </c>
      <c r="G20" s="6">
        <v>839577.59560411493</v>
      </c>
      <c r="H20" s="6">
        <v>0</v>
      </c>
      <c r="I20" s="518">
        <v>0</v>
      </c>
      <c r="J20" s="6">
        <v>26733.360000000001</v>
      </c>
    </row>
    <row r="21" spans="1:10">
      <c r="A21" s="309">
        <v>11</v>
      </c>
      <c r="B21" s="1" t="s">
        <v>106</v>
      </c>
      <c r="C21" s="6">
        <f t="shared" si="0"/>
        <v>0</v>
      </c>
      <c r="D21" s="6">
        <v>86767.090000000011</v>
      </c>
      <c r="E21" s="6">
        <v>0</v>
      </c>
      <c r="F21" s="6">
        <v>0</v>
      </c>
      <c r="G21" s="6">
        <v>1126833</v>
      </c>
      <c r="H21" s="6">
        <v>0</v>
      </c>
      <c r="I21" s="518">
        <v>0</v>
      </c>
      <c r="J21" s="6">
        <v>27099.040000000001</v>
      </c>
    </row>
    <row r="22" spans="1:10">
      <c r="A22" s="309">
        <v>12</v>
      </c>
      <c r="B22" s="1" t="s">
        <v>99</v>
      </c>
      <c r="C22" s="6">
        <f t="shared" si="0"/>
        <v>0</v>
      </c>
      <c r="D22" s="6">
        <v>86767.090000000011</v>
      </c>
      <c r="E22" s="6">
        <v>0</v>
      </c>
      <c r="F22" s="6">
        <v>0</v>
      </c>
      <c r="G22" s="6">
        <v>1126833</v>
      </c>
      <c r="H22" s="6">
        <v>0</v>
      </c>
      <c r="I22" s="518">
        <v>0</v>
      </c>
      <c r="J22" s="6">
        <v>27464.719999999998</v>
      </c>
    </row>
    <row r="23" spans="1:10">
      <c r="A23" s="309">
        <v>13</v>
      </c>
      <c r="B23" s="1" t="s">
        <v>284</v>
      </c>
      <c r="C23" s="6">
        <v>0</v>
      </c>
      <c r="D23" s="6">
        <v>86767.090000000011</v>
      </c>
      <c r="E23" s="6">
        <v>0</v>
      </c>
      <c r="F23" s="6">
        <v>0</v>
      </c>
      <c r="G23" s="6">
        <v>1126833</v>
      </c>
      <c r="H23" s="6">
        <v>0</v>
      </c>
      <c r="I23" s="518">
        <v>0</v>
      </c>
      <c r="J23" s="6">
        <v>27830.400000000005</v>
      </c>
    </row>
    <row r="24" spans="1:10" ht="13.5" thickBot="1">
      <c r="A24" s="309">
        <v>14</v>
      </c>
      <c r="B24" s="7" t="s">
        <v>410</v>
      </c>
      <c r="C24" s="643">
        <f t="shared" ref="C24:H24" si="1">SUM(C11:C23)/13</f>
        <v>0</v>
      </c>
      <c r="D24" s="643">
        <f>SUM(D11:D23)/13</f>
        <v>86767.09</v>
      </c>
      <c r="E24" s="643">
        <f t="shared" si="1"/>
        <v>0</v>
      </c>
      <c r="F24" s="643">
        <f t="shared" si="1"/>
        <v>0</v>
      </c>
      <c r="G24" s="643">
        <f t="shared" si="1"/>
        <v>904567.77558906574</v>
      </c>
      <c r="H24" s="643">
        <f t="shared" si="1"/>
        <v>0</v>
      </c>
      <c r="I24" s="643">
        <f>SUM(I11:I23)/13</f>
        <v>0</v>
      </c>
      <c r="J24" s="643">
        <f>SUM(J11:J23)/13</f>
        <v>25636.32</v>
      </c>
    </row>
    <row r="25" spans="1:10" ht="13.5" thickTop="1">
      <c r="A25" s="309"/>
      <c r="B25" s="1"/>
      <c r="C25" s="9"/>
      <c r="D25" s="16"/>
      <c r="E25" s="16"/>
      <c r="F25" s="16"/>
      <c r="G25" s="9"/>
      <c r="H25" s="9"/>
      <c r="I25" s="9"/>
    </row>
    <row r="26" spans="1:10">
      <c r="A26" s="309"/>
      <c r="B26" s="10"/>
      <c r="C26" s="1170" t="s">
        <v>302</v>
      </c>
      <c r="D26" s="1170"/>
      <c r="E26" s="1170"/>
      <c r="F26" s="1170"/>
      <c r="G26" s="1170"/>
      <c r="H26" s="1170"/>
      <c r="I26" s="1170"/>
    </row>
    <row r="27" spans="1:10" ht="72" customHeight="1">
      <c r="A27" s="309" t="s">
        <v>285</v>
      </c>
      <c r="B27" s="11" t="s">
        <v>246</v>
      </c>
      <c r="C27" s="4" t="s">
        <v>252</v>
      </c>
      <c r="D27" s="4" t="s">
        <v>253</v>
      </c>
      <c r="E27" s="4" t="s">
        <v>618</v>
      </c>
      <c r="F27" s="4" t="s">
        <v>619</v>
      </c>
      <c r="G27" s="4" t="s">
        <v>620</v>
      </c>
      <c r="H27" s="4" t="s">
        <v>739</v>
      </c>
      <c r="I27" s="4" t="s">
        <v>412</v>
      </c>
    </row>
    <row r="28" spans="1:10" s="14" customFormat="1">
      <c r="A28" s="309"/>
      <c r="B28" s="11" t="s">
        <v>286</v>
      </c>
      <c r="C28" s="4" t="s">
        <v>287</v>
      </c>
      <c r="D28" s="4" t="s">
        <v>288</v>
      </c>
      <c r="E28" s="4" t="s">
        <v>289</v>
      </c>
      <c r="F28" s="4" t="s">
        <v>291</v>
      </c>
      <c r="G28" s="4" t="s">
        <v>290</v>
      </c>
      <c r="H28" s="4" t="s">
        <v>292</v>
      </c>
      <c r="I28" s="4" t="s">
        <v>293</v>
      </c>
    </row>
    <row r="29" spans="1:10" s="14" customFormat="1">
      <c r="A29" s="309"/>
      <c r="B29" s="131" t="s">
        <v>740</v>
      </c>
      <c r="C29" s="349">
        <v>28</v>
      </c>
      <c r="D29" s="349">
        <v>29</v>
      </c>
      <c r="E29" s="349">
        <v>22</v>
      </c>
      <c r="F29" s="349">
        <v>23</v>
      </c>
      <c r="G29" s="349">
        <v>24</v>
      </c>
      <c r="H29" s="349">
        <v>25</v>
      </c>
      <c r="I29" s="349">
        <v>26</v>
      </c>
    </row>
    <row r="30" spans="1:10" s="14" customFormat="1" ht="25.5">
      <c r="A30" s="309"/>
      <c r="B30" s="11"/>
      <c r="C30" s="3" t="s">
        <v>614</v>
      </c>
      <c r="D30" s="4" t="s">
        <v>615</v>
      </c>
      <c r="E30" s="4" t="s">
        <v>616</v>
      </c>
      <c r="F30" s="4" t="s">
        <v>1062</v>
      </c>
      <c r="G30" s="4" t="s">
        <v>1062</v>
      </c>
      <c r="H30" s="4" t="s">
        <v>1062</v>
      </c>
      <c r="I30" s="4" t="s">
        <v>617</v>
      </c>
    </row>
    <row r="31" spans="1:10">
      <c r="A31" s="309">
        <v>15</v>
      </c>
      <c r="B31" s="5" t="s">
        <v>283</v>
      </c>
      <c r="C31" s="6">
        <v>0</v>
      </c>
      <c r="D31" s="6">
        <v>0</v>
      </c>
      <c r="E31" s="6">
        <v>0</v>
      </c>
      <c r="F31" s="423"/>
      <c r="G31" s="423"/>
      <c r="H31" s="423"/>
      <c r="I31" s="6">
        <v>0</v>
      </c>
    </row>
    <row r="32" spans="1:10">
      <c r="A32" s="309">
        <v>16</v>
      </c>
      <c r="B32" s="5" t="s">
        <v>105</v>
      </c>
      <c r="C32" s="6">
        <v>0</v>
      </c>
      <c r="D32" s="6">
        <v>0</v>
      </c>
      <c r="E32" s="423"/>
      <c r="F32" s="423"/>
      <c r="G32" s="423"/>
      <c r="H32" s="423"/>
      <c r="I32" s="6">
        <v>0</v>
      </c>
    </row>
    <row r="33" spans="1:15">
      <c r="A33" s="309">
        <v>17</v>
      </c>
      <c r="B33" s="1" t="s">
        <v>104</v>
      </c>
      <c r="C33" s="6">
        <v>0</v>
      </c>
      <c r="D33" s="6">
        <v>0</v>
      </c>
      <c r="E33" s="423"/>
      <c r="F33" s="423"/>
      <c r="G33" s="423"/>
      <c r="H33" s="423"/>
      <c r="I33" s="6">
        <v>0</v>
      </c>
    </row>
    <row r="34" spans="1:15">
      <c r="A34" s="309">
        <v>18</v>
      </c>
      <c r="B34" s="1" t="s">
        <v>250</v>
      </c>
      <c r="C34" s="6">
        <v>0</v>
      </c>
      <c r="D34" s="6">
        <v>0</v>
      </c>
      <c r="E34" s="423"/>
      <c r="F34" s="423"/>
      <c r="G34" s="423"/>
      <c r="H34" s="423"/>
      <c r="I34" s="6">
        <v>0</v>
      </c>
    </row>
    <row r="35" spans="1:15">
      <c r="A35" s="309">
        <v>19</v>
      </c>
      <c r="B35" s="1" t="s">
        <v>95</v>
      </c>
      <c r="C35" s="6">
        <v>0</v>
      </c>
      <c r="D35" s="6">
        <v>0</v>
      </c>
      <c r="E35" s="423"/>
      <c r="F35" s="423"/>
      <c r="G35" s="423"/>
      <c r="H35" s="423"/>
      <c r="I35" s="6">
        <v>0</v>
      </c>
    </row>
    <row r="36" spans="1:15">
      <c r="A36" s="309">
        <v>20</v>
      </c>
      <c r="B36" s="1" t="s">
        <v>92</v>
      </c>
      <c r="C36" s="6">
        <v>0</v>
      </c>
      <c r="D36" s="6">
        <v>0</v>
      </c>
      <c r="E36" s="423"/>
      <c r="F36" s="423"/>
      <c r="G36" s="423"/>
      <c r="H36" s="423"/>
      <c r="I36" s="6">
        <v>0</v>
      </c>
    </row>
    <row r="37" spans="1:15">
      <c r="A37" s="309">
        <v>21</v>
      </c>
      <c r="B37" s="1" t="s">
        <v>144</v>
      </c>
      <c r="C37" s="6">
        <v>0</v>
      </c>
      <c r="D37" s="6">
        <v>0</v>
      </c>
      <c r="E37" s="423"/>
      <c r="F37" s="423"/>
      <c r="G37" s="423"/>
      <c r="H37" s="423"/>
      <c r="I37" s="6">
        <v>0</v>
      </c>
    </row>
    <row r="38" spans="1:15">
      <c r="A38" s="309">
        <v>22</v>
      </c>
      <c r="B38" s="1" t="s">
        <v>102</v>
      </c>
      <c r="C38" s="6">
        <v>0</v>
      </c>
      <c r="D38" s="6">
        <v>0</v>
      </c>
      <c r="E38" s="423"/>
      <c r="F38" s="423"/>
      <c r="G38" s="423"/>
      <c r="H38" s="423"/>
      <c r="I38" s="6">
        <v>0</v>
      </c>
    </row>
    <row r="39" spans="1:15">
      <c r="A39" s="309">
        <v>23</v>
      </c>
      <c r="B39" s="1" t="s">
        <v>251</v>
      </c>
      <c r="C39" s="6">
        <v>0</v>
      </c>
      <c r="D39" s="6">
        <v>0</v>
      </c>
      <c r="E39" s="423"/>
      <c r="F39" s="423"/>
      <c r="G39" s="423"/>
      <c r="H39" s="423"/>
      <c r="I39" s="6">
        <v>0</v>
      </c>
    </row>
    <row r="40" spans="1:15">
      <c r="A40" s="309">
        <v>24</v>
      </c>
      <c r="B40" s="1" t="s">
        <v>100</v>
      </c>
      <c r="C40" s="6">
        <v>0</v>
      </c>
      <c r="D40" s="6">
        <v>0</v>
      </c>
      <c r="E40" s="423"/>
      <c r="F40" s="423"/>
      <c r="G40" s="423"/>
      <c r="H40" s="423"/>
      <c r="I40" s="6">
        <v>0</v>
      </c>
    </row>
    <row r="41" spans="1:15">
      <c r="A41" s="309">
        <v>25</v>
      </c>
      <c r="B41" s="1" t="s">
        <v>106</v>
      </c>
      <c r="C41" s="6">
        <v>0</v>
      </c>
      <c r="D41" s="6">
        <v>0</v>
      </c>
      <c r="E41" s="423"/>
      <c r="F41" s="423"/>
      <c r="G41" s="423"/>
      <c r="H41" s="423"/>
      <c r="I41" s="6">
        <v>0</v>
      </c>
    </row>
    <row r="42" spans="1:15">
      <c r="A42" s="309">
        <v>26</v>
      </c>
      <c r="B42" s="1" t="s">
        <v>99</v>
      </c>
      <c r="C42" s="6">
        <v>0</v>
      </c>
      <c r="D42" s="6">
        <v>0</v>
      </c>
      <c r="E42" s="423"/>
      <c r="F42" s="423"/>
      <c r="G42" s="423"/>
      <c r="H42" s="423"/>
      <c r="I42" s="6">
        <v>0</v>
      </c>
    </row>
    <row r="43" spans="1:15">
      <c r="A43" s="309">
        <v>27</v>
      </c>
      <c r="B43" s="1" t="s">
        <v>284</v>
      </c>
      <c r="C43" s="6">
        <f>+C42</f>
        <v>0</v>
      </c>
      <c r="D43" s="6">
        <v>0</v>
      </c>
      <c r="E43" s="6">
        <v>0</v>
      </c>
      <c r="F43" s="423"/>
      <c r="G43" s="423"/>
      <c r="H43" s="423"/>
      <c r="I43" s="6">
        <v>0</v>
      </c>
    </row>
    <row r="44" spans="1:15" ht="13.5" thickBot="1">
      <c r="A44" s="309">
        <v>28</v>
      </c>
      <c r="B44" s="7" t="s">
        <v>411</v>
      </c>
      <c r="C44" s="643">
        <f t="shared" ref="C44:I44" si="2">SUM(C31:C43)/13</f>
        <v>0</v>
      </c>
      <c r="D44" s="8">
        <f t="shared" si="2"/>
        <v>0</v>
      </c>
      <c r="E44" s="8">
        <f>(E31+E43)/2</f>
        <v>0</v>
      </c>
      <c r="F44" s="672">
        <f>'4e-ADIT True-up'!I15</f>
        <v>-4521961.6363634719</v>
      </c>
      <c r="G44" s="672">
        <f>'4e-ADIT True-up'!I25</f>
        <v>0</v>
      </c>
      <c r="H44" s="672">
        <f>'4e-ADIT True-up'!I35</f>
        <v>0</v>
      </c>
      <c r="I44" s="8">
        <f t="shared" si="2"/>
        <v>0</v>
      </c>
    </row>
    <row r="45" spans="1:15" ht="13.5" thickTop="1">
      <c r="A45" s="309"/>
      <c r="B45" s="1"/>
      <c r="I45" s="16"/>
    </row>
    <row r="46" spans="1:15">
      <c r="A46" s="309"/>
    </row>
    <row r="47" spans="1:15">
      <c r="F47" s="20" t="s">
        <v>277</v>
      </c>
    </row>
    <row r="48" spans="1:15">
      <c r="A48" s="309"/>
      <c r="B48" s="303"/>
      <c r="C48" s="433"/>
      <c r="D48" s="433"/>
      <c r="E48" s="433"/>
      <c r="F48" s="347" t="s">
        <v>409</v>
      </c>
      <c r="G48" s="433"/>
      <c r="L48" s="14"/>
      <c r="M48" s="14"/>
      <c r="N48" s="14"/>
      <c r="O48" s="14"/>
    </row>
    <row r="49" spans="1:16">
      <c r="A49" s="309"/>
      <c r="C49" s="433"/>
      <c r="D49" s="433"/>
      <c r="E49" s="433"/>
      <c r="F49" s="139" t="s">
        <v>852</v>
      </c>
      <c r="G49" s="433"/>
      <c r="K49" s="14"/>
      <c r="L49" s="14"/>
      <c r="M49" s="14"/>
      <c r="N49" s="14"/>
      <c r="O49" s="14"/>
    </row>
    <row r="50" spans="1:16">
      <c r="A50" s="309"/>
      <c r="B50" s="303" t="s">
        <v>741</v>
      </c>
      <c r="C50" s="433"/>
      <c r="D50" s="433"/>
      <c r="E50" s="433"/>
      <c r="F50" s="139"/>
      <c r="G50" s="433"/>
      <c r="K50" s="14"/>
      <c r="L50" s="14"/>
      <c r="M50" s="14"/>
      <c r="N50" s="14"/>
      <c r="O50" s="14"/>
    </row>
    <row r="51" spans="1:16">
      <c r="A51" s="309"/>
      <c r="B51" s="303" t="s">
        <v>286</v>
      </c>
      <c r="C51" s="303" t="s">
        <v>287</v>
      </c>
      <c r="D51" s="303" t="s">
        <v>288</v>
      </c>
      <c r="E51" s="303" t="s">
        <v>289</v>
      </c>
      <c r="F51" s="303" t="s">
        <v>291</v>
      </c>
      <c r="G51" s="303" t="s">
        <v>290</v>
      </c>
      <c r="H51" s="303" t="s">
        <v>292</v>
      </c>
      <c r="I51" s="303" t="s">
        <v>293</v>
      </c>
      <c r="J51" s="304"/>
      <c r="L51" s="14"/>
      <c r="M51" s="14"/>
      <c r="N51" s="14"/>
      <c r="O51" s="14"/>
      <c r="P51" s="14"/>
    </row>
    <row r="52" spans="1:16" ht="76.5">
      <c r="A52" s="309">
        <v>29</v>
      </c>
      <c r="B52" s="244" t="s">
        <v>596</v>
      </c>
      <c r="C52" s="248"/>
      <c r="D52" s="434" t="s">
        <v>19</v>
      </c>
      <c r="E52" s="434" t="s">
        <v>597</v>
      </c>
      <c r="F52" s="434" t="s">
        <v>598</v>
      </c>
      <c r="G52" s="434" t="s">
        <v>599</v>
      </c>
      <c r="H52" s="435" t="s">
        <v>600</v>
      </c>
      <c r="I52" s="435" t="s">
        <v>601</v>
      </c>
      <c r="J52" s="244"/>
      <c r="K52" s="244"/>
      <c r="L52" s="244"/>
      <c r="M52" s="14"/>
      <c r="N52" s="14"/>
      <c r="O52" s="14"/>
      <c r="P52" s="14"/>
    </row>
    <row r="53" spans="1:16">
      <c r="A53" s="309" t="s">
        <v>602</v>
      </c>
      <c r="C53" s="436" t="s">
        <v>603</v>
      </c>
      <c r="D53" s="437">
        <v>0</v>
      </c>
      <c r="E53" s="437">
        <v>0</v>
      </c>
      <c r="F53" s="438"/>
      <c r="G53" s="438"/>
      <c r="H53" s="437"/>
      <c r="I53" s="439">
        <f>+H53*E53*D53*F53*G53</f>
        <v>0</v>
      </c>
      <c r="M53" s="14"/>
      <c r="N53" s="14"/>
      <c r="O53" s="14"/>
      <c r="P53" s="14"/>
    </row>
    <row r="54" spans="1:16">
      <c r="A54" s="309" t="s">
        <v>604</v>
      </c>
      <c r="C54" s="436" t="s">
        <v>605</v>
      </c>
      <c r="D54" s="440">
        <v>0</v>
      </c>
      <c r="E54" s="437">
        <v>0</v>
      </c>
      <c r="F54" s="438"/>
      <c r="G54" s="438"/>
      <c r="H54" s="437"/>
      <c r="I54" s="439">
        <f>+H54*E54*D54*F54*G54</f>
        <v>0</v>
      </c>
      <c r="M54" s="14"/>
      <c r="N54" s="14"/>
      <c r="O54" s="14"/>
      <c r="P54" s="14"/>
    </row>
    <row r="55" spans="1:16">
      <c r="A55" s="309" t="s">
        <v>606</v>
      </c>
      <c r="C55" s="436" t="s">
        <v>607</v>
      </c>
      <c r="D55" s="440"/>
      <c r="E55" s="437"/>
      <c r="F55" s="438"/>
      <c r="G55" s="438"/>
      <c r="H55" s="437"/>
      <c r="I55" s="439"/>
      <c r="M55" s="14"/>
      <c r="N55" s="14"/>
      <c r="O55" s="14"/>
      <c r="P55" s="14"/>
    </row>
    <row r="56" spans="1:16">
      <c r="A56" s="309" t="s">
        <v>608</v>
      </c>
      <c r="C56" s="436" t="s">
        <v>609</v>
      </c>
      <c r="D56" s="440"/>
      <c r="E56" s="437"/>
      <c r="F56" s="438"/>
      <c r="G56" s="438"/>
      <c r="H56" s="437"/>
      <c r="I56" s="439"/>
      <c r="M56" s="14"/>
      <c r="N56" s="14"/>
      <c r="O56" s="14"/>
      <c r="P56" s="14"/>
    </row>
    <row r="57" spans="1:16">
      <c r="A57" s="309" t="s">
        <v>610</v>
      </c>
      <c r="C57" s="436" t="s">
        <v>495</v>
      </c>
      <c r="D57" s="440"/>
      <c r="E57" s="437"/>
      <c r="F57" s="438"/>
      <c r="G57" s="438"/>
      <c r="H57" s="437"/>
      <c r="I57" s="439"/>
      <c r="M57" s="14"/>
      <c r="N57" s="14"/>
      <c r="O57" s="14"/>
      <c r="P57" s="14"/>
    </row>
    <row r="58" spans="1:16">
      <c r="A58" s="309" t="s">
        <v>611</v>
      </c>
      <c r="C58" s="441" t="s">
        <v>495</v>
      </c>
      <c r="D58" s="442">
        <v>0</v>
      </c>
      <c r="E58" s="443">
        <v>0</v>
      </c>
      <c r="F58" s="444"/>
      <c r="G58" s="444"/>
      <c r="H58" s="443"/>
      <c r="I58" s="445">
        <f>+H58*E58*D58*F58*G58</f>
        <v>0</v>
      </c>
      <c r="M58" s="14"/>
      <c r="N58" s="14"/>
      <c r="O58" s="14"/>
      <c r="P58" s="14"/>
    </row>
    <row r="59" spans="1:16">
      <c r="A59" s="309">
        <v>31</v>
      </c>
      <c r="C59" s="244" t="s">
        <v>21</v>
      </c>
      <c r="D59" s="446">
        <f>SUM(D53:D58)</f>
        <v>0</v>
      </c>
      <c r="E59" s="112"/>
      <c r="F59" s="14"/>
      <c r="G59" s="14"/>
      <c r="H59" s="112"/>
      <c r="I59" s="439">
        <f>SUM(I53:I58)</f>
        <v>0</v>
      </c>
      <c r="M59" s="14"/>
      <c r="N59" s="14"/>
      <c r="O59" s="14"/>
      <c r="P59" s="14"/>
    </row>
    <row r="60" spans="1:16">
      <c r="A60" s="311"/>
      <c r="B60" s="312"/>
      <c r="C60" s="313"/>
      <c r="D60" s="313"/>
      <c r="E60" s="313"/>
      <c r="F60" s="313"/>
      <c r="G60" s="313"/>
    </row>
    <row r="61" spans="1:16">
      <c r="A61" s="311"/>
      <c r="B61" s="312"/>
      <c r="C61" s="313"/>
      <c r="D61" s="313"/>
      <c r="E61" s="313"/>
      <c r="F61" s="313"/>
      <c r="G61" s="313"/>
      <c r="L61" s="14"/>
      <c r="M61" s="14"/>
      <c r="N61" s="14"/>
      <c r="O61" s="14"/>
      <c r="P61" s="14"/>
    </row>
    <row r="62" spans="1:16">
      <c r="A62" s="311"/>
      <c r="B62" s="312"/>
      <c r="C62" s="313"/>
      <c r="D62" s="313"/>
      <c r="E62" s="313"/>
      <c r="F62" s="313"/>
      <c r="G62" s="313"/>
      <c r="L62" s="14"/>
      <c r="M62" s="14"/>
      <c r="N62" s="14"/>
      <c r="O62" s="14"/>
      <c r="P62" s="14"/>
    </row>
    <row r="63" spans="1:16">
      <c r="A63" s="309" t="s">
        <v>268</v>
      </c>
    </row>
    <row r="64" spans="1:16" ht="12.75" customHeight="1">
      <c r="A64" s="309" t="s">
        <v>75</v>
      </c>
      <c r="B64" s="1172" t="s">
        <v>612</v>
      </c>
      <c r="C64" s="1172"/>
      <c r="D64" s="1172"/>
      <c r="E64" s="1172"/>
      <c r="F64" s="1172"/>
      <c r="G64" s="1172"/>
      <c r="H64" s="1172"/>
      <c r="I64" s="1172"/>
      <c r="J64" s="1172"/>
      <c r="K64" s="1172"/>
    </row>
    <row r="65" spans="1:12" ht="12.75" customHeight="1">
      <c r="A65" s="309" t="s">
        <v>76</v>
      </c>
      <c r="B65" s="1172" t="s">
        <v>742</v>
      </c>
      <c r="C65" s="1172"/>
      <c r="D65" s="1172"/>
      <c r="E65" s="1172"/>
      <c r="F65" s="1172"/>
      <c r="G65" s="1172"/>
      <c r="H65" s="1172"/>
      <c r="I65" s="1172"/>
      <c r="J65" s="1172"/>
      <c r="K65" s="1172"/>
      <c r="L65" s="304"/>
    </row>
    <row r="66" spans="1:12" ht="12.75" customHeight="1">
      <c r="A66" s="309" t="s">
        <v>77</v>
      </c>
      <c r="B66" s="15" t="s">
        <v>743</v>
      </c>
      <c r="C66" s="548"/>
      <c r="D66" s="548"/>
      <c r="E66" s="548"/>
      <c r="F66" s="548"/>
      <c r="G66" s="548"/>
      <c r="H66" s="548"/>
      <c r="I66" s="548"/>
      <c r="J66" s="548"/>
      <c r="K66" s="548"/>
    </row>
    <row r="67" spans="1:12">
      <c r="A67" s="309"/>
      <c r="B67" s="549" t="s">
        <v>744</v>
      </c>
      <c r="C67" s="517"/>
      <c r="D67" s="517"/>
      <c r="E67" s="517"/>
      <c r="F67" s="517"/>
      <c r="G67" s="517"/>
      <c r="H67" s="517"/>
      <c r="I67" s="517"/>
      <c r="J67" s="517"/>
      <c r="K67" s="517"/>
    </row>
    <row r="68" spans="1:12" ht="26.85" customHeight="1">
      <c r="A68" s="447" t="s">
        <v>78</v>
      </c>
      <c r="B68" s="1169" t="s">
        <v>1096</v>
      </c>
      <c r="C68" s="1169"/>
      <c r="D68" s="1169"/>
      <c r="E68" s="1169"/>
      <c r="F68" s="1169"/>
      <c r="G68" s="1169"/>
      <c r="H68" s="1169"/>
      <c r="I68" s="1169"/>
      <c r="J68" s="1169"/>
    </row>
    <row r="69" spans="1:12" ht="24" customHeight="1">
      <c r="A69" s="447" t="s">
        <v>79</v>
      </c>
      <c r="B69" s="1146" t="s">
        <v>745</v>
      </c>
      <c r="C69" s="1146"/>
      <c r="D69" s="1146"/>
      <c r="E69" s="1146"/>
      <c r="F69" s="1146"/>
      <c r="G69" s="1146"/>
      <c r="H69" s="1146"/>
      <c r="I69" s="1146"/>
      <c r="J69" s="1146"/>
      <c r="K69" s="355"/>
    </row>
    <row r="70" spans="1:12" ht="12.75" customHeight="1">
      <c r="A70" s="309" t="s">
        <v>80</v>
      </c>
      <c r="B70" s="1173" t="s">
        <v>613</v>
      </c>
      <c r="C70" s="1146"/>
      <c r="D70" s="1146"/>
      <c r="E70" s="1146"/>
      <c r="F70" s="1146"/>
      <c r="G70" s="1146"/>
      <c r="H70" s="1146"/>
      <c r="I70" s="1146"/>
      <c r="J70" s="1146"/>
      <c r="K70" s="1146"/>
    </row>
    <row r="71" spans="1:12" ht="43.5" customHeight="1">
      <c r="A71" s="447" t="s">
        <v>81</v>
      </c>
      <c r="B71" s="1146" t="s">
        <v>746</v>
      </c>
      <c r="C71" s="1146"/>
      <c r="D71" s="1146"/>
      <c r="E71" s="1146"/>
      <c r="F71" s="1146"/>
      <c r="G71" s="1146"/>
      <c r="H71" s="1146"/>
      <c r="I71" s="1146"/>
      <c r="J71" s="1146"/>
      <c r="K71" s="355"/>
    </row>
    <row r="72" spans="1:12">
      <c r="A72" s="309" t="s">
        <v>83</v>
      </c>
      <c r="B72" s="550" t="s">
        <v>1069</v>
      </c>
    </row>
    <row r="75" spans="1:12">
      <c r="B75" s="27"/>
    </row>
    <row r="76" spans="1:12">
      <c r="B76" s="617"/>
    </row>
    <row r="213" spans="2:2">
      <c r="B213" s="15" t="s">
        <v>1445</v>
      </c>
    </row>
  </sheetData>
  <customSheetViews>
    <customSheetView guid="{FBCC48E4-C877-408C-9E23-E60DD74454B1}" scale="85" fitToPage="1" topLeftCell="A25">
      <selection activeCell="G44" sqref="G44"/>
      <rowBreaks count="1" manualBreakCount="1">
        <brk id="46" max="9" man="1"/>
      </rowBreaks>
      <pageMargins left="0.25" right="0.25" top="0.75" bottom="0.75" header="0.3" footer="0.3"/>
      <pageSetup scale="58" fitToHeight="0" orientation="landscape" r:id="rId1"/>
    </customSheetView>
    <customSheetView guid="{F04A2B9A-C6FE-4FEB-AD1E-2CF9AC309BE4}" scale="85" showPageBreaks="1" printArea="1">
      <selection activeCell="E6" sqref="E6"/>
      <pageMargins left="0.7" right="0.7" top="0.75" bottom="0.75" header="0.3" footer="0.3"/>
      <pageSetup scale="55" orientation="landscape" r:id="rId2"/>
    </customSheetView>
  </customSheetViews>
  <mergeCells count="10">
    <mergeCell ref="B71:J71"/>
    <mergeCell ref="C26:I26"/>
    <mergeCell ref="I6:J6"/>
    <mergeCell ref="G6:H6"/>
    <mergeCell ref="C6:D6"/>
    <mergeCell ref="B64:K64"/>
    <mergeCell ref="B65:K65"/>
    <mergeCell ref="B70:K70"/>
    <mergeCell ref="B69:J69"/>
    <mergeCell ref="B68:J68"/>
  </mergeCells>
  <phoneticPr fontId="0" type="noConversion"/>
  <printOptions horizontalCentered="1"/>
  <pageMargins left="3.472222222222222E-3" right="3.472222222222222E-3" top="6.9444444444444441E-3" bottom="6.9444444444444441E-3" header="4.1666666666666666E-3" footer="4.1666666666666666E-3"/>
  <pageSetup scale="57" fitToHeight="0" orientation="landscape" r:id="rId3"/>
  <rowBreaks count="1" manualBreakCount="1">
    <brk id="46" max="10" man="1"/>
  </rowBreaks>
  <customProperties>
    <customPr name="_pios_id" r:id="rId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R213"/>
  <sheetViews>
    <sheetView tabSelected="1" zoomScaleNormal="100" zoomScaleSheetLayoutView="80" workbookViewId="0">
      <selection activeCell="A18" sqref="A18"/>
    </sheetView>
  </sheetViews>
  <sheetFormatPr defaultColWidth="8.88671875" defaultRowHeight="12.75"/>
  <cols>
    <col min="1" max="1" width="5.6640625" style="673" customWidth="1"/>
    <col min="2" max="2" width="31.44140625" style="679" customWidth="1"/>
    <col min="3" max="3" width="10.6640625" style="673" customWidth="1"/>
    <col min="4" max="4" width="9.88671875" style="673" customWidth="1"/>
    <col min="5" max="5" width="16.33203125" style="673" customWidth="1"/>
    <col min="6" max="6" width="12.109375" style="673" customWidth="1"/>
    <col min="7" max="7" width="11.88671875" style="673" customWidth="1"/>
    <col min="8" max="8" width="12" style="673" customWidth="1"/>
    <col min="9" max="9" width="17.109375" style="673" customWidth="1"/>
    <col min="10" max="10" width="39.6640625" style="673" bestFit="1" customWidth="1"/>
    <col min="11" max="11" width="8.88671875" style="673"/>
    <col min="12" max="12" width="12.109375" style="673" customWidth="1"/>
    <col min="13" max="13" width="12.88671875" style="673" customWidth="1"/>
    <col min="14" max="16384" width="8.88671875" style="673"/>
  </cols>
  <sheetData>
    <row r="1" spans="1:18" ht="18" customHeight="1">
      <c r="A1" s="1174" t="s">
        <v>987</v>
      </c>
      <c r="B1" s="1174"/>
      <c r="C1" s="1174"/>
      <c r="D1" s="1174"/>
      <c r="E1" s="1174"/>
      <c r="F1" s="1174"/>
      <c r="G1" s="1174"/>
      <c r="H1" s="1174"/>
      <c r="I1" s="1174"/>
      <c r="J1" s="1174"/>
    </row>
    <row r="2" spans="1:18" ht="18" customHeight="1">
      <c r="A2" s="1175" t="str">
        <f>'Attachment H'!D5</f>
        <v>GridLiance High Plains LLC</v>
      </c>
      <c r="B2" s="1174"/>
      <c r="C2" s="1174"/>
      <c r="D2" s="1174"/>
      <c r="E2" s="1174"/>
      <c r="F2" s="1174"/>
      <c r="G2" s="1174"/>
      <c r="H2" s="1174"/>
      <c r="I2" s="1174"/>
      <c r="J2" s="1174"/>
      <c r="K2" s="674"/>
      <c r="L2" s="674"/>
      <c r="M2" s="674"/>
    </row>
    <row r="3" spans="1:18" ht="18" customHeight="1">
      <c r="A3" s="1174" t="str">
        <f>'Attachment H'!K3</f>
        <v>For  the 12 months ended 12/31/2025</v>
      </c>
      <c r="B3" s="1174"/>
      <c r="C3" s="1174"/>
      <c r="D3" s="1174"/>
      <c r="E3" s="1174"/>
      <c r="F3" s="1174"/>
      <c r="G3" s="1174"/>
      <c r="H3" s="1176"/>
      <c r="I3" s="1176"/>
      <c r="J3" s="1174"/>
    </row>
    <row r="4" spans="1:18" ht="18" customHeight="1">
      <c r="A4" s="675"/>
      <c r="B4" s="675"/>
      <c r="C4" s="675"/>
      <c r="D4" s="675"/>
      <c r="E4" s="675"/>
      <c r="F4" s="675"/>
      <c r="G4" s="675"/>
      <c r="H4" s="675"/>
      <c r="I4" s="675"/>
      <c r="J4" s="675"/>
    </row>
    <row r="5" spans="1:18">
      <c r="B5" s="675" t="s">
        <v>286</v>
      </c>
      <c r="C5" s="675" t="s">
        <v>287</v>
      </c>
      <c r="D5" s="675" t="s">
        <v>288</v>
      </c>
      <c r="E5" s="675" t="s">
        <v>289</v>
      </c>
      <c r="F5" s="675" t="s">
        <v>291</v>
      </c>
      <c r="G5" s="675" t="s">
        <v>290</v>
      </c>
      <c r="H5" s="675" t="s">
        <v>292</v>
      </c>
      <c r="I5" s="676" t="s">
        <v>293</v>
      </c>
      <c r="J5" s="675"/>
    </row>
    <row r="6" spans="1:18" ht="25.5">
      <c r="A6" s="677" t="s">
        <v>988</v>
      </c>
      <c r="B6" s="678" t="s">
        <v>989</v>
      </c>
      <c r="C6" s="678" t="s">
        <v>246</v>
      </c>
      <c r="D6" s="678" t="s">
        <v>96</v>
      </c>
      <c r="E6" s="678" t="s">
        <v>990</v>
      </c>
      <c r="F6" s="678" t="s">
        <v>991</v>
      </c>
      <c r="G6" s="678" t="s">
        <v>992</v>
      </c>
      <c r="H6" s="678" t="s">
        <v>993</v>
      </c>
      <c r="I6" s="678" t="s">
        <v>994</v>
      </c>
      <c r="J6" s="678"/>
      <c r="R6" s="675"/>
    </row>
    <row r="7" spans="1:18">
      <c r="A7" s="673" t="s">
        <v>995</v>
      </c>
      <c r="D7" s="675"/>
      <c r="E7" s="675"/>
      <c r="F7" s="675"/>
      <c r="R7" s="675"/>
    </row>
    <row r="8" spans="1:18" ht="20.25" customHeight="1">
      <c r="A8" s="680">
        <v>1</v>
      </c>
      <c r="B8" s="679" t="s">
        <v>996</v>
      </c>
      <c r="C8" s="673" t="s">
        <v>98</v>
      </c>
      <c r="D8" s="785">
        <v>2024</v>
      </c>
      <c r="E8" s="124">
        <f>SUM(F8:H8)</f>
        <v>-4705405.0330785988</v>
      </c>
      <c r="F8" s="124">
        <v>-4705405.0330785988</v>
      </c>
      <c r="G8" s="618">
        <f>'4c- ADIT BOY'!F54</f>
        <v>0</v>
      </c>
      <c r="H8" s="618">
        <f>'4c- ADIT BOY'!G54</f>
        <v>0</v>
      </c>
      <c r="I8" s="618"/>
      <c r="J8" s="681"/>
    </row>
    <row r="9" spans="1:18" ht="20.25" customHeight="1">
      <c r="A9" s="680">
        <f>A8+1</f>
        <v>2</v>
      </c>
      <c r="B9" s="679" t="s">
        <v>1108</v>
      </c>
      <c r="C9" s="673" t="s">
        <v>98</v>
      </c>
      <c r="D9" s="785">
        <v>2025</v>
      </c>
      <c r="E9" s="124">
        <v>0</v>
      </c>
      <c r="F9" s="124">
        <v>0</v>
      </c>
      <c r="G9" s="124">
        <f>'4d- ADIT EOY'!F54-'4d- ADIT EOY'!F51</f>
        <v>0</v>
      </c>
      <c r="H9" s="124">
        <f>'4d- ADIT EOY'!G54-'4d- ADIT EOY'!G51</f>
        <v>0</v>
      </c>
      <c r="I9" s="618"/>
      <c r="J9" s="681"/>
    </row>
    <row r="10" spans="1:18" ht="20.25" customHeight="1">
      <c r="A10" s="680">
        <f>A9+1</f>
        <v>3</v>
      </c>
      <c r="B10" s="679" t="s">
        <v>1074</v>
      </c>
      <c r="C10" s="673" t="s">
        <v>98</v>
      </c>
      <c r="D10" s="785">
        <v>2025</v>
      </c>
      <c r="E10" s="124">
        <f>SUM(F10:H10)</f>
        <v>-5143601.6979500623</v>
      </c>
      <c r="F10" s="124">
        <v>-5143601.6979500623</v>
      </c>
      <c r="G10" s="618">
        <f>'4b-ADIT Projection Proration'!J22</f>
        <v>0</v>
      </c>
      <c r="H10" s="618">
        <f>'4b-ADIT Projection Proration'!L22</f>
        <v>0</v>
      </c>
      <c r="I10" s="618"/>
      <c r="J10" s="681"/>
    </row>
    <row r="11" spans="1:18" ht="20.25" customHeight="1">
      <c r="A11" s="680">
        <f>+A10+1</f>
        <v>4</v>
      </c>
      <c r="B11" s="679" t="s">
        <v>1075</v>
      </c>
      <c r="C11" s="673" t="s">
        <v>98</v>
      </c>
      <c r="D11" s="785">
        <v>2025</v>
      </c>
      <c r="E11" s="124">
        <f>SUM(F11:H11)</f>
        <v>-5143601.6979500623</v>
      </c>
      <c r="F11" s="681">
        <v>-5143601.6979500623</v>
      </c>
      <c r="G11" s="681">
        <f>G9+G10</f>
        <v>0</v>
      </c>
      <c r="H11" s="681">
        <f>H9+H10</f>
        <v>0</v>
      </c>
      <c r="I11" s="681"/>
      <c r="J11" s="681"/>
    </row>
    <row r="12" spans="1:18" ht="20.25" customHeight="1">
      <c r="A12" s="680">
        <f>+A11+1</f>
        <v>5</v>
      </c>
      <c r="B12" s="679" t="s">
        <v>997</v>
      </c>
      <c r="E12" s="681"/>
      <c r="F12" s="681">
        <v>1</v>
      </c>
      <c r="G12" s="681"/>
      <c r="H12" s="681"/>
      <c r="I12" s="681"/>
      <c r="J12" s="682">
        <v>1</v>
      </c>
    </row>
    <row r="13" spans="1:18" ht="20.25" customHeight="1">
      <c r="A13" s="680">
        <f>+A12+1</f>
        <v>6</v>
      </c>
      <c r="B13" s="679" t="s">
        <v>998</v>
      </c>
      <c r="E13" s="681"/>
      <c r="F13" s="681"/>
      <c r="G13" s="681">
        <f>'Attachment H'!G$84</f>
        <v>0</v>
      </c>
      <c r="H13" s="681"/>
      <c r="I13" s="681"/>
      <c r="J13" s="673" t="s">
        <v>999</v>
      </c>
    </row>
    <row r="14" spans="1:18" ht="20.25" customHeight="1">
      <c r="A14" s="680">
        <f>+A13+1</f>
        <v>7</v>
      </c>
      <c r="B14" s="679" t="s">
        <v>1000</v>
      </c>
      <c r="E14" s="681"/>
      <c r="F14" s="681"/>
      <c r="G14" s="681"/>
      <c r="H14" s="681">
        <f>'Attachment H'!I$199</f>
        <v>0</v>
      </c>
      <c r="I14" s="681"/>
      <c r="J14" s="673" t="s">
        <v>1001</v>
      </c>
    </row>
    <row r="15" spans="1:18" ht="20.25" customHeight="1">
      <c r="A15" s="680">
        <f>+A14+1</f>
        <v>8</v>
      </c>
      <c r="B15" s="679" t="s">
        <v>1002</v>
      </c>
      <c r="E15" s="681">
        <f>+E11</f>
        <v>-5143601.6979500623</v>
      </c>
      <c r="F15" s="681">
        <f>+F11*F12</f>
        <v>-5143601.6979500623</v>
      </c>
      <c r="G15" s="681">
        <f>+G11*G13</f>
        <v>0</v>
      </c>
      <c r="H15" s="681">
        <f>+H11*H14</f>
        <v>0</v>
      </c>
      <c r="I15" s="681">
        <f>+F15+G15+H15</f>
        <v>-5143601.6979500623</v>
      </c>
      <c r="J15" s="681" t="s">
        <v>1066</v>
      </c>
    </row>
    <row r="16" spans="1:18">
      <c r="A16" s="680"/>
    </row>
    <row r="17" spans="1:10">
      <c r="A17" s="673" t="s">
        <v>1003</v>
      </c>
    </row>
    <row r="18" spans="1:10" ht="20.25" customHeight="1">
      <c r="A18" s="680">
        <f>A15+1</f>
        <v>9</v>
      </c>
      <c r="B18" s="679" t="s">
        <v>1004</v>
      </c>
      <c r="C18" s="673" t="s">
        <v>98</v>
      </c>
      <c r="D18" s="785">
        <f>D8</f>
        <v>2024</v>
      </c>
      <c r="E18" s="124">
        <f>SUM(F18:H18)</f>
        <v>0</v>
      </c>
      <c r="F18" s="618">
        <v>0</v>
      </c>
      <c r="G18" s="618">
        <f>'4c- ADIT BOY'!F78</f>
        <v>0</v>
      </c>
      <c r="H18" s="618">
        <f>'4c- ADIT BOY'!G78</f>
        <v>0</v>
      </c>
      <c r="I18" s="618"/>
      <c r="J18" s="681"/>
    </row>
    <row r="19" spans="1:10" ht="20.25" customHeight="1">
      <c r="A19" s="680">
        <f t="shared" ref="A19:A25" si="0">A18+1</f>
        <v>10</v>
      </c>
      <c r="B19" s="679" t="s">
        <v>1109</v>
      </c>
      <c r="C19" s="673" t="s">
        <v>98</v>
      </c>
      <c r="D19" s="785">
        <f t="shared" ref="D19:D21" si="1">D9</f>
        <v>2025</v>
      </c>
      <c r="E19" s="124">
        <f>SUM(F19:H19)</f>
        <v>0</v>
      </c>
      <c r="F19" s="618">
        <v>0</v>
      </c>
      <c r="G19" s="618">
        <f>'4d- ADIT EOY'!F78-'4d- ADIT EOY'!F75</f>
        <v>0</v>
      </c>
      <c r="H19" s="618">
        <f>'4d- ADIT EOY'!G78-'4d- ADIT EOY'!G75</f>
        <v>0</v>
      </c>
      <c r="I19" s="618"/>
      <c r="J19" s="681"/>
    </row>
    <row r="20" spans="1:10" ht="20.25" customHeight="1">
      <c r="A20" s="680">
        <f t="shared" si="0"/>
        <v>11</v>
      </c>
      <c r="B20" s="679" t="s">
        <v>1076</v>
      </c>
      <c r="C20" s="673" t="s">
        <v>98</v>
      </c>
      <c r="D20" s="785">
        <f t="shared" si="1"/>
        <v>2025</v>
      </c>
      <c r="E20" s="124">
        <f>SUM(F20:H20)</f>
        <v>0</v>
      </c>
      <c r="F20" s="618">
        <v>0</v>
      </c>
      <c r="G20" s="618">
        <f>'4b-ADIT Projection Proration'!J38</f>
        <v>0</v>
      </c>
      <c r="H20" s="618">
        <f>'4b-ADIT Projection Proration'!L38</f>
        <v>0</v>
      </c>
      <c r="I20" s="618"/>
      <c r="J20" s="681"/>
    </row>
    <row r="21" spans="1:10" ht="20.25" customHeight="1">
      <c r="A21" s="680">
        <f t="shared" si="0"/>
        <v>12</v>
      </c>
      <c r="B21" s="679" t="s">
        <v>1077</v>
      </c>
      <c r="C21" s="673" t="s">
        <v>98</v>
      </c>
      <c r="D21" s="785">
        <f t="shared" si="1"/>
        <v>2025</v>
      </c>
      <c r="E21" s="124">
        <f>SUM(F21:H21)</f>
        <v>0</v>
      </c>
      <c r="F21" s="618">
        <f>F19+F20</f>
        <v>0</v>
      </c>
      <c r="G21" s="618">
        <f>G19+G20</f>
        <v>0</v>
      </c>
      <c r="H21" s="618">
        <f>H19+H20</f>
        <v>0</v>
      </c>
      <c r="I21" s="618"/>
      <c r="J21" s="681"/>
    </row>
    <row r="22" spans="1:10" ht="20.25" customHeight="1">
      <c r="A22" s="680">
        <f t="shared" si="0"/>
        <v>13</v>
      </c>
      <c r="B22" s="679" t="s">
        <v>997</v>
      </c>
      <c r="E22" s="681"/>
      <c r="F22" s="681">
        <v>1</v>
      </c>
      <c r="G22" s="681"/>
      <c r="H22" s="681"/>
      <c r="I22" s="681"/>
      <c r="J22" s="682">
        <v>1</v>
      </c>
    </row>
    <row r="23" spans="1:10" ht="20.25" customHeight="1">
      <c r="A23" s="680">
        <f t="shared" si="0"/>
        <v>14</v>
      </c>
      <c r="B23" s="679" t="s">
        <v>998</v>
      </c>
      <c r="E23" s="681"/>
      <c r="F23" s="681"/>
      <c r="G23" s="681">
        <f>'Attachment H'!G$84</f>
        <v>0</v>
      </c>
      <c r="H23" s="681"/>
      <c r="I23" s="681"/>
      <c r="J23" s="673" t="s">
        <v>999</v>
      </c>
    </row>
    <row r="24" spans="1:10" ht="20.25" customHeight="1">
      <c r="A24" s="680">
        <f t="shared" si="0"/>
        <v>15</v>
      </c>
      <c r="B24" s="679" t="s">
        <v>1000</v>
      </c>
      <c r="E24" s="681"/>
      <c r="F24" s="681"/>
      <c r="G24" s="681"/>
      <c r="H24" s="681">
        <f>'Attachment H'!I$199</f>
        <v>0</v>
      </c>
      <c r="I24" s="681"/>
      <c r="J24" s="673" t="s">
        <v>1001</v>
      </c>
    </row>
    <row r="25" spans="1:10" ht="20.25" customHeight="1">
      <c r="A25" s="680">
        <f t="shared" si="0"/>
        <v>16</v>
      </c>
      <c r="B25" s="679" t="s">
        <v>1002</v>
      </c>
      <c r="E25" s="681">
        <f>+E21</f>
        <v>0</v>
      </c>
      <c r="F25" s="681">
        <f>+F21*F22</f>
        <v>0</v>
      </c>
      <c r="G25" s="681">
        <f>+G21*G23</f>
        <v>0</v>
      </c>
      <c r="H25" s="681">
        <f>+H21*H24</f>
        <v>0</v>
      </c>
      <c r="I25" s="681">
        <f>+F25+G25+H25</f>
        <v>0</v>
      </c>
      <c r="J25" s="681" t="s">
        <v>1066</v>
      </c>
    </row>
    <row r="26" spans="1:10">
      <c r="A26" s="680"/>
    </row>
    <row r="27" spans="1:10">
      <c r="A27" s="673" t="s">
        <v>1005</v>
      </c>
    </row>
    <row r="28" spans="1:10" ht="20.25" customHeight="1">
      <c r="A28" s="680">
        <f>A25+1</f>
        <v>17</v>
      </c>
      <c r="B28" s="679" t="s">
        <v>1006</v>
      </c>
      <c r="C28" s="673" t="s">
        <v>98</v>
      </c>
      <c r="D28" s="785">
        <f>D8</f>
        <v>2024</v>
      </c>
      <c r="E28" s="124">
        <f>SUM(F28:H28)</f>
        <v>0</v>
      </c>
      <c r="F28" s="618">
        <v>0</v>
      </c>
      <c r="G28" s="618">
        <f>'4c- ADIT BOY'!F32</f>
        <v>0</v>
      </c>
      <c r="H28" s="618">
        <f>'4c- ADIT BOY'!G32</f>
        <v>0</v>
      </c>
      <c r="I28" s="618"/>
      <c r="J28" s="681"/>
    </row>
    <row r="29" spans="1:10" ht="20.25" customHeight="1">
      <c r="A29" s="680">
        <f t="shared" ref="A29:A35" si="2">A28+1</f>
        <v>18</v>
      </c>
      <c r="B29" s="679" t="s">
        <v>1110</v>
      </c>
      <c r="C29" s="673" t="s">
        <v>98</v>
      </c>
      <c r="D29" s="785">
        <f t="shared" ref="D29:D31" si="3">D9</f>
        <v>2025</v>
      </c>
      <c r="E29" s="124">
        <f>SUM(F29:H29)</f>
        <v>0</v>
      </c>
      <c r="F29" s="618">
        <v>0</v>
      </c>
      <c r="G29" s="618">
        <f>'4d- ADIT EOY'!F32-'4d- ADIT EOY'!F29</f>
        <v>0</v>
      </c>
      <c r="H29" s="618">
        <f>'4d- ADIT EOY'!G32-'4d- ADIT EOY'!G29</f>
        <v>0</v>
      </c>
      <c r="I29" s="618"/>
      <c r="J29" s="681"/>
    </row>
    <row r="30" spans="1:10" ht="20.25" customHeight="1">
      <c r="A30" s="680">
        <f t="shared" si="2"/>
        <v>19</v>
      </c>
      <c r="B30" s="679" t="s">
        <v>1078</v>
      </c>
      <c r="C30" s="673" t="s">
        <v>98</v>
      </c>
      <c r="D30" s="785">
        <f t="shared" si="3"/>
        <v>2025</v>
      </c>
      <c r="E30" s="124">
        <f>SUM(F30:H30)</f>
        <v>0</v>
      </c>
      <c r="F30" s="618">
        <v>0</v>
      </c>
      <c r="G30" s="618">
        <f>'4b-ADIT Projection Proration'!J54</f>
        <v>0</v>
      </c>
      <c r="H30" s="618">
        <f>'4b-ADIT Projection Proration'!L54</f>
        <v>0</v>
      </c>
      <c r="I30" s="618"/>
      <c r="J30" s="681"/>
    </row>
    <row r="31" spans="1:10" ht="20.25" customHeight="1">
      <c r="A31" s="680">
        <f t="shared" si="2"/>
        <v>20</v>
      </c>
      <c r="B31" s="679" t="s">
        <v>1079</v>
      </c>
      <c r="C31" s="673" t="s">
        <v>98</v>
      </c>
      <c r="D31" s="785">
        <f t="shared" si="3"/>
        <v>2025</v>
      </c>
      <c r="E31" s="124">
        <f>SUM(F31:H31)</f>
        <v>0</v>
      </c>
      <c r="F31" s="618">
        <f>F29+F30</f>
        <v>0</v>
      </c>
      <c r="G31" s="618">
        <f>G29+G30</f>
        <v>0</v>
      </c>
      <c r="H31" s="618">
        <f>H29+H30</f>
        <v>0</v>
      </c>
      <c r="I31" s="618"/>
      <c r="J31" s="681"/>
    </row>
    <row r="32" spans="1:10" ht="20.25" customHeight="1">
      <c r="A32" s="680">
        <f t="shared" si="2"/>
        <v>21</v>
      </c>
      <c r="B32" s="679" t="s">
        <v>997</v>
      </c>
      <c r="E32" s="681"/>
      <c r="F32" s="681">
        <v>1</v>
      </c>
      <c r="G32" s="681"/>
      <c r="H32" s="681"/>
      <c r="I32" s="681"/>
      <c r="J32" s="682">
        <v>1</v>
      </c>
    </row>
    <row r="33" spans="1:10" ht="20.25" customHeight="1">
      <c r="A33" s="680">
        <f t="shared" si="2"/>
        <v>22</v>
      </c>
      <c r="B33" s="679" t="s">
        <v>998</v>
      </c>
      <c r="E33" s="681"/>
      <c r="F33" s="681"/>
      <c r="G33" s="681">
        <f>'Attachment H'!G$84</f>
        <v>0</v>
      </c>
      <c r="H33" s="681"/>
      <c r="I33" s="681"/>
      <c r="J33" s="673" t="s">
        <v>999</v>
      </c>
    </row>
    <row r="34" spans="1:10" ht="20.25" customHeight="1">
      <c r="A34" s="680">
        <f t="shared" si="2"/>
        <v>23</v>
      </c>
      <c r="B34" s="679" t="s">
        <v>1000</v>
      </c>
      <c r="E34" s="681"/>
      <c r="F34" s="681"/>
      <c r="G34" s="681"/>
      <c r="H34" s="681">
        <f>'Attachment H'!I$199</f>
        <v>0</v>
      </c>
      <c r="I34" s="681"/>
      <c r="J34" s="673" t="s">
        <v>1001</v>
      </c>
    </row>
    <row r="35" spans="1:10" ht="20.25" customHeight="1">
      <c r="A35" s="680">
        <f t="shared" si="2"/>
        <v>24</v>
      </c>
      <c r="B35" s="679" t="s">
        <v>1002</v>
      </c>
      <c r="E35" s="681">
        <f>E31</f>
        <v>0</v>
      </c>
      <c r="F35" s="681">
        <f>+F31*F32</f>
        <v>0</v>
      </c>
      <c r="G35" s="681">
        <f>+G31*G33</f>
        <v>0</v>
      </c>
      <c r="H35" s="681">
        <f>+H31*H34</f>
        <v>0</v>
      </c>
      <c r="I35" s="681">
        <f>+F35+G35+H35</f>
        <v>0</v>
      </c>
      <c r="J35" s="681" t="s">
        <v>1067</v>
      </c>
    </row>
    <row r="36" spans="1:10">
      <c r="B36" s="673"/>
    </row>
    <row r="37" spans="1:10">
      <c r="B37" s="673"/>
      <c r="D37" s="684"/>
      <c r="E37" s="684"/>
      <c r="F37" s="684"/>
      <c r="G37" s="684"/>
      <c r="H37" s="685"/>
      <c r="I37" s="685"/>
    </row>
    <row r="38" spans="1:10">
      <c r="D38" s="675"/>
    </row>
    <row r="39" spans="1:10">
      <c r="D39" s="446"/>
    </row>
    <row r="40" spans="1:10">
      <c r="D40" s="446"/>
    </row>
    <row r="41" spans="1:10">
      <c r="D41" s="446"/>
    </row>
    <row r="42" spans="1:10">
      <c r="D42" s="446"/>
    </row>
    <row r="43" spans="1:10">
      <c r="D43" s="446"/>
    </row>
    <row r="44" spans="1:10">
      <c r="D44" s="446"/>
    </row>
    <row r="45" spans="1:10">
      <c r="D45" s="446"/>
    </row>
    <row r="46" spans="1:10">
      <c r="D46" s="446"/>
    </row>
    <row r="47" spans="1:10">
      <c r="D47" s="446"/>
    </row>
    <row r="48" spans="1:10">
      <c r="D48" s="446"/>
    </row>
    <row r="49" spans="2:4">
      <c r="B49" s="673"/>
      <c r="D49" s="446"/>
    </row>
    <row r="50" spans="2:4">
      <c r="D50" s="446"/>
    </row>
    <row r="51" spans="2:4">
      <c r="B51" s="673"/>
      <c r="D51" s="446"/>
    </row>
    <row r="155" spans="8:9">
      <c r="H155" s="686"/>
      <c r="I155" s="686"/>
    </row>
    <row r="213" spans="2:2">
      <c r="B213" s="679" t="s">
        <v>1445</v>
      </c>
    </row>
  </sheetData>
  <customSheetViews>
    <customSheetView guid="{FBCC48E4-C877-408C-9E23-E60DD74454B1}" scale="80" fitToPage="1">
      <selection activeCell="H18" sqref="H18"/>
      <pageMargins left="0.25" right="0.25" top="0.75" bottom="0.75" header="0.3" footer="0.3"/>
      <pageSetup scale="67" fitToHeight="0" orientation="landscape" r:id="rId1"/>
    </customSheetView>
  </customSheetViews>
  <mergeCells count="3">
    <mergeCell ref="A1:J1"/>
    <mergeCell ref="A2:J2"/>
    <mergeCell ref="A3:J3"/>
  </mergeCells>
  <printOptions horizontalCentered="1"/>
  <pageMargins left="3.472222222222222E-3" right="3.472222222222222E-3" top="6.9444444444444441E-3" bottom="6.9444444444444441E-3" header="4.1666666666666666E-3" footer="4.1666666666666666E-3"/>
  <pageSetup scale="70" fitToHeight="0" orientation="landscape" r:id="rId2"/>
  <customProperties>
    <customPr name="_pios_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T213"/>
  <sheetViews>
    <sheetView tabSelected="1" zoomScale="130" zoomScaleNormal="130" zoomScaleSheetLayoutView="80" workbookViewId="0">
      <selection activeCell="A18" sqref="A18"/>
    </sheetView>
  </sheetViews>
  <sheetFormatPr defaultColWidth="8.88671875" defaultRowHeight="12.75"/>
  <cols>
    <col min="1" max="1" width="5.6640625" style="687" customWidth="1"/>
    <col min="2" max="2" width="31.109375" style="688" customWidth="1"/>
    <col min="3" max="3" width="10.6640625" style="687" customWidth="1"/>
    <col min="4" max="4" width="9.88671875" style="687" customWidth="1"/>
    <col min="5" max="5" width="10" style="687" customWidth="1"/>
    <col min="6" max="6" width="14.88671875" style="687" customWidth="1"/>
    <col min="7" max="7" width="12.109375" style="687" customWidth="1"/>
    <col min="8" max="8" width="11.88671875" style="687" customWidth="1"/>
    <col min="9" max="9" width="12" style="687" customWidth="1"/>
    <col min="10" max="10" width="15.88671875" style="687" customWidth="1"/>
    <col min="11" max="11" width="14.109375" style="687" customWidth="1"/>
    <col min="12" max="12" width="12.109375" style="687" customWidth="1"/>
    <col min="13" max="13" width="44.88671875" style="687" customWidth="1"/>
    <col min="14" max="16384" width="8.88671875" style="687"/>
  </cols>
  <sheetData>
    <row r="1" spans="1:20" ht="18" customHeight="1">
      <c r="A1" s="1177" t="s">
        <v>1007</v>
      </c>
      <c r="B1" s="1177"/>
      <c r="C1" s="1177"/>
      <c r="D1" s="1177"/>
      <c r="E1" s="1177"/>
      <c r="F1" s="1177"/>
      <c r="G1" s="1177"/>
      <c r="H1" s="1177"/>
      <c r="I1" s="1177"/>
      <c r="J1" s="1177"/>
      <c r="K1" s="1177"/>
      <c r="L1" s="1177"/>
    </row>
    <row r="2" spans="1:20" ht="18" customHeight="1">
      <c r="A2" s="1177" t="str">
        <f>+'4a-ADIT Projection'!A2:J2</f>
        <v>GridLiance High Plains LLC</v>
      </c>
      <c r="B2" s="1177"/>
      <c r="C2" s="1177"/>
      <c r="D2" s="1177"/>
      <c r="E2" s="1177"/>
      <c r="F2" s="1177"/>
      <c r="G2" s="1177"/>
      <c r="H2" s="1177"/>
      <c r="I2" s="1177"/>
      <c r="J2" s="1177"/>
      <c r="K2" s="1177"/>
      <c r="L2" s="1177"/>
    </row>
    <row r="3" spans="1:20" ht="18" customHeight="1">
      <c r="A3" s="1177" t="str">
        <f>'Attachment H'!K3</f>
        <v>For  the 12 months ended 12/31/2025</v>
      </c>
      <c r="B3" s="1177"/>
      <c r="C3" s="1177"/>
      <c r="D3" s="1177"/>
      <c r="E3" s="1177"/>
      <c r="F3" s="1177"/>
      <c r="G3" s="1177"/>
      <c r="H3" s="1178"/>
      <c r="I3" s="1177"/>
      <c r="J3" s="1177"/>
      <c r="K3" s="1177"/>
      <c r="L3" s="1177"/>
    </row>
    <row r="5" spans="1:20">
      <c r="T5" s="699"/>
    </row>
    <row r="6" spans="1:20">
      <c r="B6" s="699" t="s">
        <v>286</v>
      </c>
      <c r="C6" s="699" t="s">
        <v>287</v>
      </c>
      <c r="D6" s="699" t="s">
        <v>288</v>
      </c>
      <c r="E6" s="699" t="s">
        <v>289</v>
      </c>
      <c r="F6" s="699" t="s">
        <v>291</v>
      </c>
      <c r="G6" s="699" t="s">
        <v>290</v>
      </c>
      <c r="H6" s="699" t="s">
        <v>292</v>
      </c>
      <c r="I6" s="699" t="s">
        <v>293</v>
      </c>
      <c r="J6" s="699" t="s">
        <v>294</v>
      </c>
      <c r="K6" s="699" t="s">
        <v>387</v>
      </c>
      <c r="L6" s="699" t="s">
        <v>391</v>
      </c>
    </row>
    <row r="7" spans="1:20" ht="38.25">
      <c r="A7" s="689"/>
      <c r="B7" s="690" t="s">
        <v>989</v>
      </c>
      <c r="C7" s="690" t="s">
        <v>246</v>
      </c>
      <c r="D7" s="690" t="s">
        <v>96</v>
      </c>
      <c r="E7" s="690" t="s">
        <v>1008</v>
      </c>
      <c r="F7" s="690" t="s">
        <v>1009</v>
      </c>
      <c r="G7" s="690" t="s">
        <v>25</v>
      </c>
      <c r="H7" s="690" t="s">
        <v>1010</v>
      </c>
      <c r="I7" s="690" t="s">
        <v>992</v>
      </c>
      <c r="J7" s="690" t="s">
        <v>1011</v>
      </c>
      <c r="K7" s="690" t="s">
        <v>993</v>
      </c>
      <c r="L7" s="690" t="s">
        <v>1012</v>
      </c>
      <c r="T7" s="699"/>
    </row>
    <row r="8" spans="1:20">
      <c r="A8" s="687" t="s">
        <v>1063</v>
      </c>
      <c r="D8" s="699"/>
      <c r="E8" s="699"/>
      <c r="F8" s="699"/>
      <c r="G8" s="699"/>
      <c r="L8" s="748"/>
      <c r="T8" s="699"/>
    </row>
    <row r="9" spans="1:20" ht="20.25" customHeight="1">
      <c r="A9" s="691">
        <v>1</v>
      </c>
      <c r="B9" s="688" t="s">
        <v>1013</v>
      </c>
      <c r="C9" s="687" t="s">
        <v>98</v>
      </c>
      <c r="D9" s="785">
        <v>2024</v>
      </c>
      <c r="E9" s="692">
        <f>365/365</f>
        <v>1</v>
      </c>
      <c r="F9" s="747">
        <v>-4705405.0330785988</v>
      </c>
      <c r="G9" s="747">
        <v>-4705405.0330785988</v>
      </c>
      <c r="H9" s="695">
        <f t="shared" ref="H9:H21" si="0">E9*G9</f>
        <v>-4705405.0330785988</v>
      </c>
      <c r="I9" s="747">
        <f>'4c- ADIT BOY'!F54</f>
        <v>0</v>
      </c>
      <c r="J9" s="695">
        <f t="shared" ref="J9:J21" si="1">I9*E9</f>
        <v>0</v>
      </c>
      <c r="K9" s="747">
        <f>'4c- ADIT BOY'!G54</f>
        <v>0</v>
      </c>
      <c r="L9" s="695">
        <f t="shared" ref="L9:L21" si="2">E9*K9</f>
        <v>0</v>
      </c>
    </row>
    <row r="10" spans="1:20" ht="20.25" customHeight="1">
      <c r="A10" s="691">
        <f t="shared" ref="A10:A22" si="3">+A9+1</f>
        <v>2</v>
      </c>
      <c r="B10" s="688" t="s">
        <v>1014</v>
      </c>
      <c r="C10" s="687" t="s">
        <v>105</v>
      </c>
      <c r="D10" s="785">
        <v>2025</v>
      </c>
      <c r="E10" s="692">
        <f>335/365</f>
        <v>0.9178082191780822</v>
      </c>
      <c r="F10" s="694">
        <v>-78827.886977863105</v>
      </c>
      <c r="G10" s="694">
        <v>-78827.886977863105</v>
      </c>
      <c r="H10" s="747">
        <f t="shared" si="0"/>
        <v>-72348.882568723668</v>
      </c>
      <c r="I10" s="694">
        <v>0</v>
      </c>
      <c r="J10" s="695">
        <f t="shared" si="1"/>
        <v>0</v>
      </c>
      <c r="K10" s="694">
        <v>0</v>
      </c>
      <c r="L10" s="695">
        <f t="shared" si="2"/>
        <v>0</v>
      </c>
    </row>
    <row r="11" spans="1:20" ht="20.25" customHeight="1">
      <c r="A11" s="691">
        <f t="shared" si="3"/>
        <v>3</v>
      </c>
      <c r="B11" s="688" t="s">
        <v>1014</v>
      </c>
      <c r="C11" s="687" t="s">
        <v>104</v>
      </c>
      <c r="D11" s="785">
        <v>2025</v>
      </c>
      <c r="E11" s="692">
        <f>307/365</f>
        <v>0.84109589041095889</v>
      </c>
      <c r="F11" s="694">
        <v>-78827.886977863105</v>
      </c>
      <c r="G11" s="694">
        <v>-78827.886977863105</v>
      </c>
      <c r="H11" s="747">
        <f t="shared" si="0"/>
        <v>-66301.811786860198</v>
      </c>
      <c r="I11" s="694">
        <v>0</v>
      </c>
      <c r="J11" s="695">
        <f t="shared" si="1"/>
        <v>0</v>
      </c>
      <c r="K11" s="694">
        <v>0</v>
      </c>
      <c r="L11" s="695">
        <f t="shared" si="2"/>
        <v>0</v>
      </c>
    </row>
    <row r="12" spans="1:20" ht="20.25" customHeight="1">
      <c r="A12" s="691">
        <f t="shared" si="3"/>
        <v>4</v>
      </c>
      <c r="B12" s="688" t="s">
        <v>1014</v>
      </c>
      <c r="C12" s="687" t="s">
        <v>103</v>
      </c>
      <c r="D12" s="785">
        <v>2025</v>
      </c>
      <c r="E12" s="692">
        <f>276/365</f>
        <v>0.75616438356164384</v>
      </c>
      <c r="F12" s="694">
        <v>-78827.886977863105</v>
      </c>
      <c r="G12" s="694">
        <v>-78827.886977863105</v>
      </c>
      <c r="H12" s="695">
        <f t="shared" si="0"/>
        <v>-59606.840564082784</v>
      </c>
      <c r="I12" s="694">
        <v>0</v>
      </c>
      <c r="J12" s="695">
        <f t="shared" si="1"/>
        <v>0</v>
      </c>
      <c r="K12" s="694">
        <v>0</v>
      </c>
      <c r="L12" s="695">
        <f t="shared" si="2"/>
        <v>0</v>
      </c>
    </row>
    <row r="13" spans="1:20" ht="20.25" customHeight="1">
      <c r="A13" s="691">
        <f t="shared" si="3"/>
        <v>5</v>
      </c>
      <c r="B13" s="688" t="s">
        <v>1014</v>
      </c>
      <c r="C13" s="687" t="s">
        <v>95</v>
      </c>
      <c r="D13" s="785">
        <v>2025</v>
      </c>
      <c r="E13" s="692">
        <f>246/365</f>
        <v>0.67397260273972603</v>
      </c>
      <c r="F13" s="694">
        <v>-78827.886977863105</v>
      </c>
      <c r="G13" s="694">
        <v>-78827.886977863105</v>
      </c>
      <c r="H13" s="695">
        <f t="shared" si="0"/>
        <v>-53127.836154943354</v>
      </c>
      <c r="I13" s="694">
        <v>0</v>
      </c>
      <c r="J13" s="695">
        <f t="shared" si="1"/>
        <v>0</v>
      </c>
      <c r="K13" s="694">
        <v>0</v>
      </c>
      <c r="L13" s="695">
        <f t="shared" si="2"/>
        <v>0</v>
      </c>
    </row>
    <row r="14" spans="1:20" ht="20.25" customHeight="1">
      <c r="A14" s="691">
        <f t="shared" si="3"/>
        <v>6</v>
      </c>
      <c r="B14" s="688" t="s">
        <v>1014</v>
      </c>
      <c r="C14" s="687" t="s">
        <v>92</v>
      </c>
      <c r="D14" s="785">
        <v>2025</v>
      </c>
      <c r="E14" s="692">
        <f>215/365</f>
        <v>0.58904109589041098</v>
      </c>
      <c r="F14" s="694">
        <v>-78827.886977863105</v>
      </c>
      <c r="G14" s="694">
        <v>-78827.886977863105</v>
      </c>
      <c r="H14" s="695">
        <f t="shared" si="0"/>
        <v>-46432.86493216594</v>
      </c>
      <c r="I14" s="694">
        <v>0</v>
      </c>
      <c r="J14" s="695">
        <f t="shared" si="1"/>
        <v>0</v>
      </c>
      <c r="K14" s="694">
        <v>0</v>
      </c>
      <c r="L14" s="695">
        <f t="shared" si="2"/>
        <v>0</v>
      </c>
    </row>
    <row r="15" spans="1:20" ht="20.25" customHeight="1">
      <c r="A15" s="691">
        <f t="shared" si="3"/>
        <v>7</v>
      </c>
      <c r="B15" s="688" t="s">
        <v>1014</v>
      </c>
      <c r="C15" s="687" t="s">
        <v>144</v>
      </c>
      <c r="D15" s="785">
        <v>2025</v>
      </c>
      <c r="E15" s="692">
        <f>185/365</f>
        <v>0.50684931506849318</v>
      </c>
      <c r="F15" s="694">
        <v>-78827.886977863105</v>
      </c>
      <c r="G15" s="694">
        <v>-78827.886977863105</v>
      </c>
      <c r="H15" s="695">
        <f t="shared" si="0"/>
        <v>-39953.860523026509</v>
      </c>
      <c r="I15" s="694">
        <v>0</v>
      </c>
      <c r="J15" s="695">
        <f t="shared" si="1"/>
        <v>0</v>
      </c>
      <c r="K15" s="694">
        <v>0</v>
      </c>
      <c r="L15" s="695">
        <f t="shared" si="2"/>
        <v>0</v>
      </c>
    </row>
    <row r="16" spans="1:20" ht="20.25" customHeight="1">
      <c r="A16" s="691">
        <f t="shared" si="3"/>
        <v>8</v>
      </c>
      <c r="B16" s="688" t="s">
        <v>1014</v>
      </c>
      <c r="C16" s="687" t="s">
        <v>102</v>
      </c>
      <c r="D16" s="785">
        <v>2025</v>
      </c>
      <c r="E16" s="692">
        <f>154/365</f>
        <v>0.42191780821917807</v>
      </c>
      <c r="F16" s="694">
        <v>-78827.886977863105</v>
      </c>
      <c r="G16" s="694">
        <v>-78827.886977863105</v>
      </c>
      <c r="H16" s="695">
        <f t="shared" si="0"/>
        <v>-33258.889300249088</v>
      </c>
      <c r="I16" s="694">
        <v>0</v>
      </c>
      <c r="J16" s="695">
        <f t="shared" si="1"/>
        <v>0</v>
      </c>
      <c r="K16" s="694">
        <v>0</v>
      </c>
      <c r="L16" s="695">
        <f t="shared" si="2"/>
        <v>0</v>
      </c>
    </row>
    <row r="17" spans="1:20" ht="20.25" customHeight="1">
      <c r="A17" s="691">
        <f t="shared" si="3"/>
        <v>9</v>
      </c>
      <c r="B17" s="688" t="s">
        <v>1014</v>
      </c>
      <c r="C17" s="687" t="s">
        <v>101</v>
      </c>
      <c r="D17" s="785">
        <v>2025</v>
      </c>
      <c r="E17" s="692">
        <f>123/365</f>
        <v>0.33698630136986302</v>
      </c>
      <c r="F17" s="694">
        <v>-78827.886977863105</v>
      </c>
      <c r="G17" s="694">
        <v>-78827.886977863105</v>
      </c>
      <c r="H17" s="695">
        <f t="shared" si="0"/>
        <v>-26563.918077471677</v>
      </c>
      <c r="I17" s="694">
        <v>0</v>
      </c>
      <c r="J17" s="695">
        <f t="shared" si="1"/>
        <v>0</v>
      </c>
      <c r="K17" s="694">
        <v>0</v>
      </c>
      <c r="L17" s="695">
        <f t="shared" si="2"/>
        <v>0</v>
      </c>
    </row>
    <row r="18" spans="1:20" ht="20.25" customHeight="1">
      <c r="A18" s="691">
        <f t="shared" si="3"/>
        <v>10</v>
      </c>
      <c r="B18" s="688" t="s">
        <v>1014</v>
      </c>
      <c r="C18" s="687" t="s">
        <v>100</v>
      </c>
      <c r="D18" s="785">
        <v>2025</v>
      </c>
      <c r="E18" s="692">
        <f>93/365</f>
        <v>0.25479452054794521</v>
      </c>
      <c r="F18" s="694">
        <v>-78827.886977863105</v>
      </c>
      <c r="G18" s="694">
        <v>-78827.886977863105</v>
      </c>
      <c r="H18" s="695">
        <f t="shared" si="0"/>
        <v>-20084.913668332243</v>
      </c>
      <c r="I18" s="694">
        <v>0</v>
      </c>
      <c r="J18" s="695">
        <f t="shared" si="1"/>
        <v>0</v>
      </c>
      <c r="K18" s="694">
        <v>0</v>
      </c>
      <c r="L18" s="695">
        <f t="shared" si="2"/>
        <v>0</v>
      </c>
    </row>
    <row r="19" spans="1:20" ht="20.25" customHeight="1">
      <c r="A19" s="691">
        <f t="shared" si="3"/>
        <v>11</v>
      </c>
      <c r="B19" s="688" t="s">
        <v>1014</v>
      </c>
      <c r="C19" s="687" t="s">
        <v>106</v>
      </c>
      <c r="D19" s="785">
        <v>2025</v>
      </c>
      <c r="E19" s="692">
        <f>62/365</f>
        <v>0.16986301369863013</v>
      </c>
      <c r="F19" s="694">
        <v>-78827.886977863105</v>
      </c>
      <c r="G19" s="694">
        <v>-78827.886977863105</v>
      </c>
      <c r="H19" s="695">
        <f t="shared" si="0"/>
        <v>-13389.942445554829</v>
      </c>
      <c r="I19" s="694">
        <v>0</v>
      </c>
      <c r="J19" s="695">
        <f t="shared" si="1"/>
        <v>0</v>
      </c>
      <c r="K19" s="694">
        <v>0</v>
      </c>
      <c r="L19" s="695">
        <f t="shared" si="2"/>
        <v>0</v>
      </c>
    </row>
    <row r="20" spans="1:20" ht="20.25" customHeight="1">
      <c r="A20" s="691">
        <f t="shared" si="3"/>
        <v>12</v>
      </c>
      <c r="B20" s="688" t="s">
        <v>1014</v>
      </c>
      <c r="C20" s="687" t="s">
        <v>99</v>
      </c>
      <c r="D20" s="785">
        <v>2025</v>
      </c>
      <c r="E20" s="692">
        <f>32/365</f>
        <v>8.7671232876712329E-2</v>
      </c>
      <c r="F20" s="694">
        <v>-78827.886977863105</v>
      </c>
      <c r="G20" s="694">
        <v>-78827.886977863105</v>
      </c>
      <c r="H20" s="695">
        <f t="shared" si="0"/>
        <v>-6910.9380364153958</v>
      </c>
      <c r="I20" s="694">
        <v>0</v>
      </c>
      <c r="J20" s="695">
        <f t="shared" si="1"/>
        <v>0</v>
      </c>
      <c r="K20" s="694">
        <v>0</v>
      </c>
      <c r="L20" s="695">
        <f t="shared" si="2"/>
        <v>0</v>
      </c>
    </row>
    <row r="21" spans="1:20" ht="20.25" customHeight="1">
      <c r="A21" s="691">
        <f t="shared" si="3"/>
        <v>13</v>
      </c>
      <c r="B21" s="688" t="s">
        <v>1014</v>
      </c>
      <c r="C21" s="687" t="s">
        <v>98</v>
      </c>
      <c r="D21" s="785">
        <v>2025</v>
      </c>
      <c r="E21" s="692">
        <f>1/365</f>
        <v>2.7397260273972603E-3</v>
      </c>
      <c r="F21" s="694">
        <v>-78827.886977863105</v>
      </c>
      <c r="G21" s="694">
        <v>-78827.886977863105</v>
      </c>
      <c r="H21" s="695">
        <f t="shared" si="0"/>
        <v>-215.96681363798112</v>
      </c>
      <c r="I21" s="694">
        <v>0</v>
      </c>
      <c r="J21" s="695">
        <f t="shared" si="1"/>
        <v>0</v>
      </c>
      <c r="K21" s="694">
        <v>0</v>
      </c>
      <c r="L21" s="695">
        <f t="shared" si="2"/>
        <v>0</v>
      </c>
    </row>
    <row r="22" spans="1:20" ht="20.25" customHeight="1">
      <c r="A22" s="691">
        <f t="shared" si="3"/>
        <v>14</v>
      </c>
      <c r="B22" s="688" t="s">
        <v>1015</v>
      </c>
      <c r="F22" s="695">
        <f t="shared" ref="F22:L22" si="4">SUM(F9:F21)</f>
        <v>-5651339.6768129608</v>
      </c>
      <c r="G22" s="695">
        <f t="shared" si="4"/>
        <v>-5651339.6768129608</v>
      </c>
      <c r="H22" s="695">
        <f t="shared" si="4"/>
        <v>-5143601.6979500623</v>
      </c>
      <c r="I22" s="695">
        <f t="shared" si="4"/>
        <v>0</v>
      </c>
      <c r="J22" s="695">
        <f t="shared" si="4"/>
        <v>0</v>
      </c>
      <c r="K22" s="695">
        <f t="shared" si="4"/>
        <v>0</v>
      </c>
      <c r="L22" s="695">
        <f t="shared" si="4"/>
        <v>0</v>
      </c>
    </row>
    <row r="23" spans="1:20">
      <c r="A23" s="691"/>
    </row>
    <row r="24" spans="1:20">
      <c r="A24" s="687" t="s">
        <v>1064</v>
      </c>
      <c r="D24" s="699"/>
      <c r="E24" s="699"/>
      <c r="F24" s="699"/>
      <c r="G24" s="699"/>
      <c r="T24" s="699"/>
    </row>
    <row r="25" spans="1:20" ht="20.25" customHeight="1">
      <c r="A25" s="691">
        <f>A22+1</f>
        <v>15</v>
      </c>
      <c r="B25" s="688" t="s">
        <v>1016</v>
      </c>
      <c r="C25" s="687" t="s">
        <v>98</v>
      </c>
      <c r="D25" s="785">
        <f>D9</f>
        <v>2024</v>
      </c>
      <c r="E25" s="692">
        <f>365/365</f>
        <v>1</v>
      </c>
      <c r="F25" s="747">
        <v>0</v>
      </c>
      <c r="G25" s="747">
        <v>0</v>
      </c>
      <c r="H25" s="695">
        <f t="shared" ref="H25:H37" si="5">E25*G25</f>
        <v>0</v>
      </c>
      <c r="I25" s="747">
        <f>'4c- ADIT BOY'!F74</f>
        <v>0</v>
      </c>
      <c r="J25" s="695">
        <f t="shared" ref="J25:J37" si="6">I25*E25</f>
        <v>0</v>
      </c>
      <c r="K25" s="747">
        <f>'4c- ADIT BOY'!G74</f>
        <v>0</v>
      </c>
      <c r="L25" s="695">
        <f t="shared" ref="L25:L37" si="7">E25*K25</f>
        <v>0</v>
      </c>
    </row>
    <row r="26" spans="1:20" ht="20.25" customHeight="1">
      <c r="A26" s="691">
        <f t="shared" ref="A26:A38" si="8">+A25+1</f>
        <v>16</v>
      </c>
      <c r="B26" s="688" t="s">
        <v>1014</v>
      </c>
      <c r="C26" s="687" t="s">
        <v>105</v>
      </c>
      <c r="D26" s="785">
        <f t="shared" ref="D26:D37" si="9">D10</f>
        <v>2025</v>
      </c>
      <c r="E26" s="692">
        <f>335/365</f>
        <v>0.9178082191780822</v>
      </c>
      <c r="F26" s="694">
        <v>0</v>
      </c>
      <c r="G26" s="694">
        <v>0</v>
      </c>
      <c r="H26" s="747">
        <f t="shared" si="5"/>
        <v>0</v>
      </c>
      <c r="I26" s="694">
        <v>0</v>
      </c>
      <c r="J26" s="695">
        <f t="shared" si="6"/>
        <v>0</v>
      </c>
      <c r="K26" s="694">
        <v>0</v>
      </c>
      <c r="L26" s="695">
        <f t="shared" si="7"/>
        <v>0</v>
      </c>
    </row>
    <row r="27" spans="1:20" ht="20.25" customHeight="1">
      <c r="A27" s="691">
        <f t="shared" si="8"/>
        <v>17</v>
      </c>
      <c r="B27" s="688" t="s">
        <v>1014</v>
      </c>
      <c r="C27" s="687" t="s">
        <v>104</v>
      </c>
      <c r="D27" s="785">
        <f t="shared" si="9"/>
        <v>2025</v>
      </c>
      <c r="E27" s="692">
        <f>307/365</f>
        <v>0.84109589041095889</v>
      </c>
      <c r="F27" s="694">
        <v>0</v>
      </c>
      <c r="G27" s="694">
        <v>0</v>
      </c>
      <c r="H27" s="747">
        <f t="shared" si="5"/>
        <v>0</v>
      </c>
      <c r="I27" s="694">
        <v>0</v>
      </c>
      <c r="J27" s="695">
        <f t="shared" si="6"/>
        <v>0</v>
      </c>
      <c r="K27" s="694">
        <v>0</v>
      </c>
      <c r="L27" s="695">
        <f t="shared" si="7"/>
        <v>0</v>
      </c>
    </row>
    <row r="28" spans="1:20" ht="20.25" customHeight="1">
      <c r="A28" s="691">
        <f t="shared" si="8"/>
        <v>18</v>
      </c>
      <c r="B28" s="688" t="s">
        <v>1014</v>
      </c>
      <c r="C28" s="687" t="s">
        <v>103</v>
      </c>
      <c r="D28" s="785">
        <f t="shared" si="9"/>
        <v>2025</v>
      </c>
      <c r="E28" s="692">
        <f>276/365</f>
        <v>0.75616438356164384</v>
      </c>
      <c r="F28" s="694">
        <v>0</v>
      </c>
      <c r="G28" s="694">
        <v>0</v>
      </c>
      <c r="H28" s="695">
        <f t="shared" si="5"/>
        <v>0</v>
      </c>
      <c r="I28" s="694">
        <v>0</v>
      </c>
      <c r="J28" s="695">
        <f t="shared" si="6"/>
        <v>0</v>
      </c>
      <c r="K28" s="694">
        <v>0</v>
      </c>
      <c r="L28" s="695">
        <f t="shared" si="7"/>
        <v>0</v>
      </c>
    </row>
    <row r="29" spans="1:20" ht="20.25" customHeight="1">
      <c r="A29" s="691">
        <f t="shared" si="8"/>
        <v>19</v>
      </c>
      <c r="B29" s="688" t="s">
        <v>1014</v>
      </c>
      <c r="C29" s="687" t="s">
        <v>95</v>
      </c>
      <c r="D29" s="785">
        <f t="shared" si="9"/>
        <v>2025</v>
      </c>
      <c r="E29" s="692">
        <f>246/365</f>
        <v>0.67397260273972603</v>
      </c>
      <c r="F29" s="694">
        <v>0</v>
      </c>
      <c r="G29" s="694">
        <v>0</v>
      </c>
      <c r="H29" s="695">
        <f t="shared" si="5"/>
        <v>0</v>
      </c>
      <c r="I29" s="694">
        <v>0</v>
      </c>
      <c r="J29" s="695">
        <f t="shared" si="6"/>
        <v>0</v>
      </c>
      <c r="K29" s="694">
        <v>0</v>
      </c>
      <c r="L29" s="695">
        <f t="shared" si="7"/>
        <v>0</v>
      </c>
    </row>
    <row r="30" spans="1:20" ht="20.25" customHeight="1">
      <c r="A30" s="691">
        <f t="shared" si="8"/>
        <v>20</v>
      </c>
      <c r="B30" s="688" t="s">
        <v>1014</v>
      </c>
      <c r="C30" s="687" t="s">
        <v>92</v>
      </c>
      <c r="D30" s="785">
        <f t="shared" si="9"/>
        <v>2025</v>
      </c>
      <c r="E30" s="692">
        <f>215/365</f>
        <v>0.58904109589041098</v>
      </c>
      <c r="F30" s="694">
        <v>0</v>
      </c>
      <c r="G30" s="694">
        <v>0</v>
      </c>
      <c r="H30" s="695">
        <f t="shared" si="5"/>
        <v>0</v>
      </c>
      <c r="I30" s="694">
        <v>0</v>
      </c>
      <c r="J30" s="695">
        <f t="shared" si="6"/>
        <v>0</v>
      </c>
      <c r="K30" s="694">
        <v>0</v>
      </c>
      <c r="L30" s="695">
        <f t="shared" si="7"/>
        <v>0</v>
      </c>
    </row>
    <row r="31" spans="1:20" ht="20.25" customHeight="1">
      <c r="A31" s="691">
        <f t="shared" si="8"/>
        <v>21</v>
      </c>
      <c r="B31" s="688" t="s">
        <v>1014</v>
      </c>
      <c r="C31" s="687" t="s">
        <v>144</v>
      </c>
      <c r="D31" s="785">
        <f t="shared" si="9"/>
        <v>2025</v>
      </c>
      <c r="E31" s="692">
        <f>185/365</f>
        <v>0.50684931506849318</v>
      </c>
      <c r="F31" s="694">
        <v>0</v>
      </c>
      <c r="G31" s="694">
        <v>0</v>
      </c>
      <c r="H31" s="695">
        <f t="shared" si="5"/>
        <v>0</v>
      </c>
      <c r="I31" s="694">
        <v>0</v>
      </c>
      <c r="J31" s="695">
        <f t="shared" si="6"/>
        <v>0</v>
      </c>
      <c r="K31" s="694">
        <v>0</v>
      </c>
      <c r="L31" s="695">
        <f t="shared" si="7"/>
        <v>0</v>
      </c>
    </row>
    <row r="32" spans="1:20" ht="20.25" customHeight="1">
      <c r="A32" s="691">
        <f t="shared" si="8"/>
        <v>22</v>
      </c>
      <c r="B32" s="688" t="s">
        <v>1014</v>
      </c>
      <c r="C32" s="687" t="s">
        <v>102</v>
      </c>
      <c r="D32" s="785">
        <f t="shared" si="9"/>
        <v>2025</v>
      </c>
      <c r="E32" s="692">
        <f>154/365</f>
        <v>0.42191780821917807</v>
      </c>
      <c r="F32" s="694">
        <v>0</v>
      </c>
      <c r="G32" s="694">
        <v>0</v>
      </c>
      <c r="H32" s="695">
        <f t="shared" si="5"/>
        <v>0</v>
      </c>
      <c r="I32" s="694">
        <v>0</v>
      </c>
      <c r="J32" s="695">
        <f t="shared" si="6"/>
        <v>0</v>
      </c>
      <c r="K32" s="694">
        <v>0</v>
      </c>
      <c r="L32" s="695">
        <f t="shared" si="7"/>
        <v>0</v>
      </c>
    </row>
    <row r="33" spans="1:20" ht="20.25" customHeight="1">
      <c r="A33" s="691">
        <f t="shared" si="8"/>
        <v>23</v>
      </c>
      <c r="B33" s="688" t="s">
        <v>1014</v>
      </c>
      <c r="C33" s="687" t="s">
        <v>101</v>
      </c>
      <c r="D33" s="785">
        <f t="shared" si="9"/>
        <v>2025</v>
      </c>
      <c r="E33" s="692">
        <f>123/365</f>
        <v>0.33698630136986302</v>
      </c>
      <c r="F33" s="694">
        <v>0</v>
      </c>
      <c r="G33" s="694">
        <v>0</v>
      </c>
      <c r="H33" s="695">
        <f t="shared" si="5"/>
        <v>0</v>
      </c>
      <c r="I33" s="694">
        <v>0</v>
      </c>
      <c r="J33" s="695">
        <f t="shared" si="6"/>
        <v>0</v>
      </c>
      <c r="K33" s="694">
        <v>0</v>
      </c>
      <c r="L33" s="695">
        <f t="shared" si="7"/>
        <v>0</v>
      </c>
    </row>
    <row r="34" spans="1:20" ht="20.25" customHeight="1">
      <c r="A34" s="691">
        <f t="shared" si="8"/>
        <v>24</v>
      </c>
      <c r="B34" s="688" t="s">
        <v>1014</v>
      </c>
      <c r="C34" s="687" t="s">
        <v>100</v>
      </c>
      <c r="D34" s="785">
        <f t="shared" si="9"/>
        <v>2025</v>
      </c>
      <c r="E34" s="692">
        <f>93/365</f>
        <v>0.25479452054794521</v>
      </c>
      <c r="F34" s="694">
        <v>0</v>
      </c>
      <c r="G34" s="694">
        <v>0</v>
      </c>
      <c r="H34" s="695">
        <f t="shared" si="5"/>
        <v>0</v>
      </c>
      <c r="I34" s="694">
        <v>0</v>
      </c>
      <c r="J34" s="695">
        <f t="shared" si="6"/>
        <v>0</v>
      </c>
      <c r="K34" s="694">
        <v>0</v>
      </c>
      <c r="L34" s="695">
        <f t="shared" si="7"/>
        <v>0</v>
      </c>
    </row>
    <row r="35" spans="1:20" ht="20.25" customHeight="1">
      <c r="A35" s="691">
        <f t="shared" si="8"/>
        <v>25</v>
      </c>
      <c r="B35" s="688" t="s">
        <v>1014</v>
      </c>
      <c r="C35" s="687" t="s">
        <v>106</v>
      </c>
      <c r="D35" s="785">
        <f t="shared" si="9"/>
        <v>2025</v>
      </c>
      <c r="E35" s="692">
        <f>62/365</f>
        <v>0.16986301369863013</v>
      </c>
      <c r="F35" s="694">
        <v>0</v>
      </c>
      <c r="G35" s="694">
        <v>0</v>
      </c>
      <c r="H35" s="695">
        <f t="shared" si="5"/>
        <v>0</v>
      </c>
      <c r="I35" s="694">
        <v>0</v>
      </c>
      <c r="J35" s="695">
        <f t="shared" si="6"/>
        <v>0</v>
      </c>
      <c r="K35" s="694">
        <v>0</v>
      </c>
      <c r="L35" s="695">
        <f t="shared" si="7"/>
        <v>0</v>
      </c>
    </row>
    <row r="36" spans="1:20" ht="20.25" customHeight="1">
      <c r="A36" s="691">
        <f t="shared" si="8"/>
        <v>26</v>
      </c>
      <c r="B36" s="688" t="s">
        <v>1014</v>
      </c>
      <c r="C36" s="687" t="s">
        <v>99</v>
      </c>
      <c r="D36" s="785">
        <f t="shared" si="9"/>
        <v>2025</v>
      </c>
      <c r="E36" s="692">
        <f>32/365</f>
        <v>8.7671232876712329E-2</v>
      </c>
      <c r="F36" s="694">
        <v>0</v>
      </c>
      <c r="G36" s="694">
        <v>0</v>
      </c>
      <c r="H36" s="695">
        <f t="shared" si="5"/>
        <v>0</v>
      </c>
      <c r="I36" s="694">
        <v>0</v>
      </c>
      <c r="J36" s="695">
        <f t="shared" si="6"/>
        <v>0</v>
      </c>
      <c r="K36" s="694">
        <v>0</v>
      </c>
      <c r="L36" s="695">
        <f t="shared" si="7"/>
        <v>0</v>
      </c>
    </row>
    <row r="37" spans="1:20" ht="20.25" customHeight="1">
      <c r="A37" s="691">
        <f t="shared" si="8"/>
        <v>27</v>
      </c>
      <c r="B37" s="688" t="s">
        <v>1014</v>
      </c>
      <c r="C37" s="687" t="s">
        <v>98</v>
      </c>
      <c r="D37" s="785">
        <f t="shared" si="9"/>
        <v>2025</v>
      </c>
      <c r="E37" s="692">
        <f>1/365</f>
        <v>2.7397260273972603E-3</v>
      </c>
      <c r="F37" s="694">
        <v>0</v>
      </c>
      <c r="G37" s="694">
        <v>0</v>
      </c>
      <c r="H37" s="695">
        <f t="shared" si="5"/>
        <v>0</v>
      </c>
      <c r="I37" s="694">
        <v>0</v>
      </c>
      <c r="J37" s="695">
        <f t="shared" si="6"/>
        <v>0</v>
      </c>
      <c r="K37" s="694">
        <v>0</v>
      </c>
      <c r="L37" s="695">
        <f t="shared" si="7"/>
        <v>0</v>
      </c>
    </row>
    <row r="38" spans="1:20" ht="20.25" customHeight="1">
      <c r="A38" s="691">
        <f t="shared" si="8"/>
        <v>28</v>
      </c>
      <c r="B38" s="688" t="s">
        <v>1017</v>
      </c>
      <c r="F38" s="695">
        <f t="shared" ref="F38:L38" si="10">SUM(F25:F37)</f>
        <v>0</v>
      </c>
      <c r="G38" s="695">
        <f t="shared" ref="G38:H38" si="11">SUM(G25:G37)</f>
        <v>0</v>
      </c>
      <c r="H38" s="695">
        <f t="shared" si="11"/>
        <v>0</v>
      </c>
      <c r="I38" s="695">
        <f t="shared" si="10"/>
        <v>0</v>
      </c>
      <c r="J38" s="695">
        <f t="shared" si="10"/>
        <v>0</v>
      </c>
      <c r="K38" s="695">
        <f t="shared" si="10"/>
        <v>0</v>
      </c>
      <c r="L38" s="695">
        <f t="shared" si="10"/>
        <v>0</v>
      </c>
    </row>
    <row r="39" spans="1:20">
      <c r="A39" s="691"/>
      <c r="F39" s="693"/>
      <c r="G39" s="693"/>
      <c r="I39" s="695"/>
      <c r="J39" s="695"/>
      <c r="K39" s="695"/>
      <c r="L39" s="695"/>
    </row>
    <row r="40" spans="1:20">
      <c r="A40" s="687" t="s">
        <v>1065</v>
      </c>
      <c r="D40" s="699"/>
      <c r="E40" s="699"/>
      <c r="F40" s="699"/>
      <c r="G40" s="699"/>
      <c r="T40" s="699"/>
    </row>
    <row r="41" spans="1:20" ht="20.25" customHeight="1">
      <c r="A41" s="691">
        <f>A38+1</f>
        <v>29</v>
      </c>
      <c r="B41" s="688" t="s">
        <v>1018</v>
      </c>
      <c r="C41" s="687" t="s">
        <v>98</v>
      </c>
      <c r="D41" s="785">
        <f>D25</f>
        <v>2024</v>
      </c>
      <c r="E41" s="692">
        <f>365/365</f>
        <v>1</v>
      </c>
      <c r="F41" s="747">
        <v>0</v>
      </c>
      <c r="G41" s="747">
        <v>0</v>
      </c>
      <c r="H41" s="695">
        <f>E41*G41</f>
        <v>0</v>
      </c>
      <c r="I41" s="747">
        <f>'4c- ADIT BOY'!F28</f>
        <v>0</v>
      </c>
      <c r="J41" s="695">
        <f t="shared" ref="J41:J53" si="12">I41*E41</f>
        <v>0</v>
      </c>
      <c r="K41" s="747">
        <f>'4c- ADIT BOY'!G28</f>
        <v>0</v>
      </c>
      <c r="L41" s="695">
        <f t="shared" ref="L41:L53" si="13">E41*K41</f>
        <v>0</v>
      </c>
    </row>
    <row r="42" spans="1:20" ht="20.25" customHeight="1">
      <c r="A42" s="691">
        <f t="shared" ref="A42:A54" si="14">+A41+1</f>
        <v>30</v>
      </c>
      <c r="B42" s="688" t="s">
        <v>1014</v>
      </c>
      <c r="C42" s="687" t="s">
        <v>105</v>
      </c>
      <c r="D42" s="785">
        <f t="shared" ref="D42:D53" si="15">D26</f>
        <v>2025</v>
      </c>
      <c r="E42" s="692">
        <f>335/365</f>
        <v>0.9178082191780822</v>
      </c>
      <c r="F42" s="694">
        <v>0</v>
      </c>
      <c r="G42" s="694">
        <v>0</v>
      </c>
      <c r="H42" s="695">
        <f t="shared" ref="H42:H53" si="16">E42*G42</f>
        <v>0</v>
      </c>
      <c r="I42" s="694">
        <v>0</v>
      </c>
      <c r="J42" s="695">
        <f t="shared" si="12"/>
        <v>0</v>
      </c>
      <c r="K42" s="694">
        <v>0</v>
      </c>
      <c r="L42" s="695">
        <f t="shared" si="13"/>
        <v>0</v>
      </c>
    </row>
    <row r="43" spans="1:20" ht="20.25" customHeight="1">
      <c r="A43" s="691">
        <f t="shared" si="14"/>
        <v>31</v>
      </c>
      <c r="B43" s="688" t="s">
        <v>1014</v>
      </c>
      <c r="C43" s="687" t="s">
        <v>104</v>
      </c>
      <c r="D43" s="785">
        <f t="shared" si="15"/>
        <v>2025</v>
      </c>
      <c r="E43" s="692">
        <f>307/365</f>
        <v>0.84109589041095889</v>
      </c>
      <c r="F43" s="694">
        <v>0</v>
      </c>
      <c r="G43" s="694">
        <v>0</v>
      </c>
      <c r="H43" s="695">
        <f t="shared" si="16"/>
        <v>0</v>
      </c>
      <c r="I43" s="694">
        <v>0</v>
      </c>
      <c r="J43" s="695">
        <f t="shared" si="12"/>
        <v>0</v>
      </c>
      <c r="K43" s="694">
        <v>0</v>
      </c>
      <c r="L43" s="695">
        <f t="shared" si="13"/>
        <v>0</v>
      </c>
    </row>
    <row r="44" spans="1:20" ht="20.25" customHeight="1">
      <c r="A44" s="691">
        <f t="shared" si="14"/>
        <v>32</v>
      </c>
      <c r="B44" s="688" t="s">
        <v>1014</v>
      </c>
      <c r="C44" s="687" t="s">
        <v>103</v>
      </c>
      <c r="D44" s="785">
        <f t="shared" si="15"/>
        <v>2025</v>
      </c>
      <c r="E44" s="692">
        <f>276/365</f>
        <v>0.75616438356164384</v>
      </c>
      <c r="F44" s="694">
        <v>0</v>
      </c>
      <c r="G44" s="694">
        <v>0</v>
      </c>
      <c r="H44" s="695">
        <f t="shared" si="16"/>
        <v>0</v>
      </c>
      <c r="I44" s="694">
        <v>0</v>
      </c>
      <c r="J44" s="695">
        <f t="shared" si="12"/>
        <v>0</v>
      </c>
      <c r="K44" s="694">
        <v>0</v>
      </c>
      <c r="L44" s="695">
        <f t="shared" si="13"/>
        <v>0</v>
      </c>
    </row>
    <row r="45" spans="1:20" ht="20.25" customHeight="1">
      <c r="A45" s="691">
        <f t="shared" si="14"/>
        <v>33</v>
      </c>
      <c r="B45" s="688" t="s">
        <v>1014</v>
      </c>
      <c r="C45" s="687" t="s">
        <v>95</v>
      </c>
      <c r="D45" s="785">
        <f t="shared" si="15"/>
        <v>2025</v>
      </c>
      <c r="E45" s="692">
        <f>246/365</f>
        <v>0.67397260273972603</v>
      </c>
      <c r="F45" s="694">
        <v>0</v>
      </c>
      <c r="G45" s="694">
        <v>0</v>
      </c>
      <c r="H45" s="695">
        <f t="shared" si="16"/>
        <v>0</v>
      </c>
      <c r="I45" s="694">
        <v>0</v>
      </c>
      <c r="J45" s="695">
        <f t="shared" si="12"/>
        <v>0</v>
      </c>
      <c r="K45" s="694">
        <v>0</v>
      </c>
      <c r="L45" s="695">
        <f t="shared" si="13"/>
        <v>0</v>
      </c>
    </row>
    <row r="46" spans="1:20" ht="20.25" customHeight="1">
      <c r="A46" s="691">
        <f t="shared" si="14"/>
        <v>34</v>
      </c>
      <c r="B46" s="688" t="s">
        <v>1014</v>
      </c>
      <c r="C46" s="687" t="s">
        <v>92</v>
      </c>
      <c r="D46" s="785">
        <f t="shared" si="15"/>
        <v>2025</v>
      </c>
      <c r="E46" s="692">
        <f>215/365</f>
        <v>0.58904109589041098</v>
      </c>
      <c r="F46" s="694">
        <v>0</v>
      </c>
      <c r="G46" s="694">
        <v>0</v>
      </c>
      <c r="H46" s="695">
        <f t="shared" si="16"/>
        <v>0</v>
      </c>
      <c r="I46" s="694">
        <v>0</v>
      </c>
      <c r="J46" s="695">
        <f t="shared" si="12"/>
        <v>0</v>
      </c>
      <c r="K46" s="694">
        <v>0</v>
      </c>
      <c r="L46" s="695">
        <f t="shared" si="13"/>
        <v>0</v>
      </c>
    </row>
    <row r="47" spans="1:20" ht="20.25" customHeight="1">
      <c r="A47" s="691">
        <f t="shared" si="14"/>
        <v>35</v>
      </c>
      <c r="B47" s="688" t="s">
        <v>1014</v>
      </c>
      <c r="C47" s="687" t="s">
        <v>144</v>
      </c>
      <c r="D47" s="785">
        <f t="shared" si="15"/>
        <v>2025</v>
      </c>
      <c r="E47" s="692">
        <f>185/365</f>
        <v>0.50684931506849318</v>
      </c>
      <c r="F47" s="694">
        <v>0</v>
      </c>
      <c r="G47" s="694">
        <v>0</v>
      </c>
      <c r="H47" s="695">
        <f t="shared" si="16"/>
        <v>0</v>
      </c>
      <c r="I47" s="694">
        <v>0</v>
      </c>
      <c r="J47" s="695">
        <f t="shared" si="12"/>
        <v>0</v>
      </c>
      <c r="K47" s="694">
        <v>0</v>
      </c>
      <c r="L47" s="695">
        <f t="shared" si="13"/>
        <v>0</v>
      </c>
    </row>
    <row r="48" spans="1:20" ht="20.25" customHeight="1">
      <c r="A48" s="691">
        <f t="shared" si="14"/>
        <v>36</v>
      </c>
      <c r="B48" s="688" t="s">
        <v>1014</v>
      </c>
      <c r="C48" s="687" t="s">
        <v>102</v>
      </c>
      <c r="D48" s="785">
        <f t="shared" si="15"/>
        <v>2025</v>
      </c>
      <c r="E48" s="692">
        <f>154/365</f>
        <v>0.42191780821917807</v>
      </c>
      <c r="F48" s="694">
        <v>0</v>
      </c>
      <c r="G48" s="694">
        <v>0</v>
      </c>
      <c r="H48" s="695">
        <f t="shared" si="16"/>
        <v>0</v>
      </c>
      <c r="I48" s="694">
        <v>0</v>
      </c>
      <c r="J48" s="695">
        <f t="shared" si="12"/>
        <v>0</v>
      </c>
      <c r="K48" s="694">
        <v>0</v>
      </c>
      <c r="L48" s="695">
        <f t="shared" si="13"/>
        <v>0</v>
      </c>
    </row>
    <row r="49" spans="1:12" ht="20.25" customHeight="1">
      <c r="A49" s="691">
        <f t="shared" si="14"/>
        <v>37</v>
      </c>
      <c r="B49" s="688" t="s">
        <v>1014</v>
      </c>
      <c r="C49" s="687" t="s">
        <v>101</v>
      </c>
      <c r="D49" s="785">
        <f t="shared" si="15"/>
        <v>2025</v>
      </c>
      <c r="E49" s="692">
        <f>123/365</f>
        <v>0.33698630136986302</v>
      </c>
      <c r="F49" s="694">
        <v>0</v>
      </c>
      <c r="G49" s="694">
        <v>0</v>
      </c>
      <c r="H49" s="695">
        <f t="shared" si="16"/>
        <v>0</v>
      </c>
      <c r="I49" s="694">
        <v>0</v>
      </c>
      <c r="J49" s="695">
        <f t="shared" si="12"/>
        <v>0</v>
      </c>
      <c r="K49" s="694">
        <v>0</v>
      </c>
      <c r="L49" s="695">
        <f t="shared" si="13"/>
        <v>0</v>
      </c>
    </row>
    <row r="50" spans="1:12" ht="20.25" customHeight="1">
      <c r="A50" s="691">
        <f t="shared" si="14"/>
        <v>38</v>
      </c>
      <c r="B50" s="688" t="s">
        <v>1014</v>
      </c>
      <c r="C50" s="687" t="s">
        <v>100</v>
      </c>
      <c r="D50" s="785">
        <f t="shared" si="15"/>
        <v>2025</v>
      </c>
      <c r="E50" s="692">
        <f>93/365</f>
        <v>0.25479452054794521</v>
      </c>
      <c r="F50" s="694">
        <v>0</v>
      </c>
      <c r="G50" s="694">
        <v>0</v>
      </c>
      <c r="H50" s="695">
        <f t="shared" si="16"/>
        <v>0</v>
      </c>
      <c r="I50" s="694">
        <v>0</v>
      </c>
      <c r="J50" s="695">
        <f t="shared" si="12"/>
        <v>0</v>
      </c>
      <c r="K50" s="694">
        <v>0</v>
      </c>
      <c r="L50" s="695">
        <f t="shared" si="13"/>
        <v>0</v>
      </c>
    </row>
    <row r="51" spans="1:12" ht="20.25" customHeight="1">
      <c r="A51" s="691">
        <f t="shared" si="14"/>
        <v>39</v>
      </c>
      <c r="B51" s="688" t="s">
        <v>1014</v>
      </c>
      <c r="C51" s="687" t="s">
        <v>106</v>
      </c>
      <c r="D51" s="785">
        <f t="shared" si="15"/>
        <v>2025</v>
      </c>
      <c r="E51" s="692">
        <f>62/365</f>
        <v>0.16986301369863013</v>
      </c>
      <c r="F51" s="694">
        <v>0</v>
      </c>
      <c r="G51" s="694">
        <v>0</v>
      </c>
      <c r="H51" s="695">
        <f t="shared" si="16"/>
        <v>0</v>
      </c>
      <c r="I51" s="694">
        <v>0</v>
      </c>
      <c r="J51" s="695">
        <f t="shared" si="12"/>
        <v>0</v>
      </c>
      <c r="K51" s="694">
        <v>0</v>
      </c>
      <c r="L51" s="695">
        <f t="shared" si="13"/>
        <v>0</v>
      </c>
    </row>
    <row r="52" spans="1:12" ht="20.25" customHeight="1">
      <c r="A52" s="691">
        <f t="shared" si="14"/>
        <v>40</v>
      </c>
      <c r="B52" s="688" t="s">
        <v>1014</v>
      </c>
      <c r="C52" s="687" t="s">
        <v>99</v>
      </c>
      <c r="D52" s="785">
        <f t="shared" si="15"/>
        <v>2025</v>
      </c>
      <c r="E52" s="692">
        <f>32/365</f>
        <v>8.7671232876712329E-2</v>
      </c>
      <c r="F52" s="694">
        <v>0</v>
      </c>
      <c r="G52" s="694">
        <v>0</v>
      </c>
      <c r="H52" s="695">
        <f t="shared" si="16"/>
        <v>0</v>
      </c>
      <c r="I52" s="694">
        <v>0</v>
      </c>
      <c r="J52" s="695">
        <f t="shared" si="12"/>
        <v>0</v>
      </c>
      <c r="K52" s="694">
        <v>0</v>
      </c>
      <c r="L52" s="695">
        <f t="shared" si="13"/>
        <v>0</v>
      </c>
    </row>
    <row r="53" spans="1:12" ht="20.25" customHeight="1">
      <c r="A53" s="691">
        <f t="shared" si="14"/>
        <v>41</v>
      </c>
      <c r="B53" s="688" t="s">
        <v>1014</v>
      </c>
      <c r="C53" s="687" t="s">
        <v>98</v>
      </c>
      <c r="D53" s="785">
        <f t="shared" si="15"/>
        <v>2025</v>
      </c>
      <c r="E53" s="692">
        <f>1/365</f>
        <v>2.7397260273972603E-3</v>
      </c>
      <c r="F53" s="694">
        <v>0</v>
      </c>
      <c r="G53" s="694">
        <v>0</v>
      </c>
      <c r="H53" s="695">
        <f t="shared" si="16"/>
        <v>0</v>
      </c>
      <c r="I53" s="694">
        <v>0</v>
      </c>
      <c r="J53" s="695">
        <f t="shared" si="12"/>
        <v>0</v>
      </c>
      <c r="K53" s="694">
        <v>0</v>
      </c>
      <c r="L53" s="695">
        <f t="shared" si="13"/>
        <v>0</v>
      </c>
    </row>
    <row r="54" spans="1:12" ht="20.25" customHeight="1">
      <c r="A54" s="691">
        <f t="shared" si="14"/>
        <v>42</v>
      </c>
      <c r="B54" s="688" t="s">
        <v>1019</v>
      </c>
      <c r="F54" s="695">
        <f t="shared" ref="F54:L54" si="17">SUM(F41:F53)</f>
        <v>0</v>
      </c>
      <c r="G54" s="695">
        <f t="shared" si="17"/>
        <v>0</v>
      </c>
      <c r="H54" s="695">
        <f t="shared" si="17"/>
        <v>0</v>
      </c>
      <c r="I54" s="695">
        <f t="shared" si="17"/>
        <v>0</v>
      </c>
      <c r="J54" s="695">
        <f t="shared" si="17"/>
        <v>0</v>
      </c>
      <c r="K54" s="695">
        <f t="shared" si="17"/>
        <v>0</v>
      </c>
      <c r="L54" s="695">
        <f t="shared" si="17"/>
        <v>0</v>
      </c>
    </row>
    <row r="55" spans="1:12">
      <c r="B55" s="687"/>
    </row>
    <row r="56" spans="1:12">
      <c r="B56" s="687"/>
    </row>
    <row r="57" spans="1:12" ht="15.75" customHeight="1">
      <c r="A57" s="696" t="s">
        <v>1020</v>
      </c>
      <c r="B57" s="687" t="s">
        <v>1021</v>
      </c>
    </row>
    <row r="58" spans="1:12">
      <c r="A58" s="696" t="s">
        <v>1022</v>
      </c>
      <c r="B58" s="687" t="s">
        <v>1023</v>
      </c>
      <c r="D58" s="697"/>
      <c r="E58" s="697"/>
      <c r="F58" s="697"/>
      <c r="G58" s="697"/>
      <c r="H58" s="697"/>
      <c r="I58" s="750"/>
    </row>
    <row r="59" spans="1:12">
      <c r="A59" s="698" t="s">
        <v>75</v>
      </c>
      <c r="B59" s="687" t="s">
        <v>1024</v>
      </c>
      <c r="D59" s="697"/>
      <c r="E59" s="697"/>
      <c r="F59" s="697"/>
      <c r="G59" s="697"/>
      <c r="H59" s="697"/>
      <c r="I59" s="750"/>
    </row>
    <row r="60" spans="1:12">
      <c r="A60" s="698" t="s">
        <v>76</v>
      </c>
      <c r="B60" s="687" t="s">
        <v>1025</v>
      </c>
      <c r="D60" s="697"/>
      <c r="E60" s="697"/>
      <c r="F60" s="697"/>
      <c r="G60" s="697"/>
      <c r="H60" s="697"/>
      <c r="I60" s="750"/>
    </row>
    <row r="61" spans="1:12">
      <c r="A61" s="698" t="s">
        <v>77</v>
      </c>
      <c r="B61" s="688" t="s">
        <v>1026</v>
      </c>
      <c r="D61" s="699"/>
      <c r="E61" s="699"/>
    </row>
    <row r="62" spans="1:12">
      <c r="D62" s="700"/>
      <c r="E62" s="700"/>
    </row>
    <row r="63" spans="1:12">
      <c r="D63" s="700"/>
      <c r="E63" s="700"/>
    </row>
    <row r="64" spans="1:12">
      <c r="D64" s="700"/>
      <c r="E64" s="700"/>
    </row>
    <row r="65" spans="2:10">
      <c r="D65" s="700"/>
      <c r="E65" s="700"/>
    </row>
    <row r="66" spans="2:10">
      <c r="D66" s="700"/>
      <c r="E66" s="700"/>
      <c r="J66" s="700"/>
    </row>
    <row r="67" spans="2:10">
      <c r="D67" s="700"/>
      <c r="E67" s="700"/>
    </row>
    <row r="68" spans="2:10">
      <c r="D68" s="700"/>
      <c r="E68" s="700"/>
    </row>
    <row r="69" spans="2:10">
      <c r="D69" s="700"/>
      <c r="E69" s="700"/>
    </row>
    <row r="70" spans="2:10">
      <c r="D70" s="700"/>
      <c r="E70" s="700"/>
    </row>
    <row r="71" spans="2:10">
      <c r="D71" s="700"/>
      <c r="E71" s="700"/>
    </row>
    <row r="72" spans="2:10">
      <c r="B72" s="687"/>
      <c r="D72" s="700"/>
      <c r="E72" s="700"/>
    </row>
    <row r="73" spans="2:10">
      <c r="D73" s="700"/>
      <c r="E73" s="700"/>
    </row>
    <row r="74" spans="2:10">
      <c r="B74" s="687"/>
      <c r="D74" s="700"/>
      <c r="E74" s="700"/>
    </row>
    <row r="178" spans="9:9">
      <c r="I178" s="751"/>
    </row>
    <row r="213" spans="2:2">
      <c r="B213" s="688" t="s">
        <v>1445</v>
      </c>
    </row>
  </sheetData>
  <customSheetViews>
    <customSheetView guid="{FBCC48E4-C877-408C-9E23-E60DD74454B1}" fitToPage="1">
      <selection activeCell="D41" sqref="D41:D53"/>
      <pageMargins left="0.25" right="0.25" top="0.75" bottom="0.75" header="0.3" footer="0.3"/>
      <pageSetup scale="70" fitToHeight="0" orientation="landscape" r:id="rId1"/>
    </customSheetView>
  </customSheetViews>
  <mergeCells count="3">
    <mergeCell ref="A1:L1"/>
    <mergeCell ref="A2:L2"/>
    <mergeCell ref="A3:L3"/>
  </mergeCells>
  <printOptions horizontalCentered="1"/>
  <pageMargins left="3.472222222222222E-3" right="3.472222222222222E-3" top="6.9444444444444441E-3" bottom="6.9444444444444441E-3" header="4.1666666666666666E-3" footer="4.1666666666666666E-3"/>
  <pageSetup scale="73" fitToHeight="0" orientation="landscape" r:id="rId2"/>
  <customProperties>
    <customPr name="_pios_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U213"/>
  <sheetViews>
    <sheetView tabSelected="1" topLeftCell="C4" zoomScale="70" zoomScaleNormal="70" zoomScaleSheetLayoutView="80" workbookViewId="0">
      <selection activeCell="A18" sqref="A18"/>
    </sheetView>
  </sheetViews>
  <sheetFormatPr defaultColWidth="8.88671875" defaultRowHeight="12.75"/>
  <cols>
    <col min="1" max="1" width="5.33203125" style="673" customWidth="1"/>
    <col min="2" max="2" width="51.44140625" style="679" customWidth="1"/>
    <col min="3" max="3" width="22.109375" style="673" customWidth="1"/>
    <col min="4" max="4" width="16.33203125" style="673" customWidth="1"/>
    <col min="5" max="5" width="11.88671875" style="673" customWidth="1"/>
    <col min="6" max="6" width="13.88671875" style="673" customWidth="1"/>
    <col min="7" max="7" width="13.109375" style="673" customWidth="1"/>
    <col min="8" max="8" width="77.6640625" style="673" customWidth="1"/>
    <col min="9" max="16384" width="8.88671875" style="673"/>
  </cols>
  <sheetData>
    <row r="1" spans="1:21">
      <c r="B1" s="1174" t="s">
        <v>1027</v>
      </c>
      <c r="C1" s="1174"/>
      <c r="D1" s="1174"/>
      <c r="E1" s="1174"/>
      <c r="F1" s="1174"/>
      <c r="G1" s="1174"/>
      <c r="H1" s="1174"/>
    </row>
    <row r="2" spans="1:21">
      <c r="B2" s="1174" t="str">
        <f>'Attachment H'!K3</f>
        <v>For  the 12 months ended 12/31/2025</v>
      </c>
      <c r="C2" s="1174"/>
      <c r="D2" s="1174"/>
      <c r="E2" s="1174"/>
      <c r="F2" s="1174"/>
      <c r="G2" s="1174"/>
      <c r="H2" s="1174"/>
    </row>
    <row r="3" spans="1:21">
      <c r="B3" s="1175" t="str">
        <f>+'Attachment H'!D5</f>
        <v>GridLiance High Plains LLC</v>
      </c>
      <c r="C3" s="1174" t="e">
        <f>+'Attachment H'!#REF!</f>
        <v>#REF!</v>
      </c>
      <c r="D3" s="1174">
        <f>+'Attachment H'!A5</f>
        <v>0</v>
      </c>
      <c r="E3" s="1174">
        <f>+'Attachment H'!B5</f>
        <v>0</v>
      </c>
      <c r="F3" s="1174">
        <f>+'Attachment H'!C5</f>
        <v>0</v>
      </c>
      <c r="G3" s="1174" t="str">
        <f>+'Attachment H'!D5</f>
        <v>GridLiance High Plains LLC</v>
      </c>
      <c r="H3" s="1176">
        <f>+'Attachment H'!E5</f>
        <v>0</v>
      </c>
    </row>
    <row r="4" spans="1:21">
      <c r="B4" s="673"/>
    </row>
    <row r="5" spans="1:21">
      <c r="D5" s="675"/>
      <c r="E5" s="675"/>
      <c r="G5" s="675"/>
    </row>
    <row r="6" spans="1:21">
      <c r="U6" s="675"/>
    </row>
    <row r="7" spans="1:21" ht="34.5" customHeight="1">
      <c r="A7" s="701" t="s">
        <v>988</v>
      </c>
      <c r="B7" s="701" t="s">
        <v>1028</v>
      </c>
      <c r="C7" s="702"/>
      <c r="D7" s="702"/>
      <c r="E7" s="703" t="s">
        <v>991</v>
      </c>
      <c r="F7" s="703" t="s">
        <v>992</v>
      </c>
      <c r="G7" s="701" t="s">
        <v>993</v>
      </c>
      <c r="H7" s="702"/>
      <c r="U7" s="675"/>
    </row>
    <row r="8" spans="1:21">
      <c r="B8" s="680"/>
      <c r="L8" s="124"/>
    </row>
    <row r="9" spans="1:21" ht="20.25" customHeight="1">
      <c r="A9" s="673">
        <v>1</v>
      </c>
      <c r="B9" s="673" t="s">
        <v>995</v>
      </c>
      <c r="E9" s="618">
        <f>+E54</f>
        <v>-4541189.8770000003</v>
      </c>
      <c r="F9" s="618">
        <f>+F54</f>
        <v>0</v>
      </c>
      <c r="G9" s="618">
        <f>+G54</f>
        <v>0</v>
      </c>
      <c r="H9" s="673" t="s">
        <v>1029</v>
      </c>
    </row>
    <row r="10" spans="1:21" ht="20.25" customHeight="1">
      <c r="A10" s="673">
        <f>+A9+1</f>
        <v>2</v>
      </c>
      <c r="B10" s="673" t="s">
        <v>1003</v>
      </c>
      <c r="E10" s="618">
        <f>+E78</f>
        <v>0</v>
      </c>
      <c r="F10" s="618">
        <f>+F78</f>
        <v>0</v>
      </c>
      <c r="G10" s="618">
        <f>+G78</f>
        <v>0</v>
      </c>
      <c r="H10" s="673" t="s">
        <v>1030</v>
      </c>
    </row>
    <row r="11" spans="1:21" ht="20.25" customHeight="1">
      <c r="A11" s="673">
        <f>+A10+1</f>
        <v>3</v>
      </c>
      <c r="B11" s="673" t="s">
        <v>1005</v>
      </c>
      <c r="E11" s="618">
        <f>E32</f>
        <v>0</v>
      </c>
      <c r="F11" s="618">
        <f>F32</f>
        <v>0</v>
      </c>
      <c r="G11" s="618">
        <f>G32</f>
        <v>0</v>
      </c>
      <c r="H11" s="673" t="s">
        <v>1031</v>
      </c>
    </row>
    <row r="12" spans="1:21" ht="20.25" customHeight="1">
      <c r="A12" s="673">
        <f>+A11+1</f>
        <v>4</v>
      </c>
      <c r="B12" s="673" t="s">
        <v>1032</v>
      </c>
      <c r="E12" s="618">
        <f>SUM(E9:E11)</f>
        <v>-4541189.8770000003</v>
      </c>
      <c r="F12" s="618">
        <f>SUM(F9:F11)</f>
        <v>0</v>
      </c>
      <c r="G12" s="618">
        <f>SUM(G9:G11)</f>
        <v>0</v>
      </c>
      <c r="H12" s="704" t="s">
        <v>1033</v>
      </c>
    </row>
    <row r="13" spans="1:21">
      <c r="B13" s="673"/>
      <c r="D13" s="704"/>
      <c r="H13" s="618"/>
    </row>
    <row r="14" spans="1:21">
      <c r="B14" s="673"/>
      <c r="H14" s="681"/>
    </row>
    <row r="15" spans="1:21">
      <c r="B15" s="1180" t="s">
        <v>1034</v>
      </c>
      <c r="C15" s="1180"/>
      <c r="D15" s="1180"/>
      <c r="E15" s="1180"/>
      <c r="F15" s="1180"/>
      <c r="G15" s="1180"/>
      <c r="H15" s="1180"/>
    </row>
    <row r="16" spans="1:21">
      <c r="D16" s="675"/>
      <c r="E16" s="675"/>
      <c r="F16" s="675"/>
      <c r="G16" s="675"/>
    </row>
    <row r="17" spans="1:8">
      <c r="B17" s="675" t="s">
        <v>75</v>
      </c>
      <c r="C17" s="675" t="s">
        <v>76</v>
      </c>
      <c r="D17" s="675" t="s">
        <v>77</v>
      </c>
      <c r="E17" s="675" t="s">
        <v>78</v>
      </c>
      <c r="F17" s="675" t="s">
        <v>79</v>
      </c>
      <c r="G17" s="675" t="s">
        <v>80</v>
      </c>
      <c r="H17" s="675" t="s">
        <v>81</v>
      </c>
    </row>
    <row r="18" spans="1:8" ht="25.5">
      <c r="B18" s="679" t="s">
        <v>1005</v>
      </c>
      <c r="C18" s="705" t="s">
        <v>21</v>
      </c>
      <c r="D18" s="705" t="s">
        <v>1035</v>
      </c>
      <c r="E18" s="705" t="s">
        <v>991</v>
      </c>
      <c r="F18" s="705" t="s">
        <v>992</v>
      </c>
      <c r="G18" s="705" t="s">
        <v>993</v>
      </c>
      <c r="H18" s="705" t="s">
        <v>1036</v>
      </c>
    </row>
    <row r="19" spans="1:8" ht="30" customHeight="1">
      <c r="A19" s="673">
        <f>A12+1</f>
        <v>5</v>
      </c>
      <c r="B19" s="706"/>
      <c r="C19" s="707"/>
      <c r="D19" s="708"/>
      <c r="E19" s="708">
        <v>0</v>
      </c>
      <c r="F19" s="708"/>
      <c r="G19" s="708"/>
      <c r="H19" s="709"/>
    </row>
    <row r="20" spans="1:8" ht="30" customHeight="1">
      <c r="A20" s="673">
        <f t="shared" ref="A20:A32" si="0">+A19+1</f>
        <v>6</v>
      </c>
      <c r="B20" s="710"/>
      <c r="C20" s="707"/>
      <c r="D20" s="708"/>
      <c r="E20" s="708"/>
      <c r="F20" s="708"/>
      <c r="G20" s="708"/>
      <c r="H20" s="709"/>
    </row>
    <row r="21" spans="1:8" ht="30" customHeight="1">
      <c r="A21" s="673">
        <f t="shared" si="0"/>
        <v>7</v>
      </c>
      <c r="B21" s="710"/>
      <c r="C21" s="707"/>
      <c r="D21" s="708"/>
      <c r="E21" s="708"/>
      <c r="F21" s="708"/>
      <c r="G21" s="708"/>
      <c r="H21" s="709"/>
    </row>
    <row r="22" spans="1:8" ht="30" customHeight="1">
      <c r="A22" s="673">
        <f t="shared" si="0"/>
        <v>8</v>
      </c>
      <c r="B22" s="710"/>
      <c r="C22" s="707"/>
      <c r="D22" s="708"/>
      <c r="E22" s="708"/>
      <c r="F22" s="708"/>
      <c r="G22" s="708"/>
      <c r="H22" s="709"/>
    </row>
    <row r="23" spans="1:8" ht="30" customHeight="1">
      <c r="A23" s="673">
        <f t="shared" si="0"/>
        <v>9</v>
      </c>
      <c r="B23" s="710"/>
      <c r="C23" s="707"/>
      <c r="D23" s="708"/>
      <c r="E23" s="708"/>
      <c r="F23" s="708"/>
      <c r="G23" s="708"/>
      <c r="H23" s="709"/>
    </row>
    <row r="24" spans="1:8" ht="30" customHeight="1">
      <c r="A24" s="673">
        <f t="shared" si="0"/>
        <v>10</v>
      </c>
      <c r="B24" s="710"/>
      <c r="C24" s="707"/>
      <c r="D24" s="708"/>
      <c r="E24" s="708"/>
      <c r="F24" s="708"/>
      <c r="G24" s="708"/>
      <c r="H24" s="709"/>
    </row>
    <row r="25" spans="1:8" ht="30" customHeight="1">
      <c r="A25" s="673">
        <f t="shared" si="0"/>
        <v>11</v>
      </c>
      <c r="B25" s="710"/>
      <c r="C25" s="707"/>
      <c r="D25" s="708"/>
      <c r="E25" s="708"/>
      <c r="F25" s="708"/>
      <c r="G25" s="708"/>
      <c r="H25" s="709"/>
    </row>
    <row r="26" spans="1:8" ht="30" customHeight="1">
      <c r="A26" s="673">
        <f t="shared" si="0"/>
        <v>12</v>
      </c>
      <c r="B26" s="784" t="s">
        <v>1102</v>
      </c>
      <c r="C26" s="707">
        <f>E26</f>
        <v>0</v>
      </c>
      <c r="D26" s="711"/>
      <c r="E26" s="708"/>
      <c r="F26" s="708"/>
      <c r="G26" s="708"/>
      <c r="H26" s="709"/>
    </row>
    <row r="27" spans="1:8" ht="30" customHeight="1">
      <c r="A27" s="673">
        <f t="shared" si="0"/>
        <v>13</v>
      </c>
      <c r="B27" s="784" t="s">
        <v>1103</v>
      </c>
      <c r="C27" s="707"/>
      <c r="D27" s="708"/>
      <c r="E27" s="708"/>
      <c r="F27" s="708"/>
      <c r="G27" s="708"/>
      <c r="H27" s="709"/>
    </row>
    <row r="28" spans="1:8" ht="30" customHeight="1">
      <c r="A28" s="673">
        <f t="shared" si="0"/>
        <v>14</v>
      </c>
      <c r="B28" s="712" t="s">
        <v>1037</v>
      </c>
      <c r="C28" s="713"/>
      <c r="D28" s="713"/>
      <c r="E28" s="713">
        <v>0</v>
      </c>
      <c r="F28" s="713"/>
      <c r="G28" s="713"/>
      <c r="H28" s="714" t="s">
        <v>1038</v>
      </c>
    </row>
    <row r="29" spans="1:8" ht="20.25" customHeight="1">
      <c r="A29" s="673">
        <f t="shared" si="0"/>
        <v>15</v>
      </c>
      <c r="B29" s="715" t="s">
        <v>1039</v>
      </c>
      <c r="C29" s="716">
        <f>SUBTOTAL(9,C19:C28)</f>
        <v>0</v>
      </c>
      <c r="D29" s="717">
        <f>SUM(D19:D28)</f>
        <v>0</v>
      </c>
      <c r="E29" s="717">
        <f>SUM(E19:E28)</f>
        <v>0</v>
      </c>
      <c r="F29" s="717">
        <f>SUM(F19:F28)</f>
        <v>0</v>
      </c>
      <c r="G29" s="717">
        <f>SUM(G19:G28)</f>
        <v>0</v>
      </c>
      <c r="H29" s="718"/>
    </row>
    <row r="30" spans="1:8" ht="20.25" customHeight="1">
      <c r="A30" s="673">
        <f t="shared" si="0"/>
        <v>16</v>
      </c>
      <c r="B30" s="719" t="s">
        <v>1040</v>
      </c>
      <c r="C30" s="720"/>
      <c r="D30" s="720"/>
      <c r="E30" s="720"/>
      <c r="F30" s="721"/>
      <c r="G30" s="722"/>
      <c r="H30" s="709"/>
    </row>
    <row r="31" spans="1:8" ht="20.25" customHeight="1">
      <c r="A31" s="673">
        <f t="shared" si="0"/>
        <v>17</v>
      </c>
      <c r="B31" s="723" t="s">
        <v>1041</v>
      </c>
      <c r="C31" s="724"/>
      <c r="D31" s="724"/>
      <c r="E31" s="724"/>
      <c r="F31" s="724"/>
      <c r="G31" s="724"/>
      <c r="H31" s="725"/>
    </row>
    <row r="32" spans="1:8" ht="20.25" customHeight="1" thickBot="1">
      <c r="A32" s="673">
        <f t="shared" si="0"/>
        <v>18</v>
      </c>
      <c r="B32" s="726" t="s">
        <v>21</v>
      </c>
      <c r="C32" s="727">
        <f>+C29-C30-C31</f>
        <v>0</v>
      </c>
      <c r="D32" s="727">
        <f>+D29-D30-D31</f>
        <v>0</v>
      </c>
      <c r="E32" s="727">
        <f>+E29-E30-E31</f>
        <v>0</v>
      </c>
      <c r="F32" s="727">
        <f>+F29-F30-F31</f>
        <v>0</v>
      </c>
      <c r="G32" s="727">
        <f>+G29-G30-G31</f>
        <v>0</v>
      </c>
      <c r="H32" s="728"/>
    </row>
    <row r="33" spans="1:8" ht="20.25" customHeight="1" thickTop="1">
      <c r="B33" s="673" t="s">
        <v>1042</v>
      </c>
      <c r="C33" s="704"/>
      <c r="D33" s="729"/>
      <c r="E33" s="675"/>
      <c r="G33" s="730"/>
    </row>
    <row r="34" spans="1:8" ht="20.25" customHeight="1">
      <c r="B34" s="1179" t="s">
        <v>1043</v>
      </c>
      <c r="C34" s="1179"/>
      <c r="D34" s="1179"/>
      <c r="E34" s="1179"/>
      <c r="F34" s="1179"/>
      <c r="G34" s="1179"/>
    </row>
    <row r="35" spans="1:8" ht="20.25" customHeight="1">
      <c r="B35" s="679" t="s">
        <v>1044</v>
      </c>
      <c r="F35" s="675"/>
      <c r="G35" s="675"/>
    </row>
    <row r="36" spans="1:8" ht="20.25" customHeight="1">
      <c r="B36" s="679" t="s">
        <v>1045</v>
      </c>
      <c r="F36" s="675"/>
      <c r="G36" s="675"/>
    </row>
    <row r="37" spans="1:8" ht="20.25" customHeight="1">
      <c r="B37" s="679" t="s">
        <v>1046</v>
      </c>
      <c r="F37" s="675"/>
      <c r="G37" s="675"/>
    </row>
    <row r="38" spans="1:8" ht="35.25" customHeight="1">
      <c r="B38" s="1179" t="s">
        <v>1047</v>
      </c>
      <c r="C38" s="1179"/>
      <c r="D38" s="1179"/>
      <c r="E38" s="1179"/>
      <c r="F38" s="1179"/>
      <c r="G38" s="1179"/>
      <c r="H38" s="731"/>
    </row>
    <row r="39" spans="1:8">
      <c r="B39" s="731"/>
      <c r="C39" s="731"/>
      <c r="D39" s="731"/>
      <c r="E39" s="731"/>
      <c r="F39" s="731"/>
      <c r="G39" s="731"/>
      <c r="H39" s="731"/>
    </row>
    <row r="40" spans="1:8">
      <c r="B40" s="673"/>
    </row>
    <row r="41" spans="1:8">
      <c r="B41" s="675" t="s">
        <v>75</v>
      </c>
      <c r="C41" s="675" t="s">
        <v>76</v>
      </c>
      <c r="D41" s="675" t="s">
        <v>77</v>
      </c>
      <c r="E41" s="675" t="s">
        <v>78</v>
      </c>
      <c r="F41" s="675" t="s">
        <v>79</v>
      </c>
      <c r="G41" s="675" t="s">
        <v>80</v>
      </c>
      <c r="H41" s="675" t="s">
        <v>81</v>
      </c>
    </row>
    <row r="42" spans="1:8" ht="25.5">
      <c r="B42" s="673" t="s">
        <v>1048</v>
      </c>
      <c r="C42" s="705" t="s">
        <v>21</v>
      </c>
      <c r="D42" s="705" t="s">
        <v>1035</v>
      </c>
      <c r="E42" s="705" t="s">
        <v>991</v>
      </c>
      <c r="F42" s="705" t="s">
        <v>992</v>
      </c>
      <c r="G42" s="705" t="s">
        <v>993</v>
      </c>
      <c r="H42" s="705" t="s">
        <v>1036</v>
      </c>
    </row>
    <row r="43" spans="1:8" ht="30" customHeight="1">
      <c r="A43" s="673">
        <f>A32+1</f>
        <v>19</v>
      </c>
      <c r="B43" s="710"/>
      <c r="C43" s="707"/>
      <c r="D43" s="708"/>
      <c r="E43" s="708"/>
      <c r="F43" s="708"/>
      <c r="G43" s="708"/>
      <c r="H43" s="709"/>
    </row>
    <row r="44" spans="1:8" ht="30" customHeight="1">
      <c r="A44" s="673">
        <f t="shared" ref="A44:A54" si="1">+A43+1</f>
        <v>20</v>
      </c>
      <c r="B44" s="710"/>
      <c r="C44" s="707"/>
      <c r="D44" s="708"/>
      <c r="E44" s="708"/>
      <c r="F44" s="708"/>
      <c r="G44" s="708"/>
      <c r="H44" s="709"/>
    </row>
    <row r="45" spans="1:8" ht="30" customHeight="1">
      <c r="A45" s="673">
        <f t="shared" si="1"/>
        <v>21</v>
      </c>
      <c r="B45" s="710"/>
      <c r="C45" s="707"/>
      <c r="D45" s="708"/>
      <c r="E45" s="708"/>
      <c r="F45" s="708"/>
      <c r="G45" s="708"/>
      <c r="H45" s="709"/>
    </row>
    <row r="46" spans="1:8" ht="30" customHeight="1">
      <c r="A46" s="673">
        <f t="shared" si="1"/>
        <v>22</v>
      </c>
      <c r="B46" s="710"/>
      <c r="C46" s="708"/>
      <c r="D46" s="708"/>
      <c r="E46" s="708"/>
      <c r="F46" s="708"/>
      <c r="G46" s="708"/>
      <c r="H46" s="709"/>
    </row>
    <row r="47" spans="1:8" ht="30" customHeight="1">
      <c r="A47" s="673">
        <f t="shared" si="1"/>
        <v>23</v>
      </c>
      <c r="B47" s="710"/>
      <c r="C47" s="708"/>
      <c r="D47" s="708"/>
      <c r="E47" s="708"/>
      <c r="F47" s="708"/>
      <c r="G47" s="708"/>
      <c r="H47" s="709"/>
    </row>
    <row r="48" spans="1:8" ht="30" customHeight="1">
      <c r="A48" s="673">
        <f t="shared" si="1"/>
        <v>24</v>
      </c>
      <c r="B48" s="784" t="s">
        <v>1102</v>
      </c>
      <c r="C48" s="732">
        <f>E48</f>
        <v>0</v>
      </c>
      <c r="D48" s="732"/>
      <c r="E48" s="732"/>
      <c r="F48" s="732"/>
      <c r="G48" s="732"/>
      <c r="H48" s="709"/>
    </row>
    <row r="49" spans="1:8" ht="30" customHeight="1">
      <c r="A49" s="673">
        <f t="shared" si="1"/>
        <v>25</v>
      </c>
      <c r="B49" s="784" t="s">
        <v>1103</v>
      </c>
      <c r="C49" s="732"/>
      <c r="D49" s="732"/>
      <c r="E49" s="732"/>
      <c r="F49" s="732"/>
      <c r="G49" s="732"/>
      <c r="H49" s="709"/>
    </row>
    <row r="50" spans="1:8" ht="30" customHeight="1">
      <c r="A50" s="673">
        <f t="shared" si="1"/>
        <v>26</v>
      </c>
      <c r="B50" s="746" t="s">
        <v>1104</v>
      </c>
      <c r="C50" s="745">
        <f>E50</f>
        <v>-4541189.8770000003</v>
      </c>
      <c r="D50" s="745"/>
      <c r="E50" s="745">
        <f>Deferreds!V32</f>
        <v>-4541189.8770000003</v>
      </c>
      <c r="F50" s="745"/>
      <c r="G50" s="745"/>
      <c r="H50" s="714"/>
    </row>
    <row r="51" spans="1:8" ht="20.25" customHeight="1">
      <c r="A51" s="673">
        <f t="shared" si="1"/>
        <v>27</v>
      </c>
      <c r="B51" s="733" t="s">
        <v>1049</v>
      </c>
      <c r="C51" s="717">
        <f>SUBTOTAL(9,C43:C50)</f>
        <v>-4541189.8770000003</v>
      </c>
      <c r="D51" s="717">
        <f>SUM(D43:D50)</f>
        <v>0</v>
      </c>
      <c r="E51" s="717">
        <f>SUM(E43:E50)</f>
        <v>-4541189.8770000003</v>
      </c>
      <c r="F51" s="717">
        <f>SUM(F43:F50)</f>
        <v>0</v>
      </c>
      <c r="G51" s="717">
        <f>SUM(G43:G50)</f>
        <v>0</v>
      </c>
      <c r="H51" s="718"/>
    </row>
    <row r="52" spans="1:8" ht="20.25" customHeight="1">
      <c r="A52" s="673">
        <f t="shared" si="1"/>
        <v>28</v>
      </c>
      <c r="B52" s="733" t="s">
        <v>1040</v>
      </c>
      <c r="C52" s="720"/>
      <c r="D52" s="720"/>
      <c r="E52" s="720"/>
      <c r="F52" s="720"/>
      <c r="G52" s="720"/>
      <c r="H52" s="709"/>
    </row>
    <row r="53" spans="1:8" ht="20.25" customHeight="1">
      <c r="A53" s="673">
        <f t="shared" si="1"/>
        <v>29</v>
      </c>
      <c r="B53" s="734" t="s">
        <v>1041</v>
      </c>
      <c r="C53" s="724"/>
      <c r="D53" s="724"/>
      <c r="E53" s="724"/>
      <c r="F53" s="724"/>
      <c r="G53" s="724"/>
      <c r="H53" s="725"/>
    </row>
    <row r="54" spans="1:8" ht="20.25" customHeight="1" thickBot="1">
      <c r="A54" s="673">
        <f t="shared" si="1"/>
        <v>30</v>
      </c>
      <c r="B54" s="726" t="s">
        <v>21</v>
      </c>
      <c r="C54" s="727">
        <f>+C51-C52-C53</f>
        <v>-4541189.8770000003</v>
      </c>
      <c r="D54" s="727">
        <f>+D51-D52-D53</f>
        <v>0</v>
      </c>
      <c r="E54" s="727">
        <f>+E51-E52-E53</f>
        <v>-4541189.8770000003</v>
      </c>
      <c r="F54" s="727">
        <f>+F51-F52-F53</f>
        <v>0</v>
      </c>
      <c r="G54" s="727">
        <f>+G51-G52-G53</f>
        <v>0</v>
      </c>
      <c r="H54" s="728"/>
    </row>
    <row r="55" spans="1:8" ht="20.25" customHeight="1" thickTop="1">
      <c r="B55" s="673" t="s">
        <v>1050</v>
      </c>
      <c r="D55" s="675"/>
      <c r="E55" s="729"/>
      <c r="G55" s="731"/>
    </row>
    <row r="56" spans="1:8" ht="20.25" customHeight="1">
      <c r="B56" s="1179" t="s">
        <v>1043</v>
      </c>
      <c r="C56" s="1179"/>
      <c r="D56" s="1179"/>
      <c r="E56" s="1179"/>
      <c r="F56" s="1179"/>
      <c r="G56" s="1179"/>
    </row>
    <row r="57" spans="1:8" ht="20.25" customHeight="1">
      <c r="B57" s="679" t="s">
        <v>1044</v>
      </c>
      <c r="F57" s="675"/>
      <c r="G57" s="675"/>
    </row>
    <row r="58" spans="1:8" ht="20.25" customHeight="1">
      <c r="B58" s="679" t="s">
        <v>1045</v>
      </c>
      <c r="F58" s="675"/>
      <c r="G58" s="675"/>
    </row>
    <row r="59" spans="1:8" ht="20.25" customHeight="1">
      <c r="B59" s="679" t="s">
        <v>1046</v>
      </c>
      <c r="F59" s="675"/>
      <c r="G59" s="675"/>
    </row>
    <row r="60" spans="1:8" ht="35.25" customHeight="1">
      <c r="B60" s="1179" t="s">
        <v>1047</v>
      </c>
      <c r="C60" s="1179"/>
      <c r="D60" s="1179"/>
      <c r="E60" s="1179"/>
      <c r="F60" s="1179"/>
      <c r="G60" s="1179"/>
      <c r="H60" s="731"/>
    </row>
    <row r="61" spans="1:8">
      <c r="H61" s="731"/>
    </row>
    <row r="62" spans="1:8">
      <c r="H62" s="731"/>
    </row>
    <row r="63" spans="1:8">
      <c r="B63" s="675" t="s">
        <v>75</v>
      </c>
      <c r="C63" s="675" t="s">
        <v>76</v>
      </c>
      <c r="D63" s="675" t="s">
        <v>77</v>
      </c>
      <c r="E63" s="675" t="s">
        <v>78</v>
      </c>
      <c r="F63" s="675" t="s">
        <v>79</v>
      </c>
      <c r="G63" s="675" t="s">
        <v>80</v>
      </c>
      <c r="H63" s="675" t="s">
        <v>81</v>
      </c>
    </row>
    <row r="64" spans="1:8" ht="25.5">
      <c r="B64" s="673" t="s">
        <v>1051</v>
      </c>
      <c r="C64" s="705" t="s">
        <v>21</v>
      </c>
      <c r="D64" s="705" t="s">
        <v>1035</v>
      </c>
      <c r="E64" s="705" t="s">
        <v>991</v>
      </c>
      <c r="F64" s="705" t="s">
        <v>992</v>
      </c>
      <c r="G64" s="705" t="s">
        <v>993</v>
      </c>
      <c r="H64" s="705" t="s">
        <v>1036</v>
      </c>
    </row>
    <row r="65" spans="1:10" ht="30" customHeight="1">
      <c r="A65" s="673">
        <f>A54+1</f>
        <v>31</v>
      </c>
      <c r="B65" s="735"/>
      <c r="C65" s="707"/>
      <c r="D65" s="708"/>
      <c r="E65" s="708">
        <v>0</v>
      </c>
      <c r="F65" s="708"/>
      <c r="G65" s="708"/>
      <c r="H65" s="709"/>
    </row>
    <row r="66" spans="1:10" ht="30" customHeight="1">
      <c r="A66" s="673">
        <f t="shared" ref="A66:A78" si="2">+A65+1</f>
        <v>32</v>
      </c>
      <c r="B66" s="710"/>
      <c r="C66" s="707"/>
      <c r="D66" s="708"/>
      <c r="E66" s="708"/>
      <c r="F66" s="708"/>
      <c r="G66" s="708"/>
      <c r="H66" s="709"/>
      <c r="J66" s="736"/>
    </row>
    <row r="67" spans="1:10" ht="30" customHeight="1">
      <c r="A67" s="673">
        <f t="shared" si="2"/>
        <v>33</v>
      </c>
      <c r="B67" s="710"/>
      <c r="C67" s="707"/>
      <c r="D67" s="708"/>
      <c r="E67" s="708"/>
      <c r="F67" s="708"/>
      <c r="G67" s="708"/>
      <c r="H67" s="709"/>
    </row>
    <row r="68" spans="1:10" ht="30" customHeight="1">
      <c r="A68" s="673">
        <f t="shared" si="2"/>
        <v>34</v>
      </c>
      <c r="B68" s="710"/>
      <c r="C68" s="707"/>
      <c r="D68" s="708"/>
      <c r="E68" s="708"/>
      <c r="F68" s="708"/>
      <c r="G68" s="708"/>
      <c r="H68" s="709"/>
    </row>
    <row r="69" spans="1:10" ht="30" customHeight="1">
      <c r="A69" s="673">
        <f t="shared" si="2"/>
        <v>35</v>
      </c>
      <c r="B69" s="710"/>
      <c r="C69" s="708"/>
      <c r="D69" s="732"/>
      <c r="E69" s="708"/>
      <c r="F69" s="708"/>
      <c r="G69" s="708"/>
      <c r="H69" s="709"/>
    </row>
    <row r="70" spans="1:10" ht="30" customHeight="1">
      <c r="A70" s="673">
        <f t="shared" si="2"/>
        <v>36</v>
      </c>
      <c r="B70" s="710"/>
      <c r="C70" s="708"/>
      <c r="D70" s="732"/>
      <c r="E70" s="708"/>
      <c r="F70" s="708"/>
      <c r="G70" s="708"/>
      <c r="H70" s="709"/>
    </row>
    <row r="71" spans="1:10" ht="30" customHeight="1">
      <c r="A71" s="673">
        <f t="shared" si="2"/>
        <v>37</v>
      </c>
      <c r="B71" s="710"/>
      <c r="C71" s="708"/>
      <c r="D71" s="732"/>
      <c r="E71" s="708"/>
      <c r="F71" s="708"/>
      <c r="G71" s="708"/>
      <c r="H71" s="709"/>
    </row>
    <row r="72" spans="1:10" ht="30" customHeight="1">
      <c r="A72" s="673">
        <f t="shared" si="2"/>
        <v>38</v>
      </c>
      <c r="B72" s="784" t="s">
        <v>1102</v>
      </c>
      <c r="C72" s="708"/>
      <c r="D72" s="711"/>
      <c r="E72" s="708"/>
      <c r="F72" s="708"/>
      <c r="G72" s="708"/>
      <c r="H72" s="709"/>
    </row>
    <row r="73" spans="1:10" ht="30" customHeight="1">
      <c r="A73" s="673">
        <f t="shared" si="2"/>
        <v>39</v>
      </c>
      <c r="B73" s="784" t="s">
        <v>1103</v>
      </c>
      <c r="C73" s="708">
        <f>E73</f>
        <v>0</v>
      </c>
      <c r="D73" s="708"/>
      <c r="E73" s="708"/>
      <c r="F73" s="708"/>
      <c r="G73" s="708"/>
      <c r="H73" s="709"/>
    </row>
    <row r="74" spans="1:10" ht="30" customHeight="1">
      <c r="A74" s="673">
        <f t="shared" si="2"/>
        <v>40</v>
      </c>
      <c r="B74" s="712" t="s">
        <v>1052</v>
      </c>
      <c r="C74" s="737">
        <f>E74</f>
        <v>0</v>
      </c>
      <c r="D74" s="737"/>
      <c r="E74" s="737">
        <v>0</v>
      </c>
      <c r="F74" s="737"/>
      <c r="G74" s="737"/>
      <c r="H74" s="714" t="s">
        <v>1038</v>
      </c>
    </row>
    <row r="75" spans="1:10" ht="20.25" customHeight="1">
      <c r="A75" s="673">
        <f t="shared" si="2"/>
        <v>41</v>
      </c>
      <c r="B75" s="715" t="s">
        <v>1053</v>
      </c>
      <c r="C75" s="716">
        <f>SUBTOTAL(9,C65:C74)</f>
        <v>0</v>
      </c>
      <c r="D75" s="716">
        <f>SUM(D65:D74)</f>
        <v>0</v>
      </c>
      <c r="E75" s="716">
        <f>SUM(E65:E74)</f>
        <v>0</v>
      </c>
      <c r="F75" s="716">
        <f>SUM(F65:F74)</f>
        <v>0</v>
      </c>
      <c r="G75" s="716">
        <f>SUM(G65:G74)</f>
        <v>0</v>
      </c>
      <c r="H75" s="709"/>
    </row>
    <row r="76" spans="1:10" ht="20.25" customHeight="1">
      <c r="A76" s="673">
        <f t="shared" si="2"/>
        <v>42</v>
      </c>
      <c r="B76" s="715" t="s">
        <v>1040</v>
      </c>
      <c r="C76" s="721"/>
      <c r="D76" s="721"/>
      <c r="E76" s="721"/>
      <c r="F76" s="721"/>
      <c r="G76" s="721"/>
      <c r="H76" s="709"/>
    </row>
    <row r="77" spans="1:10" ht="20.25" customHeight="1">
      <c r="A77" s="673">
        <f t="shared" si="2"/>
        <v>43</v>
      </c>
      <c r="B77" s="738" t="s">
        <v>1041</v>
      </c>
      <c r="C77" s="739"/>
      <c r="D77" s="739"/>
      <c r="E77" s="739"/>
      <c r="F77" s="739"/>
      <c r="G77" s="739"/>
      <c r="H77" s="725"/>
    </row>
    <row r="78" spans="1:10" ht="20.25" customHeight="1" thickBot="1">
      <c r="A78" s="673">
        <f t="shared" si="2"/>
        <v>44</v>
      </c>
      <c r="B78" s="726" t="s">
        <v>21</v>
      </c>
      <c r="C78" s="740">
        <f>+C75-C76-C77</f>
        <v>0</v>
      </c>
      <c r="D78" s="740">
        <f>+D75-D76-D77</f>
        <v>0</v>
      </c>
      <c r="E78" s="740">
        <f>+E75-E76-E77</f>
        <v>0</v>
      </c>
      <c r="F78" s="740">
        <f>+F75-F76-F77</f>
        <v>0</v>
      </c>
      <c r="G78" s="740">
        <f>+G75-G76-G77</f>
        <v>0</v>
      </c>
      <c r="H78" s="728"/>
    </row>
    <row r="79" spans="1:10" ht="20.25" customHeight="1" thickTop="1">
      <c r="B79" s="673" t="s">
        <v>1054</v>
      </c>
      <c r="E79" s="675"/>
      <c r="F79" s="675"/>
      <c r="H79" s="741"/>
    </row>
    <row r="80" spans="1:10" ht="20.25" customHeight="1">
      <c r="B80" s="1179" t="s">
        <v>1043</v>
      </c>
      <c r="C80" s="1179"/>
      <c r="D80" s="1179"/>
      <c r="E80" s="1179"/>
      <c r="F80" s="1179"/>
      <c r="G80" s="1179"/>
    </row>
    <row r="81" spans="2:9" ht="20.25" customHeight="1">
      <c r="B81" s="679" t="s">
        <v>1044</v>
      </c>
      <c r="F81" s="675"/>
      <c r="G81" s="675"/>
    </row>
    <row r="82" spans="2:9" ht="20.25" customHeight="1">
      <c r="B82" s="679" t="s">
        <v>1045</v>
      </c>
      <c r="F82" s="675"/>
      <c r="G82" s="675"/>
    </row>
    <row r="83" spans="2:9" ht="20.25" customHeight="1">
      <c r="B83" s="679" t="s">
        <v>1046</v>
      </c>
      <c r="F83" s="675"/>
      <c r="G83" s="675"/>
    </row>
    <row r="84" spans="2:9" ht="35.25" customHeight="1">
      <c r="B84" s="1179" t="s">
        <v>1047</v>
      </c>
      <c r="C84" s="1179"/>
      <c r="D84" s="1179"/>
      <c r="E84" s="1179"/>
      <c r="F84" s="1179"/>
      <c r="G84" s="1179"/>
    </row>
    <row r="86" spans="2:9" ht="15.75" customHeight="1">
      <c r="B86" s="742"/>
      <c r="C86" s="742"/>
      <c r="D86" s="742"/>
      <c r="E86" s="742"/>
      <c r="F86" s="742"/>
      <c r="G86" s="742"/>
      <c r="H86" s="742"/>
    </row>
    <row r="87" spans="2:9">
      <c r="B87" s="1174"/>
      <c r="C87" s="1174"/>
      <c r="D87" s="1174"/>
      <c r="E87" s="1174"/>
      <c r="F87" s="1174"/>
      <c r="G87" s="1174"/>
      <c r="H87" s="1174"/>
    </row>
    <row r="88" spans="2:9">
      <c r="B88" s="673"/>
    </row>
    <row r="89" spans="2:9">
      <c r="B89" s="673"/>
    </row>
    <row r="90" spans="2:9" ht="15.75" customHeight="1">
      <c r="B90" s="673"/>
    </row>
    <row r="91" spans="2:9">
      <c r="B91" s="673"/>
      <c r="D91" s="684"/>
      <c r="E91" s="684"/>
      <c r="F91" s="684"/>
      <c r="G91" s="684"/>
      <c r="H91" s="684"/>
      <c r="I91" s="685"/>
    </row>
    <row r="92" spans="2:9">
      <c r="B92" s="673"/>
      <c r="D92" s="684"/>
      <c r="E92" s="684"/>
      <c r="F92" s="684"/>
      <c r="G92" s="684"/>
      <c r="H92" s="684"/>
      <c r="I92" s="685"/>
    </row>
    <row r="93" spans="2:9">
      <c r="D93" s="675"/>
      <c r="E93" s="675"/>
    </row>
    <row r="94" spans="2:9">
      <c r="D94" s="446"/>
      <c r="E94" s="446"/>
    </row>
    <row r="95" spans="2:9">
      <c r="D95" s="446"/>
      <c r="E95" s="446"/>
    </row>
    <row r="96" spans="2:9">
      <c r="D96" s="446"/>
      <c r="E96" s="446"/>
    </row>
    <row r="97" spans="2:5">
      <c r="D97" s="446"/>
      <c r="E97" s="446"/>
    </row>
    <row r="98" spans="2:5">
      <c r="D98" s="446"/>
      <c r="E98" s="446"/>
    </row>
    <row r="99" spans="2:5">
      <c r="D99" s="446"/>
      <c r="E99" s="446"/>
    </row>
    <row r="100" spans="2:5">
      <c r="D100" s="446"/>
      <c r="E100" s="446"/>
    </row>
    <row r="101" spans="2:5">
      <c r="D101" s="446"/>
      <c r="E101" s="446"/>
    </row>
    <row r="102" spans="2:5">
      <c r="D102" s="446"/>
      <c r="E102" s="446"/>
    </row>
    <row r="103" spans="2:5">
      <c r="D103" s="446"/>
      <c r="E103" s="446"/>
    </row>
    <row r="104" spans="2:5">
      <c r="B104" s="673"/>
      <c r="D104" s="446"/>
      <c r="E104" s="446"/>
    </row>
    <row r="105" spans="2:5">
      <c r="D105" s="446"/>
      <c r="E105" s="446"/>
    </row>
    <row r="106" spans="2:5">
      <c r="B106" s="673"/>
      <c r="D106" s="446"/>
      <c r="E106" s="446"/>
    </row>
    <row r="210" spans="2:9">
      <c r="I210" s="686"/>
    </row>
    <row r="213" spans="2:9">
      <c r="B213" s="679" t="s">
        <v>1445</v>
      </c>
    </row>
  </sheetData>
  <customSheetViews>
    <customSheetView guid="{FBCC48E4-C877-408C-9E23-E60DD74454B1}" scale="70" fitToPage="1" topLeftCell="A47">
      <selection activeCell="E66" sqref="E66"/>
      <rowBreaks count="3" manualBreakCount="3">
        <brk id="40" max="16383" man="1"/>
        <brk id="60" max="16383" man="1"/>
        <brk id="84" max="16383" man="1"/>
      </rowBreaks>
      <pageMargins left="0.25" right="0.25" top="0.75" bottom="0.75" header="0.3" footer="0.3"/>
      <pageSetup scale="53" fitToHeight="0" orientation="landscape" r:id="rId1"/>
    </customSheetView>
  </customSheetViews>
  <mergeCells count="11">
    <mergeCell ref="B38:G38"/>
    <mergeCell ref="B1:H1"/>
    <mergeCell ref="B2:H2"/>
    <mergeCell ref="B3:H3"/>
    <mergeCell ref="B15:H15"/>
    <mergeCell ref="B34:G34"/>
    <mergeCell ref="B56:G56"/>
    <mergeCell ref="B60:G60"/>
    <mergeCell ref="B80:G80"/>
    <mergeCell ref="B84:G84"/>
    <mergeCell ref="B87:H87"/>
  </mergeCells>
  <printOptions horizontalCentered="1"/>
  <pageMargins left="3.472222222222222E-3" right="3.472222222222222E-3" top="6.9444444444444441E-3" bottom="6.9444444444444441E-3" header="4.1666666666666666E-3" footer="4.1666666666666666E-3"/>
  <pageSetup scale="55" fitToHeight="0" orientation="landscape" r:id="rId2"/>
  <rowBreaks count="3" manualBreakCount="3">
    <brk id="40" max="16383" man="1"/>
    <brk id="60" max="16383" man="1"/>
    <brk id="84" max="16383" man="1"/>
  </rowBreaks>
  <customProperties>
    <customPr name="_pios_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U213"/>
  <sheetViews>
    <sheetView tabSelected="1" topLeftCell="C4" zoomScale="85" zoomScaleNormal="85" zoomScaleSheetLayoutView="80" workbookViewId="0">
      <selection activeCell="A18" sqref="A18"/>
    </sheetView>
  </sheetViews>
  <sheetFormatPr defaultColWidth="8.88671875" defaultRowHeight="12.75"/>
  <cols>
    <col min="1" max="1" width="5.109375" style="673" customWidth="1"/>
    <col min="2" max="2" width="49.33203125" style="679" customWidth="1"/>
    <col min="3" max="3" width="22.109375" style="673" customWidth="1"/>
    <col min="4" max="4" width="15.109375" style="673" customWidth="1"/>
    <col min="5" max="5" width="12.5546875" style="673" customWidth="1"/>
    <col min="6" max="6" width="11.5546875" style="673" customWidth="1"/>
    <col min="7" max="7" width="14.88671875" style="673" customWidth="1"/>
    <col min="8" max="8" width="79.44140625" style="673" customWidth="1"/>
    <col min="9" max="16384" width="8.88671875" style="673"/>
  </cols>
  <sheetData>
    <row r="1" spans="1:21">
      <c r="B1" s="1174" t="s">
        <v>1055</v>
      </c>
      <c r="C1" s="1174"/>
      <c r="D1" s="1174"/>
      <c r="E1" s="1174"/>
      <c r="F1" s="1174"/>
      <c r="G1" s="1174"/>
      <c r="H1" s="1174"/>
    </row>
    <row r="2" spans="1:21">
      <c r="B2" s="1174" t="str">
        <f>'Attachment H'!K3</f>
        <v>For  the 12 months ended 12/31/2025</v>
      </c>
      <c r="C2" s="1181"/>
      <c r="D2" s="1181"/>
      <c r="E2" s="1181"/>
      <c r="F2" s="1181"/>
      <c r="G2" s="1181"/>
      <c r="H2" s="1181"/>
    </row>
    <row r="3" spans="1:21">
      <c r="B3" s="1175" t="str">
        <f>+'Attachment H'!D5</f>
        <v>GridLiance High Plains LLC</v>
      </c>
      <c r="C3" s="1174" t="e">
        <f>+'Attachment H'!#REF!</f>
        <v>#REF!</v>
      </c>
      <c r="D3" s="1174">
        <f>+'Attachment H'!A5</f>
        <v>0</v>
      </c>
      <c r="E3" s="1174">
        <f>+'Attachment H'!B5</f>
        <v>0</v>
      </c>
      <c r="F3" s="1174">
        <f>+'Attachment H'!C5</f>
        <v>0</v>
      </c>
      <c r="G3" s="1174" t="str">
        <f>+'Attachment H'!D5</f>
        <v>GridLiance High Plains LLC</v>
      </c>
      <c r="H3" s="1176">
        <f>+'Attachment H'!E5</f>
        <v>0</v>
      </c>
    </row>
    <row r="5" spans="1:21">
      <c r="D5" s="675"/>
      <c r="E5" s="675"/>
      <c r="G5" s="675"/>
    </row>
    <row r="6" spans="1:21">
      <c r="D6" s="675"/>
      <c r="E6" s="675"/>
      <c r="F6" s="675"/>
      <c r="G6" s="675"/>
      <c r="U6" s="675"/>
    </row>
    <row r="7" spans="1:21" ht="34.5" customHeight="1">
      <c r="A7" s="701" t="s">
        <v>988</v>
      </c>
      <c r="B7" s="701" t="s">
        <v>1028</v>
      </c>
      <c r="C7" s="702"/>
      <c r="D7" s="702"/>
      <c r="E7" s="703" t="s">
        <v>991</v>
      </c>
      <c r="F7" s="703" t="s">
        <v>992</v>
      </c>
      <c r="G7" s="703" t="s">
        <v>993</v>
      </c>
      <c r="H7" s="702"/>
      <c r="U7" s="675"/>
    </row>
    <row r="8" spans="1:21">
      <c r="A8" s="680"/>
      <c r="L8" s="542"/>
    </row>
    <row r="9" spans="1:21" ht="20.25" customHeight="1">
      <c r="A9" s="680">
        <v>1</v>
      </c>
      <c r="B9" s="673" t="s">
        <v>1048</v>
      </c>
      <c r="E9" s="124">
        <f>+E54</f>
        <v>-5528632.5020000003</v>
      </c>
      <c r="F9" s="124">
        <f>+F54</f>
        <v>0</v>
      </c>
      <c r="G9" s="124">
        <f>+G54</f>
        <v>0</v>
      </c>
      <c r="H9" s="673" t="s">
        <v>1029</v>
      </c>
    </row>
    <row r="10" spans="1:21" ht="20.25" customHeight="1">
      <c r="A10" s="680">
        <f>+A9+1</f>
        <v>2</v>
      </c>
      <c r="B10" s="673" t="s">
        <v>1003</v>
      </c>
      <c r="E10" s="124">
        <f>+E78</f>
        <v>0</v>
      </c>
      <c r="F10" s="124">
        <f>+F78</f>
        <v>0</v>
      </c>
      <c r="G10" s="124">
        <f>+G78</f>
        <v>0</v>
      </c>
      <c r="H10" s="673" t="s">
        <v>1030</v>
      </c>
    </row>
    <row r="11" spans="1:21" ht="20.25" customHeight="1">
      <c r="A11" s="680">
        <f>+A10+1</f>
        <v>3</v>
      </c>
      <c r="B11" s="673" t="s">
        <v>1005</v>
      </c>
      <c r="E11" s="618">
        <f>E32</f>
        <v>0</v>
      </c>
      <c r="F11" s="124">
        <f>F32</f>
        <v>0</v>
      </c>
      <c r="G11" s="124">
        <f>G32</f>
        <v>0</v>
      </c>
      <c r="H11" s="673" t="s">
        <v>1031</v>
      </c>
    </row>
    <row r="12" spans="1:21" ht="20.25" customHeight="1">
      <c r="A12" s="680">
        <f>+A11+1</f>
        <v>4</v>
      </c>
      <c r="B12" s="673" t="s">
        <v>1032</v>
      </c>
      <c r="E12" s="124">
        <f>SUM(E9:E11)</f>
        <v>-5528632.5020000003</v>
      </c>
      <c r="F12" s="124">
        <f>SUM(F9:F11)</f>
        <v>0</v>
      </c>
      <c r="G12" s="124">
        <f>SUM(G9:G11)</f>
        <v>0</v>
      </c>
      <c r="H12" s="704" t="s">
        <v>1033</v>
      </c>
    </row>
    <row r="13" spans="1:21">
      <c r="A13" s="680"/>
      <c r="B13" s="673"/>
      <c r="D13" s="704"/>
      <c r="H13" s="618"/>
    </row>
    <row r="14" spans="1:21">
      <c r="A14" s="680"/>
      <c r="B14" s="673"/>
      <c r="H14" s="681"/>
    </row>
    <row r="15" spans="1:21">
      <c r="A15" s="680"/>
      <c r="B15" s="1180" t="s">
        <v>1056</v>
      </c>
      <c r="C15" s="1180"/>
      <c r="D15" s="1180"/>
      <c r="E15" s="1180"/>
      <c r="F15" s="1180"/>
      <c r="G15" s="1180"/>
      <c r="H15" s="1180"/>
    </row>
    <row r="16" spans="1:21">
      <c r="A16" s="680"/>
    </row>
    <row r="17" spans="1:8">
      <c r="A17" s="680"/>
      <c r="B17" s="675" t="s">
        <v>75</v>
      </c>
      <c r="C17" s="675" t="s">
        <v>76</v>
      </c>
      <c r="D17" s="675" t="s">
        <v>77</v>
      </c>
      <c r="E17" s="675" t="s">
        <v>78</v>
      </c>
      <c r="F17" s="675" t="s">
        <v>79</v>
      </c>
      <c r="G17" s="675" t="s">
        <v>80</v>
      </c>
      <c r="H17" s="675" t="s">
        <v>81</v>
      </c>
    </row>
    <row r="18" spans="1:8" ht="25.5">
      <c r="A18" s="680"/>
      <c r="B18" s="679" t="s">
        <v>1005</v>
      </c>
      <c r="C18" s="705" t="s">
        <v>21</v>
      </c>
      <c r="D18" s="705" t="s">
        <v>1035</v>
      </c>
      <c r="E18" s="705" t="s">
        <v>991</v>
      </c>
      <c r="F18" s="705" t="s">
        <v>992</v>
      </c>
      <c r="G18" s="705" t="s">
        <v>993</v>
      </c>
      <c r="H18" s="705" t="s">
        <v>1036</v>
      </c>
    </row>
    <row r="19" spans="1:8" ht="30" customHeight="1">
      <c r="A19" s="680">
        <f>A12+1</f>
        <v>5</v>
      </c>
      <c r="B19" s="706"/>
      <c r="C19" s="707"/>
      <c r="D19" s="708"/>
      <c r="E19" s="708"/>
      <c r="F19" s="708"/>
      <c r="G19" s="708"/>
      <c r="H19" s="709"/>
    </row>
    <row r="20" spans="1:8" ht="30" customHeight="1">
      <c r="A20" s="680">
        <f t="shared" ref="A20:A32" si="0">+A19+1</f>
        <v>6</v>
      </c>
      <c r="B20" s="710"/>
      <c r="C20" s="707"/>
      <c r="D20" s="708"/>
      <c r="E20" s="708"/>
      <c r="F20" s="708"/>
      <c r="G20" s="708"/>
      <c r="H20" s="709"/>
    </row>
    <row r="21" spans="1:8" ht="30" customHeight="1">
      <c r="A21" s="680">
        <f t="shared" si="0"/>
        <v>7</v>
      </c>
      <c r="B21" s="710"/>
      <c r="C21" s="707"/>
      <c r="D21" s="708"/>
      <c r="E21" s="708"/>
      <c r="F21" s="708"/>
      <c r="G21" s="708"/>
      <c r="H21" s="709"/>
    </row>
    <row r="22" spans="1:8" ht="30" customHeight="1">
      <c r="A22" s="680">
        <f t="shared" si="0"/>
        <v>8</v>
      </c>
      <c r="B22" s="710"/>
      <c r="C22" s="707"/>
      <c r="D22" s="708"/>
      <c r="E22" s="708"/>
      <c r="F22" s="708"/>
      <c r="G22" s="708"/>
      <c r="H22" s="709"/>
    </row>
    <row r="23" spans="1:8" ht="30" customHeight="1">
      <c r="A23" s="680">
        <f t="shared" si="0"/>
        <v>9</v>
      </c>
      <c r="B23" s="710"/>
      <c r="C23" s="707"/>
      <c r="D23" s="708"/>
      <c r="E23" s="708"/>
      <c r="F23" s="708"/>
      <c r="G23" s="708"/>
      <c r="H23" s="709"/>
    </row>
    <row r="24" spans="1:8" ht="30" customHeight="1">
      <c r="A24" s="680">
        <f t="shared" si="0"/>
        <v>10</v>
      </c>
      <c r="B24" s="710"/>
      <c r="C24" s="707"/>
      <c r="D24" s="708"/>
      <c r="E24" s="708"/>
      <c r="F24" s="708"/>
      <c r="G24" s="708"/>
      <c r="H24" s="709"/>
    </row>
    <row r="25" spans="1:8" ht="30" customHeight="1">
      <c r="A25" s="680">
        <f t="shared" si="0"/>
        <v>11</v>
      </c>
      <c r="B25" s="710"/>
      <c r="C25" s="707"/>
      <c r="D25" s="708"/>
      <c r="E25" s="708"/>
      <c r="F25" s="708"/>
      <c r="G25" s="708"/>
      <c r="H25" s="709"/>
    </row>
    <row r="26" spans="1:8" ht="30" customHeight="1">
      <c r="A26" s="680">
        <f t="shared" si="0"/>
        <v>12</v>
      </c>
      <c r="B26" s="784" t="s">
        <v>1102</v>
      </c>
      <c r="C26" s="707">
        <f>E26</f>
        <v>0</v>
      </c>
      <c r="D26" s="711"/>
      <c r="E26" s="708"/>
      <c r="F26" s="708"/>
      <c r="G26" s="708"/>
      <c r="H26" s="709"/>
    </row>
    <row r="27" spans="1:8" ht="30" customHeight="1">
      <c r="A27" s="680">
        <f t="shared" si="0"/>
        <v>13</v>
      </c>
      <c r="B27" s="784" t="s">
        <v>1103</v>
      </c>
      <c r="C27" s="707"/>
      <c r="D27" s="708"/>
      <c r="E27" s="708"/>
      <c r="F27" s="708"/>
      <c r="G27" s="708"/>
      <c r="H27" s="709"/>
    </row>
    <row r="28" spans="1:8" ht="30" customHeight="1">
      <c r="A28" s="680">
        <f t="shared" si="0"/>
        <v>14</v>
      </c>
      <c r="B28" s="712" t="s">
        <v>1037</v>
      </c>
      <c r="C28" s="713">
        <f>SUM(D28:G28)</f>
        <v>0</v>
      </c>
      <c r="D28" s="713"/>
      <c r="E28" s="713">
        <v>0</v>
      </c>
      <c r="F28" s="713"/>
      <c r="G28" s="713"/>
      <c r="H28" s="714" t="s">
        <v>1038</v>
      </c>
    </row>
    <row r="29" spans="1:8" ht="20.25" customHeight="1">
      <c r="A29" s="680">
        <f t="shared" si="0"/>
        <v>15</v>
      </c>
      <c r="B29" s="715" t="s">
        <v>1057</v>
      </c>
      <c r="C29" s="716">
        <f>SUBTOTAL(9,C19:C28)</f>
        <v>0</v>
      </c>
      <c r="D29" s="717">
        <f>SUM(D19:D28)</f>
        <v>0</v>
      </c>
      <c r="E29" s="717">
        <f>SUM(E19:E28)</f>
        <v>0</v>
      </c>
      <c r="F29" s="717">
        <f>SUM(F19:F28)</f>
        <v>0</v>
      </c>
      <c r="G29" s="717">
        <f>SUM(G19:G28)</f>
        <v>0</v>
      </c>
      <c r="H29" s="718"/>
    </row>
    <row r="30" spans="1:8" ht="20.25" customHeight="1">
      <c r="A30" s="680">
        <f t="shared" si="0"/>
        <v>16</v>
      </c>
      <c r="B30" s="719" t="s">
        <v>1040</v>
      </c>
      <c r="C30" s="720"/>
      <c r="D30" s="720"/>
      <c r="E30" s="720"/>
      <c r="F30" s="721"/>
      <c r="G30" s="722"/>
      <c r="H30" s="709"/>
    </row>
    <row r="31" spans="1:8" ht="20.25" customHeight="1">
      <c r="A31" s="680">
        <f t="shared" si="0"/>
        <v>17</v>
      </c>
      <c r="B31" s="723" t="s">
        <v>1041</v>
      </c>
      <c r="C31" s="724"/>
      <c r="D31" s="724"/>
      <c r="E31" s="724"/>
      <c r="F31" s="724"/>
      <c r="G31" s="724"/>
      <c r="H31" s="725"/>
    </row>
    <row r="32" spans="1:8" ht="20.25" customHeight="1" thickBot="1">
      <c r="A32" s="680">
        <f t="shared" si="0"/>
        <v>18</v>
      </c>
      <c r="B32" s="726" t="s">
        <v>21</v>
      </c>
      <c r="C32" s="727">
        <f>+C29-C30-C31</f>
        <v>0</v>
      </c>
      <c r="D32" s="727">
        <f>+D29-D30-D31</f>
        <v>0</v>
      </c>
      <c r="E32" s="727">
        <f>+E29-E30-E31</f>
        <v>0</v>
      </c>
      <c r="F32" s="727">
        <f>+F29-F30-F31</f>
        <v>0</v>
      </c>
      <c r="G32" s="727">
        <f>+G29-G30-G31</f>
        <v>0</v>
      </c>
      <c r="H32" s="728"/>
    </row>
    <row r="33" spans="1:8" ht="20.25" customHeight="1" thickTop="1">
      <c r="A33" s="680"/>
      <c r="B33" s="673" t="s">
        <v>1042</v>
      </c>
      <c r="C33" s="704"/>
      <c r="D33" s="729"/>
      <c r="E33" s="675"/>
      <c r="G33" s="730"/>
    </row>
    <row r="34" spans="1:8" ht="20.25" customHeight="1">
      <c r="A34" s="680"/>
      <c r="B34" s="1179" t="s">
        <v>1043</v>
      </c>
      <c r="C34" s="1179"/>
      <c r="D34" s="1179"/>
      <c r="E34" s="1179"/>
      <c r="F34" s="1179"/>
      <c r="G34" s="1179"/>
    </row>
    <row r="35" spans="1:8" ht="20.25" customHeight="1">
      <c r="A35" s="680"/>
      <c r="B35" s="679" t="s">
        <v>1044</v>
      </c>
      <c r="F35" s="675"/>
      <c r="G35" s="675"/>
    </row>
    <row r="36" spans="1:8" ht="20.25" customHeight="1">
      <c r="A36" s="680"/>
      <c r="B36" s="679" t="s">
        <v>1045</v>
      </c>
      <c r="F36" s="675"/>
      <c r="G36" s="675"/>
    </row>
    <row r="37" spans="1:8" ht="20.25" customHeight="1">
      <c r="A37" s="680"/>
      <c r="B37" s="679" t="s">
        <v>1046</v>
      </c>
      <c r="F37" s="675"/>
      <c r="G37" s="675"/>
    </row>
    <row r="38" spans="1:8" ht="33" customHeight="1">
      <c r="A38" s="680"/>
      <c r="B38" s="1179" t="s">
        <v>1058</v>
      </c>
      <c r="C38" s="1179"/>
      <c r="D38" s="1179"/>
      <c r="E38" s="1179"/>
      <c r="F38" s="1179"/>
      <c r="G38" s="1179"/>
      <c r="H38" s="731"/>
    </row>
    <row r="39" spans="1:8">
      <c r="A39" s="680"/>
      <c r="B39" s="731"/>
      <c r="C39" s="731"/>
      <c r="D39" s="731"/>
      <c r="E39" s="731"/>
      <c r="F39" s="731"/>
      <c r="G39" s="731"/>
      <c r="H39" s="731"/>
    </row>
    <row r="40" spans="1:8">
      <c r="A40" s="680"/>
      <c r="B40" s="673"/>
    </row>
    <row r="41" spans="1:8">
      <c r="A41" s="680"/>
      <c r="B41" s="675" t="s">
        <v>75</v>
      </c>
      <c r="C41" s="675" t="s">
        <v>76</v>
      </c>
      <c r="D41" s="675" t="s">
        <v>77</v>
      </c>
      <c r="E41" s="675" t="s">
        <v>78</v>
      </c>
      <c r="F41" s="675" t="s">
        <v>79</v>
      </c>
      <c r="G41" s="675" t="s">
        <v>80</v>
      </c>
      <c r="H41" s="675" t="s">
        <v>81</v>
      </c>
    </row>
    <row r="42" spans="1:8" ht="25.5">
      <c r="A42" s="680"/>
      <c r="B42" s="679" t="s">
        <v>995</v>
      </c>
      <c r="C42" s="705" t="s">
        <v>21</v>
      </c>
      <c r="D42" s="705" t="s">
        <v>1035</v>
      </c>
      <c r="E42" s="705" t="s">
        <v>991</v>
      </c>
      <c r="F42" s="705" t="s">
        <v>992</v>
      </c>
      <c r="G42" s="705" t="s">
        <v>993</v>
      </c>
      <c r="H42" s="705" t="s">
        <v>1036</v>
      </c>
    </row>
    <row r="43" spans="1:8" ht="30" customHeight="1">
      <c r="A43" s="680">
        <f>A32+1</f>
        <v>19</v>
      </c>
      <c r="B43" s="710"/>
      <c r="C43" s="707"/>
      <c r="D43" s="708"/>
      <c r="E43" s="708"/>
      <c r="F43" s="708"/>
      <c r="G43" s="708"/>
      <c r="H43" s="709"/>
    </row>
    <row r="44" spans="1:8" ht="30" customHeight="1">
      <c r="A44" s="680">
        <f t="shared" ref="A44:A54" si="1">+A43+1</f>
        <v>20</v>
      </c>
      <c r="B44" s="710"/>
      <c r="C44" s="707"/>
      <c r="D44" s="708"/>
      <c r="E44" s="708"/>
      <c r="F44" s="708"/>
      <c r="G44" s="708"/>
      <c r="H44" s="709"/>
    </row>
    <row r="45" spans="1:8" ht="30" customHeight="1">
      <c r="A45" s="680">
        <f t="shared" si="1"/>
        <v>21</v>
      </c>
      <c r="B45" s="710"/>
      <c r="C45" s="707"/>
      <c r="D45" s="708"/>
      <c r="E45" s="708"/>
      <c r="F45" s="708"/>
      <c r="G45" s="708"/>
      <c r="H45" s="709"/>
    </row>
    <row r="46" spans="1:8" ht="30" customHeight="1">
      <c r="A46" s="680">
        <f t="shared" si="1"/>
        <v>22</v>
      </c>
      <c r="B46" s="710"/>
      <c r="C46" s="707"/>
      <c r="D46" s="708"/>
      <c r="E46" s="708"/>
      <c r="F46" s="708"/>
      <c r="G46" s="708"/>
      <c r="H46" s="709"/>
    </row>
    <row r="47" spans="1:8" ht="30" customHeight="1">
      <c r="A47" s="680">
        <f t="shared" si="1"/>
        <v>23</v>
      </c>
      <c r="B47" s="710"/>
      <c r="C47" s="708"/>
      <c r="D47" s="708"/>
      <c r="E47" s="708"/>
      <c r="F47" s="708"/>
      <c r="G47" s="708"/>
      <c r="H47" s="709"/>
    </row>
    <row r="48" spans="1:8" ht="30" customHeight="1">
      <c r="A48" s="680">
        <f t="shared" si="1"/>
        <v>24</v>
      </c>
      <c r="B48" s="784" t="s">
        <v>1102</v>
      </c>
      <c r="C48" s="708">
        <f>E48</f>
        <v>0</v>
      </c>
      <c r="D48" s="708"/>
      <c r="E48" s="708"/>
      <c r="F48" s="708"/>
      <c r="G48" s="708"/>
      <c r="H48" s="709"/>
    </row>
    <row r="49" spans="1:8" ht="30" customHeight="1">
      <c r="A49" s="680">
        <f t="shared" si="1"/>
        <v>25</v>
      </c>
      <c r="B49" s="784" t="s">
        <v>1103</v>
      </c>
      <c r="C49" s="732"/>
      <c r="D49" s="732"/>
      <c r="E49" s="732"/>
      <c r="F49" s="732"/>
      <c r="G49" s="732"/>
      <c r="H49" s="709"/>
    </row>
    <row r="50" spans="1:8" ht="30" customHeight="1">
      <c r="A50" s="680">
        <f t="shared" si="1"/>
        <v>26</v>
      </c>
      <c r="B50" s="746" t="s">
        <v>1052</v>
      </c>
      <c r="C50" s="745">
        <f>E50</f>
        <v>-5528632.5020000003</v>
      </c>
      <c r="D50" s="745"/>
      <c r="E50" s="745">
        <f>Deferreds!Y32</f>
        <v>-5528632.5020000003</v>
      </c>
      <c r="F50" s="745"/>
      <c r="G50" s="745"/>
      <c r="H50" s="714" t="s">
        <v>1038</v>
      </c>
    </row>
    <row r="51" spans="1:8" ht="20.25" customHeight="1">
      <c r="A51" s="680">
        <f t="shared" si="1"/>
        <v>27</v>
      </c>
      <c r="B51" s="733" t="s">
        <v>1059</v>
      </c>
      <c r="C51" s="717">
        <f>SUBTOTAL(9,C43:C50)</f>
        <v>-5528632.5020000003</v>
      </c>
      <c r="D51" s="717">
        <f>SUM(D43:D50)</f>
        <v>0</v>
      </c>
      <c r="E51" s="717">
        <f>SUM(E43:E50)</f>
        <v>-5528632.5020000003</v>
      </c>
      <c r="F51" s="717">
        <f>SUM(F43:F50)</f>
        <v>0</v>
      </c>
      <c r="G51" s="717">
        <f>SUM(G43:G50)</f>
        <v>0</v>
      </c>
      <c r="H51" s="718"/>
    </row>
    <row r="52" spans="1:8" ht="20.25" customHeight="1">
      <c r="A52" s="680">
        <f t="shared" si="1"/>
        <v>28</v>
      </c>
      <c r="B52" s="733" t="s">
        <v>1040</v>
      </c>
      <c r="C52" s="720"/>
      <c r="D52" s="720"/>
      <c r="E52" s="720"/>
      <c r="F52" s="720"/>
      <c r="G52" s="720"/>
      <c r="H52" s="709"/>
    </row>
    <row r="53" spans="1:8" ht="20.25" customHeight="1">
      <c r="A53" s="680">
        <f t="shared" si="1"/>
        <v>29</v>
      </c>
      <c r="B53" s="734" t="s">
        <v>1041</v>
      </c>
      <c r="C53" s="724"/>
      <c r="D53" s="724"/>
      <c r="E53" s="724"/>
      <c r="F53" s="724"/>
      <c r="G53" s="724"/>
      <c r="H53" s="725"/>
    </row>
    <row r="54" spans="1:8" ht="20.25" customHeight="1" thickBot="1">
      <c r="A54" s="680">
        <f t="shared" si="1"/>
        <v>30</v>
      </c>
      <c r="B54" s="726" t="s">
        <v>21</v>
      </c>
      <c r="C54" s="727">
        <f>+C51-C52-C53</f>
        <v>-5528632.5020000003</v>
      </c>
      <c r="D54" s="727">
        <f>+D51-D52-D53</f>
        <v>0</v>
      </c>
      <c r="E54" s="727">
        <f>+E51-E52-E53</f>
        <v>-5528632.5020000003</v>
      </c>
      <c r="F54" s="727">
        <f>+F51-F52-F53</f>
        <v>0</v>
      </c>
      <c r="G54" s="727">
        <f>+G51-G52-G53</f>
        <v>0</v>
      </c>
      <c r="H54" s="728"/>
    </row>
    <row r="55" spans="1:8" ht="20.25" customHeight="1" thickTop="1">
      <c r="A55" s="680"/>
      <c r="B55" s="673" t="s">
        <v>1050</v>
      </c>
      <c r="D55" s="675"/>
      <c r="E55" s="729"/>
      <c r="G55" s="731"/>
    </row>
    <row r="56" spans="1:8" ht="20.25" customHeight="1">
      <c r="A56" s="680"/>
      <c r="B56" s="1179" t="s">
        <v>1043</v>
      </c>
      <c r="C56" s="1179"/>
      <c r="D56" s="1179"/>
      <c r="E56" s="1179"/>
      <c r="F56" s="1179"/>
      <c r="G56" s="1179"/>
    </row>
    <row r="57" spans="1:8" ht="20.25" customHeight="1">
      <c r="A57" s="680"/>
      <c r="B57" s="679" t="s">
        <v>1044</v>
      </c>
      <c r="F57" s="675"/>
      <c r="G57" s="675"/>
    </row>
    <row r="58" spans="1:8" ht="20.25" customHeight="1">
      <c r="A58" s="680"/>
      <c r="B58" s="679" t="s">
        <v>1045</v>
      </c>
      <c r="F58" s="675"/>
      <c r="G58" s="675"/>
    </row>
    <row r="59" spans="1:8" ht="20.25" customHeight="1">
      <c r="A59" s="680"/>
      <c r="B59" s="679" t="s">
        <v>1046</v>
      </c>
      <c r="F59" s="675"/>
      <c r="G59" s="675"/>
    </row>
    <row r="60" spans="1:8" ht="33.75" customHeight="1">
      <c r="A60" s="680"/>
      <c r="B60" s="1179" t="s">
        <v>1047</v>
      </c>
      <c r="C60" s="1179"/>
      <c r="D60" s="1179"/>
      <c r="E60" s="1179"/>
      <c r="F60" s="1179"/>
      <c r="G60" s="1179"/>
      <c r="H60" s="731"/>
    </row>
    <row r="61" spans="1:8">
      <c r="A61" s="680"/>
      <c r="H61" s="731"/>
    </row>
    <row r="62" spans="1:8">
      <c r="A62" s="680"/>
      <c r="H62" s="731"/>
    </row>
    <row r="63" spans="1:8">
      <c r="A63" s="680"/>
      <c r="B63" s="675" t="s">
        <v>75</v>
      </c>
      <c r="C63" s="675" t="s">
        <v>76</v>
      </c>
      <c r="D63" s="675" t="s">
        <v>77</v>
      </c>
      <c r="E63" s="675" t="s">
        <v>78</v>
      </c>
      <c r="F63" s="675" t="s">
        <v>79</v>
      </c>
      <c r="G63" s="675" t="s">
        <v>80</v>
      </c>
      <c r="H63" s="675" t="s">
        <v>81</v>
      </c>
    </row>
    <row r="64" spans="1:8" ht="25.5">
      <c r="A64" s="680"/>
      <c r="B64" s="679" t="s">
        <v>1003</v>
      </c>
      <c r="C64" s="705" t="s">
        <v>21</v>
      </c>
      <c r="D64" s="705" t="s">
        <v>1035</v>
      </c>
      <c r="E64" s="705" t="s">
        <v>991</v>
      </c>
      <c r="F64" s="705" t="s">
        <v>992</v>
      </c>
      <c r="G64" s="705" t="s">
        <v>993</v>
      </c>
      <c r="H64" s="705" t="s">
        <v>1036</v>
      </c>
    </row>
    <row r="65" spans="1:10" ht="30" customHeight="1">
      <c r="A65" s="680">
        <f>A54+1</f>
        <v>31</v>
      </c>
      <c r="B65" s="735"/>
      <c r="C65" s="707"/>
      <c r="D65" s="708"/>
      <c r="E65" s="708">
        <v>0</v>
      </c>
      <c r="F65" s="708"/>
      <c r="G65" s="708"/>
      <c r="H65" s="709"/>
    </row>
    <row r="66" spans="1:10" ht="30" customHeight="1">
      <c r="A66" s="680">
        <f t="shared" ref="A66:A78" si="2">+A65+1</f>
        <v>32</v>
      </c>
      <c r="B66" s="710"/>
      <c r="C66" s="707"/>
      <c r="D66" s="708"/>
      <c r="E66" s="708"/>
      <c r="F66" s="708"/>
      <c r="G66" s="708"/>
      <c r="H66" s="709"/>
      <c r="J66" s="736"/>
    </row>
    <row r="67" spans="1:10" ht="30" customHeight="1">
      <c r="A67" s="680">
        <f t="shared" si="2"/>
        <v>33</v>
      </c>
      <c r="B67" s="710"/>
      <c r="C67" s="707"/>
      <c r="D67" s="708"/>
      <c r="E67" s="708"/>
      <c r="F67" s="708"/>
      <c r="G67" s="708"/>
      <c r="H67" s="709"/>
    </row>
    <row r="68" spans="1:10" ht="30" customHeight="1">
      <c r="A68" s="680">
        <f t="shared" si="2"/>
        <v>34</v>
      </c>
      <c r="B68" s="710"/>
      <c r="C68" s="707"/>
      <c r="D68" s="708"/>
      <c r="E68" s="708"/>
      <c r="F68" s="708"/>
      <c r="G68" s="708"/>
      <c r="H68" s="709"/>
    </row>
    <row r="69" spans="1:10" ht="30" customHeight="1">
      <c r="A69" s="680">
        <f t="shared" si="2"/>
        <v>35</v>
      </c>
      <c r="B69" s="710"/>
      <c r="C69" s="708"/>
      <c r="D69" s="732"/>
      <c r="E69" s="708"/>
      <c r="F69" s="708"/>
      <c r="G69" s="708"/>
      <c r="H69" s="709"/>
    </row>
    <row r="70" spans="1:10" ht="30" customHeight="1">
      <c r="A70" s="680">
        <f t="shared" si="2"/>
        <v>36</v>
      </c>
      <c r="B70" s="710"/>
      <c r="C70" s="708"/>
      <c r="D70" s="732"/>
      <c r="E70" s="708"/>
      <c r="F70" s="708"/>
      <c r="G70" s="708"/>
      <c r="H70" s="709"/>
    </row>
    <row r="71" spans="1:10" ht="30" customHeight="1">
      <c r="A71" s="680">
        <f t="shared" si="2"/>
        <v>37</v>
      </c>
      <c r="B71" s="710"/>
      <c r="C71" s="708"/>
      <c r="D71" s="732"/>
      <c r="E71" s="708"/>
      <c r="F71" s="708"/>
      <c r="G71" s="708"/>
      <c r="H71" s="709"/>
    </row>
    <row r="72" spans="1:10" ht="30" customHeight="1">
      <c r="A72" s="680">
        <f t="shared" si="2"/>
        <v>38</v>
      </c>
      <c r="B72" s="784" t="s">
        <v>1102</v>
      </c>
      <c r="C72" s="708">
        <f>E72</f>
        <v>0</v>
      </c>
      <c r="D72" s="711"/>
      <c r="E72" s="708">
        <v>0</v>
      </c>
      <c r="F72" s="708"/>
      <c r="G72" s="708"/>
      <c r="H72" s="709"/>
    </row>
    <row r="73" spans="1:10" ht="30" customHeight="1">
      <c r="A73" s="680">
        <f t="shared" si="2"/>
        <v>39</v>
      </c>
      <c r="B73" s="784" t="s">
        <v>1103</v>
      </c>
      <c r="C73" s="708"/>
      <c r="D73" s="708"/>
      <c r="E73" s="708"/>
      <c r="F73" s="708"/>
      <c r="G73" s="708"/>
      <c r="H73" s="709"/>
    </row>
    <row r="74" spans="1:10" ht="30" customHeight="1">
      <c r="A74" s="680">
        <f t="shared" si="2"/>
        <v>40</v>
      </c>
      <c r="B74" s="712" t="s">
        <v>1052</v>
      </c>
      <c r="C74" s="737">
        <f>E74</f>
        <v>0</v>
      </c>
      <c r="D74" s="737"/>
      <c r="E74" s="737">
        <v>0</v>
      </c>
      <c r="F74" s="737"/>
      <c r="G74" s="737"/>
      <c r="H74" s="714" t="s">
        <v>1038</v>
      </c>
    </row>
    <row r="75" spans="1:10" ht="20.25" customHeight="1">
      <c r="A75" s="680">
        <f t="shared" si="2"/>
        <v>41</v>
      </c>
      <c r="B75" s="715" t="s">
        <v>1060</v>
      </c>
      <c r="C75" s="716">
        <f>SUBTOTAL(9,C65:C74)</f>
        <v>0</v>
      </c>
      <c r="D75" s="716">
        <f>SUM(D65:D74)</f>
        <v>0</v>
      </c>
      <c r="E75" s="716">
        <f>SUM(E65:E74)</f>
        <v>0</v>
      </c>
      <c r="F75" s="716">
        <f>SUM(F65:F74)</f>
        <v>0</v>
      </c>
      <c r="G75" s="716">
        <f>SUM(G65:G74)</f>
        <v>0</v>
      </c>
      <c r="H75" s="709"/>
    </row>
    <row r="76" spans="1:10" ht="20.25" customHeight="1">
      <c r="A76" s="680">
        <f t="shared" si="2"/>
        <v>42</v>
      </c>
      <c r="B76" s="715" t="s">
        <v>1040</v>
      </c>
      <c r="C76" s="721"/>
      <c r="D76" s="721"/>
      <c r="E76" s="721"/>
      <c r="F76" s="721"/>
      <c r="G76" s="721"/>
      <c r="H76" s="709"/>
    </row>
    <row r="77" spans="1:10" ht="20.25" customHeight="1">
      <c r="A77" s="680">
        <f t="shared" si="2"/>
        <v>43</v>
      </c>
      <c r="B77" s="738" t="s">
        <v>1041</v>
      </c>
      <c r="C77" s="739"/>
      <c r="D77" s="739"/>
      <c r="E77" s="739"/>
      <c r="F77" s="739"/>
      <c r="G77" s="739"/>
      <c r="H77" s="725"/>
    </row>
    <row r="78" spans="1:10" ht="20.25" customHeight="1" thickBot="1">
      <c r="A78" s="680">
        <f t="shared" si="2"/>
        <v>44</v>
      </c>
      <c r="B78" s="726" t="s">
        <v>21</v>
      </c>
      <c r="C78" s="740">
        <f>+C75-C76-C77</f>
        <v>0</v>
      </c>
      <c r="D78" s="740">
        <f>+D75-D76-D77</f>
        <v>0</v>
      </c>
      <c r="E78" s="740">
        <f>+E75-E76-E77</f>
        <v>0</v>
      </c>
      <c r="F78" s="740">
        <f>+F75-F76-F77</f>
        <v>0</v>
      </c>
      <c r="G78" s="740">
        <f>+G75-G76-G77</f>
        <v>0</v>
      </c>
      <c r="H78" s="728"/>
    </row>
    <row r="79" spans="1:10" ht="20.25" customHeight="1" thickTop="1">
      <c r="A79" s="680"/>
      <c r="B79" s="673" t="s">
        <v>1054</v>
      </c>
      <c r="E79" s="675"/>
      <c r="F79" s="675"/>
      <c r="H79" s="741"/>
    </row>
    <row r="80" spans="1:10" ht="20.25" customHeight="1">
      <c r="A80" s="680"/>
      <c r="B80" s="1179" t="s">
        <v>1043</v>
      </c>
      <c r="C80" s="1179"/>
      <c r="D80" s="1179"/>
      <c r="E80" s="1179"/>
      <c r="F80" s="1179"/>
      <c r="G80" s="1179"/>
    </row>
    <row r="81" spans="1:9" ht="20.25" customHeight="1">
      <c r="A81" s="680"/>
      <c r="B81" s="679" t="s">
        <v>1044</v>
      </c>
      <c r="F81" s="675"/>
      <c r="G81" s="675"/>
    </row>
    <row r="82" spans="1:9" ht="20.25" customHeight="1">
      <c r="A82" s="680"/>
      <c r="B82" s="679" t="s">
        <v>1045</v>
      </c>
      <c r="F82" s="675"/>
      <c r="G82" s="675"/>
    </row>
    <row r="83" spans="1:9" ht="20.25" customHeight="1">
      <c r="A83" s="680"/>
      <c r="B83" s="679" t="s">
        <v>1046</v>
      </c>
      <c r="F83" s="675"/>
      <c r="G83" s="675"/>
    </row>
    <row r="84" spans="1:9" ht="32.25" customHeight="1">
      <c r="A84" s="680"/>
      <c r="B84" s="1179" t="s">
        <v>1047</v>
      </c>
      <c r="C84" s="1179"/>
      <c r="D84" s="1179"/>
      <c r="E84" s="1179"/>
      <c r="F84" s="1179"/>
      <c r="G84" s="1179"/>
    </row>
    <row r="86" spans="1:9" ht="15.75" customHeight="1">
      <c r="B86" s="742"/>
      <c r="C86" s="742"/>
      <c r="D86" s="742"/>
      <c r="E86" s="742"/>
      <c r="F86" s="742"/>
      <c r="G86" s="742"/>
      <c r="H86" s="742"/>
    </row>
    <row r="87" spans="1:9">
      <c r="B87" s="1174"/>
      <c r="C87" s="1174"/>
      <c r="D87" s="1174"/>
      <c r="E87" s="1174"/>
      <c r="F87" s="1174"/>
      <c r="G87" s="1174"/>
      <c r="H87" s="1174"/>
    </row>
    <row r="88" spans="1:9">
      <c r="B88" s="673"/>
    </row>
    <row r="89" spans="1:9">
      <c r="B89" s="673"/>
    </row>
    <row r="90" spans="1:9" ht="15.75" customHeight="1">
      <c r="B90" s="673"/>
    </row>
    <row r="91" spans="1:9">
      <c r="B91" s="673"/>
      <c r="D91" s="684"/>
      <c r="E91" s="684"/>
      <c r="F91" s="684"/>
      <c r="G91" s="684"/>
      <c r="H91" s="684"/>
      <c r="I91" s="685"/>
    </row>
    <row r="92" spans="1:9">
      <c r="B92" s="673"/>
      <c r="D92" s="684"/>
      <c r="E92" s="684"/>
      <c r="F92" s="684"/>
      <c r="G92" s="684"/>
      <c r="H92" s="684"/>
      <c r="I92" s="685"/>
    </row>
    <row r="93" spans="1:9">
      <c r="D93" s="675"/>
      <c r="E93" s="675"/>
    </row>
    <row r="94" spans="1:9">
      <c r="D94" s="446"/>
      <c r="E94" s="446"/>
    </row>
    <row r="95" spans="1:9">
      <c r="D95" s="446"/>
      <c r="E95" s="446"/>
    </row>
    <row r="96" spans="1:9">
      <c r="D96" s="446"/>
      <c r="E96" s="446"/>
    </row>
    <row r="97" spans="2:5">
      <c r="D97" s="446"/>
      <c r="E97" s="446"/>
    </row>
    <row r="98" spans="2:5">
      <c r="D98" s="446"/>
      <c r="E98" s="446"/>
    </row>
    <row r="99" spans="2:5">
      <c r="D99" s="446"/>
      <c r="E99" s="446"/>
    </row>
    <row r="100" spans="2:5">
      <c r="D100" s="446"/>
      <c r="E100" s="446"/>
    </row>
    <row r="101" spans="2:5">
      <c r="D101" s="446"/>
      <c r="E101" s="446"/>
    </row>
    <row r="102" spans="2:5">
      <c r="D102" s="446"/>
      <c r="E102" s="446"/>
    </row>
    <row r="103" spans="2:5">
      <c r="D103" s="446"/>
      <c r="E103" s="446"/>
    </row>
    <row r="104" spans="2:5">
      <c r="B104" s="673"/>
      <c r="D104" s="446"/>
      <c r="E104" s="446"/>
    </row>
    <row r="105" spans="2:5">
      <c r="D105" s="446"/>
      <c r="E105" s="446"/>
    </row>
    <row r="106" spans="2:5">
      <c r="B106" s="673"/>
      <c r="D106" s="446"/>
      <c r="E106" s="446"/>
    </row>
    <row r="210" spans="2:9">
      <c r="I210" s="686"/>
    </row>
    <row r="213" spans="2:9">
      <c r="B213" s="679" t="s">
        <v>1445</v>
      </c>
    </row>
  </sheetData>
  <customSheetViews>
    <customSheetView guid="{FBCC48E4-C877-408C-9E23-E60DD74454B1}" fitToPage="1" topLeftCell="A64">
      <selection activeCell="E65" sqref="E65"/>
      <rowBreaks count="2" manualBreakCount="2">
        <brk id="38" max="7" man="1"/>
        <brk id="61" max="16383" man="1"/>
      </rowBreaks>
      <pageMargins left="0.25" right="0.25" top="0.75" bottom="0.75" header="0.3" footer="0.3"/>
      <pageSetup scale="53" fitToHeight="0" orientation="landscape" r:id="rId1"/>
    </customSheetView>
  </customSheetViews>
  <mergeCells count="11">
    <mergeCell ref="B38:G38"/>
    <mergeCell ref="B1:H1"/>
    <mergeCell ref="B2:H2"/>
    <mergeCell ref="B3:H3"/>
    <mergeCell ref="B15:H15"/>
    <mergeCell ref="B34:G34"/>
    <mergeCell ref="B56:G56"/>
    <mergeCell ref="B60:G60"/>
    <mergeCell ref="B80:G80"/>
    <mergeCell ref="B84:G84"/>
    <mergeCell ref="B87:H87"/>
  </mergeCells>
  <printOptions horizontalCentered="1"/>
  <pageMargins left="3.472222222222222E-3" right="3.472222222222222E-3" top="6.9444444444444441E-3" bottom="6.9444444444444441E-3" header="4.1666666666666666E-3" footer="4.1666666666666666E-3"/>
  <pageSetup scale="55" fitToHeight="0" orientation="landscape" r:id="rId2"/>
  <rowBreaks count="2" manualBreakCount="2">
    <brk id="38" max="7" man="1"/>
    <brk id="61" max="16383" man="1"/>
  </rowBreaks>
  <customProperties>
    <customPr name="_pios_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pplication xmlns="http://www.sap.com/cof/excel/application">
  <Version>2</Version>
  <Revision>2.7.401.87606</Revision>
</Applicatio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DD10FF7E10AC4DB513CF7E905DCC46" ma:contentTypeVersion="13" ma:contentTypeDescription="Create a new document." ma:contentTypeScope="" ma:versionID="6b9e58d997b6340839a794a6cd8e9e3f">
  <xsd:schema xmlns:xsd="http://www.w3.org/2001/XMLSchema" xmlns:xs="http://www.w3.org/2001/XMLSchema" xmlns:p="http://schemas.microsoft.com/office/2006/metadata/properties" xmlns:ns1="http://schemas.microsoft.com/sharepoint/v3" xmlns:ns2="0a428985-589e-4636-af6f-a5dd626f16b5" xmlns:ns3="2215fc16-02a1-4a5d-a281-157c6e03c2e4" targetNamespace="http://schemas.microsoft.com/office/2006/metadata/properties" ma:root="true" ma:fieldsID="c0dc435925546334fe386f4cb3b3a5fe" ns1:_="" ns2:_="" ns3:_="">
    <xsd:import namespace="http://schemas.microsoft.com/sharepoint/v3"/>
    <xsd:import namespace="0a428985-589e-4636-af6f-a5dd626f16b5"/>
    <xsd:import namespace="2215fc16-02a1-4a5d-a281-157c6e03c2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428985-589e-4636-af6f-a5dd626f16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c379444-718f-4044-93bd-bdc834bc632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15fc16-02a1-4a5d-a281-157c6e03c2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9c431f4-3afe-40bf-8475-5b890f96253e}" ma:internalName="TaxCatchAll" ma:showField="CatchAllData" ma:web="2215fc16-02a1-4a5d-a281-157c6e03c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215fc16-02a1-4a5d-a281-157c6e03c2e4" xsi:nil="true"/>
    <lcf76f155ced4ddcb4097134ff3c332f xmlns="0a428985-589e-4636-af6f-a5dd626f16b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92FE0E3-D534-4380-9B3F-4A9677BF8FF0}">
  <ds:schemaRefs>
    <ds:schemaRef ds:uri="http://www.sap.com/cof/excel/application"/>
  </ds:schemaRefs>
</ds:datastoreItem>
</file>

<file path=customXml/itemProps2.xml><?xml version="1.0" encoding="utf-8"?>
<ds:datastoreItem xmlns:ds="http://schemas.openxmlformats.org/officeDocument/2006/customXml" ds:itemID="{FD723D70-A657-44DA-B12B-0E0123C8D40A}">
  <ds:schemaRefs>
    <ds:schemaRef ds:uri="http://schemas.microsoft.com/sharepoint/v3/contenttype/forms"/>
  </ds:schemaRefs>
</ds:datastoreItem>
</file>

<file path=customXml/itemProps3.xml><?xml version="1.0" encoding="utf-8"?>
<ds:datastoreItem xmlns:ds="http://schemas.openxmlformats.org/officeDocument/2006/customXml" ds:itemID="{5D9C874F-C714-4976-B8C8-5021EAA289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a428985-589e-4636-af6f-a5dd626f16b5"/>
    <ds:schemaRef ds:uri="2215fc16-02a1-4a5d-a281-157c6e03c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88DBC8E-E135-4F5E-ADEE-BD14D77AAFE6}">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15156bad-83ad-4205-8c03-b1bc4d22d6ee"/>
    <ds:schemaRef ds:uri="http://schemas.microsoft.com/office/2006/documentManagement/types"/>
    <ds:schemaRef ds:uri="http://schemas.microsoft.com/office/infopath/2007/PartnerControls"/>
    <ds:schemaRef ds:uri="936fe6af-7fb3-4013-86d2-4bb2bff4d42a"/>
    <ds:schemaRef ds:uri="http://www.w3.org/XML/1998/namespace"/>
    <ds:schemaRef ds:uri="http://purl.org/dc/dcmitype/"/>
    <ds:schemaRef ds:uri="2215fc16-02a1-4a5d-a281-157c6e03c2e4"/>
    <ds:schemaRef ds:uri="0a428985-589e-4636-af6f-a5dd626f16b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26</vt:i4>
      </vt:variant>
      <vt:variant>
        <vt:lpstr>Named Ranges</vt:lpstr>
      </vt:variant>
      <vt:variant>
        <vt:i4>30</vt:i4>
      </vt:variant>
    </vt:vector>
  </HeadingPairs>
  <TitlesOfParts>
    <vt:vector size="56" baseType="lpstr">
      <vt:lpstr>Attachment H</vt:lpstr>
      <vt:lpstr>1-Project Rev Req</vt:lpstr>
      <vt:lpstr>2-Incentive ROE</vt:lpstr>
      <vt:lpstr>3-Project True-up</vt:lpstr>
      <vt:lpstr>4- Rate Base</vt:lpstr>
      <vt:lpstr>4a-ADIT Projection</vt:lpstr>
      <vt:lpstr>4b-ADIT Projection Proration</vt:lpstr>
      <vt:lpstr>4c- ADIT BOY</vt:lpstr>
      <vt:lpstr>4d- ADIT EOY</vt:lpstr>
      <vt:lpstr>4e-ADIT True-up</vt:lpstr>
      <vt:lpstr>4f-ADIT True-up Proration</vt:lpstr>
      <vt:lpstr>5-P3 Support</vt:lpstr>
      <vt:lpstr>6-True-Up Interest</vt:lpstr>
      <vt:lpstr>7 - PBOP</vt:lpstr>
      <vt:lpstr>8-Construction Loan</vt:lpstr>
      <vt:lpstr>9 - Const Loan True-up</vt:lpstr>
      <vt:lpstr>10-Dep Rates</vt:lpstr>
      <vt:lpstr>11-Wholesale Distribution</vt:lpstr>
      <vt:lpstr>11a-Wholesale Distribution </vt:lpstr>
      <vt:lpstr>12 Wholesale Dist True-Up</vt:lpstr>
      <vt:lpstr>Tax Support=&gt;&gt;</vt:lpstr>
      <vt:lpstr>Deferreds</vt:lpstr>
      <vt:lpstr>Provision</vt:lpstr>
      <vt:lpstr>Rate Mitigation Calc</vt:lpstr>
      <vt:lpstr>ADIT Rate Mitigation Support</vt:lpstr>
      <vt:lpstr>Tax_Fcst ADIT</vt:lpstr>
      <vt:lpstr>'10-Dep Rates'!Print_Area</vt:lpstr>
      <vt:lpstr>'11a-Wholesale Distribution '!Print_Area</vt:lpstr>
      <vt:lpstr>'11-Wholesale Distribution'!Print_Area</vt:lpstr>
      <vt:lpstr>'12 Wholesale Dist True-Up'!Print_Area</vt:lpstr>
      <vt:lpstr>'1-Project Rev Req'!Print_Area</vt:lpstr>
      <vt:lpstr>'2-Incentive ROE'!Print_Area</vt:lpstr>
      <vt:lpstr>'3-Project True-up'!Print_Area</vt:lpstr>
      <vt:lpstr>'4- Rate Base'!Print_Area</vt:lpstr>
      <vt:lpstr>'4a-ADIT Projection'!Print_Area</vt:lpstr>
      <vt:lpstr>'4b-ADIT Projection Proration'!Print_Area</vt:lpstr>
      <vt:lpstr>'4c- ADIT BOY'!Print_Area</vt:lpstr>
      <vt:lpstr>'4d- ADIT EOY'!Print_Area</vt:lpstr>
      <vt:lpstr>'4e-ADIT True-up'!Print_Area</vt:lpstr>
      <vt:lpstr>'4f-ADIT True-up Proration'!Print_Area</vt:lpstr>
      <vt:lpstr>'5-P3 Support'!Print_Area</vt:lpstr>
      <vt:lpstr>'6-True-Up Interest'!Print_Area</vt:lpstr>
      <vt:lpstr>'7 - PBOP'!Print_Area</vt:lpstr>
      <vt:lpstr>'8-Construction Loan'!Print_Area</vt:lpstr>
      <vt:lpstr>'9 - Const Loan True-up'!Print_Area</vt:lpstr>
      <vt:lpstr>'ADIT Rate Mitigation Support'!Print_Area</vt:lpstr>
      <vt:lpstr>'Attachment H'!Print_Area</vt:lpstr>
      <vt:lpstr>Deferreds!Print_Area</vt:lpstr>
      <vt:lpstr>Provision!Print_Area</vt:lpstr>
      <vt:lpstr>'Rate Mitigation Calc'!Print_Area</vt:lpstr>
      <vt:lpstr>'Tax_Fcst ADIT'!Print_Area</vt:lpstr>
      <vt:lpstr>'ADIT Rate Mitigation Support'!Print_Titles</vt:lpstr>
      <vt:lpstr>Deferreds!Print_Titles</vt:lpstr>
      <vt:lpstr>Provision!Print_Titles</vt:lpstr>
      <vt:lpstr>'Rate Mitigation Calc'!Print_Titles</vt:lpstr>
      <vt:lpstr>'Tax_Fcst ADIT'!Print_Titles</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dc:creator>
  <cp:lastModifiedBy>Shea, Steven</cp:lastModifiedBy>
  <cp:lastPrinted>2026-05-29T15:39:20Z</cp:lastPrinted>
  <dcterms:created xsi:type="dcterms:W3CDTF">1970-01-01T04:00:00Z</dcterms:created>
  <dcterms:modified xsi:type="dcterms:W3CDTF">2026-05-29T15:44:50Z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D">
    <vt:lpwstr>C:\Documents and Settings\hcurlee\Local Settings\Temporary Internet Files\Content.Outlook\N3FKE9C2\RITELine Reg Asset formula final 7-12-2011.xls</vt:lpwstr>
  </property>
  <property fmtid="{D5CDD505-2E9C-101B-9397-08002B2CF9AE}" pid="3" name="_NewReviewCycle">
    <vt:lpwstr/>
  </property>
  <property fmtid="{D5CDD505-2E9C-101B-9397-08002B2CF9AE}" pid="4" name="ContentTypeId">
    <vt:lpwstr>0x010100D6DD10FF7E10AC4DB513CF7E905DCC46</vt:lpwstr>
  </property>
  <property fmtid="{D5CDD505-2E9C-101B-9397-08002B2CF9AE}" pid="5" name="_dlc_DocIdItemGuid">
    <vt:lpwstr>41042bc2-8c0c-4a0e-9139-7c031c2beff6</vt:lpwstr>
  </property>
  <property fmtid="{D5CDD505-2E9C-101B-9397-08002B2CF9AE}" pid="6" name="{A44787D4-0540-4523-9961-78E4036D8C6D}">
    <vt:lpwstr>{64C46E0A-2B12-4A88-B0A1-8D674896C15A}</vt:lpwstr>
  </property>
  <property fmtid="{D5CDD505-2E9C-101B-9397-08002B2CF9AE}" pid="7" name="CustomUiType">
    <vt:lpwstr>2</vt:lpwstr>
  </property>
  <property fmtid="{D5CDD505-2E9C-101B-9397-08002B2CF9AE}" pid="8" name="MediaServiceImageTags">
    <vt:lpwstr/>
  </property>
</Properties>
</file>