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Y:\_GridLiance High Plains\4. Regulatory Filings &amp; Financials\Projection Filings\2026\"/>
    </mc:Choice>
  </mc:AlternateContent>
  <xr:revisionPtr revIDLastSave="0" documentId="8_{E8B3C7FF-C265-4622-B922-B7AF7E477B4F}" xr6:coauthVersionLast="47" xr6:coauthVersionMax="47" xr10:uidLastSave="{00000000-0000-0000-0000-000000000000}"/>
  <bookViews>
    <workbookView xWindow="51480" yWindow="-120" windowWidth="51840" windowHeight="21120" tabRatio="835" xr2:uid="{E6D21BDF-88E7-4F1F-BFDA-2938BCDA431B}"/>
  </bookViews>
  <sheets>
    <sheet name="Attachment H" sheetId="1" r:id="rId1"/>
    <sheet name="1-Project Rev Req" sheetId="2" r:id="rId2"/>
    <sheet name="2-Incentive ROE" sheetId="16" r:id="rId3"/>
    <sheet name="3-Project True-up" sheetId="21" r:id="rId4"/>
    <sheet name="4- Rate Base" sheetId="5" r:id="rId5"/>
    <sheet name="4a-ADIT Projection" sheetId="27" r:id="rId6"/>
    <sheet name="4b-ADIT Projection Proration" sheetId="28" r:id="rId7"/>
    <sheet name="4c- ADIT BOY" sheetId="29" r:id="rId8"/>
    <sheet name="4d- ADIT EOY" sheetId="30" r:id="rId9"/>
    <sheet name="4e-ADIT True-up" sheetId="31" r:id="rId10"/>
    <sheet name="4f-ADIT True-up Proration" sheetId="32" r:id="rId11"/>
    <sheet name="5-P3 Support" sheetId="6" r:id="rId12"/>
    <sheet name="6-True-Up Interest" sheetId="7" r:id="rId13"/>
    <sheet name="7 - PBOP" sheetId="17" r:id="rId14"/>
    <sheet name="8-Construction Loan" sheetId="22" r:id="rId15"/>
    <sheet name="9 - Const Loan True-up" sheetId="33" r:id="rId16"/>
    <sheet name="10-Dep Rates" sheetId="13" r:id="rId17"/>
    <sheet name="GLHP Taxes" sheetId="34" r:id="rId18"/>
    <sheet name="GLHP Excess Deferreds" sheetId="35" r:id="rId19"/>
    <sheet name="11-Wholesale Distribution" sheetId="24" state="hidden" r:id="rId20"/>
    <sheet name="11a-Wholesale Distribution " sheetId="25" state="hidden" r:id="rId21"/>
    <sheet name="12 Wholesale Dist True-Up" sheetId="26" state="hidden" r:id="rId22"/>
  </sheets>
  <definedNames>
    <definedName name="\___C_._RIGHT_">#REF!</definedName>
    <definedName name="\0" localSheetId="17">#REF!</definedName>
    <definedName name="\0">#N/A</definedName>
    <definedName name="\1">#REF!</definedName>
    <definedName name="\A">#REF!</definedName>
    <definedName name="\B" localSheetId="17">#REF!</definedName>
    <definedName name="\b">#N/A</definedName>
    <definedName name="\c" localSheetId="17">#REF!</definedName>
    <definedName name="\C">#REF!</definedName>
    <definedName name="\d" localSheetId="17">#REF!</definedName>
    <definedName name="\D">#REF!</definedName>
    <definedName name="\e" localSheetId="17">#N/A</definedName>
    <definedName name="\E">#REF!</definedName>
    <definedName name="\f" localSheetId="17">#REF!</definedName>
    <definedName name="\f">#N/A</definedName>
    <definedName name="\g">#REF!</definedName>
    <definedName name="\h">#REF!</definedName>
    <definedName name="\j">#REF!</definedName>
    <definedName name="\K">#REF!</definedName>
    <definedName name="\l">#REF!</definedName>
    <definedName name="\M" localSheetId="17">#REF!</definedName>
    <definedName name="\m">#N/A</definedName>
    <definedName name="\n">#REF!</definedName>
    <definedName name="\o">#REF!</definedName>
    <definedName name="\p" localSheetId="17">#REF!</definedName>
    <definedName name="\p">#REF!</definedName>
    <definedName name="\q">#REF!</definedName>
    <definedName name="\r">#N/A</definedName>
    <definedName name="\S" localSheetId="17">#REF!</definedName>
    <definedName name="\S">#REF!</definedName>
    <definedName name="\sdf"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#N/A</definedName>
    <definedName name="\U">#REF!</definedName>
    <definedName name="\V">#REF!</definedName>
    <definedName name="\W">#REF!</definedName>
    <definedName name="\x">#REF!</definedName>
    <definedName name="\y">#REF!</definedName>
    <definedName name="\z">#REF!</definedName>
    <definedName name="________________________n4" localSheetId="18">{"EXCELHLP.HLP!1802";5;10;5;10;13;13;13;8;5;5;10;14;13;13;13;13;5;10;14;13;5;10;1;2;24}</definedName>
    <definedName name="________________________n4">{"EXCELHLP.HLP!1802";5;10;5;10;13;13;13;8;5;5;10;14;13;13;13;13;5;10;14;13;5;10;1;2;24}</definedName>
    <definedName name="_______________________n4" localSheetId="18">{"EXCELHLP.HLP!1802";5;10;5;10;13;13;13;8;5;5;10;14;13;13;13;13;5;10;14;13;5;10;1;2;24}</definedName>
    <definedName name="_______________________n4">{"EXCELHLP.HLP!1802";5;10;5;10;13;13;13;8;5;5;10;14;13;13;13;13;5;10;14;13;5;10;1;2;24}</definedName>
    <definedName name="______________________n4" localSheetId="18">{"EXCELHLP.HLP!1802";5;10;5;10;13;13;13;8;5;5;10;14;13;13;13;13;5;10;14;13;5;10;1;2;24}</definedName>
    <definedName name="______________________n4">{"EXCELHLP.HLP!1802";5;10;5;10;13;13;13;8;5;5;10;14;13;13;13;13;5;10;14;13;5;10;1;2;24}</definedName>
    <definedName name="_____________________n4" localSheetId="18">{"EXCELHLP.HLP!1802";5;10;5;10;13;13;13;8;5;5;10;14;13;13;13;13;5;10;14;13;5;10;1;2;24}</definedName>
    <definedName name="_____________________n4">{"EXCELHLP.HLP!1802";5;10;5;10;13;13;13;8;5;5;10;14;13;13;13;13;5;10;14;13;5;10;1;2;24}</definedName>
    <definedName name="____________________n4" localSheetId="18">{"EXCELHLP.HLP!1802";5;10;5;10;13;13;13;8;5;5;10;14;13;13;13;13;5;10;14;13;5;10;1;2;24}</definedName>
    <definedName name="____________________n4">{"EXCELHLP.HLP!1802";5;10;5;10;13;13;13;8;5;5;10;14;13;13;13;13;5;10;14;13;5;10;1;2;24}</definedName>
    <definedName name="___________________n4" localSheetId="18">{"EXCELHLP.HLP!1802";5;10;5;10;13;13;13;8;5;5;10;14;13;13;13;13;5;10;14;13;5;10;1;2;24}</definedName>
    <definedName name="___________________n4">{"EXCELHLP.HLP!1802";5;10;5;10;13;13;13;8;5;5;10;14;13;13;13;13;5;10;14;13;5;10;1;2;24}</definedName>
    <definedName name="__________________n4" localSheetId="18">{"EXCELHLP.HLP!1802";5;10;5;10;13;13;13;8;5;5;10;14;13;13;13;13;5;10;14;13;5;10;1;2;24}</definedName>
    <definedName name="__________________n4">{"EXCELHLP.HLP!1802";5;10;5;10;13;13;13;8;5;5;10;14;13;13;13;13;5;10;14;13;5;10;1;2;24}</definedName>
    <definedName name="_________________n4" localSheetId="18">{"EXCELHLP.HLP!1802";5;10;5;10;13;13;13;8;5;5;10;14;13;13;13;13;5;10;14;13;5;10;1;2;24}</definedName>
    <definedName name="_________________n4">{"EXCELHLP.HLP!1802";5;10;5;10;13;13;13;8;5;5;10;14;13;13;13;13;5;10;14;13;5;10;1;2;24}</definedName>
    <definedName name="________________n4" localSheetId="18">{"EXCELHLP.HLP!1802";5;10;5;10;13;13;13;8;5;5;10;14;13;13;13;13;5;10;14;13;5;10;1;2;24}</definedName>
    <definedName name="________________n4">{"EXCELHLP.HLP!1802";5;10;5;10;13;13;13;8;5;5;10;14;13;13;13;13;5;10;14;13;5;10;1;2;24}</definedName>
    <definedName name="_______________n4" localSheetId="18">{"EXCELHLP.HLP!1802";5;10;5;10;13;13;13;8;5;5;10;14;13;13;13;13;5;10;14;13;5;10;1;2;24}</definedName>
    <definedName name="_______________n4">{"EXCELHLP.HLP!1802";5;10;5;10;13;13;13;8;5;5;10;14;13;13;13;13;5;10;14;13;5;10;1;2;24}</definedName>
    <definedName name="______________n4" localSheetId="18">{"EXCELHLP.HLP!1802";5;10;5;10;13;13;13;8;5;5;10;14;13;13;13;13;5;10;14;13;5;10;1;2;24}</definedName>
    <definedName name="______________n4">{"EXCELHLP.HLP!1802";5;10;5;10;13;13;13;8;5;5;10;14;13;13;13;13;5;10;14;13;5;10;1;2;24}</definedName>
    <definedName name="_____________n4" localSheetId="18">{"EXCELHLP.HLP!1802";5;10;5;10;13;13;13;8;5;5;10;14;13;13;13;13;5;10;14;13;5;10;1;2;24}</definedName>
    <definedName name="_____________n4">{"EXCELHLP.HLP!1802";5;10;5;10;13;13;13;8;5;5;10;14;13;13;13;13;5;10;14;13;5;10;1;2;24}</definedName>
    <definedName name="____________n4" localSheetId="18">{"EXCELHLP.HLP!1802";5;10;5;10;13;13;13;8;5;5;10;14;13;13;13;13;5;10;14;13;5;10;1;2;24}</definedName>
    <definedName name="____________n4">{"EXCELHLP.HLP!1802";5;10;5;10;13;13;13;8;5;5;10;14;13;13;13;13;5;10;14;13;5;10;1;2;24}</definedName>
    <definedName name="___________n4" localSheetId="18">{"EXCELHLP.HLP!1802";5;10;5;10;13;13;13;8;5;5;10;14;13;13;13;13;5;10;14;13;5;10;1;2;24}</definedName>
    <definedName name="___________n4">{"EXCELHLP.HLP!1802";5;10;5;10;13;13;13;8;5;5;10;14;13;13;13;13;5;10;14;13;5;10;1;2;24}</definedName>
    <definedName name="__________agf1">#REF!,#REF!,#REF!,#REF!</definedName>
    <definedName name="__________bok2">#REF!,#REF!,#REF!,#REF!</definedName>
    <definedName name="__________HBO2">#REF!,#REF!,#REF!,#REF!</definedName>
    <definedName name="__________MDZ2">#REF!,#REF!,#REF!,#REF!</definedName>
    <definedName name="__________n4" localSheetId="18">{"EXCELHLP.HLP!1802";5;10;5;10;13;13;13;8;5;5;10;14;13;13;13;13;5;10;14;13;5;10;1;2;24}</definedName>
    <definedName name="__________n4">{"EXCELHLP.HLP!1802";5;10;5;10;13;13;13;8;5;5;10;14;13;13;13;13;5;10;14;13;5;10;1;2;24}</definedName>
    <definedName name="__________P1">#REF!</definedName>
    <definedName name="_________DAT1">#REF!</definedName>
    <definedName name="_________DAT12">#REF!</definedName>
    <definedName name="_________DAT13">#REF!</definedName>
    <definedName name="_________DAT3">#REF!</definedName>
    <definedName name="_________DAT4">#REF!</definedName>
    <definedName name="_________DAT5">#REF!</definedName>
    <definedName name="_________DAT6">#REF!</definedName>
    <definedName name="_________DAT7">#REF!</definedName>
    <definedName name="_________hpe1">#REF!</definedName>
    <definedName name="_________hpe2">#REF!</definedName>
    <definedName name="_________hwp1">#REF!</definedName>
    <definedName name="_________hwp2">#REF!</definedName>
    <definedName name="_________lma96">#REF!</definedName>
    <definedName name="_________n4" localSheetId="18">{"EXCELHLP.HLP!1802";5;10;5;10;13;13;13;8;5;5;10;14;13;13;13;13;5;10;14;13;5;10;1;2;24}</definedName>
    <definedName name="_________n4">{"EXCELHLP.HLP!1802";5;10;5;10;13;13;13;8;5;5;10;14;13;13;13;13;5;10;14;13;5;10;1;2;24}</definedName>
    <definedName name="________agf1">#REF!,#REF!,#REF!,#REF!</definedName>
    <definedName name="________bok2">#REF!,#REF!,#REF!,#REF!</definedName>
    <definedName name="________DAT1">#REF!</definedName>
    <definedName name="________DAT12">#REF!</definedName>
    <definedName name="________DAT13">#REF!</definedName>
    <definedName name="________DAT3">#REF!</definedName>
    <definedName name="________DAT4">#REF!</definedName>
    <definedName name="________DAT5">#REF!</definedName>
    <definedName name="________DAT6">#REF!</definedName>
    <definedName name="________DAT7">#REF!</definedName>
    <definedName name="________HBO2">#REF!,#REF!,#REF!,#REF!</definedName>
    <definedName name="________hpe1">#REF!</definedName>
    <definedName name="________hpe2">#REF!</definedName>
    <definedName name="________hwp1">#REF!</definedName>
    <definedName name="________hwp2">#REF!</definedName>
    <definedName name="________lma96">#REF!</definedName>
    <definedName name="________MDZ2">#REF!,#REF!,#REF!,#REF!</definedName>
    <definedName name="________n4" localSheetId="18">{"EXCELHLP.HLP!1802";5;10;5;10;13;13;13;8;5;5;10;14;13;13;13;13;5;10;14;13;5;10;1;2;24}</definedName>
    <definedName name="________n4">{"EXCELHLP.HLP!1802";5;10;5;10;13;13;13;8;5;5;10;14;13;13;13;13;5;10;14;13;5;10;1;2;24}</definedName>
    <definedName name="_______agf1">#REF!,#REF!,#REF!,#REF!</definedName>
    <definedName name="_______bok2">#REF!,#REF!,#REF!,#REF!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HBO2">#REF!,#REF!,#REF!,#REF!</definedName>
    <definedName name="_______hpe1">#REF!</definedName>
    <definedName name="_______hpe2">#REF!</definedName>
    <definedName name="_______hwp1">#REF!</definedName>
    <definedName name="_______hwp2">#REF!</definedName>
    <definedName name="_______lma96">#REF!</definedName>
    <definedName name="_______MDZ2">#REF!,#REF!,#REF!,#REF!</definedName>
    <definedName name="_______n4" localSheetId="18">{"EXCELHLP.HLP!1802";5;10;5;10;13;13;13;8;5;5;10;14;13;13;13;13;5;10;14;13;5;10;1;2;24}</definedName>
    <definedName name="_______n4">{"EXCELHLP.HLP!1802";5;10;5;10;13;13;13;8;5;5;10;14;13;13;13;13;5;10;14;13;5;10;1;2;24}</definedName>
    <definedName name="_______P1" localSheetId="18">[0]!______P1</definedName>
    <definedName name="_______P1">[0]!______P1</definedName>
    <definedName name="_______pt1">#REF!</definedName>
    <definedName name="_______VAR5">"A"</definedName>
    <definedName name="______agf1">#REF!,#REF!,#REF!,#REF!</definedName>
    <definedName name="______AUG99" localSheetId="18" hidden="1">{"SEP",#N/A,FALSE,"SEP"}</definedName>
    <definedName name="______AUG99" hidden="1">{"SEP",#N/A,FALSE,"SEP"}</definedName>
    <definedName name="______bok2">#REF!,#REF!,#REF!,#REF!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3" localSheetId="18" hidden="1">{"SEP",#N/A,FALSE,"SEP"}</definedName>
    <definedName name="______e3" hidden="1">{"SEP",#N/A,FALSE,"SEP"}</definedName>
    <definedName name="______HBO2">#REF!,#REF!,#REF!,#REF!</definedName>
    <definedName name="______hpe1">#REF!</definedName>
    <definedName name="______hpe2">#REF!</definedName>
    <definedName name="______hwp1">#REF!</definedName>
    <definedName name="______hwp2">#REF!</definedName>
    <definedName name="______JAN01" localSheetId="18" hidden="1">{"SEP",#N/A,FALSE,"SEP"}</definedName>
    <definedName name="______JAN01" hidden="1">{"SEP",#N/A,FALSE,"SEP"}</definedName>
    <definedName name="______lma96">#REF!</definedName>
    <definedName name="______MDZ2">#REF!,#REF!,#REF!,#REF!</definedName>
    <definedName name="______mm2001">#REF!</definedName>
    <definedName name="______mm2002">#REF!</definedName>
    <definedName name="______mm2003">#REF!</definedName>
    <definedName name="______mm2004">#REF!</definedName>
    <definedName name="______mm2005">#REF!</definedName>
    <definedName name="______n4" localSheetId="18">{"EXCELHLP.HLP!1802";5;10;5;10;13;13;13;8;5;5;10;14;13;13;13;13;5;10;14;13;5;10;1;2;24}</definedName>
    <definedName name="______n4">{"EXCELHLP.HLP!1802";5;10;5;10;13;13;13;8;5;5;10;14;13;13;13;13;5;10;14;13;5;10;1;2;24}</definedName>
    <definedName name="______P1">#N/A</definedName>
    <definedName name="______pt1">#REF!</definedName>
    <definedName name="______us89">#REF!</definedName>
    <definedName name="______VAR5">"A"</definedName>
    <definedName name="_____agf1">#REF!,#REF!,#REF!,#REF!</definedName>
    <definedName name="_____AUG99" localSheetId="18" hidden="1">{"SEP",#N/A,FALSE,"SEP"}</definedName>
    <definedName name="_____AUG99" hidden="1">{"SEP",#N/A,FALSE,"SEP"}</definedName>
    <definedName name="_____bok2">#REF!,#REF!,#REF!,#REF!</definedName>
    <definedName name="_____DAT1">#REF!</definedName>
    <definedName name="_____DAT10">#REF!</definedName>
    <definedName name="_____DAT11">#REF!</definedName>
    <definedName name="_____dat11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4">#REF!</definedName>
    <definedName name="_____DAT5">#REF!</definedName>
    <definedName name="_____DAT6">#REF!</definedName>
    <definedName name="_____DAT7">#REF!</definedName>
    <definedName name="_____DAT8">#REF!</definedName>
    <definedName name="_____DAT9">#REF!</definedName>
    <definedName name="_____e3" localSheetId="18" hidden="1">{"SEP",#N/A,FALSE,"SEP"}</definedName>
    <definedName name="_____e3" hidden="1">{"SEP",#N/A,FALSE,"SEP"}</definedName>
    <definedName name="_____HBO2">#REF!,#REF!,#REF!,#REF!</definedName>
    <definedName name="_____hpe1">#REF!</definedName>
    <definedName name="_____hpe2">#REF!</definedName>
    <definedName name="_____hwp1">#REF!</definedName>
    <definedName name="_____hwp2">#REF!</definedName>
    <definedName name="_____JAN01" localSheetId="18" hidden="1">{"SEP",#N/A,FALSE,"SEP"}</definedName>
    <definedName name="_____JAN01" hidden="1">{"SEP",#N/A,FALSE,"SEP"}</definedName>
    <definedName name="_____lma96">#REF!</definedName>
    <definedName name="_____MDZ2">#REF!,#REF!,#REF!,#REF!</definedName>
    <definedName name="_____mm2001">#REF!</definedName>
    <definedName name="_____mm2002">#REF!</definedName>
    <definedName name="_____mm2003">#REF!</definedName>
    <definedName name="_____mm2004">#REF!</definedName>
    <definedName name="_____mm2005">#REF!</definedName>
    <definedName name="_____n4" localSheetId="18">{"EXCELHLP.HLP!1802";5;10;5;10;13;13;13;8;5;5;10;14;13;13;13;13;5;10;14;13;5;10;1;2;24}</definedName>
    <definedName name="_____n4">{"EXCELHLP.HLP!1802";5;10;5;10;13;13;13;8;5;5;10;14;13;13;13;13;5;10;14;13;5;10;1;2;24}</definedName>
    <definedName name="_____P1">#N/A</definedName>
    <definedName name="_____pt1">#REF!</definedName>
    <definedName name="_____us89">#REF!</definedName>
    <definedName name="_____VAR5">"A"</definedName>
    <definedName name="____abe1">#REF!</definedName>
    <definedName name="____abe2">#REF!</definedName>
    <definedName name="____abe3">#REF!</definedName>
    <definedName name="____abe4">#REF!</definedName>
    <definedName name="____abe5">#REF!</definedName>
    <definedName name="____ADI1020">#REF!</definedName>
    <definedName name="____agf1">#REF!,#REF!,#REF!,#REF!</definedName>
    <definedName name="____AUG99" localSheetId="18" hidden="1">{"SEP",#N/A,FALSE,"SEP"}</definedName>
    <definedName name="____AUG99" hidden="1">{"SEP",#N/A,FALSE,"SEP"}</definedName>
    <definedName name="____bok2">#REF!,#REF!,#REF!,#REF!</definedName>
    <definedName name="____bon1">#REF!</definedName>
    <definedName name="____bot1">#REF!</definedName>
    <definedName name="____bot2">#REF!</definedName>
    <definedName name="____BSQ95">#REF!</definedName>
    <definedName name="____BSQ96">#REF!</definedName>
    <definedName name="____BSQ97">#REF!</definedName>
    <definedName name="____BUS1">#REF!</definedName>
    <definedName name="____BUS2">#REF!</definedName>
    <definedName name="____BUS3">#REF!</definedName>
    <definedName name="____C_._DOWN_">#REF!</definedName>
    <definedName name="____CFQ95">#REF!</definedName>
    <definedName name="____CFQ96">#REF!</definedName>
    <definedName name="____CFQ97">#REF!</definedName>
    <definedName name="____DAT1">#REF!</definedName>
    <definedName name="____DAT10">#REF!</definedName>
    <definedName name="____DAT11">#REF!</definedName>
    <definedName name="____dat11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35">#REF!</definedName>
    <definedName name="____DAT36">#REF!</definedName>
    <definedName name="____DAT4">#REF!</definedName>
    <definedName name="____DAT5">#REF!</definedName>
    <definedName name="____DAT6">#REF!</definedName>
    <definedName name="____DAT7">#REF!</definedName>
    <definedName name="____DAT8">#REF!</definedName>
    <definedName name="____DAT9">#REF!</definedName>
    <definedName name="____dcf2">#REF!</definedName>
    <definedName name="____dso0300">#REF!</definedName>
    <definedName name="____dso0600">#REF!</definedName>
    <definedName name="____dso0900">#REF!</definedName>
    <definedName name="____dso0999">#REF!</definedName>
    <definedName name="____dso1200">#REF!</definedName>
    <definedName name="____dso1299">#REF!</definedName>
    <definedName name="____DSO97">#REF!</definedName>
    <definedName name="____DSO98">#REF!</definedName>
    <definedName name="____DSO99">#REF!</definedName>
    <definedName name="____e3" localSheetId="18" hidden="1">{"SEP",#N/A,FALSE,"SEP"}</definedName>
    <definedName name="____e3" hidden="1">{"SEP",#N/A,FALSE,"SEP"}</definedName>
    <definedName name="____eps01">#REF!</definedName>
    <definedName name="____EPS02">#REF!</definedName>
    <definedName name="____eps94">#REF!</definedName>
    <definedName name="____eps95">#REF!</definedName>
    <definedName name="____eps96">#REF!</definedName>
    <definedName name="____eps97">#REF!</definedName>
    <definedName name="____eps98">#REF!</definedName>
    <definedName name="____eps99">#REF!</definedName>
    <definedName name="____FIN1">#REF!</definedName>
    <definedName name="____FIN2">#REF!</definedName>
    <definedName name="____FIN3">#REF!</definedName>
    <definedName name="____GEN1">#REF!</definedName>
    <definedName name="____GEN2">#REF!</definedName>
    <definedName name="____GEN3">#REF!</definedName>
    <definedName name="____HBO2">#REF!,#REF!,#REF!,#REF!</definedName>
    <definedName name="____hpe1">#REF!</definedName>
    <definedName name="____hpe2">#REF!</definedName>
    <definedName name="____hwp1">#REF!</definedName>
    <definedName name="____hwp2">#REF!</definedName>
    <definedName name="____inf2000">#REF!</definedName>
    <definedName name="____inf2001">#REF!</definedName>
    <definedName name="____inf2002">#REF!</definedName>
    <definedName name="____inf2003">#REF!</definedName>
    <definedName name="____inf2004">#REF!</definedName>
    <definedName name="____inf2005">#REF!</definedName>
    <definedName name="____inf2006">#REF!</definedName>
    <definedName name="____inf2007">#REF!</definedName>
    <definedName name="____inf2008">#REF!</definedName>
    <definedName name="____inf2009">#REF!</definedName>
    <definedName name="____ISQ93">#REF!</definedName>
    <definedName name="____ISQ94">#REF!</definedName>
    <definedName name="____ISQ95">#REF!</definedName>
    <definedName name="____ISQ96">#REF!</definedName>
    <definedName name="____ISQ97">#REF!</definedName>
    <definedName name="____ISQ98">#REF!</definedName>
    <definedName name="____ISQ99">#REF!</definedName>
    <definedName name="____JAN01" localSheetId="18" hidden="1">{"SEP",#N/A,FALSE,"SEP"}</definedName>
    <definedName name="____JAN01" hidden="1">{"SEP",#N/A,FALSE,"SEP"}</definedName>
    <definedName name="____lma96">#REF!</definedName>
    <definedName name="____lma98">#REF!</definedName>
    <definedName name="____LTD107">#REF!</definedName>
    <definedName name="____mar96">#REF!</definedName>
    <definedName name="____mar97">#REF!</definedName>
    <definedName name="____mar98">#REF!</definedName>
    <definedName name="____mar99">#REF!</definedName>
    <definedName name="____MDZ2">#REF!,#REF!,#REF!,#REF!</definedName>
    <definedName name="____MKT1">#REF!</definedName>
    <definedName name="____MKT2">#REF!</definedName>
    <definedName name="____MKT3">#REF!</definedName>
    <definedName name="____mm2001">#REF!</definedName>
    <definedName name="____mm2002">#REF!</definedName>
    <definedName name="____mm2003">#REF!</definedName>
    <definedName name="____mm2004">#REF!</definedName>
    <definedName name="____mm2005">#REF!</definedName>
    <definedName name="____mwy1">#REF!</definedName>
    <definedName name="____n4" localSheetId="18" hidden="1">{"EXCELHLP.HLP!1802";5;10;5;10;13;13;13;8;5;5;10;14;13;13;13;13;5;10;14;13;5;10;1;2;24}</definedName>
    <definedName name="____n4" localSheetId="17" hidden="1">{"EXCELHLP.HLP!1802";5;10;5;10;13;13;13;8;5;5;10;14;13;13;13;13;5;10;14;13;5;10;1;2;24}</definedName>
    <definedName name="____n4" hidden="1">{"EXCELHLP.HLP!1802";5;10;5;10;13;13;13;8;5;5;10;14;13;13;13;13;5;10;14;13;5;10;1;2;24}</definedName>
    <definedName name="____NET1">#REF!</definedName>
    <definedName name="____NET2">#REF!</definedName>
    <definedName name="____NET3">#REF!</definedName>
    <definedName name="____new1">#REF!</definedName>
    <definedName name="____new2">#REF!</definedName>
    <definedName name="____new3">#REF!</definedName>
    <definedName name="____new4">#REF!</definedName>
    <definedName name="____one1">#REF!</definedName>
    <definedName name="____P1">#REF!</definedName>
    <definedName name="____PFY1">#REF!</definedName>
    <definedName name="____PFY2">#REF!</definedName>
    <definedName name="____PFY3">#REF!</definedName>
    <definedName name="____pg5">#REF!</definedName>
    <definedName name="____pg6">#REF!</definedName>
    <definedName name="____pg7">#REF!</definedName>
    <definedName name="____pt1">#REF!</definedName>
    <definedName name="____PTP96">#REF!</definedName>
    <definedName name="____RES1">#REF!</definedName>
    <definedName name="____RES2">#REF!</definedName>
    <definedName name="____RES3">#REF!</definedName>
    <definedName name="____rev01">#REF!</definedName>
    <definedName name="____rev94">#REF!</definedName>
    <definedName name="____rev99">#REF!</definedName>
    <definedName name="____Row1">#REF!</definedName>
    <definedName name="____Row2">#REF!</definedName>
    <definedName name="____Row3">#REF!</definedName>
    <definedName name="____Row4">#REF!</definedName>
    <definedName name="____Row5">#REF!</definedName>
    <definedName name="____Row6">#REF!</definedName>
    <definedName name="____Row7">#REF!</definedName>
    <definedName name="____Row8">#REF!</definedName>
    <definedName name="____SP04">#REF!</definedName>
    <definedName name="____SP05">#REF!</definedName>
    <definedName name="____SP06">#REF!</definedName>
    <definedName name="____SP07">#REF!</definedName>
    <definedName name="____SP08">#REF!</definedName>
    <definedName name="____SP09">#REF!</definedName>
    <definedName name="____SP10">#REF!</definedName>
    <definedName name="____SSR99">#REF!</definedName>
    <definedName name="____STD107">#REF!</definedName>
    <definedName name="____Tax1">#REF!</definedName>
    <definedName name="____ten1">#REF!</definedName>
    <definedName name="____top20">#REF!</definedName>
    <definedName name="____TOP40">#REF!</definedName>
    <definedName name="____TRF1">#REF!</definedName>
    <definedName name="____TRF2">#REF!</definedName>
    <definedName name="____TRF3">#REF!</definedName>
    <definedName name="____us89">#REF!</definedName>
    <definedName name="____VAR5">"A"</definedName>
    <definedName name="____W.O.R.K.B.O.O.K..C.O.N.T.E.N.T.S____">#REF!</definedName>
    <definedName name="___153060">#REF!</definedName>
    <definedName name="___abe1">#REF!</definedName>
    <definedName name="___abe2">#REF!</definedName>
    <definedName name="___abe3">#REF!</definedName>
    <definedName name="___abe4">#REF!</definedName>
    <definedName name="___abe5">#REF!</definedName>
    <definedName name="___ADI1020">#REF!</definedName>
    <definedName name="___agf1">#REF!,#REF!,#REF!,#REF!</definedName>
    <definedName name="___ASD2" localSheetId="17">#REF!</definedName>
    <definedName name="___ASD2">#REF!</definedName>
    <definedName name="___AUG99" localSheetId="18" hidden="1">{"SEP",#N/A,FALSE,"SEP"}</definedName>
    <definedName name="___AUG99" hidden="1">{"SEP",#N/A,FALSE,"SEP"}</definedName>
    <definedName name="___bok2">#REF!,#REF!,#REF!,#REF!</definedName>
    <definedName name="___bon1">#REF!</definedName>
    <definedName name="___bot1">#REF!</definedName>
    <definedName name="___bot2">#REF!</definedName>
    <definedName name="___BSQ95">#REF!</definedName>
    <definedName name="___BSQ96">#REF!</definedName>
    <definedName name="___BSQ97">#REF!</definedName>
    <definedName name="___BUS1">#REF!</definedName>
    <definedName name="___BUS2">#REF!</definedName>
    <definedName name="___BUS3">#REF!</definedName>
    <definedName name="___CFQ95">#REF!</definedName>
    <definedName name="___CFQ96">#REF!</definedName>
    <definedName name="___CFQ97">#REF!</definedName>
    <definedName name="___DAT1">#REF!</definedName>
    <definedName name="___DAT10">#REF!</definedName>
    <definedName name="___DAT11">#REF!</definedName>
    <definedName name="___dat11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35">#REF!</definedName>
    <definedName name="___DAT36">#REF!</definedName>
    <definedName name="___DAT4">#REF!</definedName>
    <definedName name="___DAT5">#REF!</definedName>
    <definedName name="___DAT6">#REF!</definedName>
    <definedName name="___DAT7">#REF!</definedName>
    <definedName name="___DAT8">#REF!</definedName>
    <definedName name="___DAT9">#REF!</definedName>
    <definedName name="___dcf2">#REF!</definedName>
    <definedName name="___dso0300">#REF!</definedName>
    <definedName name="___dso0600">#REF!</definedName>
    <definedName name="___dso0900">#REF!</definedName>
    <definedName name="___dso0999">#REF!</definedName>
    <definedName name="___dso1200">#REF!</definedName>
    <definedName name="___dso1299">#REF!</definedName>
    <definedName name="___DSO97">#REF!</definedName>
    <definedName name="___DSO98">#REF!</definedName>
    <definedName name="___DSO99">#REF!</definedName>
    <definedName name="___e3" localSheetId="18" hidden="1">{"SEP",#N/A,FALSE,"SEP"}</definedName>
    <definedName name="___e3" hidden="1">{"SEP",#N/A,FALSE,"SEP"}</definedName>
    <definedName name="___eps01">#REF!</definedName>
    <definedName name="___EPS02">#REF!</definedName>
    <definedName name="___eps94">#REF!</definedName>
    <definedName name="___eps95">#REF!</definedName>
    <definedName name="___eps96">#REF!</definedName>
    <definedName name="___eps97">#REF!</definedName>
    <definedName name="___eps98">#REF!</definedName>
    <definedName name="___eps99">#REF!</definedName>
    <definedName name="___FIN1">#REF!</definedName>
    <definedName name="___FIN2">#REF!</definedName>
    <definedName name="___FIN3">#REF!</definedName>
    <definedName name="___GEN1">#REF!</definedName>
    <definedName name="___GEN2">#REF!</definedName>
    <definedName name="___GEN3">#REF!</definedName>
    <definedName name="___HBO2">#REF!,#REF!,#REF!,#REF!</definedName>
    <definedName name="___hpe1">#REF!</definedName>
    <definedName name="___hpe2">#REF!</definedName>
    <definedName name="___hwp1">#REF!</definedName>
    <definedName name="___hwp2">#REF!</definedName>
    <definedName name="___INDEX_SHEET___ASAP_Utilities">#REF!</definedName>
    <definedName name="___inf2000">#REF!</definedName>
    <definedName name="___inf2001">#REF!</definedName>
    <definedName name="___inf2002">#REF!</definedName>
    <definedName name="___inf2003">#REF!</definedName>
    <definedName name="___inf2004">#REF!</definedName>
    <definedName name="___inf2005">#REF!</definedName>
    <definedName name="___inf2006">#REF!</definedName>
    <definedName name="___inf2007">#REF!</definedName>
    <definedName name="___inf2008">#REF!</definedName>
    <definedName name="___inf2009">#REF!</definedName>
    <definedName name="___ISQ93">#REF!</definedName>
    <definedName name="___ISQ94">#REF!</definedName>
    <definedName name="___ISQ95">#REF!</definedName>
    <definedName name="___ISQ96">#REF!</definedName>
    <definedName name="___ISQ97">#REF!</definedName>
    <definedName name="___ISQ98">#REF!</definedName>
    <definedName name="___ISQ99">#REF!</definedName>
    <definedName name="___JAN01" localSheetId="18" hidden="1">{"SEP",#N/A,FALSE,"SEP"}</definedName>
    <definedName name="___JAN01" hidden="1">{"SEP",#N/A,FALSE,"SEP"}</definedName>
    <definedName name="___lma96">#REF!</definedName>
    <definedName name="___lma98">#REF!</definedName>
    <definedName name="___LTD107">#REF!</definedName>
    <definedName name="___LYN2" localSheetId="17">#REF!</definedName>
    <definedName name="___LYN2">#REF!</definedName>
    <definedName name="___mar96">#REF!</definedName>
    <definedName name="___mar97">#REF!</definedName>
    <definedName name="___mar98">#REF!</definedName>
    <definedName name="___mar99">#REF!</definedName>
    <definedName name="___MDZ2">#REF!,#REF!,#REF!,#REF!</definedName>
    <definedName name="___MKT1">#REF!</definedName>
    <definedName name="___MKT2">#REF!</definedName>
    <definedName name="___MKT3">#REF!</definedName>
    <definedName name="___mm2001">#REF!</definedName>
    <definedName name="___mm2002">#REF!</definedName>
    <definedName name="___mm2003">#REF!</definedName>
    <definedName name="___mm2004">#REF!</definedName>
    <definedName name="___mm2005">#REF!</definedName>
    <definedName name="___mwy1">#REF!</definedName>
    <definedName name="___n4" localSheetId="18" hidden="1">{"EXCELHLP.HLP!1802";5;10;5;10;13;13;13;8;5;5;10;14;13;13;13;13;5;10;14;13;5;10;1;2;24}</definedName>
    <definedName name="___n4" localSheetId="17" hidden="1">{"EXCELHLP.HLP!1802";5;10;5;10;13;13;13;8;5;5;10;14;13;13;13;13;5;10;14;13;5;10;1;2;24}</definedName>
    <definedName name="___n4" hidden="1">{"EXCELHLP.HLP!1802";5;10;5;10;13;13;13;8;5;5;10;14;13;13;13;13;5;10;14;13;5;10;1;2;24}</definedName>
    <definedName name="___NET1">#REF!</definedName>
    <definedName name="___NET2">#REF!</definedName>
    <definedName name="___NET3">#REF!</definedName>
    <definedName name="___new1">#REF!</definedName>
    <definedName name="___new2">#REF!</definedName>
    <definedName name="___new3">#REF!</definedName>
    <definedName name="___new4">#REF!</definedName>
    <definedName name="___one1">#REF!</definedName>
    <definedName name="___P1">#REF!</definedName>
    <definedName name="___PFY1">#REF!</definedName>
    <definedName name="___PFY2">#REF!</definedName>
    <definedName name="___PFY3">#REF!</definedName>
    <definedName name="___pg5">#REF!</definedName>
    <definedName name="___pg6">#REF!</definedName>
    <definedName name="___pg7">#REF!</definedName>
    <definedName name="___pt1">#REF!</definedName>
    <definedName name="___PTP96">#REF!</definedName>
    <definedName name="___Q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RBN2">#REF!</definedName>
    <definedName name="___RBU2">#REF!</definedName>
    <definedName name="___RES1">#REF!</definedName>
    <definedName name="___RES2">#REF!</definedName>
    <definedName name="___RES3">#REF!</definedName>
    <definedName name="___rev01">#REF!</definedName>
    <definedName name="___rev94">#REF!</definedName>
    <definedName name="___rev99">#REF!</definedName>
    <definedName name="___Row1">#REF!</definedName>
    <definedName name="___Row2">#REF!</definedName>
    <definedName name="___Row3">#REF!</definedName>
    <definedName name="___Row4">#REF!</definedName>
    <definedName name="___Row5">#REF!</definedName>
    <definedName name="___Row6">#REF!</definedName>
    <definedName name="___Row7">#REF!</definedName>
    <definedName name="___Row8">#REF!</definedName>
    <definedName name="___SP04">#REF!</definedName>
    <definedName name="___SP05">#REF!</definedName>
    <definedName name="___SP06">#REF!</definedName>
    <definedName name="___SP07">#REF!</definedName>
    <definedName name="___SP08">#REF!</definedName>
    <definedName name="___SP09">#REF!</definedName>
    <definedName name="___SP10">#REF!</definedName>
    <definedName name="___SSR99">#REF!</definedName>
    <definedName name="___STD107">#REF!</definedName>
    <definedName name="___Tax1">#REF!</definedName>
    <definedName name="___ten1">#REF!</definedName>
    <definedName name="___TOP1">#REF!</definedName>
    <definedName name="___top20">#REF!</definedName>
    <definedName name="___TOP40">#REF!</definedName>
    <definedName name="___TRF1">#REF!</definedName>
    <definedName name="___TRF2">#REF!</definedName>
    <definedName name="___TRF3">#REF!</definedName>
    <definedName name="___us89">#REF!</definedName>
    <definedName name="___VAR5">"A"</definedName>
    <definedName name="___WSH7">#REF!</definedName>
    <definedName name="__1__123Graph_ACHART_1" hidden="1">#REF!</definedName>
    <definedName name="__10__123Graph_XMKT_STOR" hidden="1">#REF!</definedName>
    <definedName name="__11__123Graph_XX_ACTUAL" hidden="1">#REF!</definedName>
    <definedName name="__123Graph_A" localSheetId="17" hidden="1">#REF!</definedName>
    <definedName name="__123Graph_A" hidden="1">#REF!</definedName>
    <definedName name="__123Graph_A1991" localSheetId="17" hidden="1">#REF!</definedName>
    <definedName name="__123Graph_A1991" hidden="1">#REF!</definedName>
    <definedName name="__123Graph_A1992" localSheetId="17"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CMS" hidden="1">#REF!</definedName>
    <definedName name="__123Graph_ACCSP" hidden="1">#REF!</definedName>
    <definedName name="__123Graph_ACG" hidden="1">#REF!</definedName>
    <definedName name="__123Graph_ACM" hidden="1">#REF!</definedName>
    <definedName name="__123Graph_ACMS" hidden="1">#REF!</definedName>
    <definedName name="__123Graph_ACSP" hidden="1">#REF!</definedName>
    <definedName name="__123Graph_AHG" hidden="1">#REF!</definedName>
    <definedName name="__123Graph_AHMS" hidden="1">#REF!</definedName>
    <definedName name="__123Graph_AILL" hidden="1">#REF!</definedName>
    <definedName name="__123Graph_AIOWA" hidden="1">#REF!</definedName>
    <definedName name="__123Graph_AKEOTA" hidden="1">#REF!</definedName>
    <definedName name="__123Graph_ALOUD" hidden="1">#REF!</definedName>
    <definedName name="__123Graph_ANL" hidden="1">#REF!</definedName>
    <definedName name="__123Graph_ASAY" hidden="1">#REF!</definedName>
    <definedName name="__123Graph_ATOTSYS" hidden="1">#REF!</definedName>
    <definedName name="__123Graph_B" localSheetId="17" hidden="1">#REF!</definedName>
    <definedName name="__123Graph_B" hidden="1">#REF!</definedName>
    <definedName name="__123Graph_B1991" localSheetId="17" hidden="1">#REF!</definedName>
    <definedName name="__123Graph_B1991" hidden="1">#REF!</definedName>
    <definedName name="__123Graph_B1992" localSheetId="17"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CMS" hidden="1">#REF!</definedName>
    <definedName name="__123Graph_BCCSP" hidden="1">#REF!</definedName>
    <definedName name="__123Graph_BCG" hidden="1">#REF!</definedName>
    <definedName name="__123Graph_BCM" hidden="1">#REF!</definedName>
    <definedName name="__123Graph_BCMS" hidden="1">#REF!</definedName>
    <definedName name="__123Graph_BCSP" hidden="1">#REF!</definedName>
    <definedName name="__123Graph_BHG" hidden="1">#REF!</definedName>
    <definedName name="__123Graph_BHMS" hidden="1">#REF!</definedName>
    <definedName name="__123Graph_BILL" hidden="1">#REF!</definedName>
    <definedName name="__123Graph_BIOWA" hidden="1">#REF!</definedName>
    <definedName name="__123Graph_BKEOTA" hidden="1">#REF!</definedName>
    <definedName name="__123Graph_BLOUD" hidden="1">#REF!</definedName>
    <definedName name="__123Graph_BNL" hidden="1">#REF!</definedName>
    <definedName name="__123Graph_BSAY" hidden="1">#REF!</definedName>
    <definedName name="__123Graph_BTOTSYS" hidden="1">#REF!</definedName>
    <definedName name="__123Graph_C" localSheetId="17" hidden="1">#REF!</definedName>
    <definedName name="__123Graph_C" hidden="1">#REF!</definedName>
    <definedName name="__123Graph_CBAR" localSheetId="17" hidden="1">#REF!</definedName>
    <definedName name="__123Graph_CBAR" hidden="1">#REF!</definedName>
    <definedName name="__123Graph_CCCMS" hidden="1">#REF!</definedName>
    <definedName name="__123Graph_CCCSP" hidden="1">#REF!</definedName>
    <definedName name="__123Graph_CCG" hidden="1">#REF!</definedName>
    <definedName name="__123Graph_CCM" hidden="1">#REF!</definedName>
    <definedName name="__123Graph_CCMS" hidden="1">#REF!</definedName>
    <definedName name="__123Graph_CCSP" hidden="1">#REF!</definedName>
    <definedName name="__123Graph_CHG" hidden="1">#REF!</definedName>
    <definedName name="__123Graph_CHMS" hidden="1">#REF!</definedName>
    <definedName name="__123Graph_CILL" hidden="1">#REF!</definedName>
    <definedName name="__123Graph_CIOWA" hidden="1">#REF!</definedName>
    <definedName name="__123Graph_CKEOTA" hidden="1">#REF!</definedName>
    <definedName name="__123Graph_CLOUD" hidden="1">#REF!</definedName>
    <definedName name="__123Graph_CNL" hidden="1">#REF!</definedName>
    <definedName name="__123Graph_CSAY" hidden="1">#REF!</definedName>
    <definedName name="__123Graph_CTOTSYS" hidden="1">#REF!</definedName>
    <definedName name="__123Graph_D" hidden="1">#REF!</definedName>
    <definedName name="__123Graph_DBAR" localSheetId="17" hidden="1">#REF!</definedName>
    <definedName name="__123Graph_DBAR" hidden="1">#REF!</definedName>
    <definedName name="__123Graph_E" localSheetId="17" hidden="1">#REF!</definedName>
    <definedName name="__123Graph_E" hidden="1">#REF!</definedName>
    <definedName name="__123Graph_EBAR" localSheetId="17" hidden="1">#REF!</definedName>
    <definedName name="__123Graph_EBAR" hidden="1">#REF!</definedName>
    <definedName name="__123Graph_F" localSheetId="17" hidden="1">#REF!</definedName>
    <definedName name="__123Graph_F" hidden="1">#REF!</definedName>
    <definedName name="__123Graph_FBAR" localSheetId="17" hidden="1">#REF!</definedName>
    <definedName name="__123Graph_FBAR" hidden="1">#REF!</definedName>
    <definedName name="__123Graph_X" localSheetId="17" hidden="1">#REF!</definedName>
    <definedName name="__123Graph_X" hidden="1">#REF!</definedName>
    <definedName name="__123Graph_X1991" localSheetId="17" hidden="1">#REF!</definedName>
    <definedName name="__123Graph_X1991" hidden="1">#REF!</definedName>
    <definedName name="__123Graph_X1992" localSheetId="17" hidden="1">#REF!</definedName>
    <definedName name="__123Graph_X1992" hidden="1">#REF!</definedName>
    <definedName name="__123Graph_X1993" localSheetId="17" hidden="1">#REF!</definedName>
    <definedName name="__123Graph_X1993" hidden="1">#REF!</definedName>
    <definedName name="__123Graph_X1994" localSheetId="17" hidden="1">#REF!</definedName>
    <definedName name="__123Graph_X1994" hidden="1">#REF!</definedName>
    <definedName name="__123Graph_X1995" hidden="1">#REF!</definedName>
    <definedName name="__123Graph_X1996" hidden="1">#REF!</definedName>
    <definedName name="__123Graph_XCCMS" hidden="1">#REF!</definedName>
    <definedName name="__123Graph_XCCSP" hidden="1">#REF!</definedName>
    <definedName name="__123Graph_XCG" hidden="1">#REF!</definedName>
    <definedName name="__123Graph_XCM" hidden="1">#REF!</definedName>
    <definedName name="__123Graph_XCMS" hidden="1">#REF!</definedName>
    <definedName name="__123Graph_XCSP" hidden="1">#REF!</definedName>
    <definedName name="__123Graph_XHG" hidden="1">#REF!</definedName>
    <definedName name="__123Graph_XHMS" hidden="1">#REF!</definedName>
    <definedName name="__123Graph_XILL" hidden="1">#REF!</definedName>
    <definedName name="__123Graph_XIOWA" hidden="1">#REF!</definedName>
    <definedName name="__123Graph_XKEOTA" hidden="1">#REF!</definedName>
    <definedName name="__123Graph_XLOUD" hidden="1">#REF!</definedName>
    <definedName name="__123Graph_XNL" hidden="1">#REF!</definedName>
    <definedName name="__123Graph_XSAY" hidden="1">#REF!</definedName>
    <definedName name="__123Graph_XTOTSYS" hidden="1">#REF!</definedName>
    <definedName name="__153060">#REF!</definedName>
    <definedName name="__2__123Graph_AMKT_STOR" hidden="1">#REF!</definedName>
    <definedName name="__3__123Graph_AX_ACTUAL" hidden="1">#REF!</definedName>
    <definedName name="__4__123Graph_BCHART_1" hidden="1">#REF!</definedName>
    <definedName name="__5__123Graph_BMKT_STOR" hidden="1">#REF!</definedName>
    <definedName name="__6__123Graph_CCHART_1" hidden="1">#REF!</definedName>
    <definedName name="__7__123Graph_CMKT_STOR" hidden="1">#REF!</definedName>
    <definedName name="__8__123Graph_CX_ACTUAL" hidden="1">#REF!</definedName>
    <definedName name="__9__123Graph_XCHART_1" hidden="1">#REF!</definedName>
    <definedName name="__abe1">#REF!</definedName>
    <definedName name="__abe2">#REF!</definedName>
    <definedName name="__abe3">#REF!</definedName>
    <definedName name="__abe4">#REF!</definedName>
    <definedName name="__abe5">#REF!</definedName>
    <definedName name="__ADI1020">#REF!</definedName>
    <definedName name="__agf1">#REF!,#REF!,#REF!,#REF!</definedName>
    <definedName name="__ASD2" localSheetId="17">#REF!</definedName>
    <definedName name="__ASD2">#REF!</definedName>
    <definedName name="__AUG99" localSheetId="18" hidden="1">{"SEP",#N/A,FALSE,"SEP"}</definedName>
    <definedName name="__AUG99" hidden="1">{"SEP",#N/A,FALSE,"SEP"}</definedName>
    <definedName name="__bok2">#REF!,#REF!,#REF!,#REF!</definedName>
    <definedName name="__bon1">#REF!</definedName>
    <definedName name="__bot1">#REF!</definedName>
    <definedName name="__bot2">#REF!</definedName>
    <definedName name="__BSQ95">#REF!</definedName>
    <definedName name="__BSQ96">#REF!</definedName>
    <definedName name="__BSQ97">#REF!</definedName>
    <definedName name="__BUS1">#REF!</definedName>
    <definedName name="__BUS2">#REF!</definedName>
    <definedName name="__BUS3">#REF!</definedName>
    <definedName name="__CFQ95">#REF!</definedName>
    <definedName name="__CFQ96">#REF!</definedName>
    <definedName name="__CFQ97">#REF!</definedName>
    <definedName name="__CPK1">#REF!</definedName>
    <definedName name="__CPK2">#REF!</definedName>
    <definedName name="__CPK3">#REF!</definedName>
    <definedName name="__DAT1">#REF!</definedName>
    <definedName name="__DAT10">#REF!</definedName>
    <definedName name="__DAT11">#REF!</definedName>
    <definedName name="__dat11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35">#REF!</definedName>
    <definedName name="__DAT36">#REF!</definedName>
    <definedName name="__DAT4">#REF!</definedName>
    <definedName name="__DAT5">#REF!</definedName>
    <definedName name="__DAT6">#REF!</definedName>
    <definedName name="__DAT7">#REF!</definedName>
    <definedName name="__DAT8">#REF!</definedName>
    <definedName name="__DAT9">#REF!</definedName>
    <definedName name="__dcf2">#REF!</definedName>
    <definedName name="__Description">#REF!</definedName>
    <definedName name="__dso0300">#REF!</definedName>
    <definedName name="__dso0600">#REF!</definedName>
    <definedName name="__dso0900">#REF!</definedName>
    <definedName name="__dso0999">#REF!</definedName>
    <definedName name="__dso1200">#REF!</definedName>
    <definedName name="__dso1299">#REF!</definedName>
    <definedName name="__DSO97">#REF!</definedName>
    <definedName name="__DSO98">#REF!</definedName>
    <definedName name="__DSO99">#REF!</definedName>
    <definedName name="__e3" localSheetId="18" hidden="1">{"SEP",#N/A,FALSE,"SEP"}</definedName>
    <definedName name="__e3" hidden="1">{"SEP",#N/A,FALSE,"SEP"}</definedName>
    <definedName name="__EGR1">#N/A</definedName>
    <definedName name="__EGR2">#N/A</definedName>
    <definedName name="__EGR3">#N/A</definedName>
    <definedName name="__ELM1">#REF!</definedName>
    <definedName name="__eps01">#REF!</definedName>
    <definedName name="__EPS02">#REF!</definedName>
    <definedName name="__eps94">#REF!</definedName>
    <definedName name="__eps95">#REF!</definedName>
    <definedName name="__eps96">#REF!</definedName>
    <definedName name="__eps97">#REF!</definedName>
    <definedName name="__eps98">#REF!</definedName>
    <definedName name="__eps99">#REF!</definedName>
    <definedName name="__FDS_HYPERLINK_TOGGLE_STATE__" hidden="1">"ON"</definedName>
    <definedName name="__FIN1">#REF!</definedName>
    <definedName name="__FIN2">#REF!</definedName>
    <definedName name="__FIN3">#REF!</definedName>
    <definedName name="__FLL2" hidden="1">#REF!</definedName>
    <definedName name="__GEN1">#REF!</definedName>
    <definedName name="__GEN2">#REF!</definedName>
    <definedName name="__GEN3">#REF!</definedName>
    <definedName name="__Group">#REF!</definedName>
    <definedName name="__HBO2">#REF!,#REF!,#REF!,#REF!</definedName>
    <definedName name="__hpe1">#REF!</definedName>
    <definedName name="__hpe2">#REF!</definedName>
    <definedName name="__hwp1">#REF!</definedName>
    <definedName name="__hwp2">#REF!</definedName>
    <definedName name="__inf2000">#REF!</definedName>
    <definedName name="__inf2001">#REF!</definedName>
    <definedName name="__inf2002">#REF!</definedName>
    <definedName name="__inf2003">#REF!</definedName>
    <definedName name="__inf2004">#REF!</definedName>
    <definedName name="__inf2005">#REF!</definedName>
    <definedName name="__inf2006">#REF!</definedName>
    <definedName name="__inf2007">#REF!</definedName>
    <definedName name="__inf2008">#REF!</definedName>
    <definedName name="__inf2009">#REF!</definedName>
    <definedName name="__IntlFixup" hidden="1">TRUE</definedName>
    <definedName name="__ISQ93">#REF!</definedName>
    <definedName name="__ISQ94">#REF!</definedName>
    <definedName name="__ISQ95">#REF!</definedName>
    <definedName name="__ISQ96">#REF!</definedName>
    <definedName name="__ISQ97">#REF!</definedName>
    <definedName name="__ISQ98">#REF!</definedName>
    <definedName name="__ISQ99">#REF!</definedName>
    <definedName name="__JAN01" localSheetId="18" hidden="1">{"SEP",#N/A,FALSE,"SEP"}</definedName>
    <definedName name="__JAN01" hidden="1">{"SEP",#N/A,FALSE,"SEP"}</definedName>
    <definedName name="__je1">#REF!</definedName>
    <definedName name="__je2">#REF!</definedName>
    <definedName name="__lma96">#REF!</definedName>
    <definedName name="__lma98">#REF!</definedName>
    <definedName name="__LongDescrip">#REF!</definedName>
    <definedName name="__LTD107">#REF!</definedName>
    <definedName name="__LYN2" localSheetId="17">#REF!</definedName>
    <definedName name="__LYN2">#REF!</definedName>
    <definedName name="__mar96">#REF!</definedName>
    <definedName name="__mar97">#REF!</definedName>
    <definedName name="__mar98">#REF!</definedName>
    <definedName name="__mar99">#REF!</definedName>
    <definedName name="__MDZ2">#REF!,#REF!,#REF!,#REF!</definedName>
    <definedName name="__MKT1">#REF!</definedName>
    <definedName name="__MKT2">#REF!</definedName>
    <definedName name="__MKT3">#REF!</definedName>
    <definedName name="__mm2001">#REF!</definedName>
    <definedName name="__mm2002">#REF!</definedName>
    <definedName name="__mm2003">#REF!</definedName>
    <definedName name="__mm2004">#REF!</definedName>
    <definedName name="__mm2005">#REF!</definedName>
    <definedName name="__MW10001">#REF!</definedName>
    <definedName name="__MW10002">#REF!</definedName>
    <definedName name="__MW10003">#REF!</definedName>
    <definedName name="__MW10004">#REF!</definedName>
    <definedName name="__MW10005">#REF!</definedName>
    <definedName name="__MW10006">#REF!</definedName>
    <definedName name="__MW10007">#REF!</definedName>
    <definedName name="__MW10008">#REF!</definedName>
    <definedName name="__MW10009">#REF!</definedName>
    <definedName name="__MW10010">#REF!</definedName>
    <definedName name="__MW10011">#REF!</definedName>
    <definedName name="__MW10012">#REF!</definedName>
    <definedName name="__MW10013">#REF!</definedName>
    <definedName name="__MW10014">#REF!</definedName>
    <definedName name="__MW10015">#REF!</definedName>
    <definedName name="__MW10016">#REF!</definedName>
    <definedName name="__MW10017">#REF!</definedName>
    <definedName name="__MW10018">#REF!</definedName>
    <definedName name="__MW10019">#REF!</definedName>
    <definedName name="__MW10020">#REF!</definedName>
    <definedName name="__MW10021">#REF!</definedName>
    <definedName name="__MW10022">#REF!</definedName>
    <definedName name="__MW10023">#REF!</definedName>
    <definedName name="__MW10024">#REF!</definedName>
    <definedName name="__MW10025">#REF!</definedName>
    <definedName name="__MW10026">#REF!</definedName>
    <definedName name="__MW10027">#REF!</definedName>
    <definedName name="__MW10028">#REF!</definedName>
    <definedName name="__MW10029">#REF!</definedName>
    <definedName name="__MW10030">#REF!</definedName>
    <definedName name="__MW10031">#REF!</definedName>
    <definedName name="__MW10032">#REF!</definedName>
    <definedName name="__MW10033">#REF!</definedName>
    <definedName name="__MW10034">#REF!</definedName>
    <definedName name="__MW10035">#REF!</definedName>
    <definedName name="__MW10036">#REF!</definedName>
    <definedName name="__MW10037">#REF!</definedName>
    <definedName name="__MW10038">#REF!</definedName>
    <definedName name="__MW10039">#REF!</definedName>
    <definedName name="__MW10040">#REF!</definedName>
    <definedName name="__MW10041">#REF!</definedName>
    <definedName name="__MW10042">#REF!</definedName>
    <definedName name="__MW10044">#REF!</definedName>
    <definedName name="__MW10045">#REF!</definedName>
    <definedName name="__MW10046">#REF!</definedName>
    <definedName name="__MW10047">#REF!</definedName>
    <definedName name="__MW10048">#REF!</definedName>
    <definedName name="__MW10054">#REF!</definedName>
    <definedName name="__MW10055">#REF!</definedName>
    <definedName name="__MW10056">#REF!</definedName>
    <definedName name="__MW10057">#REF!</definedName>
    <definedName name="__MW10058">#REF!</definedName>
    <definedName name="__MW10061">#REF!</definedName>
    <definedName name="__MW10062">#REF!</definedName>
    <definedName name="__MW10063">#REF!</definedName>
    <definedName name="__MW10064">#REF!</definedName>
    <definedName name="__MW10065">#REF!</definedName>
    <definedName name="__MW10066">#REF!</definedName>
    <definedName name="__MW10067">#REF!</definedName>
    <definedName name="__MW10068">#REF!</definedName>
    <definedName name="__MW10069">#REF!</definedName>
    <definedName name="__MW10070">#REF!</definedName>
    <definedName name="__MW10071">#REF!</definedName>
    <definedName name="__MW10072">#REF!</definedName>
    <definedName name="__MW10073">#REF!</definedName>
    <definedName name="__MW10074">#REF!</definedName>
    <definedName name="__MW10075">#REF!</definedName>
    <definedName name="__MW10076">#REF!</definedName>
    <definedName name="__MW10077">#REF!</definedName>
    <definedName name="__MW10078">#REF!</definedName>
    <definedName name="__MW10079">#REF!</definedName>
    <definedName name="__MW10080">#REF!</definedName>
    <definedName name="__MW10081">#REF!</definedName>
    <definedName name="__MW10082">#REF!</definedName>
    <definedName name="__MW10083">#REF!</definedName>
    <definedName name="__MW10084">#REF!</definedName>
    <definedName name="__MW10085">#REF!</definedName>
    <definedName name="__MW10086">#REF!</definedName>
    <definedName name="__MW10087">#REF!</definedName>
    <definedName name="__MW10088">#REF!</definedName>
    <definedName name="__MW10089">#REF!</definedName>
    <definedName name="__MW10090">#REF!</definedName>
    <definedName name="__MW10091">#REF!</definedName>
    <definedName name="__MW10092">#REF!</definedName>
    <definedName name="__MW20001">#REF!</definedName>
    <definedName name="__MW20002">#REF!</definedName>
    <definedName name="__MW20003">#REF!</definedName>
    <definedName name="__mwy1">#REF!</definedName>
    <definedName name="__n4" localSheetId="18" hidden="1">{"EXCELHLP.HLP!1802";5;10;5;10;13;13;13;8;5;5;10;14;13;13;13;13;5;10;14;13;5;10;1;2;24}</definedName>
    <definedName name="__n4" localSheetId="17" hidden="1">{"EXCELHLP.HLP!1802";5;10;5;10;13;13;13;8;5;5;10;14;13;13;13;13;5;10;14;13;5;10;1;2;24}</definedName>
    <definedName name="__n4" hidden="1">{"EXCELHLP.HLP!1802";5;10;5;10;13;13;13;8;5;5;10;14;13;13;13;13;5;10;14;13;5;10;1;2;24}</definedName>
    <definedName name="__NET1">#REF!</definedName>
    <definedName name="__NET2">#REF!</definedName>
    <definedName name="__NET3">#REF!</definedName>
    <definedName name="__new1">#REF!</definedName>
    <definedName name="__new2">#REF!</definedName>
    <definedName name="__new3">#REF!</definedName>
    <definedName name="__new4">#REF!</definedName>
    <definedName name="__OFF2">#REF!</definedName>
    <definedName name="__one1">#REF!</definedName>
    <definedName name="__P1">#REF!</definedName>
    <definedName name="__PFY1">#REF!</definedName>
    <definedName name="__PFY2">#REF!</definedName>
    <definedName name="__PFY3">#REF!</definedName>
    <definedName name="__pg5">#REF!</definedName>
    <definedName name="__pg6">#REF!</definedName>
    <definedName name="__pg7">#REF!</definedName>
    <definedName name="__PPP1">#REF!</definedName>
    <definedName name="__pt1">#REF!</definedName>
    <definedName name="__PTN3">#REF!</definedName>
    <definedName name="__PTP96">#REF!</definedName>
    <definedName name="__RBN2">#REF!</definedName>
    <definedName name="__RBU2">#REF!</definedName>
    <definedName name="__RES1">#REF!</definedName>
    <definedName name="__RES2">#REF!</definedName>
    <definedName name="__RES3">#REF!</definedName>
    <definedName name="__Rev">#REF!</definedName>
    <definedName name="__rev01">#REF!</definedName>
    <definedName name="__rev94">#REF!</definedName>
    <definedName name="__rev99">#REF!</definedName>
    <definedName name="__Row1">#REF!</definedName>
    <definedName name="__Row2">#REF!</definedName>
    <definedName name="__Row3">#REF!</definedName>
    <definedName name="__Row4">#REF!</definedName>
    <definedName name="__Row5">#REF!</definedName>
    <definedName name="__Row6">#REF!</definedName>
    <definedName name="__Row7">#REF!</definedName>
    <definedName name="__Row8">#REF!</definedName>
    <definedName name="__SP04">#REF!</definedName>
    <definedName name="__SP05">#REF!</definedName>
    <definedName name="__SP06">#REF!</definedName>
    <definedName name="__SP07">#REF!</definedName>
    <definedName name="__SP08">#REF!</definedName>
    <definedName name="__SP09">#REF!</definedName>
    <definedName name="__SP10">#REF!</definedName>
    <definedName name="__SSR99">#REF!</definedName>
    <definedName name="__STD107">#REF!</definedName>
    <definedName name="__TAD1">#REF!</definedName>
    <definedName name="__TAD2">#REF!</definedName>
    <definedName name="__TAD3">#REF!</definedName>
    <definedName name="__Tax1">#REF!</definedName>
    <definedName name="__ten1">#REF!</definedName>
    <definedName name="__TOP1">#REF!</definedName>
    <definedName name="__top20">#REF!</definedName>
    <definedName name="__TOP40">#REF!</definedName>
    <definedName name="__TRF1">#REF!</definedName>
    <definedName name="__TRF2">#REF!</definedName>
    <definedName name="__TRF3">#REF!</definedName>
    <definedName name="__Type">#REF!</definedName>
    <definedName name="__us89">#REF!</definedName>
    <definedName name="__VAR5">"A"</definedName>
    <definedName name="__WSH7">#REF!</definedName>
    <definedName name="_1_">#REF!</definedName>
    <definedName name="_1__123Graph_ACHART_1" hidden="1">#REF!</definedName>
    <definedName name="_1_0CASHFL">#REF!</definedName>
    <definedName name="_1_2005_Plan_Descriptions___Methodologies">#REF!</definedName>
    <definedName name="_10__123Graph_CHO_MPRICE" hidden="1">#REF!</definedName>
    <definedName name="_10__123Graph_COP75_25PRICE" hidden="1">#N/A</definedName>
    <definedName name="_10__123Graph_XMKT_STOR" hidden="1">#REF!</definedName>
    <definedName name="_10_0calculat">#REF!</definedName>
    <definedName name="_10_0Purch">#REF!</definedName>
    <definedName name="_10_153060">#REF!</definedName>
    <definedName name="_101__123Graph_BCHART_2" localSheetId="17" hidden="1">#REF!</definedName>
    <definedName name="_101__123Graph_BCHART_2" hidden="1">#REF!</definedName>
    <definedName name="_104__123Graph_BCHART_20" localSheetId="17" hidden="1">#REF!</definedName>
    <definedName name="_104__123Graph_BCHART_20" hidden="1">#REF!</definedName>
    <definedName name="_107__123Graph_BCHART_3" localSheetId="17" hidden="1">#REF!</definedName>
    <definedName name="_107__123Graph_BCHART_3" hidden="1">#REF!</definedName>
    <definedName name="_10C_58">#REF!</definedName>
    <definedName name="_10Module___Secret_.GoToEnd">#REF!</definedName>
    <definedName name="_11__123Graph_CO_MPRICE" hidden="1">#REF!</definedName>
    <definedName name="_11__123Graph_COP75_25RETURN" hidden="1">#N/A</definedName>
    <definedName name="_11__123Graph_XX_ACTUAL" hidden="1">#REF!</definedName>
    <definedName name="_11_0jen">#REF!</definedName>
    <definedName name="_11_7_0">#REF!</definedName>
    <definedName name="_110__123Graph_BCHART_6" localSheetId="17" hidden="1">#REF!</definedName>
    <definedName name="_110__123Graph_BCHART_6" hidden="1">#REF!</definedName>
    <definedName name="_113__123Graph_BCHART_7" localSheetId="17" hidden="1">#REF!</definedName>
    <definedName name="_113__123Graph_BCHART_7" hidden="1">#REF!</definedName>
    <definedName name="_116__123Graph_BCHART_8" localSheetId="17" hidden="1">#REF!</definedName>
    <definedName name="_116__123Graph_BCHART_8" hidden="1">#REF!</definedName>
    <definedName name="_119__123Graph_BCHART_9" localSheetId="17" hidden="1">#REF!</definedName>
    <definedName name="_119__123Graph_BCHART_9" hidden="1">#REF!</definedName>
    <definedName name="_11D_1">#REF!</definedName>
    <definedName name="_11Module___Secret_.GoToEnd">#REF!</definedName>
    <definedName name="_12__123Graph_COP75_25PRICE" hidden="1">#REF!</definedName>
    <definedName name="_12__123Graph_DHO_MPRICE" hidden="1">#N/A</definedName>
    <definedName name="_12_0calculat">#REF!</definedName>
    <definedName name="_12_0CASHFL">#REF!</definedName>
    <definedName name="_12_0d">#REF!</definedName>
    <definedName name="_12_0value">#REF!</definedName>
    <definedName name="_12_153060">#REF!</definedName>
    <definedName name="_12_93_94SEASON">#REF!</definedName>
    <definedName name="_122__123Graph_CCHART_1" localSheetId="17" hidden="1">#REF!</definedName>
    <definedName name="_122__123Graph_CCHART_1" hidden="1">#REF!</definedName>
    <definedName name="_123Graph_B.1" localSheetId="17" hidden="1">#REF!</definedName>
    <definedName name="_123Graph_B.1" hidden="1">#REF!</definedName>
    <definedName name="_125__123Graph_CCHART_11" localSheetId="17" hidden="1">#REF!</definedName>
    <definedName name="_125__123Graph_CCHART_11" hidden="1">#REF!</definedName>
    <definedName name="_128__123Graph_CCHART_12" localSheetId="17" hidden="1">#REF!</definedName>
    <definedName name="_128__123Graph_CCHART_12" hidden="1">#REF!</definedName>
    <definedName name="_12calculat">#REF!</definedName>
    <definedName name="_12Module___Secret_.GoToEnd">#REF!</definedName>
    <definedName name="_12MOS">#REF!</definedName>
    <definedName name="_12MOSA">#REF!</definedName>
    <definedName name="_12PG_1">#REF!</definedName>
    <definedName name="_13__123Graph_COP75_25RETURN" hidden="1">#REF!</definedName>
    <definedName name="_13__123Graph_DO_MPRICE" hidden="1">#N/A</definedName>
    <definedName name="_13_0Purch">#REF!</definedName>
    <definedName name="_13_7_0">#REF!</definedName>
    <definedName name="_13_96_97SEASON">#REF!</definedName>
    <definedName name="_131__123Graph_CCHART_2" localSheetId="17" hidden="1">#REF!</definedName>
    <definedName name="_131__123Graph_CCHART_2" hidden="1">#REF!</definedName>
    <definedName name="_134__123Graph_CCHART_20" localSheetId="17" hidden="1">#REF!</definedName>
    <definedName name="_134__123Graph_CCHART_20" hidden="1">#REF!</definedName>
    <definedName name="_137__123Graph_CCHART_7" localSheetId="17" hidden="1">#REF!</definedName>
    <definedName name="_137__123Graph_CCHART_7" hidden="1">#REF!</definedName>
    <definedName name="_13Module___Secret_.GoToEnd">#REF!</definedName>
    <definedName name="_14__123Graph_DHO_MPRICE" hidden="1">#REF!</definedName>
    <definedName name="_14__123Graph_DOP75_25PRICE" hidden="1">#N/A</definedName>
    <definedName name="_14_0c">#REF!</definedName>
    <definedName name="_14_93_94SEASON">#REF!</definedName>
    <definedName name="_140__123Graph_CCHART_8" localSheetId="17" hidden="1">#REF!</definedName>
    <definedName name="_140__123Graph_CCHART_8" hidden="1">#REF!</definedName>
    <definedName name="_143__123Graph_DCHART_1" localSheetId="17" hidden="1">#REF!</definedName>
    <definedName name="_143__123Graph_DCHART_1" hidden="1">#REF!</definedName>
    <definedName name="_146__123Graph_DCHART_12" localSheetId="17" hidden="1">#REF!</definedName>
    <definedName name="_146__123Graph_DCHART_12" hidden="1">#REF!</definedName>
    <definedName name="_149__123Graph_DCHART_2" localSheetId="17" hidden="1">#REF!</definedName>
    <definedName name="_149__123Graph_DCHART_2" hidden="1">#REF!</definedName>
    <definedName name="_14c">#REF!</definedName>
    <definedName name="_15__123Graph_DO_MPRICE" hidden="1">#REF!</definedName>
    <definedName name="_15__123Graph_DOP75_25RETURN" hidden="1">#N/A</definedName>
    <definedName name="_15_96_97SEASON">#REF!</definedName>
    <definedName name="_152__123Graph_DCHART_8" localSheetId="17" hidden="1">#REF!</definedName>
    <definedName name="_152__123Graph_DCHART_8" hidden="1">#REF!</definedName>
    <definedName name="_153060">#REF!</definedName>
    <definedName name="_155__123Graph_ECHART_12" localSheetId="17" hidden="1">#REF!</definedName>
    <definedName name="_155__123Graph_ECHART_12" hidden="1">#REF!</definedName>
    <definedName name="_158__123Graph_ECHART_2" localSheetId="17" hidden="1">#REF!</definedName>
    <definedName name="_158__123Graph_ECHART_2" hidden="1">#REF!</definedName>
    <definedName name="_15calculat">#REF!</definedName>
    <definedName name="_15Module___Secret_.GoToEnd">#N/A</definedName>
    <definedName name="_16__123Graph_DOP75_25PRICE" hidden="1">#REF!</definedName>
    <definedName name="_16__123Graph_EHO_MPRICE" hidden="1">#N/A</definedName>
    <definedName name="_16_0calculat">#REF!</definedName>
    <definedName name="_16_0value">#REF!</definedName>
    <definedName name="_161__123Graph_ECHART_8" localSheetId="17" hidden="1">#REF!</definedName>
    <definedName name="_161__123Graph_ECHART_8" hidden="1">#REF!</definedName>
    <definedName name="_164__123Graph_FCHART_1" localSheetId="17" hidden="1">#REF!</definedName>
    <definedName name="_164__123Graph_FCHART_1" hidden="1">#REF!</definedName>
    <definedName name="_167__123Graph_XCHART_10" localSheetId="17" hidden="1">#REF!</definedName>
    <definedName name="_167__123Graph_XCHART_10" hidden="1">#REF!</definedName>
    <definedName name="_16jen">#REF!</definedName>
    <definedName name="_16Module___Secret_.GoToEnd">#REF!</definedName>
    <definedName name="_17__123Graph_ACHART_1" localSheetId="17" hidden="1">#REF!</definedName>
    <definedName name="_17__123Graph_ACHART_1" hidden="1">#REF!</definedName>
    <definedName name="_17__123Graph_DOP75_25RETURN" hidden="1">#REF!</definedName>
    <definedName name="_17__123Graph_EO_MPRICE" hidden="1">#N/A</definedName>
    <definedName name="_17_0c">#REF!</definedName>
    <definedName name="_170__123Graph_XCHART_11" localSheetId="17" hidden="1">#REF!</definedName>
    <definedName name="_170__123Graph_XCHART_11" hidden="1">#REF!</definedName>
    <definedName name="_173__123Graph_XCHART_12" localSheetId="17" hidden="1">#REF!</definedName>
    <definedName name="_173__123Graph_XCHART_12" hidden="1">#REF!</definedName>
    <definedName name="_176__123Graph_XCHART_13" localSheetId="17" hidden="1">#REF!</definedName>
    <definedName name="_176__123Graph_XCHART_13" hidden="1">#REF!</definedName>
    <definedName name="_179__123Graph_XCHART_14" localSheetId="17" hidden="1">#REF!</definedName>
    <definedName name="_179__123Graph_XCHART_14" hidden="1">#REF!</definedName>
    <definedName name="_18__123Graph_EHO_MPRICE" hidden="1">#REF!</definedName>
    <definedName name="_18__123Graph_EOP75_25PRICE" hidden="1">#N/A</definedName>
    <definedName name="_18_0calculat">#REF!</definedName>
    <definedName name="_18_0d">#REF!</definedName>
    <definedName name="_18_0jen">#REF!</definedName>
    <definedName name="_18_153060">#REF!</definedName>
    <definedName name="_182__123Graph_XCHART_15" localSheetId="17" hidden="1">#REF!</definedName>
    <definedName name="_182__123Graph_XCHART_15" hidden="1">#REF!</definedName>
    <definedName name="_185__123Graph_XCHART_16" localSheetId="17" hidden="1">#REF!</definedName>
    <definedName name="_185__123Graph_XCHART_16" hidden="1">#REF!</definedName>
    <definedName name="_188__123Graph_XCHART_18" localSheetId="17" hidden="1">#REF!</definedName>
    <definedName name="_188__123Graph_XCHART_18" hidden="1">#REF!</definedName>
    <definedName name="_19__123Graph_EO_MPRICE" hidden="1">#REF!</definedName>
    <definedName name="_19__123Graph_EOP75_25RETURN" hidden="1">#N/A</definedName>
    <definedName name="_19_0c">#REF!</definedName>
    <definedName name="_19_0calculat">#REF!</definedName>
    <definedName name="_19_0jen">#REF!</definedName>
    <definedName name="_19_153060">#REF!</definedName>
    <definedName name="_191__123Graph_XCHART_2" localSheetId="17" hidden="1">#REF!</definedName>
    <definedName name="_191__123Graph_XCHART_2" hidden="1">#REF!</definedName>
    <definedName name="_194__123Graph_XCHART_20" localSheetId="17" hidden="1">#REF!</definedName>
    <definedName name="_194__123Graph_XCHART_20" hidden="1">#REF!</definedName>
    <definedName name="_1961COPY">#REF!</definedName>
    <definedName name="_1962">#REF!</definedName>
    <definedName name="_1963">#REF!</definedName>
    <definedName name="_1964">#REF!</definedName>
    <definedName name="_1965">#REF!</definedName>
    <definedName name="_1966">#REF!</definedName>
    <definedName name="_1967">#REF!</definedName>
    <definedName name="_1968">#REF!</definedName>
    <definedName name="_1969">#REF!</definedName>
    <definedName name="_197__123Graph_XCHART_3" localSheetId="17" hidden="1">#REF!</definedName>
    <definedName name="_197__123Graph_XCHART_3" hidden="1">#REF!</definedName>
    <definedName name="_1970">#REF!</definedName>
    <definedName name="_1971">#REF!</definedName>
    <definedName name="_1972">#REF!</definedName>
    <definedName name="_1973">#REF!</definedName>
    <definedName name="_1974">#REF!</definedName>
    <definedName name="_1975">#REF!</definedName>
    <definedName name="_1976">#REF!</definedName>
    <definedName name="_1977">#REF!</definedName>
    <definedName name="_1978">#REF!</definedName>
    <definedName name="_1979">#REF!</definedName>
    <definedName name="_1980">#REF!</definedName>
    <definedName name="_1981">#REF!</definedName>
    <definedName name="_1982">#REF!</definedName>
    <definedName name="_1983">#REF!</definedName>
    <definedName name="_1984">#REF!</definedName>
    <definedName name="_1985">#REF!</definedName>
    <definedName name="_1986">#REF!</definedName>
    <definedName name="_1987">#REF!</definedName>
    <definedName name="_1988">#REF!</definedName>
    <definedName name="_1989">#REF!</definedName>
    <definedName name="_1990">#REF!</definedName>
    <definedName name="_1990C">#REF!</definedName>
    <definedName name="_1991">#REF!</definedName>
    <definedName name="_199112C">#REF!</definedName>
    <definedName name="_1991C">#REF!</definedName>
    <definedName name="_1992">#REF!</definedName>
    <definedName name="_1993">#REF!</definedName>
    <definedName name="_1B_6">#REF!</definedName>
    <definedName name="_1E_1">#N/A</definedName>
    <definedName name="_2_">#REF!</definedName>
    <definedName name="_2__123Graph_AMKT_STOR" hidden="1">#REF!</definedName>
    <definedName name="_2__123Graph_AOP75_25PRICE" hidden="1">#N/A</definedName>
    <definedName name="_2_0c">#REF!</definedName>
    <definedName name="_2_0CASHFL">#REF!</definedName>
    <definedName name="_2_0d">#REF!</definedName>
    <definedName name="_20__123Graph_ACHART_10" localSheetId="17" hidden="1">#REF!</definedName>
    <definedName name="_20__123Graph_ACHART_10" hidden="1">#REF!</definedName>
    <definedName name="_20__123Graph_EOP75_25PRICE" hidden="1">#REF!</definedName>
    <definedName name="_20__123Graph_FHO_MPRICE" hidden="1">#N/A</definedName>
    <definedName name="_20_0c">#REF!</definedName>
    <definedName name="_20_0Purch">#REF!</definedName>
    <definedName name="_20_153060">#REF!</definedName>
    <definedName name="_200__123Graph_XCHART_4" localSheetId="17" hidden="1">#REF!</definedName>
    <definedName name="_200__123Graph_XCHART_4" hidden="1">#REF!</definedName>
    <definedName name="_2001_CORP_CODE_IF_DIFF">#REF!</definedName>
    <definedName name="_2001E_EBITDA_Multiple" localSheetId="17">#REF!</definedName>
    <definedName name="_2001E_EBITDA_Multiple">#N/A</definedName>
    <definedName name="_2002_CORP_CODE">#REF!</definedName>
    <definedName name="_2010q2fedchange">#REF!</definedName>
    <definedName name="_2010q2statechange">#REF!</definedName>
    <definedName name="_2010q2totalstate">#REF!</definedName>
    <definedName name="_2010q3fedchange">#REF!</definedName>
    <definedName name="_2010q3statechange">#REF!</definedName>
    <definedName name="_2010q4fedchange">#REF!</definedName>
    <definedName name="_2010q4statechange">#REF!</definedName>
    <definedName name="_2011q1fedchange">#REF!</definedName>
    <definedName name="_203__123Graph_XCHART_5" localSheetId="17" hidden="1">#REF!</definedName>
    <definedName name="_203__123Graph_XCHART_5" hidden="1">#REF!</definedName>
    <definedName name="_206__123Graph_XCHART_6" localSheetId="17" hidden="1">#REF!</definedName>
    <definedName name="_206__123Graph_XCHART_6" hidden="1">#REF!</definedName>
    <definedName name="_209__123Graph_XCHART_7" localSheetId="17" hidden="1">#REF!</definedName>
    <definedName name="_209__123Graph_XCHART_7" hidden="1">#REF!</definedName>
    <definedName name="_21__123Graph_EOP75_25RETURN" hidden="1">#REF!</definedName>
    <definedName name="_21__123Graph_FO_MPRICE" hidden="1">#N/A</definedName>
    <definedName name="_21_0jen">#REF!</definedName>
    <definedName name="_21_7_0">#REF!</definedName>
    <definedName name="_21_93_94SEASON">#REF!</definedName>
    <definedName name="_212__123Graph_XCHART_8" localSheetId="17" hidden="1">#REF!</definedName>
    <definedName name="_212__123Graph_XCHART_8" hidden="1">#REF!</definedName>
    <definedName name="_215__123Graph_XCHART_9" localSheetId="17" hidden="1">#REF!</definedName>
    <definedName name="_215__123Graph_XCHART_9" hidden="1">#REF!</definedName>
    <definedName name="_21Module___Secret_.GoToEnd">#N/A</definedName>
    <definedName name="_22__123Graph_FHO_MPRICE" hidden="1">#REF!</definedName>
    <definedName name="_22__123Graph_FOP75_25PRICE" hidden="1">#N/A</definedName>
    <definedName name="_22_153060">#REF!</definedName>
    <definedName name="_22_93_94SEASON">#REF!</definedName>
    <definedName name="_22_96_97SEASON">#REF!</definedName>
    <definedName name="_22Module___Secret_.GoToEnd">#N/A</definedName>
    <definedName name="_23__123Graph_ACHART_11" localSheetId="17" hidden="1">#REF!</definedName>
    <definedName name="_23__123Graph_ACHART_11" hidden="1">#REF!</definedName>
    <definedName name="_23__123Graph_FO_MPRICE" hidden="1">#REF!</definedName>
    <definedName name="_23__123Graph_FOP75_25RETURN" hidden="1">#N/A</definedName>
    <definedName name="_23_0calculat">#REF!</definedName>
    <definedName name="_23_7_0">#REF!</definedName>
    <definedName name="_23_96_97SEASON">#REF!</definedName>
    <definedName name="_23Module___Secret_.GoToEnd">#REF!</definedName>
    <definedName name="_24__123Graph_FOP75_25PRICE" hidden="1">#REF!</definedName>
    <definedName name="_24__123Graph_XCHART_1" hidden="1">#N/A</definedName>
    <definedName name="_24_0calculat">#REF!</definedName>
    <definedName name="_24_0value">#REF!</definedName>
    <definedName name="_24_7_0">#REF!</definedName>
    <definedName name="_24_93_94SEASON">#REF!</definedName>
    <definedName name="_24c">#REF!</definedName>
    <definedName name="_25__123Graph_FOP75_25RETURN" hidden="1">#REF!</definedName>
    <definedName name="_25__123Graph_XOP75_25PRICE" hidden="1">#N/A</definedName>
    <definedName name="_25_93_94SEASON">#REF!</definedName>
    <definedName name="_25_96_97SEASON">#REF!</definedName>
    <definedName name="_25c">#REF!</definedName>
    <definedName name="_25Module___Secret_.GoToEnd">#N/A</definedName>
    <definedName name="_26__123Graph_ACHART_12" localSheetId="17" hidden="1">#REF!</definedName>
    <definedName name="_26__123Graph_ACHART_12" hidden="1">#REF!</definedName>
    <definedName name="_26__123Graph_XCHART_1" hidden="1">#REF!</definedName>
    <definedName name="_26__123Graph_XOP75_25RETURN" hidden="1">#N/A</definedName>
    <definedName name="_26_96_97SEASON">#REF!</definedName>
    <definedName name="_27_0jen">#REF!</definedName>
    <definedName name="_27calculat">#REF!</definedName>
    <definedName name="_28__123Graph_XOP75_25PRICE" hidden="1">#REF!</definedName>
    <definedName name="_28_0jen">#REF!</definedName>
    <definedName name="_28c">#REF!</definedName>
    <definedName name="_29__123Graph_ACHART_13" localSheetId="17" hidden="1">#REF!</definedName>
    <definedName name="_29__123Graph_ACHART_13" hidden="1">#REF!</definedName>
    <definedName name="_29_153060">#REF!</definedName>
    <definedName name="_29jen">#REF!</definedName>
    <definedName name="_3_">#REF!</definedName>
    <definedName name="_3__123Graph_AOP75_25PRICE" hidden="1">#REF!</definedName>
    <definedName name="_3__123Graph_AOP75_25RETURN" hidden="1">#N/A</definedName>
    <definedName name="_3__123Graph_AX_ACTUAL" hidden="1">#REF!</definedName>
    <definedName name="_3_0calculat">#REF!</definedName>
    <definedName name="_3_0d">#REF!</definedName>
    <definedName name="_3_0value">#REF!</definedName>
    <definedName name="_30__123Graph_XOP75_25RETURN" hidden="1">#REF!</definedName>
    <definedName name="_30_0c">#REF!</definedName>
    <definedName name="_30_0Purch">#REF!</definedName>
    <definedName name="_30calculat">#REF!</definedName>
    <definedName name="_31_7_0">#REF!</definedName>
    <definedName name="_31_Dec_00" localSheetId="19">#REF!</definedName>
    <definedName name="_31_Dec_00" localSheetId="2">#REF!</definedName>
    <definedName name="_31_Dec_00" localSheetId="15">#REF!</definedName>
    <definedName name="_31_Dec_00" localSheetId="17">#REF!</definedName>
    <definedName name="_31_Dec_00">#REF!</definedName>
    <definedName name="_31_Jan_01" localSheetId="19">#REF!</definedName>
    <definedName name="_31_Jan_01" localSheetId="15">#REF!</definedName>
    <definedName name="_31_Jan_01" localSheetId="17">#REF!</definedName>
    <definedName name="_31_Jan_01">#REF!</definedName>
    <definedName name="_32__123Graph_ACHART_14" localSheetId="17" hidden="1">#REF!</definedName>
    <definedName name="_32__123Graph_ACHART_14" hidden="1">#REF!</definedName>
    <definedName name="_32_93_94SEASON">#REF!</definedName>
    <definedName name="_32jen">#REF!</definedName>
    <definedName name="_33_96_97SEASON">#REF!</definedName>
    <definedName name="_33Module___Secret_.GoToEnd">#N/A</definedName>
    <definedName name="_34Module___Secret_.GoToEnd">#N/A</definedName>
    <definedName name="_35__123Graph_ACHART_15" localSheetId="17" hidden="1">#REF!</definedName>
    <definedName name="_35__123Graph_ACHART_15" hidden="1">#REF!</definedName>
    <definedName name="_35_0calculat">#REF!</definedName>
    <definedName name="_35c">#REF!</definedName>
    <definedName name="_36jen">#REF!</definedName>
    <definedName name="_37calculat">#REF!</definedName>
    <definedName name="_38__123Graph_ACHART_16" localSheetId="17" hidden="1">#REF!</definedName>
    <definedName name="_38__123Graph_ACHART_16" hidden="1">#REF!</definedName>
    <definedName name="_39jen">#REF!</definedName>
    <definedName name="_39Module___Secret_.GoToEnd">#N/A</definedName>
    <definedName name="_3C_12">#REF!</definedName>
    <definedName name="_4_">#REF!</definedName>
    <definedName name="_4__123Graph_BCHART_1" hidden="1">#REF!</definedName>
    <definedName name="_4_0CASHFL">#REF!</definedName>
    <definedName name="_4_0d">#REF!</definedName>
    <definedName name="_4_0jen">#REF!</definedName>
    <definedName name="_4_0Purch">#REF!</definedName>
    <definedName name="_4_0value">#REF!</definedName>
    <definedName name="_40_0jen">#REF!</definedName>
    <definedName name="_40Module___Secret_.GoToEnd">#REF!</definedName>
    <definedName name="_41__123Graph_ACHART_17" localSheetId="17" hidden="1">#REF!</definedName>
    <definedName name="_41__123Graph_ACHART_17" hidden="1">#REF!</definedName>
    <definedName name="_41_153060">#REF!</definedName>
    <definedName name="_44__123Graph_ACHART_18" localSheetId="17" hidden="1">#REF!</definedName>
    <definedName name="_44__123Graph_ACHART_18" hidden="1">#REF!</definedName>
    <definedName name="_45_7_0">#REF!</definedName>
    <definedName name="_46_0c">#REF!</definedName>
    <definedName name="_46_93_94SEASON">#REF!</definedName>
    <definedName name="_47__123Graph_ACHART_19" localSheetId="17" hidden="1">#REF!</definedName>
    <definedName name="_47__123Graph_ACHART_19" hidden="1">#REF!</definedName>
    <definedName name="_47_96_97SEASON">#REF!</definedName>
    <definedName name="_4C_2">#REF!</definedName>
    <definedName name="_5__123Graph_AOP75_25RETURN" hidden="1">#REF!</definedName>
    <definedName name="_5__123Graph_BMKT_STOR" hidden="1">#REF!</definedName>
    <definedName name="_5__123Graph_BOP75_25PRICE" hidden="1">#N/A</definedName>
    <definedName name="_5_0Purch">#REF!</definedName>
    <definedName name="_5_Yr_Growth">#REF!</definedName>
    <definedName name="_50__123Graph_ACHART_2" localSheetId="17" hidden="1">#REF!</definedName>
    <definedName name="_50__123Graph_ACHART_2" hidden="1">#REF!</definedName>
    <definedName name="_50c">#REF!</definedName>
    <definedName name="_52_0calculat">#REF!</definedName>
    <definedName name="_53__123Graph_ACHART_20" localSheetId="17" hidden="1">#REF!</definedName>
    <definedName name="_53__123Graph_ACHART_20" hidden="1">#REF!</definedName>
    <definedName name="_53calculat">#REF!</definedName>
    <definedName name="_56__123Graph_ACHART_3" localSheetId="17" hidden="1">#REF!</definedName>
    <definedName name="_56__123Graph_ACHART_3" hidden="1">#REF!</definedName>
    <definedName name="_56jen">#REF!</definedName>
    <definedName name="_58_0jen">#REF!</definedName>
    <definedName name="_59__123Graph_ACHART_4" localSheetId="17" hidden="1">#REF!</definedName>
    <definedName name="_59__123Graph_ACHART_4" hidden="1">#REF!</definedName>
    <definedName name="_59_153060">#REF!</definedName>
    <definedName name="_5c">#REF!</definedName>
    <definedName name="_5Module___Secret_.GoToEnd">#REF!</definedName>
    <definedName name="_6_">#REF!</definedName>
    <definedName name="_6__123Graph_BCHART_1" hidden="1">#REF!</definedName>
    <definedName name="_6__123Graph_BOP75_25RETURN" hidden="1">#N/A</definedName>
    <definedName name="_6__123Graph_CCHART_1" hidden="1">#REF!</definedName>
    <definedName name="_6_0c">#REF!</definedName>
    <definedName name="_6_0CASHFL">#REF!</definedName>
    <definedName name="_6_0d">#REF!</definedName>
    <definedName name="_6_0value">#REF!</definedName>
    <definedName name="_62__123Graph_ACHART_5" localSheetId="17" hidden="1">#REF!</definedName>
    <definedName name="_62__123Graph_ACHART_5" hidden="1">#REF!</definedName>
    <definedName name="_65__123Graph_ACHART_6" localSheetId="17" hidden="1">#REF!</definedName>
    <definedName name="_65__123Graph_ACHART_6" hidden="1">#REF!</definedName>
    <definedName name="_65_7_0">#REF!</definedName>
    <definedName name="_66_93_94SEASON">#REF!</definedName>
    <definedName name="_67_96_97SEASON">#REF!</definedName>
    <definedName name="_68__123Graph_ACHART_7" localSheetId="17" hidden="1">#REF!</definedName>
    <definedName name="_68__123Graph_ACHART_7" hidden="1">#REF!</definedName>
    <definedName name="_6C_38B">#REF!</definedName>
    <definedName name="_6calculat">#REF!</definedName>
    <definedName name="_6Module___Secret_.GoToEnd">#REF!</definedName>
    <definedName name="_7__123Graph_BOP75_25PRICE" hidden="1">#REF!</definedName>
    <definedName name="_7__123Graph_CCHART_1" hidden="1">#N/A</definedName>
    <definedName name="_7__123Graph_CMKT_STOR" hidden="1">#REF!</definedName>
    <definedName name="_7_0c">#REF!</definedName>
    <definedName name="_71__123Graph_ACHART_8" localSheetId="17" hidden="1">#REF!</definedName>
    <definedName name="_71__123Graph_ACHART_8" hidden="1">#REF!</definedName>
    <definedName name="_71c">#REF!</definedName>
    <definedName name="_74__123Graph_ACHART_9" localSheetId="17" hidden="1">#REF!</definedName>
    <definedName name="_74__123Graph_ACHART_9" hidden="1">#REF!</definedName>
    <definedName name="_75calculat">#REF!</definedName>
    <definedName name="_77__123Graph_BCHART_1" localSheetId="17" hidden="1">#REF!</definedName>
    <definedName name="_77__123Graph_BCHART_1" hidden="1">#REF!</definedName>
    <definedName name="_79jen">#REF!</definedName>
    <definedName name="_7jen">#REF!</definedName>
    <definedName name="_7Module___Secret_.GoToEnd">#REF!</definedName>
    <definedName name="_8__123Graph_BOP75_25RETURN" hidden="1">#REF!</definedName>
    <definedName name="_8__123Graph_CHO_MPRICE" hidden="1">#N/A</definedName>
    <definedName name="_8__123Graph_CX_ACTUAL" hidden="1">#REF!</definedName>
    <definedName name="_8_0calculat">#REF!</definedName>
    <definedName name="_8_0CASHFL">#REF!</definedName>
    <definedName name="_8_0Purch">#REF!</definedName>
    <definedName name="_8_0value">#REF!</definedName>
    <definedName name="_80__123Graph_BCHART_11" localSheetId="17" hidden="1">#REF!</definedName>
    <definedName name="_80__123Graph_BCHART_11" hidden="1">#REF!</definedName>
    <definedName name="_83__123Graph_BCHART_12" localSheetId="17" hidden="1">#REF!</definedName>
    <definedName name="_83__123Graph_BCHART_12" hidden="1">#REF!</definedName>
    <definedName name="_86__123Graph_BCHART_13" localSheetId="17" hidden="1">#REF!</definedName>
    <definedName name="_86__123Graph_BCHART_13" hidden="1">#REF!</definedName>
    <definedName name="_89__123Graph_BCHART_14" localSheetId="17" hidden="1">#REF!</definedName>
    <definedName name="_89__123Graph_BCHART_14" hidden="1">#REF!</definedName>
    <definedName name="_8c">#REF!</definedName>
    <definedName name="_8C_56">#REF!</definedName>
    <definedName name="_8Module___Secret_.GoToEnd">#REF!</definedName>
    <definedName name="_9__123Graph_CCHART_1" hidden="1">#REF!</definedName>
    <definedName name="_9__123Graph_CO_MPRICE" hidden="1">#N/A</definedName>
    <definedName name="_9__123Graph_XCHART_1" hidden="1">#REF!</definedName>
    <definedName name="_9_0c">#REF!</definedName>
    <definedName name="_9_0d">#REF!</definedName>
    <definedName name="_9_0jen">#REF!</definedName>
    <definedName name="_92__123Graph_BCHART_15" localSheetId="17" hidden="1">#REF!</definedName>
    <definedName name="_92__123Graph_BCHART_15" hidden="1">#REF!</definedName>
    <definedName name="_93BE">#REF!</definedName>
    <definedName name="_93DIL">#REF!</definedName>
    <definedName name="_94BE">#REF!</definedName>
    <definedName name="_94DIL">#REF!</definedName>
    <definedName name="_95__123Graph_BCHART_16" localSheetId="17" hidden="1">#REF!</definedName>
    <definedName name="_95__123Graph_BCHART_16" hidden="1">#REF!</definedName>
    <definedName name="_98__123Graph_BCHART_17" localSheetId="17" hidden="1">#REF!</definedName>
    <definedName name="_98__123Graph_BCHART_17" hidden="1">#REF!</definedName>
    <definedName name="_9Module___Secret_.GoToEnd">#REF!</definedName>
    <definedName name="_A">#REF!</definedName>
    <definedName name="_a1111" localSheetId="18" hidden="1">{"Cash Budget",#N/A,FALSE,"98 Cash";"Running Cash Budget",#N/A,FALSE,"98 Cash";"Actual Cash",#N/A,FALSE,"98 Cash";"Update Cash Budget",#N/A,FALSE,"98 Cash"}</definedName>
    <definedName name="_a1111" localSheetId="17" hidden="1">{"Cash Budget",#N/A,FALSE,"98 Cash";"Running Cash Budget",#N/A,FALSE,"98 Cash";"Actual Cash",#N/A,FALSE,"98 Cash";"Update Cash Budget",#N/A,FALSE,"98 Cash"}</definedName>
    <definedName name="_a1111" hidden="1">{"Cash Budget",#N/A,FALSE,"98 Cash";"Running Cash Budget",#N/A,FALSE,"98 Cash";"Actual Cash",#N/A,FALSE,"98 Cash";"Update Cash Budget",#N/A,FALSE,"98 Cash"}</definedName>
    <definedName name="_abe1">#REF!</definedName>
    <definedName name="_abe2">#REF!</definedName>
    <definedName name="_abe3">#REF!</definedName>
    <definedName name="_abe4">#REF!</definedName>
    <definedName name="_abe5">#REF!</definedName>
    <definedName name="_ACD1">#REF!</definedName>
    <definedName name="_ACD2">#REF!</definedName>
    <definedName name="_ACD3">#REF!</definedName>
    <definedName name="_act1">#REF!</definedName>
    <definedName name="_act2">#REF!</definedName>
    <definedName name="_ADI1020">#REF!</definedName>
    <definedName name="_agf1">#REF!,#REF!,#REF!,#REF!</definedName>
    <definedName name="_ALK1">#REF!</definedName>
    <definedName name="_ALK2">#REF!</definedName>
    <definedName name="_ALK3">#REF!</definedName>
    <definedName name="_AMO_UniqueIdentifier" hidden="1">"'8403d099-e876-4d31-b913-cb2efff0232f'"</definedName>
    <definedName name="_asd2" localSheetId="17">#REF!</definedName>
    <definedName name="_ASD2">#REF!</definedName>
    <definedName name="_ATPRegress_Dlg_Results" localSheetId="18" hidden="1">{2;#N/A;"R13C16:R17C16";#N/A;"R13C14:R17C15";FALSE;FALSE;FALSE;95;#N/A;#N/A;"R13C19";#N/A;FALSE;FALSE;FALSE;FALSE;#N/A;"";#N/A;FALSE;"";"";#N/A;#N/A;#N/A}</definedName>
    <definedName name="_ATPRegress_Dlg_Results" localSheetId="17"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18" hidden="1">{"EXCELHLP.HLP!1802";5;10;5;10;13;13;13;8;5;5;10;14;13;13;13;13;5;10;14;13;5;10;1;2;24}</definedName>
    <definedName name="_ATPRegress_Dlg_Types" localSheetId="17" hidden="1">{"EXCELHLP.HLP!1802";5;10;5;10;13;13;13;8;5;5;10;14;13;13;13;13;5;10;14;13;5;10;1;2;24}</definedName>
    <definedName name="_ATPRegress_Dlg_Types" hidden="1">{"EXCELHLP.HLP!1802";5;10;5;10;13;13;13;8;5;5;10;14;13;13;13;13;5;10;14;13;5;10;1;2;24}</definedName>
    <definedName name="_ATPRegress_Range1" localSheetId="17" hidden="1">#REF!</definedName>
    <definedName name="_ATPRegress_Range1" hidden="1">#REF!</definedName>
    <definedName name="_ATPRegress_Range2" localSheetId="17" hidden="1">#REF!</definedName>
    <definedName name="_ATPRegress_Range2" hidden="1">#REF!</definedName>
    <definedName name="_ATPRegress_Range3" localSheetId="17" hidden="1">#REF!</definedName>
    <definedName name="_ATPRegress_Range3" hidden="1">#REF!</definedName>
    <definedName name="_ATPRegress_Range4" hidden="1">"="</definedName>
    <definedName name="_ATPRegress_Range5" hidden="1">"="</definedName>
    <definedName name="_AUG99" localSheetId="18" hidden="1">{"SEP",#N/A,FALSE,"SEP"}</definedName>
    <definedName name="_AUG99" hidden="1">{"SEP",#N/A,FALSE,"SEP"}</definedName>
    <definedName name="_BAL1" localSheetId="17">#REF!</definedName>
    <definedName name="_BAL1">#N/A</definedName>
    <definedName name="_BB1"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dm.005E44BE968D4E5198E456338759ADAE.edm" hidden="1">#REF!</definedName>
    <definedName name="_bdm.02D0DB7C98674457BD3056012049B71C.edm" hidden="1">#REF!</definedName>
    <definedName name="_bdm.039F730F274A416AA9D2F4963A84C6A8.edm" hidden="1">#REF!</definedName>
    <definedName name="_bdm.045FFF5C3A5B431485407F8CB6650922.edm" hidden="1">#REF!</definedName>
    <definedName name="_bdm.04CDD8322FF1421CA0C5846F26733F28.edm" hidden="1">#REF!</definedName>
    <definedName name="_bdm.04E5BDE3F16947FB85651F3466DF67F0.edm" hidden="1">#REF!</definedName>
    <definedName name="_bdm.064BB1A3C5FD4FFFB0CD9F1EDC9C3473.edm" hidden="1">#REF!</definedName>
    <definedName name="_bdm.07A70A9836834F0B85D6B318BE8F5740.edm" hidden="1">#REF!</definedName>
    <definedName name="_bdm.08B8F015650147859DFFCF3E524F4B86.edm" hidden="1">#REF!</definedName>
    <definedName name="_bdm.0A0ED12DE1CD4832B7DA2E05CAF22DF9.edm" hidden="1">#REF!</definedName>
    <definedName name="_bdm.0ADC94DDA0FA4742A645E0188C240A63.edm" hidden="1">#REF!</definedName>
    <definedName name="_bdm.0C4324364E684D6AB433EB2F051BB3D7.edm" hidden="1">#REF!</definedName>
    <definedName name="_bdm.0CEFDE10EF1D426CB45FC43FBE54AC1B.edm" hidden="1">#REF!</definedName>
    <definedName name="_bdm.0D718F89E7DB473381BF4AEF4169D0BC.edm" hidden="1">#REF!</definedName>
    <definedName name="_bdm.0DCEF389B5CE49BEBBADDC0F681EAD4A.edm" hidden="1">#REF!</definedName>
    <definedName name="_bdm.0EF1BE577D9B4397AA3E4A2DD6F80E55.edm" hidden="1">#REF!</definedName>
    <definedName name="_bdm.0FE49F43B29A42F491751CC902516C21.edm" hidden="1">#REF!</definedName>
    <definedName name="_bdm.10813E8D057247D98987EED80F41B1EB.edm" hidden="1">#REF!</definedName>
    <definedName name="_bdm.11791FAF49744C3F8FEF732EE4340EEF.edm" hidden="1">#REF!</definedName>
    <definedName name="_bdm.11909521B52C4E65AB14999487F49611.edm" hidden="1">#REF!</definedName>
    <definedName name="_bdm.11BF2F6CFE2448239D1ECBFD80B4BEC3.edm" hidden="1">#REF!</definedName>
    <definedName name="_bdm.11CFBC833D4749CB80A4C104C7CA65BD.edm" hidden="1">#REF!</definedName>
    <definedName name="_bdm.12D96ED90347410F92EE7B8B3F623F87.edm" hidden="1">#REF!</definedName>
    <definedName name="_bdm.1378FFE2263048D285CE72178AB75892.edm" hidden="1">#REF!</definedName>
    <definedName name="_bdm.149B3E90D4A040F38EC430BDADA113B2.edm" hidden="1">#REF!</definedName>
    <definedName name="_bdm.180080FBDFD34FC2ADAF9AB3BB9A74FD.edm" hidden="1">#REF!</definedName>
    <definedName name="_bdm.1A0EA32AB10E4F1F8B376A7438DC4F80.edm" hidden="1">#REF!</definedName>
    <definedName name="_bdm.1A3DBEC8756C479D9E9C7B69A5685B94.edm" hidden="1">#REF!</definedName>
    <definedName name="_bdm.1BAC7FD200AF447EAC53BDAC791E4914.edm" hidden="1">#REF!</definedName>
    <definedName name="_bdm.1CBA48A90D2146EDBA1938D116E297A1.edm" hidden="1">#REF!</definedName>
    <definedName name="_bdm.1DCD61E976EC4C3F81ACE0833FC6DCDA.edm" hidden="1">#REF!</definedName>
    <definedName name="_bdm.1E3B2D7BBAEC4885957241B911ADF571.edm" hidden="1">#REF!</definedName>
    <definedName name="_bdm.1E4949844DF34D1F87C4F79DF44CCA2D.edm" hidden="1">#REF!</definedName>
    <definedName name="_bdm.2058A080F6C445CCBC20E548BBF7B2E8.edm" hidden="1">#REF!</definedName>
    <definedName name="_bdm.21E3560951C241D9AE94C69F776EE426.edm" hidden="1">#REF!</definedName>
    <definedName name="_bdm.23128AEDD3DB4038B60B87F77076E31A.edm" hidden="1">#REF!</definedName>
    <definedName name="_bdm.23234671F67F48A7BDFC33C9589478C0.edm" hidden="1">#REF!</definedName>
    <definedName name="_bdm.23D3614F560D4C03BFA8B61F1DD1E42C.edm" hidden="1">#REF!</definedName>
    <definedName name="_bdm.24702DF426DF485FACD8E49D94053F7F.edm" hidden="1">#REF!</definedName>
    <definedName name="_bdm.282EB3967578463493979A4F51B0DB5C.edm" hidden="1">#REF!</definedName>
    <definedName name="_bdm.2876D150D6944D7EB12363F30F543E18.edm" hidden="1">#REF!</definedName>
    <definedName name="_bdm.2C1600436E77472FB8133ECB4DB23BAB.edm" hidden="1">#REF!</definedName>
    <definedName name="_bdm.2C3579A3C746411CA64EEAFF9FDE8B4A.edm" hidden="1">#REF!</definedName>
    <definedName name="_bdm.2ECEDCB528124386BAD20B7207A7977E.edm" hidden="1">#REF!</definedName>
    <definedName name="_bdm.2EEF51BA46804273AF2606558C12C1A0.edm" hidden="1">#REF!</definedName>
    <definedName name="_bdm.30BA978485FF4F5BAF8E68616E84F127.edm" hidden="1">#REF!</definedName>
    <definedName name="_bdm.30E50BC89A1341B991D6F0CFF65B9BD5.edm" hidden="1">#REF!</definedName>
    <definedName name="_bdm.310C01DF194B41B3885FF54D92E34FA4.edm" hidden="1">#REF!</definedName>
    <definedName name="_bdm.37E2A9A526F14BE28438D0D77462415E.edm" localSheetId="17" hidden="1">#REF!</definedName>
    <definedName name="_bdm.37E2A9A526F14BE28438D0D77462415E.edm" hidden="1">#REF!</definedName>
    <definedName name="_bdm.39740230B2234A62B2F7F18341F86CA3.edm" hidden="1">#REF!</definedName>
    <definedName name="_bdm.39AF201302F94F83B70E5BE1C7FF9EA1.edm" hidden="1">#REF!</definedName>
    <definedName name="_bdm.3EBBE35746304F48BB46A153A9BC14D8.edm" hidden="1">#REF!</definedName>
    <definedName name="_bdm.4020588DAB58493EA9EF7B3EE32B82ED.edm" hidden="1">#REF!</definedName>
    <definedName name="_bdm.4270EF86436C446AB72DCA575648128F.edm" hidden="1">#REF!</definedName>
    <definedName name="_bdm.44BAB57F083E458CAAC59152BC3836FF.edm" hidden="1">#REF!</definedName>
    <definedName name="_bdm.45CAE73B1B6B47CF93AB9A6759927313.edm" hidden="1">#REF!</definedName>
    <definedName name="_bdm.46DE0F2BDD8A4F3EA345818FA1E2530E.edm" hidden="1">#REF!</definedName>
    <definedName name="_bdm.4772263E97C54983BA8CF6A71B9CF11E.edm" hidden="1">#REF!</definedName>
    <definedName name="_bdm.4835DE633C7C498BA3830FDEC5630C98.edm" hidden="1">#REF!</definedName>
    <definedName name="_bdm.498F23FC63BE42E5861C2F39EE439A8E.edm" hidden="1">#REF!</definedName>
    <definedName name="_bdm.4BF80E72AA4544C5A5105825F28AAB01.edm" hidden="1">#REF!</definedName>
    <definedName name="_bdm.4C609B051C3041ADA54E5F2682B2C05D.edm" hidden="1">#REF!</definedName>
    <definedName name="_bdm.4CA8C10C9C36414EAE01F8CABFFCB05D.edm" hidden="1">#REF!</definedName>
    <definedName name="_bdm.542B5E6DD4824B0EB2BDAC028CC20A86.edm" hidden="1">#REF!</definedName>
    <definedName name="_bdm.56734576369545628FB1520613A2A3C7.edm" hidden="1">#REF!</definedName>
    <definedName name="_bdm.59025EEA34F64B03822FF3B1A91225BE.edm" hidden="1">#REF!</definedName>
    <definedName name="_bdm.5AFD7B1EDCC440ED81DC3597DC274786.edm" hidden="1">#REF!</definedName>
    <definedName name="_bdm.5B51B29EEB2241B0B1D40D1BD2438FB5.edm" hidden="1">#REF!</definedName>
    <definedName name="_bdm.5CD928FF127549BEB7DA2EEBCCDEDDF3.edm" hidden="1">#REF!</definedName>
    <definedName name="_bdm.5ECC4018C03141F29643FC6039BBC822.edm" hidden="1">#REF!</definedName>
    <definedName name="_bdm.5FC4011C0CD44FB18D21998A25617412.edm" hidden="1">#REF!</definedName>
    <definedName name="_bdm.602C3A72C5A646D08A971EF2596C86D9.edm" hidden="1">#REF!</definedName>
    <definedName name="_bdm.60F763860ED54F31B09EE8BE7F2B447D.edm" hidden="1">#REF!</definedName>
    <definedName name="_bdm.619A506D07F24B2CA1DF04261EFB0027.edm" hidden="1">#REF!</definedName>
    <definedName name="_bdm.6434DBF9B37449F9A8662262D26D04DC.edm" hidden="1">#REF!</definedName>
    <definedName name="_bdm.654A1D654B38462AA8EDAE5182DF7626.edm" hidden="1">#REF!</definedName>
    <definedName name="_bdm.664B0539E49F4E3C9115387D070E8753.edm" hidden="1">#REF!</definedName>
    <definedName name="_bdm.669A89177B434F43993AA261FBC0B7A2.edm" hidden="1">#REF!</definedName>
    <definedName name="_bdm.67DB5193A043445CAC1F8C017AB81E09.edm" localSheetId="17" hidden="1">#REF!</definedName>
    <definedName name="_bdm.67DB5193A043445CAC1F8C017AB81E09.edm" hidden="1">#REF!</definedName>
    <definedName name="_bdm.6B4B064C20C2489DA099E26E2629B162.edm" hidden="1">#REF!</definedName>
    <definedName name="_bdm.6D4222C464FC4F748CF62DC2C25CF22F.edm" hidden="1">#REF!</definedName>
    <definedName name="_bdm.6D5F740100B3475E8D49CBB53F55126A.edm" hidden="1">#REF!</definedName>
    <definedName name="_bdm.6DD314D2F0F74BD986E8A3BE58B24471.edm" hidden="1">#REF!</definedName>
    <definedName name="_bdm.713F27D669A94C288CC85D0A9BC2AC28.edm" hidden="1">#REF!</definedName>
    <definedName name="_bdm.74AC777AC12D468FBE376BED12CAB25A.edm" hidden="1">#REF!</definedName>
    <definedName name="_bdm.75F7B0CB029446B3B5258A431D7CAD75.edm" hidden="1">#REF!</definedName>
    <definedName name="_bdm.78111E0817DF4B04961A7178141E4FFD.edm" hidden="1">#REF!</definedName>
    <definedName name="_bdm.7ADFE5CF22C5484AB63EFC9B679E10ED.edm" hidden="1">#REF!</definedName>
    <definedName name="_bdm.7DCE97D648864CC6B0E8A186C5A7645F.edm" hidden="1">#REF!</definedName>
    <definedName name="_bdm.7F3A7A8C45624194980145FAADB6F446.edm" hidden="1">#REF!</definedName>
    <definedName name="_bdm.7F3BE668D7BB409CAB7189280697E3B4.edm" hidden="1">#REF!</definedName>
    <definedName name="_bdm.7F9CE80D65E741FE982160C145751A60.edm" hidden="1">#REF!</definedName>
    <definedName name="_bdm.819FBEE3BD754E8583E204832B8DE5F0.edm" hidden="1">#REF!</definedName>
    <definedName name="_bdm.822D9B4890C942399F613E70AE0ADDD0.edm" hidden="1">#REF!</definedName>
    <definedName name="_bdm.846A4F91545749DFB336E2261687200F.edm" hidden="1">#REF!</definedName>
    <definedName name="_bdm.89964C88691E4E13BA4B6244189A15B8.edm" hidden="1">#REF!</definedName>
    <definedName name="_bdm.89A0D09E6534458A8F29AA4C573E0A98.edm" hidden="1">#REF!</definedName>
    <definedName name="_bdm.8CD4BB7CC77143A4986A178FC1E93EE0.edm" hidden="1">#REF!</definedName>
    <definedName name="_bdm.91EAAAB3DCE147BFB54921ED21264838.edm" hidden="1">#REF!</definedName>
    <definedName name="_bdm.935D41A73FDD400E8C026DAED206A9D3.edm" hidden="1">#REF!</definedName>
    <definedName name="_bdm.93C382C26C324B1CA57E554743EFC2D2.edm" hidden="1">#REF!</definedName>
    <definedName name="_bdm.9614B132FB894DE0B0617E68ACF5689E.edm" hidden="1">#REF!</definedName>
    <definedName name="_bdm.973B76BC34BD4C12BA22BAC07F75768B.edm" hidden="1">#REF!</definedName>
    <definedName name="_bdm.97AB7D7950744577B246D5F16A76168C.edm" hidden="1">#REF!</definedName>
    <definedName name="_bdm.9BC69FA3002C481E8E9ECD7A1AE55C35.edm" hidden="1">#REF!</definedName>
    <definedName name="_bdm.9CF1B1F667604D498E08FF92B4E68A1B.edm" hidden="1">#REF!</definedName>
    <definedName name="_bdm.9FB468CB5DA74F94B6AAE27A8434CCF3.edm" hidden="1">#REF!</definedName>
    <definedName name="_bdm.A170F69A79F8458297EBBF2750358608.edm" hidden="1">#REF!</definedName>
    <definedName name="_bdm.A53B981AB2E14AD5808BAADAEF6CFB33.edm" hidden="1">#REF!</definedName>
    <definedName name="_bdm.A81FDAF5CB8F4093A7BD2C9BD3F53696.edm" hidden="1">#REF!</definedName>
    <definedName name="_bdm.A8FB7EF635084E6CAB8FA3963A9156CC.edm" hidden="1">#REF!</definedName>
    <definedName name="_bdm.AA75A28C94B64A3688DE2E49871820DA.edm" hidden="1">#REF!</definedName>
    <definedName name="_bdm.AB8B044AADF04BC6AD0D21831D35FA35.edm" hidden="1">#REF!</definedName>
    <definedName name="_bdm.AED13DFD6934458DBAF7E653C5B04AAE.edm" hidden="1">#REF!</definedName>
    <definedName name="_bdm.B0C58791ED2B49B4A0C3AEB9B269A992.edm" hidden="1">#REF!</definedName>
    <definedName name="_bdm.B0CE269D25E84D99B310D18E2DF15829.edm" hidden="1">#REF!</definedName>
    <definedName name="_bdm.B17F563EAA224308BE618FB89A19A2DB.edm" hidden="1">#REF!</definedName>
    <definedName name="_bdm.B4B82950AE47401C9A250B6A66DE523B.edm" hidden="1">#REF!</definedName>
    <definedName name="_bdm.B564F7036D454459887FC84B5E78BE32.edm" hidden="1">#REF!</definedName>
    <definedName name="_bdm.B57C6BAAA6C24FD3A54E95236734D635.edm" hidden="1">#REF!</definedName>
    <definedName name="_bdm.B79D0E0EF0EC46D89391CBF98EA00C20.edm" hidden="1">#REF!</definedName>
    <definedName name="_bdm.B9E170E3E51E498FA159B3EF774C4589.edm" hidden="1">#REF!</definedName>
    <definedName name="_bdm.BA5ADC5F9D78425A8ECC14D3A582C3F7.edm" hidden="1">#REF!</definedName>
    <definedName name="_bdm.BA8573DD7FC34381B4207841EF18188C.edm" hidden="1">#REF!</definedName>
    <definedName name="_bdm.BE1D0D0D4ADA40FF9671FD5D8D12B019.edm" hidden="1">#REF!</definedName>
    <definedName name="_bdm.BFBDC598E1EF4F49A74F788F9AB0181E.edm" hidden="1">#REF!</definedName>
    <definedName name="_bdm.C087A0A7F6D14D5598B262BCF8C4CAA6.edm" hidden="1">#REF!</definedName>
    <definedName name="_bdm.C20A1C4AB4EA400FB34A691DE2C0B55B.edm" hidden="1">#REF!</definedName>
    <definedName name="_bdm.C2EFF4D21E24436382F4EF273E8DCD5E.edm" hidden="1">#REF!</definedName>
    <definedName name="_bdm.C3DCB7EB6B87494C9E2C9BE57CD919E3.edm" hidden="1">#REF!</definedName>
    <definedName name="_bdm.C46268463B7E4555A6BFE81E17B41612.edm" hidden="1">#REF!</definedName>
    <definedName name="_bdm.C4718A53066242F49C49DA08DFB26026.edm" hidden="1">#REF!</definedName>
    <definedName name="_bdm.C524AE4BE2E045FAAD72C4A67E5EA749.edm" hidden="1">#REF!</definedName>
    <definedName name="_bdm.C6DE02374F314068A203261B8C51E9B2.edm" hidden="1">#REF!</definedName>
    <definedName name="_bdm.C7F7E3B6E16342B4A0A055C718B236B2.edm" hidden="1">#REF!</definedName>
    <definedName name="_bdm.C8865A62EAAE4C8CB004C2C3DDFF0808.edm" hidden="1">#REF!</definedName>
    <definedName name="_bdm.C8E01B6548B34B11A3B2D3D70D35869F.edm" hidden="1">#REF!</definedName>
    <definedName name="_bdm.C950E6A143EC44D4B236B31404235E6E.edm" hidden="1">#REF!</definedName>
    <definedName name="_bdm.C9A6576206E44C039D900918313C7D7D.edm" hidden="1">#REF!</definedName>
    <definedName name="_bdm.C9E01E6D2B4E465FB84DA0DE65C1493A.edm" hidden="1">#REF!</definedName>
    <definedName name="_bdm.CCF93BC51E28484592258E4EEF465A0F.edm" hidden="1">#REF!</definedName>
    <definedName name="_bdm.CDEC0C4D82DF4951B97AC6453CE64A8A.edm" hidden="1">#REF!</definedName>
    <definedName name="_bdm.D03B65BE960B481D8815FE30B4BB7F36.edm" hidden="1">#REF!</definedName>
    <definedName name="_bdm.D2ED7D2D0A8343B1B173FD8DFE4E0DC0.edm" hidden="1">#REF!</definedName>
    <definedName name="_bdm.D34A92D9D26648E6AE204E7707A8406E.edm" hidden="1">#REF!</definedName>
    <definedName name="_bdm.D352E9A3C0804A758BAA7A36CFE66477.edm" hidden="1">#REF!</definedName>
    <definedName name="_bdm.D3BEDCDADF7744B9A6F7525585816517.edm" hidden="1">#REF!</definedName>
    <definedName name="_bdm.D5AD4F1003204064B9729A722EB921F5.edm" hidden="1">#REF!</definedName>
    <definedName name="_bdm.D6CF6E2D4C354A64BDD2BF7BF1C2D137.edm" hidden="1">#REF!</definedName>
    <definedName name="_bdm.D78FABD9F2AC4640958282E7536C199E.edm" hidden="1">#REF!</definedName>
    <definedName name="_bdm.D887E4D472F4428DAF96CE7D703255DE.edm" hidden="1">#REF!</definedName>
    <definedName name="_bdm.D9D65288239F40AF814E58A0F80BA864.edm" hidden="1">#REF!</definedName>
    <definedName name="_bdm.DA2CBB900A87477A8117AAD2FF4D2378.edm" hidden="1">#REF!</definedName>
    <definedName name="_bdm.DBD3377F93254FD88C31CDA2C5501721.edm" hidden="1">#REF!</definedName>
    <definedName name="_bdm.DC2FE9AD25D84EC4ADC3D39002EFC680.edm" hidden="1">#REF!</definedName>
    <definedName name="_bdm.DD3D2A94B1EC4E35B149867D48444C79.edm" hidden="1">#REF!</definedName>
    <definedName name="_bdm.DEDD6FB304744795AE18EE863792582A.edm" hidden="1">#REF!</definedName>
    <definedName name="_bdm.DFB9D263298D41B2A09E0BC9FA12FB5B.edm" hidden="1">#REF!</definedName>
    <definedName name="_bdm.E058E49248BB48B98C5F28C5CAC098C6.edm" hidden="1">#REF!</definedName>
    <definedName name="_bdm.E318942DDDCD4B06834DFD006D192D9E.edm" hidden="1">#REF!</definedName>
    <definedName name="_bdm.E4777A60E33C4E6A8979378DD580145A.edm" hidden="1">#REF!</definedName>
    <definedName name="_bdm.E53BB31DAF304E93BC80F7C40731A886.edm" hidden="1">#REF!</definedName>
    <definedName name="_bdm.E647ED3D76AE45CCB2FA0A2225B3FCEA.edm" hidden="1">#REF!</definedName>
    <definedName name="_bdm.E908467F47714E4A84B13F20DAD26A44.edm" hidden="1">#REF!</definedName>
    <definedName name="_bdm.E95A6F71CA1E4BC2B4956A8E7DB898DA.edm" hidden="1">#REF!</definedName>
    <definedName name="_bdm.EA272DB6C67A4187B7D6BA16A3FE898A.edm" hidden="1">#REF!</definedName>
    <definedName name="_bdm.EC08B4ADDBF2438E950C8185DE84E0B2.edm" hidden="1">#REF!</definedName>
    <definedName name="_bdm.ECCE3838CDBD4696A02A75423F2A6974.edm" hidden="1">#REF!</definedName>
    <definedName name="_bdm.F04F8A2272AF438EACF658AD280F88CE.edm" hidden="1">#REF!</definedName>
    <definedName name="_bdm.F107B997B3A24C1193033B41C783E512.edm" hidden="1">#REF!</definedName>
    <definedName name="_bdm.F37B85A922794BC19BEFE7B289895F00.edm" hidden="1">#REF!</definedName>
    <definedName name="_bdm.F3A745D3075C4EB1AEA37F3B30AD285A.edm" hidden="1">#REF!</definedName>
    <definedName name="_bdm.F3B3013CCBAD407A8C266BEBC8478FD9.edm" hidden="1">#REF!</definedName>
    <definedName name="_bdm.F6380DB665FB4A799E6AF63943C8201E.edm" hidden="1">#REF!</definedName>
    <definedName name="_bdm.F6542DE9BDD74E42A53F4067C8F4ADFD.edm" hidden="1">#REF!</definedName>
    <definedName name="_bdm.F93EE60BD8DA447D8103F9737267F21D.edm" hidden="1">#REF!</definedName>
    <definedName name="_bdm.F9A3336DB4B24FAF9A40338421066C9E.edm" hidden="1">#REF!</definedName>
    <definedName name="_bdm.FA74FA49300F49ECB2188D48C93D4C22.edm" hidden="1">#REF!</definedName>
    <definedName name="_bdm.FB3AD163B3C64C2682D053C27A925D2D.edm" hidden="1">#REF!</definedName>
    <definedName name="_bdm.FBD1222EBF4A483FB61C1B9A5FC79514.edm" hidden="1">#REF!</definedName>
    <definedName name="_BLM11">#REF!</definedName>
    <definedName name="_BLM12">#REF!</definedName>
    <definedName name="_bok2">#REF!,#REF!,#REF!,#REF!</definedName>
    <definedName name="_bon1">#REF!</definedName>
    <definedName name="_bot1">#REF!</definedName>
    <definedName name="_bot2">#REF!</definedName>
    <definedName name="_BSQ95">#REF!</definedName>
    <definedName name="_BSQ96">#REF!</definedName>
    <definedName name="_BSQ97">#REF!</definedName>
    <definedName name="_bud1">#REF!</definedName>
    <definedName name="_bud2">#REF!</definedName>
    <definedName name="_BUS1">#REF!</definedName>
    <definedName name="_BUS2">#REF!</definedName>
    <definedName name="_BUS3">#REF!</definedName>
    <definedName name="_CFQ95">#REF!</definedName>
    <definedName name="_CFQ96">#REF!</definedName>
    <definedName name="_CFQ97">#REF!</definedName>
    <definedName name="_Check_Input">#REF!</definedName>
    <definedName name="_Checks">#REF!</definedName>
    <definedName name="_COMP">#REF!</definedName>
    <definedName name="_CPK1">#REF!</definedName>
    <definedName name="_CPK2">#REF!</definedName>
    <definedName name="_CPK3">#REF!</definedName>
    <definedName name="_CTG1" localSheetId="17">#REF!</definedName>
    <definedName name="_CTG1">#N/A</definedName>
    <definedName name="_CTG2" localSheetId="17">#REF!</definedName>
    <definedName name="_CTG2">#N/A</definedName>
    <definedName name="_CTG3" localSheetId="17">#REF!</definedName>
    <definedName name="_CTG3">#N/A</definedName>
    <definedName name="_CTG4" localSheetId="17">#REF!</definedName>
    <definedName name="_CTG4">#N/A</definedName>
    <definedName name="_CurrCase">#REF!</definedName>
    <definedName name="_DAT1">#REF!</definedName>
    <definedName name="_DAT10">#REF!</definedName>
    <definedName name="_DAT11">#REF!</definedName>
    <definedName name="_dat11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4">#REF!</definedName>
    <definedName name="_DAT5">#REF!</definedName>
    <definedName name="_DAT6">#REF!</definedName>
    <definedName name="_DAT7">#REF!</definedName>
    <definedName name="_DAT8">#REF!</definedName>
    <definedName name="_DAT9">#REF!</definedName>
    <definedName name="_Data_Query">#REF!</definedName>
    <definedName name="_Data_Query2">#REF!</definedName>
    <definedName name="_DATE_87__?___?">#REF!</definedName>
    <definedName name="_dcf2">#REF!</definedName>
    <definedName name="_DIC1">#REF!</definedName>
    <definedName name="_DIC2">#REF!</definedName>
    <definedName name="_Dist_Bin" hidden="1">#REF!</definedName>
    <definedName name="_Dist_Values" hidden="1">#REF!</definedName>
    <definedName name="_DOC1">#REF!</definedName>
    <definedName name="_DOC2">#REF!</definedName>
    <definedName name="_dso0300">#REF!</definedName>
    <definedName name="_dso0600">#REF!</definedName>
    <definedName name="_dso0900">#REF!</definedName>
    <definedName name="_dso0999">#REF!</definedName>
    <definedName name="_dso1200">#REF!</definedName>
    <definedName name="_dso1299">#REF!</definedName>
    <definedName name="_DSO97">#REF!</definedName>
    <definedName name="_DSO98">#REF!</definedName>
    <definedName name="_DSO99">#REF!</definedName>
    <definedName name="_e3" localSheetId="18" hidden="1">{"SEP",#N/A,FALSE,"SEP"}</definedName>
    <definedName name="_e3" hidden="1">{"SEP",#N/A,FALSE,"SEP"}</definedName>
    <definedName name="_EGR1">#N/A</definedName>
    <definedName name="_EGR2">#N/A</definedName>
    <definedName name="_EGR3">#N/A</definedName>
    <definedName name="_ELM1">#REF!</definedName>
    <definedName name="_End_Yr">#REF!</definedName>
    <definedName name="_EndYr2">#REF!</definedName>
    <definedName name="_eps01">#REF!</definedName>
    <definedName name="_EPS02">#REF!</definedName>
    <definedName name="_eps94">#REF!</definedName>
    <definedName name="_eps95">#REF!</definedName>
    <definedName name="_eps96">#REF!</definedName>
    <definedName name="_eps97">#REF!</definedName>
    <definedName name="_eps98">#REF!</definedName>
    <definedName name="_eps99">#REF!</definedName>
    <definedName name="_ESY12">#REF!</definedName>
    <definedName name="_FC_ID">#REF!</definedName>
    <definedName name="_FC_Query">#REF!</definedName>
    <definedName name="_FC_Table">#REF!</definedName>
    <definedName name="_FFO1" localSheetId="17">#REF!</definedName>
    <definedName name="_FFO1">#N/A</definedName>
    <definedName name="_FFO2" localSheetId="17">#REF!</definedName>
    <definedName name="_FFO2">#N/A</definedName>
    <definedName name="_FFO3" localSheetId="17">#REF!</definedName>
    <definedName name="_FFO3">#N/A</definedName>
    <definedName name="_FFO4" localSheetId="17">#REF!</definedName>
    <definedName name="_FFO4">#N/A</definedName>
    <definedName name="_Fill" localSheetId="5" hidden="1">#REF!</definedName>
    <definedName name="_Fill" localSheetId="6" hidden="1">#REF!</definedName>
    <definedName name="_Fill" localSheetId="9" hidden="1">#REF!</definedName>
    <definedName name="_Fill" localSheetId="10" hidden="1">#REF!</definedName>
    <definedName name="_Fill" hidden="1">#REF!</definedName>
    <definedName name="_Fill.1" hidden="1">#REF!</definedName>
    <definedName name="_xlnm._FilterDatabase" localSheetId="17" hidden="1">#REF!</definedName>
    <definedName name="_xlnm._FilterDatabase" hidden="1">#REF!</definedName>
    <definedName name="_FIN1">#REF!</definedName>
    <definedName name="_FIN2">#REF!</definedName>
    <definedName name="_FIN3">#REF!</definedName>
    <definedName name="_FLL2" hidden="1">#REF!</definedName>
    <definedName name="_FMA1" localSheetId="17">#REF!</definedName>
    <definedName name="_FMA1">#N/A</definedName>
    <definedName name="_FMA2" localSheetId="17">#REF!</definedName>
    <definedName name="_FMA2">#N/A</definedName>
    <definedName name="_FS_R">#REF!</definedName>
    <definedName name="_GEN1">#REF!</definedName>
    <definedName name="_GEN2">#REF!</definedName>
    <definedName name="_GEN3">#REF!</definedName>
    <definedName name="_HBO2">#REF!,#REF!,#REF!,#REF!</definedName>
    <definedName name="_hpe1">#REF!</definedName>
    <definedName name="_hpe2">#REF!</definedName>
    <definedName name="_hwp1">#REF!</definedName>
    <definedName name="_hwp2">#REF!</definedName>
    <definedName name="_inf2000">#REF!</definedName>
    <definedName name="_inf2001">#REF!</definedName>
    <definedName name="_inf2002">#REF!</definedName>
    <definedName name="_inf2003">#REF!</definedName>
    <definedName name="_inf2004">#REF!</definedName>
    <definedName name="_inf2005">#REF!</definedName>
    <definedName name="_inf2006">#REF!</definedName>
    <definedName name="_inf2007">#REF!</definedName>
    <definedName name="_inf2008">#REF!</definedName>
    <definedName name="_inf2009">#REF!</definedName>
    <definedName name="_inf2010">#REF!</definedName>
    <definedName name="_inf2011">#REF!</definedName>
    <definedName name="_INP5">#REF!</definedName>
    <definedName name="_ISQ93">#REF!</definedName>
    <definedName name="_ISQ94">#REF!</definedName>
    <definedName name="_ISQ95">#REF!</definedName>
    <definedName name="_ISQ96">#REF!</definedName>
    <definedName name="_ISQ97">#REF!</definedName>
    <definedName name="_ISQ98">#REF!</definedName>
    <definedName name="_ISQ99">#REF!</definedName>
    <definedName name="_JAN01" localSheetId="18" hidden="1">{"SEP",#N/A,FALSE,"SEP"}</definedName>
    <definedName name="_JAN01" hidden="1">{"SEP",#N/A,FALSE,"SEP"}</definedName>
    <definedName name="_je1">#REF!</definedName>
    <definedName name="_je2">#REF!</definedName>
    <definedName name="_Key.1" localSheetId="17" hidden="1">#REF!</definedName>
    <definedName name="_Key.1" hidden="1">#REF!</definedName>
    <definedName name="_Key1" localSheetId="17" hidden="1">#REF!</definedName>
    <definedName name="_Key1" hidden="1">#REF!</definedName>
    <definedName name="_Key2" hidden="1">#REF!</definedName>
    <definedName name="_lma96">#REF!</definedName>
    <definedName name="_lma98">#REF!</definedName>
    <definedName name="_lookup1">#REF!</definedName>
    <definedName name="_lookup2">#REF!</definedName>
    <definedName name="_lookup3">#REF!</definedName>
    <definedName name="_LTD107">#REF!</definedName>
    <definedName name="_LYN2" localSheetId="17">#REF!</definedName>
    <definedName name="_LYN2">#REF!</definedName>
    <definedName name="_M">#REF!</definedName>
    <definedName name="_mar96">#REF!</definedName>
    <definedName name="_mar97">#REF!</definedName>
    <definedName name="_mar98">#REF!</definedName>
    <definedName name="_mar99">#REF!</definedName>
    <definedName name="_MatInverse_In" localSheetId="17" hidden="1">#REF!</definedName>
    <definedName name="_MatInverse_In" hidden="1">#REF!</definedName>
    <definedName name="_MatInverse_Out" localSheetId="17" hidden="1">#REF!</definedName>
    <definedName name="_MatInverse_Out" hidden="1">#REF!</definedName>
    <definedName name="_MatMult_A" localSheetId="17" hidden="1">#REF!</definedName>
    <definedName name="_MatMult_A" hidden="1">#REF!</definedName>
    <definedName name="_MatMult_AxB" hidden="1">#REF!</definedName>
    <definedName name="_MatMult_B" hidden="1">#REF!</definedName>
    <definedName name="_MDZ2">#REF!,#REF!,#REF!,#REF!</definedName>
    <definedName name="_Meter_Pt">#REF!</definedName>
    <definedName name="_MKT1">#REF!</definedName>
    <definedName name="_MKT2">#REF!</definedName>
    <definedName name="_MKT3">#REF!</definedName>
    <definedName name="_mm2001">#REF!</definedName>
    <definedName name="_mm2002">#REF!</definedName>
    <definedName name="_mm2003">#REF!</definedName>
    <definedName name="_mm2004">#REF!</definedName>
    <definedName name="_mm2005">#REF!</definedName>
    <definedName name="_MW10001">#REF!</definedName>
    <definedName name="_MW10002">#REF!</definedName>
    <definedName name="_MW10003">#REF!</definedName>
    <definedName name="_MW10004">#REF!</definedName>
    <definedName name="_MW10005">#REF!</definedName>
    <definedName name="_MW10006">#REF!</definedName>
    <definedName name="_MW10007">#REF!</definedName>
    <definedName name="_MW10008">#REF!</definedName>
    <definedName name="_MW10009">#REF!</definedName>
    <definedName name="_MW10010">#REF!</definedName>
    <definedName name="_MW10011">#REF!</definedName>
    <definedName name="_MW10012">#REF!</definedName>
    <definedName name="_MW10013">#REF!</definedName>
    <definedName name="_MW10014">#REF!</definedName>
    <definedName name="_MW10015">#REF!</definedName>
    <definedName name="_MW10016">#REF!</definedName>
    <definedName name="_MW10017">#REF!</definedName>
    <definedName name="_MW10018">#REF!</definedName>
    <definedName name="_MW10019">#REF!</definedName>
    <definedName name="_MW10020">#REF!</definedName>
    <definedName name="_MW10021">#REF!</definedName>
    <definedName name="_MW10022">#REF!</definedName>
    <definedName name="_MW10023">#REF!</definedName>
    <definedName name="_MW10024">#REF!</definedName>
    <definedName name="_MW10025">#REF!</definedName>
    <definedName name="_MW10026">#REF!</definedName>
    <definedName name="_MW10027">#REF!</definedName>
    <definedName name="_MW10028">#REF!</definedName>
    <definedName name="_MW10029">#REF!</definedName>
    <definedName name="_MW10030">#REF!</definedName>
    <definedName name="_MW10031">#REF!</definedName>
    <definedName name="_MW10032">#REF!</definedName>
    <definedName name="_MW10033">#REF!</definedName>
    <definedName name="_MW10034">#REF!</definedName>
    <definedName name="_MW10035">#REF!</definedName>
    <definedName name="_MW10036">#REF!</definedName>
    <definedName name="_MW10037">#REF!</definedName>
    <definedName name="_MW10038">#REF!</definedName>
    <definedName name="_MW10039">#REF!</definedName>
    <definedName name="_MW10040">#REF!</definedName>
    <definedName name="_MW10041">#REF!</definedName>
    <definedName name="_MW10042">#REF!</definedName>
    <definedName name="_MW10044">#REF!</definedName>
    <definedName name="_MW10045">#REF!</definedName>
    <definedName name="_MW10046">#REF!</definedName>
    <definedName name="_MW10047">#REF!</definedName>
    <definedName name="_MW10048">#REF!</definedName>
    <definedName name="_MW10054">#REF!</definedName>
    <definedName name="_MW10055">#REF!</definedName>
    <definedName name="_MW10056">#REF!</definedName>
    <definedName name="_MW10057">#REF!</definedName>
    <definedName name="_MW10058">#REF!</definedName>
    <definedName name="_MW10061">#REF!</definedName>
    <definedName name="_MW10062">#REF!</definedName>
    <definedName name="_MW10063">#REF!</definedName>
    <definedName name="_MW10064">#REF!</definedName>
    <definedName name="_MW10065">#REF!</definedName>
    <definedName name="_MW10066">#REF!</definedName>
    <definedName name="_MW10067">#REF!</definedName>
    <definedName name="_MW10068">#REF!</definedName>
    <definedName name="_MW10069">#REF!</definedName>
    <definedName name="_MW10070">#REF!</definedName>
    <definedName name="_MW10071">#REF!</definedName>
    <definedName name="_MW10072">#REF!</definedName>
    <definedName name="_MW10073">#REF!</definedName>
    <definedName name="_MW10074">#REF!</definedName>
    <definedName name="_MW10075">#REF!</definedName>
    <definedName name="_MW10076">#REF!</definedName>
    <definedName name="_MW10077">#REF!</definedName>
    <definedName name="_MW10078">#REF!</definedName>
    <definedName name="_MW10079">#REF!</definedName>
    <definedName name="_MW10080">#REF!</definedName>
    <definedName name="_MW10081">#REF!</definedName>
    <definedName name="_MW10082">#REF!</definedName>
    <definedName name="_MW10083">#REF!</definedName>
    <definedName name="_MW10084">#REF!</definedName>
    <definedName name="_MW10085">#REF!</definedName>
    <definedName name="_MW10086">#REF!</definedName>
    <definedName name="_MW10087">#REF!</definedName>
    <definedName name="_MW10088">#REF!</definedName>
    <definedName name="_MW10089">#REF!</definedName>
    <definedName name="_MW10090">#REF!</definedName>
    <definedName name="_MW10091">#REF!</definedName>
    <definedName name="_MW10092">#REF!</definedName>
    <definedName name="_MW20001">#REF!</definedName>
    <definedName name="_MW20002">#REF!</definedName>
    <definedName name="_MW20003">#REF!</definedName>
    <definedName name="_mwy1">#REF!</definedName>
    <definedName name="_n4" localSheetId="18" hidden="1">{"EXCELHLP.HLP!1802";5;10;5;10;13;13;13;8;5;5;10;14;13;13;13;13;5;10;14;13;5;10;1;2;24}</definedName>
    <definedName name="_n4" localSheetId="17" hidden="1">{"EXCELHLP.HLP!1802";5;10;5;10;13;13;13;8;5;5;10;14;13;13;13;13;5;10;14;13;5;10;1;2;24}</definedName>
    <definedName name="_n4" hidden="1">{"EXCELHLP.HLP!1802";5;10;5;10;13;13;13;8;5;5;10;14;13;13;13;13;5;10;14;13;5;10;1;2;24}</definedName>
    <definedName name="_NET1">#REF!</definedName>
    <definedName name="_NET2">#REF!</definedName>
    <definedName name="_NET3">#REF!</definedName>
    <definedName name="_new1">#REF!</definedName>
    <definedName name="_new2">#REF!</definedName>
    <definedName name="_new3">#REF!</definedName>
    <definedName name="_new4">#REF!</definedName>
    <definedName name="_NUC1">#REF!</definedName>
    <definedName name="_OFF2">#REF!</definedName>
    <definedName name="_one1">#REF!</definedName>
    <definedName name="_OP1" localSheetId="17">#REF!</definedName>
    <definedName name="_OP1">#N/A</definedName>
    <definedName name="_OP2" localSheetId="17">#REF!</definedName>
    <definedName name="_OP2">#N/A</definedName>
    <definedName name="_OP3" localSheetId="17">#REF!</definedName>
    <definedName name="_OP3">#N/A</definedName>
    <definedName name="_OP4" localSheetId="17">#REF!</definedName>
    <definedName name="_OP4">#N/A</definedName>
    <definedName name="_Order.1" hidden="1">255</definedName>
    <definedName name="_Order1" hidden="1">255</definedName>
    <definedName name="_Order2" hidden="1">255</definedName>
    <definedName name="_Own10">#REF!</definedName>
    <definedName name="_Own11">#REF!</definedName>
    <definedName name="_Own4">#REF!</definedName>
    <definedName name="_Own5">#REF!</definedName>
    <definedName name="_Own6">#REF!</definedName>
    <definedName name="_Own8">#REF!</definedName>
    <definedName name="_P1">#REF!</definedName>
    <definedName name="_Parse_In" localSheetId="17" hidden="1">#REF!</definedName>
    <definedName name="_Parse_In" hidden="1">#REF!</definedName>
    <definedName name="_Parse_Out" localSheetId="17" hidden="1">#REF!</definedName>
    <definedName name="_Parse_Out" hidden="1">#REF!</definedName>
    <definedName name="_pcp1">#REF!</definedName>
    <definedName name="_PFY1">#REF!</definedName>
    <definedName name="_PFY2">#REF!</definedName>
    <definedName name="_PFY3">#REF!</definedName>
    <definedName name="_PG1">#REF!</definedName>
    <definedName name="_PG2">#N/A</definedName>
    <definedName name="_PG3">#REF!</definedName>
    <definedName name="_PG4">#REF!</definedName>
    <definedName name="_pg5">#REF!</definedName>
    <definedName name="_pg6">#REF!</definedName>
    <definedName name="_pg7">#REF!</definedName>
    <definedName name="_PH1">#REF!</definedName>
    <definedName name="_PH2">#REF!</definedName>
    <definedName name="_PH3">#REF!</definedName>
    <definedName name="_pHF1">#REF!</definedName>
    <definedName name="_PP1">#REF!</definedName>
    <definedName name="_PP2">#REF!</definedName>
    <definedName name="_PPP1">#REF!</definedName>
    <definedName name="_PPR_?__AGAQ">#REF!</definedName>
    <definedName name="_pt1">#REF!</definedName>
    <definedName name="_PTN3">#REF!</definedName>
    <definedName name="_PTP96">#REF!</definedName>
    <definedName name="_Q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uery1a">#REF!</definedName>
    <definedName name="_Query1b">#REF!</definedName>
    <definedName name="_Query2a">#REF!</definedName>
    <definedName name="_Query2b">#REF!</definedName>
    <definedName name="_RBN2">#REF!</definedName>
    <definedName name="_RBU2">#REF!</definedName>
    <definedName name="_RE_">#REF!</definedName>
    <definedName name="_reb7">#REF!</definedName>
    <definedName name="_REF1" localSheetId="17">#REF!</definedName>
    <definedName name="_REF1">#N/A</definedName>
    <definedName name="_REF2" localSheetId="17">#REF!</definedName>
    <definedName name="_REF2">#N/A</definedName>
    <definedName name="_REF3" localSheetId="17">#REF!</definedName>
    <definedName name="_REF3">#N/A</definedName>
    <definedName name="_REF4" localSheetId="17">#REF!</definedName>
    <definedName name="_REF4">#N/A</definedName>
    <definedName name="_Regression_Int">1</definedName>
    <definedName name="_Regression_Out" localSheetId="17" hidden="1">#REF!</definedName>
    <definedName name="_Regression_Out" hidden="1">#REF!</definedName>
    <definedName name="_Regression_X" localSheetId="17" hidden="1">#REF!</definedName>
    <definedName name="_Regression_X" hidden="1">#REF!</definedName>
    <definedName name="_Regression_Y" localSheetId="17" hidden="1">#REF!</definedName>
    <definedName name="_Regression_Y" hidden="1">#REF!</definedName>
    <definedName name="_Report">"Print All"</definedName>
    <definedName name="_RES1">#REF!</definedName>
    <definedName name="_RES2">#REF!</definedName>
    <definedName name="_RES3">#REF!</definedName>
    <definedName name="_rev01">#REF!</definedName>
    <definedName name="_rev94">#REF!</definedName>
    <definedName name="_rev99">#REF!</definedName>
    <definedName name="_RFD1__WCS10_">#REF!</definedName>
    <definedName name="_RG2" localSheetId="17">#REF!</definedName>
    <definedName name="_RG2">#N/A</definedName>
    <definedName name="_rm9" localSheetId="18" hidden="1">{"detail305",#N/A,FALSE,"BI-305"}</definedName>
    <definedName name="_rm9" localSheetId="17" hidden="1">{"detail305",#N/A,FALSE,"BI-305"}</definedName>
    <definedName name="_rm9" hidden="1">{"detail305",#N/A,FALSE,"BI-305"}</definedName>
    <definedName name="_Row1">#REF!</definedName>
    <definedName name="_Row2">#REF!</definedName>
    <definedName name="_Row3">#REF!</definedName>
    <definedName name="_Row4">#REF!</definedName>
    <definedName name="_Row5">#REF!</definedName>
    <definedName name="_Row6">#REF!</definedName>
    <definedName name="_Row7">#REF!</definedName>
    <definedName name="_Row8">#REF!</definedName>
    <definedName name="_RunCase">#REF!</definedName>
    <definedName name="_S_Base" localSheetId="18">{0.1;0;0.382758620689655;0;0;0;0.258620689655172;0;0.258620689655172}</definedName>
    <definedName name="_S_Base">{0.1;0;0.382758620689655;0;0;0;0.258620689655172;0;0.258620689655172}</definedName>
    <definedName name="_S_new_case" localSheetId="18">{0.1;0;0.45;0;0;0;0;0;0.45}</definedName>
    <definedName name="_S_new_case">{0.1;0;0.45;0;0;0;0;0;0.45}</definedName>
    <definedName name="_SBaseRef">#REF!</definedName>
    <definedName name="_SCH1">#REF!</definedName>
    <definedName name="_SCH2">#REF!</definedName>
    <definedName name="_sec1" localSheetId="17">#REF!</definedName>
    <definedName name="_sec1">#REF!</definedName>
    <definedName name="_sec2" localSheetId="17">#REF!</definedName>
    <definedName name="_sec2">#REF!</definedName>
    <definedName name="_SHT1">#REF!</definedName>
    <definedName name="_SHT2">#N/A</definedName>
    <definedName name="_SHT3">#N/A</definedName>
    <definedName name="_SO41">#REF!</definedName>
    <definedName name="_Sort" localSheetId="17" hidden="1">#REF!</definedName>
    <definedName name="_Sort" hidden="1">#REF!</definedName>
    <definedName name="_Sort.1" hidden="1">#REF!</definedName>
    <definedName name="_SP04">#REF!</definedName>
    <definedName name="_SP05">#REF!</definedName>
    <definedName name="_SP06">#REF!</definedName>
    <definedName name="_SP07">#REF!</definedName>
    <definedName name="_SP08">#REF!</definedName>
    <definedName name="_SP09">#REF!</definedName>
    <definedName name="_SP10">#REF!</definedName>
    <definedName name="_Split_Mthd">#REF!</definedName>
    <definedName name="_SS35231">#REF!</definedName>
    <definedName name="_SS35236">#REF!</definedName>
    <definedName name="_SS35258">#REF!</definedName>
    <definedName name="_SS35371">#REF!</definedName>
    <definedName name="_SS35373">#REF!</definedName>
    <definedName name="_SS35375">#REF!</definedName>
    <definedName name="_SS35377">#REF!</definedName>
    <definedName name="_SS35381">#REF!</definedName>
    <definedName name="_SS35383">#REF!</definedName>
    <definedName name="_SS35384">#REF!</definedName>
    <definedName name="_SS35420">#REF!</definedName>
    <definedName name="_SS35422">#REF!</definedName>
    <definedName name="_SS35442">#REF!</definedName>
    <definedName name="_SS35447">#REF!</definedName>
    <definedName name="_SS35574">#REF!</definedName>
    <definedName name="_SS35576">#REF!</definedName>
    <definedName name="_SS35577">#REF!</definedName>
    <definedName name="_SS36355">#REF!</definedName>
    <definedName name="_SS36360">#REF!</definedName>
    <definedName name="_SS36504">#REF!</definedName>
    <definedName name="_SS36509">#REF!</definedName>
    <definedName name="_SS36561">#REF!</definedName>
    <definedName name="_SS36566">#REF!</definedName>
    <definedName name="_SS43422">#REF!</definedName>
    <definedName name="_SS43427">#REF!</definedName>
    <definedName name="_SS46888">#REF!</definedName>
    <definedName name="_SS46990">#REF!</definedName>
    <definedName name="_SS47048">#REF!</definedName>
    <definedName name="_SS47281">#REF!</definedName>
    <definedName name="_SS47431">#REF!</definedName>
    <definedName name="_SS47436">#REF!</definedName>
    <definedName name="_SS47469">#REF!</definedName>
    <definedName name="_SS47508">#REF!</definedName>
    <definedName name="_SS47571">#REF!</definedName>
    <definedName name="_SS49141">#REF!</definedName>
    <definedName name="_SS49145">#REF!</definedName>
    <definedName name="_SS49146">#REF!</definedName>
    <definedName name="_SS51573">#REF!</definedName>
    <definedName name="_SS51578">#REF!</definedName>
    <definedName name="_SS51627">#REF!</definedName>
    <definedName name="_SS51632">#REF!</definedName>
    <definedName name="_SS51741">#REF!</definedName>
    <definedName name="_SS51746">#REF!</definedName>
    <definedName name="_SS51747">#REF!</definedName>
    <definedName name="_SS51752">#REF!</definedName>
    <definedName name="_SS51761">#REF!</definedName>
    <definedName name="_SS51766">#REF!</definedName>
    <definedName name="_SS51800">#REF!</definedName>
    <definedName name="_SS51805">#REF!</definedName>
    <definedName name="_SS53882">#REF!</definedName>
    <definedName name="_SS53988">#REF!</definedName>
    <definedName name="_SS54056">#REF!</definedName>
    <definedName name="_SS57156">#REF!</definedName>
    <definedName name="_SSR99">#REF!</definedName>
    <definedName name="_Start_Yr">#REF!</definedName>
    <definedName name="_StartYr2">#REF!</definedName>
    <definedName name="_STD107">#REF!</definedName>
    <definedName name="_Table1_In1" localSheetId="17" hidden="1">#REF!</definedName>
    <definedName name="_Table1_In1" hidden="1">#N/A</definedName>
    <definedName name="_Table1_Out" localSheetId="17" hidden="1">#REF!</definedName>
    <definedName name="_Table1_Out" hidden="1">#REF!</definedName>
    <definedName name="_Table2_In1" localSheetId="17" hidden="1">#REF!</definedName>
    <definedName name="_Table2_In1" hidden="1">#N/A</definedName>
    <definedName name="_Table2_In2" localSheetId="17" hidden="1">#REF!</definedName>
    <definedName name="_Table2_In2" hidden="1">#N/A</definedName>
    <definedName name="_Table2_Out" localSheetId="17" hidden="1">#REF!</definedName>
    <definedName name="_Table2_Out" hidden="1">#N/A</definedName>
    <definedName name="_Table3_In2" localSheetId="17" hidden="1">#REF!</definedName>
    <definedName name="_Table3_In2" hidden="1">#REF!</definedName>
    <definedName name="_TAD1">#REF!</definedName>
    <definedName name="_TAD2">#REF!</definedName>
    <definedName name="_TAD3">#REF!</definedName>
    <definedName name="_Tax1">#REF!</definedName>
    <definedName name="_te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3"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4"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n1">#REF!</definedName>
    <definedName name="_tet12" localSheetId="18" hidden="1">{"assumptions",#N/A,FALSE,"Scenario 1";"valuation",#N/A,FALSE,"Scenario 1"}</definedName>
    <definedName name="_tet12" localSheetId="17" hidden="1">{"assumptions",#N/A,FALSE,"Scenario 1";"valuation",#N/A,FALSE,"Scenario 1"}</definedName>
    <definedName name="_tet12" hidden="1">{"assumptions",#N/A,FALSE,"Scenario 1";"valuation",#N/A,FALSE,"Scenario 1"}</definedName>
    <definedName name="_tet5" localSheetId="18" hidden="1">{"assumptions",#N/A,FALSE,"Scenario 1";"valuation",#N/A,FALSE,"Scenario 1"}</definedName>
    <definedName name="_tet5" localSheetId="17" hidden="1">{"assumptions",#N/A,FALSE,"Scenario 1";"valuation",#N/A,FALSE,"Scenario 1"}</definedName>
    <definedName name="_tet5" hidden="1">{"assumptions",#N/A,FALSE,"Scenario 1";"valuation",#N/A,FALSE,"Scenario 1"}</definedName>
    <definedName name="_TOP1">#REF!</definedName>
    <definedName name="_top20">#REF!</definedName>
    <definedName name="_TOP40">#REF!</definedName>
    <definedName name="_TRF1">#REF!</definedName>
    <definedName name="_TRF2">#REF!</definedName>
    <definedName name="_TRF3">#REF!</definedName>
    <definedName name="_us89">#REF!</definedName>
    <definedName name="_var1">#REF!</definedName>
    <definedName name="_var2">#REF!</definedName>
    <definedName name="_VAR5">"A"</definedName>
    <definedName name="_WCS_?__">#REF!</definedName>
    <definedName name="_WIC_">#REF!</definedName>
    <definedName name="_WIR_">#REF!</definedName>
    <definedName name="_wrn1" localSheetId="18" hidden="1">{#N/A,#N/A,FALSE,"MBR PCS";#N/A,#N/A,FALSE,"MBR CIG";#N/A,#N/A,FALSE,"MBR iDEN";#N/A,#N/A,FALSE,"MBR_FWT";#N/A,#N/A,FALSE,"MBR TOTAL"}</definedName>
    <definedName name="_wrn1" localSheetId="17" hidden="1">{#N/A,#N/A,FALSE,"MBR PCS";#N/A,#N/A,FALSE,"MBR CIG";#N/A,#N/A,FALSE,"MBR iDEN";#N/A,#N/A,FALSE,"MBR_FWT";#N/A,#N/A,FALSE,"MBR TOTAL"}</definedName>
    <definedName name="_wrn1" hidden="1">{#N/A,#N/A,FALSE,"MBR PCS";#N/A,#N/A,FALSE,"MBR CIG";#N/A,#N/A,FALSE,"MBR iDEN";#N/A,#N/A,FALSE,"MBR_FWT";#N/A,#N/A,FALSE,"MBR TOTAL"}</definedName>
    <definedName name="_WSH7">#REF!</definedName>
    <definedName name="_x21" localSheetId="18" hidden="1">{"detail305",#N/A,FALSE,"BI-305"}</definedName>
    <definedName name="_x21" localSheetId="17" hidden="1">{"detail305",#N/A,FALSE,"BI-305"}</definedName>
    <definedName name="_x21" hidden="1">{"detail305",#N/A,FALSE,"BI-305"}</definedName>
    <definedName name="_x22" localSheetId="18" hidden="1">{"summary",#N/A,FALSE,"PCR DIRECTORY"}</definedName>
    <definedName name="_x22" localSheetId="17" hidden="1">{"summary",#N/A,FALSE,"PCR DIRECTORY"}</definedName>
    <definedName name="_x22" hidden="1">{"summary",#N/A,FALSE,"PCR DIRECTORY"}</definedName>
    <definedName name="_xlcn.WorksheetConnection_CopyofCableEventCostTrackingCURRENT2.xlsxtable_cable_splice" localSheetId="18" hidden="1">table_cable_splice</definedName>
    <definedName name="_xlcn.WorksheetConnection_CopyofCableEventCostTrackingCURRENT2.xlsxtable_cable_splice" localSheetId="17" hidden="1">table_cable_splice</definedName>
    <definedName name="_xlcn.WorksheetConnection_CopyofCableEventCostTrackingCURRENT2.xlsxtable_cable_splice" hidden="1">table_cable_splice</definedName>
    <definedName name="_xlcn.WorksheetConnection_CopyofCableEventCostTrackingCURRENT2.xlsxtable_demob" localSheetId="18" hidden="1">table_demob</definedName>
    <definedName name="_xlcn.WorksheetConnection_CopyofCableEventCostTrackingCURRENT2.xlsxtable_demob" localSheetId="17" hidden="1">table_demob</definedName>
    <definedName name="_xlcn.WorksheetConnection_CopyofCableEventCostTrackingCURRENT2.xlsxtable_demob" hidden="1">table_demob</definedName>
    <definedName name="_xlcn.WorksheetConnection_CopyofCableEventCostTrackingCURRENT2.xlsxtable_inspection" localSheetId="18" hidden="1">table_inspection</definedName>
    <definedName name="_xlcn.WorksheetConnection_CopyofCableEventCostTrackingCURRENT2.xlsxtable_inspection" localSheetId="17" hidden="1">table_inspection</definedName>
    <definedName name="_xlcn.WorksheetConnection_CopyofCableEventCostTrackingCURRENT2.xlsxtable_inspection" hidden="1">table_inspection</definedName>
    <definedName name="_xx" localSheetId="17" hidden="1">#REF!</definedName>
    <definedName name="_xx" hidden="1">#REF!</definedName>
    <definedName name="a" localSheetId="18" hidden="1">{"MATALL",#N/A,FALSE,"Sheet4";"matclass",#N/A,FALSE,"Sheet4"}</definedName>
    <definedName name="a" localSheetId="17">#REF!</definedName>
    <definedName name="a" hidden="1">{"MATALL",#N/A,FALSE,"Sheet4";"matclass",#N/A,FALSE,"Sheet4"}</definedName>
    <definedName name="A_">#REF!</definedName>
    <definedName name="A_1">#REF!</definedName>
    <definedName name="a_g" localSheetId="17">#REF!</definedName>
    <definedName name="a_g">#N/A</definedName>
    <definedName name="A1_Q236">#REF!</definedName>
    <definedName name="A8_">#REF!</definedName>
    <definedName name="aa" localSheetId="18" hidden="1">{#N/A,#N/A,FALSE,"Title Page";#N/A,#N/A,FALSE,"Conclusions";#N/A,#N/A,FALSE,"Assum.";#N/A,#N/A,FALSE,"Sun  DCF-WC-Dep";#N/A,#N/A,FALSE,"MarketValue";#N/A,#N/A,FALSE,"BalSheet";#N/A,#N/A,FALSE,"WACC";#N/A,#N/A,FALSE,"PC+ Info.";#N/A,#N/A,FALSE,"PC+Info_2"}</definedName>
    <definedName name="AA" localSheetId="17">#REF!</definedName>
    <definedName name="aa" hidden="1">{#N/A,#N/A,FALSE,"Title Page";#N/A,#N/A,FALSE,"Conclusions";#N/A,#N/A,FALSE,"Assum.";#N/A,#N/A,FALSE,"Sun  DCF-WC-Dep";#N/A,#N/A,FALSE,"MarketValue";#N/A,#N/A,FALSE,"BalSheet";#N/A,#N/A,FALSE,"WACC";#N/A,#N/A,FALSE,"PC+ Info.";#N/A,#N/A,FALSE,"PC+Info_2"}</definedName>
    <definedName name="aaa" localSheetId="10" hidden="1">{#N/A,#N/A,FALSE,"O&amp;M by processes";#N/A,#N/A,FALSE,"Elec Act vs Bud";#N/A,#N/A,FALSE,"G&amp;A";#N/A,#N/A,FALSE,"BGS";#N/A,#N/A,FALSE,"Res Cost"}</definedName>
    <definedName name="aaa" localSheetId="15" hidden="1">{#N/A,#N/A,FALSE,"O&amp;M by processes";#N/A,#N/A,FALSE,"Elec Act vs Bud";#N/A,#N/A,FALSE,"G&amp;A";#N/A,#N/A,FALSE,"BGS";#N/A,#N/A,FALSE,"Res Cost"}</definedName>
    <definedName name="aaa" localSheetId="18" hidden="1">{#N/A,#N/A,FALSE,"O&amp;M by processes";#N/A,#N/A,FALSE,"Elec Act vs Bud";#N/A,#N/A,FALSE,"G&amp;A";#N/A,#N/A,FALSE,"BGS";#N/A,#N/A,FALSE,"Res Cost"}</definedName>
    <definedName name="aaa" localSheetId="17" hidden="1">{#N/A,#N/A,FALSE,"O&amp;M by processes";#N/A,#N/A,FALSE,"Elec Act vs Bud";#N/A,#N/A,FALSE,"G&amp;A";#N/A,#N/A,FALSE,"BGS";#N/A,#N/A,FALSE,"Res Cost"}</definedName>
    <definedName name="aaa" hidden="1">{#N/A,#N/A,FALSE,"O&amp;M by processes";#N/A,#N/A,FALSE,"Elec Act vs Bud";#N/A,#N/A,FALSE,"G&amp;A";#N/A,#N/A,FALSE,"BGS";#N/A,#N/A,FALSE,"Res Cost"}</definedName>
    <definedName name="AAA_DOCTOPS" hidden="1">"AAA_SET"</definedName>
    <definedName name="AAA_duser" hidden="1">"OFF"</definedName>
    <definedName name="aaaa" localSheetId="18" hidden="1">{"1999 Cash Budget",#N/A,FALSE,"99 Cash";"1999 Cash Budget YTD",#N/A,FALSE,"99 Cash";"1999 Cash Actual/Forcast",#N/A,FALSE,"99 Cash";"1999 Cash Actual/Forcast YTD",#N/A,FALSE,"99 Cash"}</definedName>
    <definedName name="aaaa" localSheetId="17">#REF!,#REF!,#REF!,#REF!</definedName>
    <definedName name="aaaa" hidden="1">{"1999 Cash Budget",#N/A,FALSE,"99 Cash";"1999 Cash Budget YTD",#N/A,FALSE,"99 Cash";"1999 Cash Actual/Forcast",#N/A,FALSE,"99 Cash";"1999 Cash Actual/Forcast YTD",#N/A,FALSE,"99 Cash"}</definedName>
    <definedName name="aaaa1" localSheetId="18" hidden="1">{"1999 Cash Budget",#N/A,FALSE,"99 Cash";"1999 Cash Budget YTD",#N/A,FALSE,"99 Cash";"1999 Cash Actual/Forcast",#N/A,FALSE,"99 Cash";"1999 Cash Actual/Forcast YTD",#N/A,FALSE,"99 Cash"}</definedName>
    <definedName name="aaaa1" localSheetId="17" hidden="1">{"1999 Cash Budget",#N/A,FALSE,"99 Cash";"1999 Cash Budget YTD",#N/A,FALSE,"99 Cash";"1999 Cash Actual/Forcast",#N/A,FALSE,"99 Cash";"1999 Cash Actual/Forcast YTD",#N/A,FALSE,"99 Cash"}</definedName>
    <definedName name="aaaa1" hidden="1">{"1999 Cash Budget",#N/A,FALSE,"99 Cash";"1999 Cash Budget YTD",#N/A,FALSE,"99 Cash";"1999 Cash Actual/Forcast",#N/A,FALSE,"99 Cash";"1999 Cash Actual/Forcast YTD",#N/A,FALSE,"99 Cash"}</definedName>
    <definedName name="aaaaa" localSheetId="18" hidden="1">{#N/A,#N/A,FALSE,"Title Page";#N/A,#N/A,FALSE,"Conclusions";#N/A,#N/A,FALSE,"Assum.";#N/A,#N/A,FALSE,"Sun  DCF-WC-Dep";#N/A,#N/A,FALSE,"MarketValue";#N/A,#N/A,FALSE,"BalSheet";#N/A,#N/A,FALSE,"WACC";#N/A,#N/A,FALSE,"PC+ Info.";#N/A,#N/A,FALSE,"PC+Info_2"}</definedName>
    <definedName name="AAAAA" localSheetId="17">#REF!</definedName>
    <definedName name="aaaaa" hidden="1">{#N/A,#N/A,FALSE,"Title Page";#N/A,#N/A,FALSE,"Conclusions";#N/A,#N/A,FALSE,"Assum.";#N/A,#N/A,FALSE,"Sun  DCF-WC-Dep";#N/A,#N/A,FALSE,"MarketValue";#N/A,#N/A,FALSE,"BalSheet";#N/A,#N/A,FALSE,"WACC";#N/A,#N/A,FALSE,"PC+ Info.";#N/A,#N/A,FALSE,"PC+Info_2"}</definedName>
    <definedName name="aaaaaa" localSheetId="18" hidden="1">{#N/A,#N/A,FALSE,"Title Page";#N/A,#N/A,FALSE,"Conclusions";#N/A,#N/A,FALSE,"Assum.";#N/A,#N/A,FALSE,"Sun  DCF-WC-Dep";#N/A,#N/A,FALSE,"MarketValue";#N/A,#N/A,FALSE,"BalSheet";#N/A,#N/A,FALSE,"WACC";#N/A,#N/A,FALSE,"PC+ Info.";#N/A,#N/A,FALSE,"PC+Info_2"}</definedName>
    <definedName name="aaaaaa" localSheetId="17" hidden="1">{"Cash Budget",#N/A,FALSE,"98 Cash";"Running Cash Budget",#N/A,FALSE,"98 Cash";"Actual Cash",#N/A,FALSE,"98 Cash";"Update Cash Budget",#N/A,FALSE,"98 Cash"}</definedName>
    <definedName name="aaaaaa" hidden="1">{#N/A,#N/A,FALSE,"Title Page";#N/A,#N/A,FALSE,"Conclusions";#N/A,#N/A,FALSE,"Assum.";#N/A,#N/A,FALSE,"Sun  DCF-WC-Dep";#N/A,#N/A,FALSE,"MarketValue";#N/A,#N/A,FALSE,"BalSheet";#N/A,#N/A,FALSE,"WACC";#N/A,#N/A,FALSE,"PC+ Info.";#N/A,#N/A,FALSE,"PC+Info_2"}</definedName>
    <definedName name="aaaaaaa" localSheetId="18" hidden="1">{"Cash Budget",#N/A,FALSE,"98 Cash";"Running Cash Budget",#N/A,FALSE,"98 Cash";"Actual Cash",#N/A,FALSE,"98 Cash";"Update Cash Budget",#N/A,FALSE,"98 Cash"}</definedName>
    <definedName name="aaaaaaa" localSheetId="17" hidden="1">{"Cash Budget",#N/A,FALSE,"98 Cash";"Running Cash Budget",#N/A,FALSE,"98 Cash";"Actual Cash",#N/A,FALSE,"98 Cash";"Update Cash Budget",#N/A,FALSE,"98 Cash"}</definedName>
    <definedName name="aaaaaaa" hidden="1">{"Cash Budget",#N/A,FALSE,"98 Cash";"Running Cash Budget",#N/A,FALSE,"98 Cash";"Actual Cash",#N/A,FALSE,"98 Cash";"Update Cash Budget",#N/A,FALSE,"98 Cash"}</definedName>
    <definedName name="aaaaaaaa" localSheetId="18" hidden="1">{"Income Budget",#N/A,FALSE,"98 Income";"Running GAAP Budget Income",#N/A,FALSE,"98 Income";"GAAP Actual",#N/A,FALSE,"98 Income";"GAAP Varinance",#N/A,FALSE,"98 Income"}</definedName>
    <definedName name="AAAAAAAA" localSheetId="17">#REF!</definedName>
    <definedName name="aaaaaaaa" hidden="1">{"Income Budget",#N/A,FALSE,"98 Income";"Running GAAP Budget Income",#N/A,FALSE,"98 Income";"GAAP Actual",#N/A,FALSE,"98 Income";"GAAP Varinance",#N/A,FALSE,"98 Income"}</definedName>
    <definedName name="AAAAAAAAA">#REF!</definedName>
    <definedName name="aaaaaaaaaa" localSheetId="18" hidden="1">{"Cash Budget",#N/A,FALSE,"98 Cash";"Running Cash Budget",#N/A,FALSE,"98 Cash";"Actual Cash",#N/A,FALSE,"98 Cash";"Update Cash Budget",#N/A,FALSE,"98 Cash"}</definedName>
    <definedName name="aaaaaaaaaa" localSheetId="17" hidden="1">{"Cash Budget",#N/A,FALSE,"98 Cash";"Running Cash Budget",#N/A,FALSE,"98 Cash";"Actual Cash",#N/A,FALSE,"98 Cash";"Update Cash Budget",#N/A,FALSE,"98 Cash"}</definedName>
    <definedName name="aaaaaaaaaa" hidden="1">{"Cash Budget",#N/A,FALSE,"98 Cash";"Running Cash Budget",#N/A,FALSE,"98 Cash";"Actual Cash",#N/A,FALSE,"98 Cash";"Update Cash Budget",#N/A,FALSE,"98 Cash"}</definedName>
    <definedName name="aaaaaaaaaaaaaaa" localSheetId="10" hidden="1">{#N/A,#N/A,FALSE,"O&amp;M by processes";#N/A,#N/A,FALSE,"Elec Act vs Bud";#N/A,#N/A,FALSE,"G&amp;A";#N/A,#N/A,FALSE,"BGS";#N/A,#N/A,FALSE,"Res Cost"}</definedName>
    <definedName name="aaaaaaaaaaaaaaa" localSheetId="15" hidden="1">{#N/A,#N/A,FALSE,"O&amp;M by processes";#N/A,#N/A,FALSE,"Elec Act vs Bud";#N/A,#N/A,FALSE,"G&amp;A";#N/A,#N/A,FALSE,"BGS";#N/A,#N/A,FALSE,"Res Cost"}</definedName>
    <definedName name="aaaaaaaaaaaaaaa" localSheetId="18" hidden="1">{#N/A,#N/A,FALSE,"O&amp;M by processes";#N/A,#N/A,FALSE,"Elec Act vs Bud";#N/A,#N/A,FALSE,"G&amp;A";#N/A,#N/A,FALSE,"BGS";#N/A,#N/A,FALSE,"Res Cost"}</definedName>
    <definedName name="aaaaaaaaaaaaaaa" localSheetId="17"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sf" hidden="1">#REF!</definedName>
    <definedName name="ab"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c" localSheetId="18" hidden="1">{"Alles",#N/A,FALSE,"H A Ü"}</definedName>
    <definedName name="abc" localSheetId="17">#REF!</definedName>
    <definedName name="abc" hidden="1">{"Alles",#N/A,FALSE,"H A Ü"}</definedName>
    <definedName name="abcd" localSheetId="18" hidden="1">{#N/A,#N/A,TRUE,"TOTAL DSBN";#N/A,#N/A,TRUE,"WEST";#N/A,#N/A,TRUE,"SOUTH";#N/A,#N/A,TRUE,"NORTHEAST"}</definedName>
    <definedName name="abcd" localSheetId="17" hidden="1">{#N/A,#N/A,TRUE,"TOTAL DSBN";#N/A,#N/A,TRUE,"WEST";#N/A,#N/A,TRUE,"SOUTH";#N/A,#N/A,TRUE,"NORTHEAST"}</definedName>
    <definedName name="abcd" hidden="1">{#N/A,#N/A,TRUE,"TOTAL DSBN";#N/A,#N/A,TRUE,"WEST";#N/A,#N/A,TRUE,"SOUTH";#N/A,#N/A,TRUE,"NORTHEAST"}</definedName>
    <definedName name="abcde" localSheetId="18" hidden="1">{#N/A,#N/A,FALSE,"Title Page";#N/A,#N/A,FALSE,"Conclusions";#N/A,#N/A,FALSE,"Assum.";#N/A,#N/A,FALSE,"Sun  DCF-WC-Dep";#N/A,#N/A,FALSE,"MarketValue";#N/A,#N/A,FALSE,"BalSheet";#N/A,#N/A,FALSE,"WACC";#N/A,#N/A,FALSE,"PC+ Info.";#N/A,#N/A,FALSE,"PC+Info_2"}</definedName>
    <definedName name="abcde" localSheetId="17"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D">#REF!,#REF!,#REF!,#REF!</definedName>
    <definedName name="abfdb" localSheetId="18" hidden="1">{"SEP",#N/A,FALSE,"SEP"}</definedName>
    <definedName name="abfdb" hidden="1">{"SEP",#N/A,FALSE,"SEP"}</definedName>
    <definedName name="abit">0.000000001</definedName>
    <definedName name="AbonnésBaseMoyen">#REF!</definedName>
    <definedName name="AbonnésWortsMoyen">#REF!</definedName>
    <definedName name="AboutCompGraph">#REF!</definedName>
    <definedName name="above">OFFSET(!A1,-1,0)</definedName>
    <definedName name="ABRV">#REF!</definedName>
    <definedName name="AC_255">#REF!</definedName>
    <definedName name="ACable">#REF!</definedName>
    <definedName name="AccessDatabase">"C:\FiberNet\Sales\Sales Operations\Forecast\090902 IMPAIRMENT ANALYSIS\2003_Revenue Forecast Summary_AUG 2002 DATA.mdb"</definedName>
    <definedName name="ACCNT">#REF!</definedName>
    <definedName name="Account">#REF!</definedName>
    <definedName name="Account_List">#REF!</definedName>
    <definedName name="Account2">#REF!</definedName>
    <definedName name="AccountDescr">#REF!</definedName>
    <definedName name="AccountDescr2">#REF!</definedName>
    <definedName name="Accounting_Method" localSheetId="17">#REF!</definedName>
    <definedName name="Accounting_Method">#N/A</definedName>
    <definedName name="ACCOUNTS">#REF!</definedName>
    <definedName name="ACCR93">#REF!</definedName>
    <definedName name="ACCR94">#REF!</definedName>
    <definedName name="ACCR95">#REF!</definedName>
    <definedName name="ACCTTextLen">#REF!</definedName>
    <definedName name="ACCUR">#REF!</definedName>
    <definedName name="ACDADD">#REF!</definedName>
    <definedName name="ACE">#REF!</definedName>
    <definedName name="ACGDIST">#REF!</definedName>
    <definedName name="ACKERLEY">#REF!</definedName>
    <definedName name="acoeff">#REF!</definedName>
    <definedName name="ACQ">#REF!</definedName>
    <definedName name="acq.name">#REF!</definedName>
    <definedName name="acq_name">#REF!</definedName>
    <definedName name="acq_number">#REF!</definedName>
    <definedName name="AcqLboProjection">#REF!</definedName>
    <definedName name="Acquirer" localSheetId="17">#REF!</definedName>
    <definedName name="Acquirer">#N/A</definedName>
    <definedName name="Acquirer_Shares_Outstanding" localSheetId="17">#REF!</definedName>
    <definedName name="Acquirer_Shares_Outstanding">#N/A</definedName>
    <definedName name="Acquiror">#REF!</definedName>
    <definedName name="acquiror.name">#REF!</definedName>
    <definedName name="Acquiror_Price">#REF!</definedName>
    <definedName name="Acquisition_Cost_Period" localSheetId="17">#REF!</definedName>
    <definedName name="Acquisition_Cost_Period">#N/A</definedName>
    <definedName name="Acquisition_Goodwill_Period" localSheetId="17">#REF!</definedName>
    <definedName name="Acquisition_Goodwill_Period">#N/A</definedName>
    <definedName name="Acquisitions">#REF!</definedName>
    <definedName name="Acres_SegVal" localSheetId="17">#REF!</definedName>
    <definedName name="Acres_SegVal">#REF!</definedName>
    <definedName name="ActionHour1_00">#REF!</definedName>
    <definedName name="ActionHour1_01">#REF!</definedName>
    <definedName name="ActionHour1_99">#REF!</definedName>
    <definedName name="ActionHour2_00">#REF!</definedName>
    <definedName name="ActionHour2_01">#REF!</definedName>
    <definedName name="ActionHour3_01">#REF!</definedName>
    <definedName name="ActionPack_98">#REF!</definedName>
    <definedName name="ActionPack_99">#REF!</definedName>
    <definedName name="Activity">#REF!</definedName>
    <definedName name="Activity2">#REF!</definedName>
    <definedName name="ActivityDescr">#REF!</definedName>
    <definedName name="ActivityDescr2">#REF!</definedName>
    <definedName name="ACTTextLen">#REF!</definedName>
    <definedName name="ACTUAL" localSheetId="17">#REF!</definedName>
    <definedName name="Actual">#REF!</definedName>
    <definedName name="Actual_IRRs" localSheetId="17">#REF!</definedName>
    <definedName name="Actual_IRRs">#N/A</definedName>
    <definedName name="ACwvu.All._.of._.Report." hidden="1">#REF!</definedName>
    <definedName name="ACwvu.Comments._.MTH." hidden="1">#REF!</definedName>
    <definedName name="ACwvu.Comments._.QTR." hidden="1">#REF!</definedName>
    <definedName name="ACwvu.Comments._.YTD." hidden="1">#REF!</definedName>
    <definedName name="ACwvu.earnings." localSheetId="17" hidden="1">#REF!</definedName>
    <definedName name="ACwvu.earnings." hidden="1">#REF!</definedName>
    <definedName name="ACwvu.MTH._.QTR._.YTD." hidden="1">#REF!</definedName>
    <definedName name="ACwvu.MTH._.YTD." hidden="1">#REF!</definedName>
    <definedName name="ACwvu.OP." localSheetId="17" hidden="1">#REF!</definedName>
    <definedName name="ACwvu.OP." hidden="1">#REF!</definedName>
    <definedName name="AD" localSheetId="17">#REF!</definedName>
    <definedName name="AD">#N/A</definedName>
    <definedName name="AD_2" localSheetId="17">#REF!</definedName>
    <definedName name="AD_2">#N/A</definedName>
    <definedName name="adas" localSheetId="18" hidden="1">{#N/A,#N/A,FALSE,"Balance SPS";#N/A,#N/A,FALSE,"P&amp;L_SPS"}</definedName>
    <definedName name="adas" localSheetId="17" hidden="1">{#N/A,#N/A,FALSE,"Balance SPS";#N/A,#N/A,FALSE,"P&amp;L_SPS"}</definedName>
    <definedName name="adas" hidden="1">{#N/A,#N/A,FALSE,"Balance SPS";#N/A,#N/A,FALSE,"P&amp;L_SPS"}</definedName>
    <definedName name="ADBUDGET">#REF!</definedName>
    <definedName name="ADBUDGET2">#REF!</definedName>
    <definedName name="ADBYPRODUCT">#REF!</definedName>
    <definedName name="ADBYPRODUCT2">#REF!</definedName>
    <definedName name="ADBYPRODUCT3">#REF!</definedName>
    <definedName name="AddComp">#REF!</definedName>
    <definedName name="AddComp1">#REF!</definedName>
    <definedName name="addl_pass" localSheetId="17">#REF!</definedName>
    <definedName name="addl_pass">#N/A</definedName>
    <definedName name="AddNewComp">#REF!</definedName>
    <definedName name="AddNewRanking">#REF!</definedName>
    <definedName name="Addr1" localSheetId="17" hidden="1">#REF!</definedName>
    <definedName name="Addr1" hidden="1">#REF!</definedName>
    <definedName name="Addr2" localSheetId="17" hidden="1">#REF!</definedName>
    <definedName name="Addr2" hidden="1">#REF!</definedName>
    <definedName name="Address">ROW(#REF!)&amp;"-"&amp;COLUMN(#REF!)</definedName>
    <definedName name="adfhkajsdhfkjashfkjshfkjasdhfkfjdsh" localSheetId="18" hidden="1">{0,0,0,0;0,0,0,0;0,0,0,0;0,0,0,0}</definedName>
    <definedName name="adfhkajsdhfkjashfkjshfkjasdhfkfjdsh" hidden="1">{0,0,0,0;0,0,0,0;0,0,0,0;0,0,0,0}</definedName>
    <definedName name="ADFL1">#REF!</definedName>
    <definedName name="ADFL1B">#REF!</definedName>
    <definedName name="ADFL2">#REF!</definedName>
    <definedName name="ADFL3">#REF!</definedName>
    <definedName name="ADFL3B">#REF!</definedName>
    <definedName name="adg">#REF!</definedName>
    <definedName name="ADIT_TST">#REF!</definedName>
    <definedName name="adiuco9eujac9eqjc" localSheetId="18" hidden="1">{0,0,0,0}</definedName>
    <definedName name="adiuco9eujac9eqjc" hidden="1">{0,0,0,0}</definedName>
    <definedName name="ADJ" localSheetId="17">#REF!</definedName>
    <definedName name="Adj">#REF!</definedName>
    <definedName name="ADJCODE">#REF!</definedName>
    <definedName name="ADJI">#REF!</definedName>
    <definedName name="ADJIII">#REF!</definedName>
    <definedName name="ADJTYPE">#REF!</definedName>
    <definedName name="adjust" localSheetId="18" hidden="1">{#N/A,#N/A,FALSE,"Ratios - Classic";#N/A,#N/A,FALSE,"Share Proof - Classic";#N/A,#N/A,FALSE,"Per Share-Classic"}</definedName>
    <definedName name="adjust" localSheetId="17" hidden="1">{#N/A,#N/A,FALSE,"Ratios - Classic";#N/A,#N/A,FALSE,"Share Proof - Classic";#N/A,#N/A,FALSE,"Per Share-Classic"}</definedName>
    <definedName name="adjust" hidden="1">{#N/A,#N/A,FALSE,"Ratios - Classic";#N/A,#N/A,FALSE,"Share Proof - Classic";#N/A,#N/A,FALSE,"Per Share-Classic"}</definedName>
    <definedName name="Adjusted_KW">#REF!</definedName>
    <definedName name="AdjustedBCF">#REF!</definedName>
    <definedName name="AdjustedEPSFullyDiluted">#REF!</definedName>
    <definedName name="AdjustedEPSPrimary">#REF!</definedName>
    <definedName name="AdjustedNetIncome">#REF!</definedName>
    <definedName name="AdjustedPretaxIncome">#REF!</definedName>
    <definedName name="Adjustment">#REF!</definedName>
    <definedName name="Adjustment2">#REF!</definedName>
    <definedName name="AdjustmentDetail">OFFSET(#REF!,0,0,COUNTA(#REF!)-1,COUNTA(#REF!))</definedName>
    <definedName name="ADJUSTMENTS" localSheetId="17">#REF!</definedName>
    <definedName name="Adjustments">#N/A</definedName>
    <definedName name="AdjustmentsToPTI">#REF!</definedName>
    <definedName name="AdjustmentsToTaxes">#REF!</definedName>
    <definedName name="adjusttype">#REF!</definedName>
    <definedName name="admeasured">#REF!</definedName>
    <definedName name="ADMIN">#REF!</definedName>
    <definedName name="Administration" localSheetId="17">#REF!</definedName>
    <definedName name="Administration">#N/A</definedName>
    <definedName name="ADNETWORKTVHH">#REF!</definedName>
    <definedName name="ADNY1">#REF!</definedName>
    <definedName name="ADNY1B">#REF!</definedName>
    <definedName name="ADNY2">#REF!</definedName>
    <definedName name="ADNY3">#REF!</definedName>
    <definedName name="ADNY3B">#REF!</definedName>
    <definedName name="ADPROMO">#REF!</definedName>
    <definedName name="ADSALES">#REF!</definedName>
    <definedName name="ADSALES10YR">#REF!</definedName>
    <definedName name="adsdasda" localSheetId="18">{"EXCELHLP.HLP!1802";5;10;5;10;13;13;13;8;5;5;10;14;13;13;13;13;5;10;14;13;5;10;1;2;24}</definedName>
    <definedName name="adsdasda">{"EXCELHLP.HLP!1802";5;10;5;10;13;13;13;8;5;5;10;14;13;13;13;13;5;10;14;13;5;10;1;2;24}</definedName>
    <definedName name="adsfadsfsadfdsafa">#REF!</definedName>
    <definedName name="adsfafd" localSheetId="18">{"EXCELHLP.HLP!1802";5;10;5;10;13;13;13;8;5;5;10;14;13;13;13;13;5;10;14;13;5;10;1;2;24}</definedName>
    <definedName name="adsfafd">{"EXCELHLP.HLP!1802";5;10;5;10;13;13;13;8;5;5;10;14;13;13;13;13;5;10;14;13;5;10;1;2;24}</definedName>
    <definedName name="adsfds"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a">#REF!</definedName>
    <definedName name="adsfkjhadslfjhaslkdfhasfd" localSheetId="18" hidden="1">{0,#N/A,FALSE,0;0,#N/A,FALSE,0;0,#N/A,FALSE,0;0,#N/A,FALSE,0}</definedName>
    <definedName name="adsfkjhadslfjhaslkdfhasfd" hidden="1">{0,#N/A,FALSE,0;0,#N/A,FALSE,0;0,#N/A,FALSE,0;0,#N/A,FALSE,0}</definedName>
    <definedName name="ADTH">#REF!</definedName>
    <definedName name="adtime">#REF!</definedName>
    <definedName name="ADTL">#REF!</definedName>
    <definedName name="adtotal">#REF!</definedName>
    <definedName name="adtotalsum">#REF!</definedName>
    <definedName name="adtv">#REF!</definedName>
    <definedName name="ADVERTISING">#REF!</definedName>
    <definedName name="AdvPie">#REF!</definedName>
    <definedName name="advpie8">#REF!</definedName>
    <definedName name="aersrter">#REF!,#REF!,#REF!,#REF!</definedName>
    <definedName name="aertser">#REF!</definedName>
    <definedName name="aeruhy">#REF!</definedName>
    <definedName name="aetr">#REF!</definedName>
    <definedName name="AFBA1">#REF!</definedName>
    <definedName name="AFBA1B">#REF!</definedName>
    <definedName name="AFBA2">#REF!</definedName>
    <definedName name="AFBA3">#REF!</definedName>
    <definedName name="AFBA3B">#REF!</definedName>
    <definedName name="AFBR1">#REF!</definedName>
    <definedName name="AFBR1B">#REF!</definedName>
    <definedName name="AFBR2">#REF!</definedName>
    <definedName name="AFBR3">#REF!</definedName>
    <definedName name="AFBR3B">#REF!</definedName>
    <definedName name="afd">#REF!</definedName>
    <definedName name="afdas">#REF!</definedName>
    <definedName name="afdc08">#REF!</definedName>
    <definedName name="AFFILEXPENSES">#REF!</definedName>
    <definedName name="affilgroup">#REF!</definedName>
    <definedName name="affilgroup25">#REF!</definedName>
    <definedName name="Affiliate">#REF!</definedName>
    <definedName name="Affiliate2">#REF!</definedName>
    <definedName name="AffiliateDescr">#REF!</definedName>
    <definedName name="affilmix">#REF!</definedName>
    <definedName name="AFFSALES">#REF!</definedName>
    <definedName name="AFFSALES10YR">#REF!</definedName>
    <definedName name="AFLA1">#REF!</definedName>
    <definedName name="AFLA1B">#REF!</definedName>
    <definedName name="AFLA2">#REF!</definedName>
    <definedName name="AFLA3">#REF!</definedName>
    <definedName name="AFLA3B">#REF!</definedName>
    <definedName name="AFMX1">#REF!</definedName>
    <definedName name="AFMX1B">#REF!</definedName>
    <definedName name="AFMX2">#REF!</definedName>
    <definedName name="AFMX3">#REF!</definedName>
    <definedName name="AFMX3B">#REF!</definedName>
    <definedName name="afsawe" localSheetId="18" hidden="1">{"SEP",#N/A,FALSE,"SEP"}</definedName>
    <definedName name="afsawe" hidden="1">{"SEP",#N/A,FALSE,"SEP"}</definedName>
    <definedName name="AFUDC">#REF!</definedName>
    <definedName name="AFUDC_or_Not">#REF!</definedName>
    <definedName name="AFUDC08">#REF!</definedName>
    <definedName name="afudc09">#REF!</definedName>
    <definedName name="AFUDC10">#REF!</definedName>
    <definedName name="ag"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localSheetId="17">#REF!,#REF!,#REF!,#REF!</definedName>
    <definedName name="ag"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_Expense_Rate">#REF!</definedName>
    <definedName name="AG_TST">#REF!</definedName>
    <definedName name="aga">#REF!,#REF!,#REF!,#REF!</definedName>
    <definedName name="aGF">#REF!,#REF!,#REF!,#REF!</definedName>
    <definedName name="agfd" localSheetId="18" hidden="1">{#N/A,#N/A,FALSE,"Balance SPS";#N/A,#N/A,FALSE,"P&amp;L_SPS"}</definedName>
    <definedName name="agfd" localSheetId="17" hidden="1">{#N/A,#N/A,FALSE,"Balance SPS";#N/A,#N/A,FALSE,"P&amp;L_SPS"}</definedName>
    <definedName name="agfd" hidden="1">{#N/A,#N/A,FALSE,"Balance SPS";#N/A,#N/A,FALSE,"P&amp;L_SPS"}</definedName>
    <definedName name="AggregateOut">#REF!</definedName>
    <definedName name="agrt">#REF!,#REF!,#REF!,#REF!</definedName>
    <definedName name="AGXP">#REF!</definedName>
    <definedName name="AJO">#REF!</definedName>
    <definedName name="aksdhf" localSheetId="18" hidden="1">{"Alles",#N/A,FALSE,"H A Ü"}</definedName>
    <definedName name="aksdhf" localSheetId="17" hidden="1">{"Alles",#N/A,FALSE,"H A Ü"}</definedName>
    <definedName name="aksdhf" hidden="1">{"Alles",#N/A,FALSE,"H A Ü"}</definedName>
    <definedName name="aksdjflsakjdflsakjd" localSheetId="18" hidden="1">{0;5;10;5;10;13;13;13;8;5;5;10;14;13;13;13;13;5;10;14;13;5;10;1;2;24}</definedName>
    <definedName name="aksdjflsakjdflsakjd" hidden="1">{0;5;10;5;10;13;13;13;8;5;5;10;14;13;13;13;13;5;10;14;13;5;10;1;2;24}</definedName>
    <definedName name="alan1">#REF!</definedName>
    <definedName name="alan2">#REF!</definedName>
    <definedName name="alan3">#REF!</definedName>
    <definedName name="alan4">#REF!</definedName>
    <definedName name="alan5">#REF!</definedName>
    <definedName name="ALANDCO">#REF!</definedName>
    <definedName name="ALDENOM">#REF!</definedName>
    <definedName name="alex1">#REF!</definedName>
    <definedName name="alex2">#REF!</definedName>
    <definedName name="alex3">#REF!</definedName>
    <definedName name="alex4">#REF!</definedName>
    <definedName name="alex5">#REF!</definedName>
    <definedName name="ALFACTOR">#REF!</definedName>
    <definedName name="Algon_Sched">#REF!</definedName>
    <definedName name="Alignment" hidden="1">"a1"</definedName>
    <definedName name="ALKADD">#REF!</definedName>
    <definedName name="ALKF">#REF!</definedName>
    <definedName name="ALL">#REF!</definedName>
    <definedName name="all_months">#REF!</definedName>
    <definedName name="ALL_PRINT">#REF!</definedName>
    <definedName name="AllASS">#REF!</definedName>
    <definedName name="allcash">#REF!</definedName>
    <definedName name="ALLCGI">#REF!</definedName>
    <definedName name="ALLJE">#REF!</definedName>
    <definedName name="ALLOC">#REF!</definedName>
    <definedName name="Alloc02">#REF!</definedName>
    <definedName name="Alloc03">#REF!</definedName>
    <definedName name="alloc1">#REF!</definedName>
    <definedName name="alloc2">#REF!</definedName>
    <definedName name="AllocateFuelFlareMcfBasedOnGallons">#REF!</definedName>
    <definedName name="AllocateFuelFlareMcfBasedOnWellHeadMcf">#REF!</definedName>
    <definedName name="AllocateFuelFlareMmbtuBasedOnGallons">#REF!</definedName>
    <definedName name="AllocateFuelFlareMmbtuBasedOnWellHeadMcf">#REF!</definedName>
    <definedName name="Allocator.gross.plant">#REF!</definedName>
    <definedName name="Allocator.net.plant">#REF!</definedName>
    <definedName name="Allocator.wages.salary">#REF!</definedName>
    <definedName name="AllocRates">#REF!</definedName>
    <definedName name="AllocTY">#REF!</definedName>
    <definedName name="ALLRD">#REF!</definedName>
    <definedName name="ALLSKP">#REF!</definedName>
    <definedName name="AllTables" localSheetId="18">{4}</definedName>
    <definedName name="AllTables">{4}</definedName>
    <definedName name="AllTemplate1">#REF!</definedName>
    <definedName name="AllTemplate2">#REF!</definedName>
    <definedName name="ALNUMER">#REF!</definedName>
    <definedName name="ALOC">#REF!</definedName>
    <definedName name="ALOC_2">#REF!</definedName>
    <definedName name="ALPHA">#REF!</definedName>
    <definedName name="alphareclass">#REF!</definedName>
    <definedName name="ALTADJ">#REF!</definedName>
    <definedName name="am">#REF!,#REF!,#REF!,#REF!</definedName>
    <definedName name="AMO104_8022">#REF!</definedName>
    <definedName name="AMO104_8035">#REF!</definedName>
    <definedName name="AMO104_8416">#REF!</definedName>
    <definedName name="AMO104_8419">#REF!</definedName>
    <definedName name="AMO104_8420">#REF!</definedName>
    <definedName name="AMO104_8421">#REF!</definedName>
    <definedName name="AMO104_8422">#REF!</definedName>
    <definedName name="AMORT">#REF!</definedName>
    <definedName name="Amort_04">#REF!</definedName>
    <definedName name="Amort_05">#REF!</definedName>
    <definedName name="Amort_06">#REF!</definedName>
    <definedName name="Amort_07">#REF!</definedName>
    <definedName name="Amort_08">#REF!</definedName>
    <definedName name="Amort_09">#REF!</definedName>
    <definedName name="Amort_10">#REF!</definedName>
    <definedName name="Amort_11">#REF!</definedName>
    <definedName name="Amort_12">#REF!</definedName>
    <definedName name="Amort_Target" localSheetId="17">#REF!</definedName>
    <definedName name="Amort_Target">#REF!</definedName>
    <definedName name="Amortization_Period" localSheetId="17">#REF!</definedName>
    <definedName name="Amortization_Period">#N/A</definedName>
    <definedName name="Amortization_Period_Additions" localSheetId="17">#REF!</definedName>
    <definedName name="Amortization_Period_Additions">#N/A</definedName>
    <definedName name="Amortize_Finance_Fees" localSheetId="17">#REF!</definedName>
    <definedName name="Amortize_Finance_Fees">#N/A</definedName>
    <definedName name="AMOUNT">#REF!</definedName>
    <definedName name="Amount2">#REF!</definedName>
    <definedName name="AMOUNTS">#REF!</definedName>
    <definedName name="AMT">#REF!</definedName>
    <definedName name="AMT_tax">#REF!</definedName>
    <definedName name="AMTBOOK">#REF!</definedName>
    <definedName name="AMTBOOK1">#REF!</definedName>
    <definedName name="AMTDATA">#REF!</definedName>
    <definedName name="AMTHEADER">#REF!</definedName>
    <definedName name="AMTTAX">#REF!</definedName>
    <definedName name="AMTTAX1">#REF!</definedName>
    <definedName name="an">#REF!,#REF!,#REF!,#REF!</definedName>
    <definedName name="Anal">#REF!</definedName>
    <definedName name="analysis" localSheetId="17">#REF!</definedName>
    <definedName name="analysis">#N/A</definedName>
    <definedName name="AnalysisTab">#REF!</definedName>
    <definedName name="analyst" localSheetId="17">#REF!</definedName>
    <definedName name="analyst">#N/A</definedName>
    <definedName name="Analyst_Consensus_Page1">#REF!</definedName>
    <definedName name="Analyst_Expectations_Page2">#REF!</definedName>
    <definedName name="Angle_Poles_Costs">#REF!</definedName>
    <definedName name="AnnotateClearSet">#REF!</definedName>
    <definedName name="AnnotateNoteSet">#REF!</definedName>
    <definedName name="ANNUAL">#REF!</definedName>
    <definedName name="Annual_Energy_Production">#REF!</definedName>
    <definedName name="annual_qty" localSheetId="17">#REF!</definedName>
    <definedName name="annual_qty">#REF!</definedName>
    <definedName name="Annual_Tariff_2013_On">#REF!</definedName>
    <definedName name="Annual_Tariff_Escalation_2012">#REF!</definedName>
    <definedName name="another">#REF!,#REF!,#REF!,#REF!</definedName>
    <definedName name="ANS">#REF!</definedName>
    <definedName name="anscount" hidden="1">1</definedName>
    <definedName name="answer">#REF!</definedName>
    <definedName name="anto">#REF!</definedName>
    <definedName name="anx" localSheetId="18" hidden="1">{"SEP",#N/A,FALSE,"SEP"}</definedName>
    <definedName name="anx" hidden="1">{"SEP",#N/A,FALSE,"SEP"}</definedName>
    <definedName name="AP">#REF!</definedName>
    <definedName name="APA">#REF!</definedName>
    <definedName name="APDAYS">#REF!</definedName>
    <definedName name="Application">#REF!</definedName>
    <definedName name="AppliedFor" localSheetId="17" hidden="1">#REF!</definedName>
    <definedName name="AppliedFor" hidden="1">#REF!</definedName>
    <definedName name="AppliedForDate" localSheetId="17" hidden="1">#REF!</definedName>
    <definedName name="AppliedForDate" hidden="1">#REF!</definedName>
    <definedName name="apportionmentchoice1">#REF!</definedName>
    <definedName name="apr" localSheetId="17">#REF!</definedName>
    <definedName name="APR">#N/A</definedName>
    <definedName name="apr_co_code">#REF!</definedName>
    <definedName name="april">#REF!</definedName>
    <definedName name="AR">#REF!</definedName>
    <definedName name="ARB_04">#REF!</definedName>
    <definedName name="ARB_05">#REF!</definedName>
    <definedName name="ARB_06">#REF!</definedName>
    <definedName name="ARB_07">#REF!</definedName>
    <definedName name="ARB_08">#REF!</definedName>
    <definedName name="ARB_09">#REF!</definedName>
    <definedName name="ARB_10">#REF!</definedName>
    <definedName name="ARB_11">#REF!</definedName>
    <definedName name="ARDAYS">#REF!</definedName>
    <definedName name="ARDENOM">#REF!</definedName>
    <definedName name="are"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A">#N/A</definedName>
    <definedName name="Area_2" localSheetId="17">#REF!</definedName>
    <definedName name="Area_2">#REF!</definedName>
    <definedName name="Area_Batch_Plant">#REF!</definedName>
    <definedName name="Area_Constr_Trailers">#REF!</definedName>
    <definedName name="Area_Laydown">#REF!</definedName>
    <definedName name="Area_Parking">#REF!</definedName>
    <definedName name="Area_Storage_Contain">#REF!</definedName>
    <definedName name="aregdf">#REF!</definedName>
    <definedName name="aretr">#REF!</definedName>
    <definedName name="arewear" localSheetId="18" hidden="1">{"daily",#N/A,FALSE,"Daily"}</definedName>
    <definedName name="arewear" hidden="1">{"daily",#N/A,FALSE,"Daily"}</definedName>
    <definedName name="arewrew" localSheetId="18" hidden="1">{"SEP",#N/A,FALSE,"SEP"}</definedName>
    <definedName name="arewrew" hidden="1">{"SEP",#N/A,FALSE,"SEP"}</definedName>
    <definedName name="ARFACTOR">#REF!</definedName>
    <definedName name="argylewrk">#REF!</definedName>
    <definedName name="Arial">#REF!</definedName>
    <definedName name="Arkansas">#REF!</definedName>
    <definedName name="Armstrong">#REF!</definedName>
    <definedName name="ARNUMER">#REF!</definedName>
    <definedName name="Array">#REF!</definedName>
    <definedName name="as" localSheetId="18" hidden="1">{#N/A,#N/A,FALSE,"BACK UP CIG"}</definedName>
    <definedName name="as" localSheetId="17" hidden="1">{#N/A,#N/A,FALSE,"BACK UP CIG"}</definedName>
    <definedName name="as" hidden="1">{#N/A,#N/A,FALSE,"BACK UP CIG"}</definedName>
    <definedName name="AS2DocOpenMode" hidden="1">"AS2DocumentEdit"</definedName>
    <definedName name="AS2HasNoAutoHeaderFooter" hidden="1">" "</definedName>
    <definedName name="AS2NamedRange" hidden="1">3</definedName>
    <definedName name="AS2ReportLS" hidden="1">1</definedName>
    <definedName name="AS2StaticLS" localSheetId="17" hidden="1">#REF!</definedName>
    <definedName name="AS2StaticLS" hidden="1">#REF!</definedName>
    <definedName name="AS2SyncStepLS" localSheetId="17">3</definedName>
    <definedName name="AS2SyncStepLS" hidden="1">0</definedName>
    <definedName name="AS2TaxWorkpaper" hidden="1">" "</definedName>
    <definedName name="AS2TickmarkLS" localSheetId="17" hidden="1">#REF!</definedName>
    <definedName name="AS2TickmarkLS" hidden="1">#REF!</definedName>
    <definedName name="AS2VersionLS" hidden="1">300</definedName>
    <definedName name="asa"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s">#REF!,#REF!,#REF!,#REF!</definedName>
    <definedName name="asd" localSheetId="17">#REF!,#REF!,#REF!,#REF!</definedName>
    <definedName name="ASD">#REF!</definedName>
    <definedName name="ASD_LEXTERNAL">#REF!</definedName>
    <definedName name="asda"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d" localSheetId="18" hidden="1">{#N/A,#N/A,FALSE,"MBR PCS";#N/A,#N/A,FALSE,"MBR CIG";#N/A,#N/A,FALSE,"MBR iDEN";#N/A,#N/A,FALSE,"MBR_FWT";#N/A,#N/A,FALSE,"MBR TOTAL"}</definedName>
    <definedName name="asdad" localSheetId="17" hidden="1">{#N/A,#N/A,FALSE,"MBR PCS";#N/A,#N/A,FALSE,"MBR CIG";#N/A,#N/A,FALSE,"MBR iDEN";#N/A,#N/A,FALSE,"MBR_FWT";#N/A,#N/A,FALSE,"MBR TOTAL"}</definedName>
    <definedName name="asdad" hidden="1">{#N/A,#N/A,FALSE,"MBR PCS";#N/A,#N/A,FALSE,"MBR CIG";#N/A,#N/A,FALSE,"MBR iDEN";#N/A,#N/A,FALSE,"MBR_FWT";#N/A,#N/A,FALSE,"MBR TOTAL"}</definedName>
    <definedName name="asdaf"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s" localSheetId="18"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localSheetId="17"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d"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as" localSheetId="18" hidden="1">{#N/A,#N/A,FALSE,"Headcount_PCS ";#N/A,#N/A,FALSE,"Headcount CIG";#N/A,#N/A,FALSE,"Headcount iDEN";#N/A,#N/A,FALSE,"JAG PLANT TREND"}</definedName>
    <definedName name="asdasdas" localSheetId="17" hidden="1">{#N/A,#N/A,FALSE,"Headcount_PCS ";#N/A,#N/A,FALSE,"Headcount CIG";#N/A,#N/A,FALSE,"Headcount iDEN";#N/A,#N/A,FALSE,"JAG PLANT TREND"}</definedName>
    <definedName name="asdasdas" hidden="1">{#N/A,#N/A,FALSE,"Headcount_PCS ";#N/A,#N/A,FALSE,"Headcount CIG";#N/A,#N/A,FALSE,"Headcount iDEN";#N/A,#N/A,FALSE,"JAG PLANT TREND"}</definedName>
    <definedName name="asdd" localSheetId="18" hidden="1">{2;#N/A;"R13C16:R17C16";#N/A;"R13C14:R17C15";FALSE;FALSE;FALSE;95;#N/A;#N/A;"R13C19";#N/A;FALSE;FALSE;FALSE;FALSE;#N/A;"";#N/A;FALSE;"";"";#N/A;#N/A;#N/A}</definedName>
    <definedName name="asdd" hidden="1">{2;#N/A;"R13C16:R17C16";#N/A;"R13C14:R17C15";FALSE;FALSE;FALSE;95;#N/A;#N/A;"R13C19";#N/A;FALSE;FALSE;FALSE;FALSE;#N/A;"";#N/A;FALSE;"";"";#N/A;#N/A;#N/A}</definedName>
    <definedName name="ASDF" localSheetId="18" hidden="1">{TRUE,TRUE,-1.25,-15.5,604.5,343.5,FALSE,FALSE,TRUE,TRUE,0,1,2,1,13,1,4,4,TRUE,TRUE,3,TRUE,1,TRUE,80,"Swvu.qtr._.for._.IR.","ACwvu.qtr._.for._.IR.",#N/A,FALSE,FALSE,0.65,0.5,1.25,1,2,"","",TRUE,FALSE,FALSE,FALSE,1,#N/A,1,1,"=R1C1:R33C11",FALSE,#N/A,#N/A,FALSE,FALSE,FALSE,1,#N/A,#N/A,FALSE,FALSE,TRUE,TRUE,TRUE}</definedName>
    <definedName name="asdf" localSheetId="17">#REF!,#REF!,#REF!,#REF!</definedName>
    <definedName name="ASDF" hidden="1">{TRUE,TRUE,-1.25,-15.5,604.5,343.5,FALSE,FALSE,TRUE,TRUE,0,1,2,1,13,1,4,4,TRUE,TRUE,3,TRUE,1,TRUE,80,"Swvu.qtr._.for._.IR.","ACwvu.qtr._.for._.IR.",#N/A,FALSE,FALSE,0.65,0.5,1.25,1,2,"","",TRUE,FALSE,FALSE,FALSE,1,#N/A,1,1,"=R1C1:R33C11",FALSE,#N/A,#N/A,FALSE,FALSE,FALSE,1,#N/A,#N/A,FALSE,FALSE,TRUE,TRUE,TRUE}</definedName>
    <definedName name="asdfadsf" localSheetId="18" hidden="1">{TRUE,TRUE,-1.25,-15.5,604.5,343.5,FALSE,FALSE,TRUE,TRUE,0,1,2,1,13,1,4,4,TRUE,TRUE,3,TRUE,1,TRUE,80,"Swvu.qtr._.for._.IR.","ACwvu.qtr._.for._.IR.",#N/A,FALSE,FALSE,0.65,0.5,1.25,1,2,"","",TRUE,FALSE,FALSE,FALSE,1,#N/A,1,1,"=R1C1:R33C11",FALSE,#N/A,#N/A,FALSE,FALSE,FALSE,1,#N/A,#N/A,FALSE,FALSE,TRUE,TRUE,TRUE}</definedName>
    <definedName name="asdfadsf" localSheetId="17" hidden="1">{TRUE,TRUE,-1.25,-15.5,604.5,343.5,FALSE,FALSE,TRUE,TRUE,0,1,2,1,13,1,4,4,TRUE,TRUE,3,TRUE,1,TRUE,80,"Swvu.qtr._.for._.IR.","ACwvu.qtr._.for._.IR.",#N/A,FALSE,FALSE,0.65,0.5,1.25,1,2,"","",TRUE,FALSE,FALSE,FALSE,1,#N/A,1,1,"=R1C1:R33C11",FALSE,#N/A,#N/A,FALSE,FALSE,FALSE,1,#N/A,#N/A,FALSE,FALSE,TRUE,TRUE,TRUE}</definedName>
    <definedName name="asdfadsf" hidden="1">{TRUE,TRUE,-1.25,-15.5,604.5,343.5,FALSE,FALSE,TRUE,TRUE,0,1,2,1,13,1,4,4,TRUE,TRUE,3,TRUE,1,TRUE,80,"Swvu.qtr._.for._.IR.","ACwvu.qtr._.for._.IR.",#N/A,FALSE,FALSE,0.65,0.5,1.25,1,2,"","",TRUE,FALSE,FALSE,FALSE,1,#N/A,1,1,"=R1C1:R33C11",FALSE,#N/A,#N/A,FALSE,FALSE,FALSE,1,#N/A,#N/A,FALSE,FALSE,TRUE,TRUE,TRUE}</definedName>
    <definedName name="asdfsd" localSheetId="18" hidden="1">{#N/A,#N/A,FALSE,"Aging Summary";#N/A,#N/A,FALSE,"Ratio Analysis";#N/A,#N/A,FALSE,"Test 120 Day Accts";#N/A,#N/A,FALSE,"Tickmarks"}</definedName>
    <definedName name="asdfsd" localSheetId="17" hidden="1">{#N/A,#N/A,FALSE,"Aging Summary";#N/A,#N/A,FALSE,"Ratio Analysis";#N/A,#N/A,FALSE,"Test 120 Day Accts";#N/A,#N/A,FALSE,"Tickmarks"}</definedName>
    <definedName name="asdfsd" hidden="1">{#N/A,#N/A,FALSE,"Aging Summary";#N/A,#N/A,FALSE,"Ratio Analysis";#N/A,#N/A,FALSE,"Test 120 Day Accts";#N/A,#N/A,FALSE,"Tickmarks"}</definedName>
    <definedName name="asdfsdaf" localSheetId="18" hidden="1">{0;0;0;0;0;0;0;0;0;0;0;0;0;0;0;0;0;0;0;0;0;0;0;0;0;0}</definedName>
    <definedName name="asdfsdaf" hidden="1">{0;0;0;0;0;0;0;0;0;0;0;0;0;0;0;0;0;0;0;0;0;0;0;0;0;0}</definedName>
    <definedName name="asdgasd" localSheetId="18" hidden="1">{#N/A,#N/A,FALSE,"BS_ESG ";#N/A,#N/A,FALSE,"P&amp;L_ESG"}</definedName>
    <definedName name="asdgasd" localSheetId="17" hidden="1">{#N/A,#N/A,FALSE,"BS_ESG ";#N/A,#N/A,FALSE,"P&amp;L_ESG"}</definedName>
    <definedName name="asdgasd" hidden="1">{#N/A,#N/A,FALSE,"BS_ESG ";#N/A,#N/A,FALSE,"P&amp;L_ESG"}</definedName>
    <definedName name="asdgsadg" localSheetId="18" hidden="1">{"1999 Cash Budget",#N/A,FALSE,"99 Cash";"1999 Cash Budget YTD",#N/A,FALSE,"99 Cash";"1999 Cash Actual/Forcast",#N/A,FALSE,"99 Cash";"1999 Cash Actual/Forcast YTD",#N/A,FALSE,"99 Cash"}</definedName>
    <definedName name="asdgsadg" hidden="1">{"1999 Cash Budget",#N/A,FALSE,"99 Cash";"1999 Cash Budget YTD",#N/A,FALSE,"99 Cash";"1999 Cash Actual/Forcast",#N/A,FALSE,"99 Cash";"1999 Cash Actual/Forcast YTD",#N/A,FALSE,"99 Cash"}</definedName>
    <definedName name="asdifu9wwje9a" localSheetId="18" hidden="1">{0;0;0;0;0;0;0;0;0;0;0;0;0;0;0;0;0;0;0;0;0;0;0;0;0;0}</definedName>
    <definedName name="asdifu9wwje9a" hidden="1">{0;0;0;0;0;0;0;0;0;0;0;0;0;0;0;0;0;0;0;0;0;0;0;0;0;0}</definedName>
    <definedName name="asdifuw9jc9e" localSheetId="18" hidden="1">{0,0,0,0}</definedName>
    <definedName name="asdifuw9jc9e" hidden="1">{0,0,0,0}</definedName>
    <definedName name="asdrwer" localSheetId="18" hidden="1">{"12 months",#N/A,FALSE,"Hourly"}</definedName>
    <definedName name="asdrwer" hidden="1">{"12 months",#N/A,FALSE,"Hourly"}</definedName>
    <definedName name="asdtrse" localSheetId="18" hidden="1">{"SEP",#N/A,FALSE,"SEP"}</definedName>
    <definedName name="asdtrse" hidden="1">{"SEP",#N/A,FALSE,"SEP"}</definedName>
    <definedName name="aserf" localSheetId="18" hidden="1">{"Summary Schedule",#N/A,FALSE,"Sheet1";"Divisional Support",#N/A,FALSE,"Sheet2";"Corporate Support",#N/A,FALSE,"Sheet3"}</definedName>
    <definedName name="aserf" localSheetId="17" hidden="1">{"Summary Schedule",#N/A,FALSE,"Sheet1";"Divisional Support",#N/A,FALSE,"Sheet2";"Corporate Support",#N/A,FALSE,"Sheet3"}</definedName>
    <definedName name="aserf" hidden="1">{"Summary Schedule",#N/A,FALSE,"Sheet1";"Divisional Support",#N/A,FALSE,"Sheet2";"Corporate Support",#N/A,FALSE,"Sheet3"}</definedName>
    <definedName name="asfda" localSheetId="18" hidden="1">{#N/A,#N/A,FALSE,"Cover";#N/A,#N/A,FALSE,"General Assumptions";#N/A,#N/A,FALSE,"Comments CIG";#N/A,#N/A,FALSE,"BS CIG";#N/A,#N/A,FALSE,"P&amp;L CIG";#N/A,#N/A,FALSE,"Cash Flow CIG";#N/A,#N/A,FALSE,"MBR CIG";#N/A,#N/A,FALSE,"Headcount - CIG";#N/A,#N/A,FALSE,"CIG MFG";#N/A,#N/A,FALSE,"CIG Inventory";#N/A,#N/A,FALSE,"Capital CIG"}</definedName>
    <definedName name="asfda" localSheetId="17" hidden="1">{#N/A,#N/A,FALSE,"Cover";#N/A,#N/A,FALSE,"General Assumptions";#N/A,#N/A,FALSE,"Comments CIG";#N/A,#N/A,FALSE,"BS CIG";#N/A,#N/A,FALSE,"P&amp;L CIG";#N/A,#N/A,FALSE,"Cash Flow CIG";#N/A,#N/A,FALSE,"MBR CIG";#N/A,#N/A,FALSE,"Headcount - CIG";#N/A,#N/A,FALSE,"CIG MFG";#N/A,#N/A,FALSE,"CIG Inventory";#N/A,#N/A,FALSE,"Capital CIG"}</definedName>
    <definedName name="asfda" hidden="1">{#N/A,#N/A,FALSE,"Cover";#N/A,#N/A,FALSE,"General Assumptions";#N/A,#N/A,FALSE,"Comments CIG";#N/A,#N/A,FALSE,"BS CIG";#N/A,#N/A,FALSE,"P&amp;L CIG";#N/A,#N/A,FALSE,"Cash Flow CIG";#N/A,#N/A,FALSE,"MBR CIG";#N/A,#N/A,FALSE,"Headcount - CIG";#N/A,#N/A,FALSE,"CIG MFG";#N/A,#N/A,FALSE,"CIG Inventory";#N/A,#N/A,FALSE,"Capital CIG"}</definedName>
    <definedName name="asfdasdf" localSheetId="18" hidden="1">{"SEP",#N/A,FALSE,"SEP"}</definedName>
    <definedName name="asfdasdf" hidden="1">{"SEP",#N/A,FALSE,"SEP"}</definedName>
    <definedName name="asfgabvf" localSheetId="18" hidden="1">{"SEP",#N/A,FALSE,"SEP"}</definedName>
    <definedName name="asfgabvf" hidden="1">{"SEP",#N/A,FALSE,"SEP"}</definedName>
    <definedName name="ASH">#REF!</definedName>
    <definedName name="Ash_Disposal____ton" localSheetId="17">#REF!</definedName>
    <definedName name="Ash_Disposal____ton">#N/A</definedName>
    <definedName name="Ash_Generation_Rate__tons_MWH" localSheetId="17">#REF!</definedName>
    <definedName name="Ash_Generation_Rate__tons_MWH">#N/A</definedName>
    <definedName name="asjkdhfakljdshflkjafhlkjafdshkjds" localSheetId="18" hidden="1">{0,#N/A,FALSE,0;0,#N/A,FALSE,0;0,#N/A,FALSE,0;0,#N/A,FALSE,0}</definedName>
    <definedName name="asjkdhfakljdshflkjafhlkjafdshkjds" hidden="1">{0,#N/A,FALSE,0;0,#N/A,FALSE,0;0,#N/A,FALSE,0;0,#N/A,FALSE,0}</definedName>
    <definedName name="askjdflaskjfda" localSheetId="18" hidden="1">{0,#N/A,FALSE,0;0,#N/A,FALSE,0;0,#N/A,FALSE,0;0,#N/A,FALSE,0}</definedName>
    <definedName name="askjdflaskjfda" hidden="1">{0,#N/A,FALSE,0;0,#N/A,FALSE,0;0,#N/A,FALSE,0;0,#N/A,FALSE,0}</definedName>
    <definedName name="askjdnfalksdjnflkadsjnfkasjdnflksajn" localSheetId="18" hidden="1">{0,#N/A,FALSE,0;0,#N/A,FALSE,0;0,#N/A,FALSE,0;0,#N/A,FALSE,0}</definedName>
    <definedName name="askjdnfalksdjnflkadsjnfkasjdnflksajn" hidden="1">{0,#N/A,FALSE,0;0,#N/A,FALSE,0;0,#N/A,FALSE,0;0,#N/A,FALSE,0}</definedName>
    <definedName name="asrerwqar" localSheetId="18" hidden="1">{"group detail",#N/A,FALSE,"Hourly Detail"}</definedName>
    <definedName name="asrerwqar" hidden="1">{"group detail",#N/A,FALSE,"Hourly Detail"}</definedName>
    <definedName name="asrewwe" localSheetId="18" hidden="1">{"monthly",#N/A,FALSE,"Monthly"}</definedName>
    <definedName name="asrewwe" hidden="1">{"monthly",#N/A,FALSE,"Monthly"}</definedName>
    <definedName name="Asset_Acquisition">#REF!</definedName>
    <definedName name="Asset_Write_up_Period" localSheetId="17">#REF!</definedName>
    <definedName name="Asset_Write_up_Period">#N/A</definedName>
    <definedName name="ASSETS">#REF!</definedName>
    <definedName name="assssss" localSheetId="18" hidden="1">{"Summary Schedule",#N/A,FALSE,"Sheet1";"Divisional Support",#N/A,FALSE,"Sheet2";"Corporate Support",#N/A,FALSE,"Sheet3"}</definedName>
    <definedName name="assssss" localSheetId="17" hidden="1">{"Summary Schedule",#N/A,FALSE,"Sheet1";"Divisional Support",#N/A,FALSE,"Sheet2";"Corporate Support",#N/A,FALSE,"Sheet3"}</definedName>
    <definedName name="assssss" hidden="1">{"Summary Schedule",#N/A,FALSE,"Sheet1";"Divisional Support",#N/A,FALSE,"Sheet2";"Corporate Support",#N/A,FALSE,"Sheet3"}</definedName>
    <definedName name="assum">#REF!</definedName>
    <definedName name="ASSUME" localSheetId="17">#REF!</definedName>
    <definedName name="ASSUME">#N/A</definedName>
    <definedName name="Assumed_Equity_Return">#REF!</definedName>
    <definedName name="assump">#REF!</definedName>
    <definedName name="Assumptions">#REF!</definedName>
    <definedName name="assumptions97">#REF!</definedName>
    <definedName name="assumptions98">#REF!</definedName>
    <definedName name="assumptions99">#REF!</definedName>
    <definedName name="astrhhjgf">#REF!</definedName>
    <definedName name="asum1">#REF!</definedName>
    <definedName name="asum2">#REF!</definedName>
    <definedName name="ASUM3">#REF!</definedName>
    <definedName name="At_Closing_International_Sale" localSheetId="17">#REF!</definedName>
    <definedName name="At_Closing_International_Sale">#N/A</definedName>
    <definedName name="ATAX">#REF!</definedName>
    <definedName name="ATB_TargetDescription1" hidden="1">"AmWind 6.639 Seek Spread"</definedName>
    <definedName name="ATB_TargetDescription2" hidden="1">"WindFund 6.876 Seek Spread"</definedName>
    <definedName name="ATB_TargetToValue1" hidden="1">0</definedName>
    <definedName name="ATB_TargetToValue2" hidden="1">0</definedName>
    <definedName name="ATCFWBH">#REF!</definedName>
    <definedName name="ATCFWOBH">#REF!</definedName>
    <definedName name="atpr" localSheetId="18" hidden="1">{"EXCELHLP.HLP!1802";5;10;5;10;13;13;13;8;5;5;10;14;13;13;13;13;5;10;14;13;5;10;1;2;24}</definedName>
    <definedName name="atpr" localSheetId="17" hidden="1">{"EXCELHLP.HLP!1802";5;10;5;10;13;13;13;8;5;5;10;14;13;13;13;13;5;10;14;13;5;10;1;2;24}</definedName>
    <definedName name="atpr" hidden="1">{"EXCELHLP.HLP!1802";5;10;5;10;13;13;13;8;5;5;10;14;13;13;13;13;5;10;14;13;5;10;1;2;24}</definedName>
    <definedName name="atr" localSheetId="18" hidden="1">{"group detail",#N/A,FALSE,"Hourly Detail"}</definedName>
    <definedName name="atr" hidden="1">{"group detail",#N/A,FALSE,"Hourly Detail"}</definedName>
    <definedName name="ATRR_Percent_Assigned">#REF!</definedName>
    <definedName name="atvi">#REF!</definedName>
    <definedName name="atvi1">#REF!</definedName>
    <definedName name="ATXQAVersion" hidden="1">2</definedName>
    <definedName name="Audit_Fee">#REF!</definedName>
    <definedName name="aug" localSheetId="17">#REF!</definedName>
    <definedName name="AUG">#N/A</definedName>
    <definedName name="AutoDestruct.AutoDestruct">#REF!</definedName>
    <definedName name="AUX" localSheetId="17">#REF!</definedName>
    <definedName name="AUX">#N/A</definedName>
    <definedName name="avail">#REF!</definedName>
    <definedName name="AVAIL_1">#REF!</definedName>
    <definedName name="AVAIL_2">#REF!</definedName>
    <definedName name="AVAIL_POST_COD">#REF!</definedName>
    <definedName name="AVAIL_POST_COD_1">#REF!</definedName>
    <definedName name="AVAIL_POST_COD_2">#REF!</definedName>
    <definedName name="AVAILABILITY" localSheetId="17">#REF!</definedName>
    <definedName name="AVAILABILITY">#N/A</definedName>
    <definedName name="Average_EBITDA_Exit_Multiple" localSheetId="17">#REF!</definedName>
    <definedName name="Average_EBITDA_Exit_Multiple">#N/A</definedName>
    <definedName name="AverageBasicSusbcriber">#REF!</definedName>
    <definedName name="AverageDaysInventory">#REF!</definedName>
    <definedName name="AverageDaysPayable">#REF!</definedName>
    <definedName name="AverageDSO">#REF!</definedName>
    <definedName name="AverageInvTurns">#REF!</definedName>
    <definedName name="AverageNWC">#REF!</definedName>
    <definedName name="AVG">#N/A</definedName>
    <definedName name="awer">#REF!</definedName>
    <definedName name="awerawer" localSheetId="18" hidden="1">{"monthly",#N/A,FALSE,"Monthly"}</definedName>
    <definedName name="awerawer" hidden="1">{"monthly",#N/A,FALSE,"Monthly"}</definedName>
    <definedName name="awvrevrf"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xesFormat">#REF!</definedName>
    <definedName name="AZDENOM">#REF!</definedName>
    <definedName name="AZFACTOR">#REF!</definedName>
    <definedName name="Azle_Outlet_Mcf">#REF!</definedName>
    <definedName name="Azle_Outlet_MMBtu">#REF!</definedName>
    <definedName name="AZNUMER">#REF!</definedName>
    <definedName name="B" localSheetId="17">#REF!</definedName>
    <definedName name="B">#REF!</definedName>
    <definedName name="B_">#REF!</definedName>
    <definedName name="B_1">#REF!</definedName>
    <definedName name="B_2">#REF!</definedName>
    <definedName name="B_3">#REF!</definedName>
    <definedName name="BackFromCompanySelector">#REF!</definedName>
    <definedName name="BackFromItemSelect">#REF!</definedName>
    <definedName name="BadErrMsg">#REF!</definedName>
    <definedName name="baird">#REF!</definedName>
    <definedName name="BAL" localSheetId="17">#REF!</definedName>
    <definedName name="BAL">#N/A</definedName>
    <definedName name="Bal_sheet" localSheetId="17">#REF!</definedName>
    <definedName name="Bal_sheet">#REF!</definedName>
    <definedName name="BALANCE" localSheetId="17">#REF!</definedName>
    <definedName name="BALANCE">#REF!</definedName>
    <definedName name="Balance_Sheet" localSheetId="17">#REF!</definedName>
    <definedName name="Balance_Sheet">#REF!</definedName>
    <definedName name="Balances" localSheetId="19">#REF!</definedName>
    <definedName name="Balances" localSheetId="15">#REF!</definedName>
    <definedName name="Balances" localSheetId="17">#REF!</definedName>
    <definedName name="Balances">#REF!</definedName>
    <definedName name="balancesheet" localSheetId="17">#REF!</definedName>
    <definedName name="BalanceSheet">#REF!</definedName>
    <definedName name="BALSHT">#REF!</definedName>
    <definedName name="Bank">#REF!</definedName>
    <definedName name="Bank_Debt_U_W_Spread" localSheetId="17">#REF!</definedName>
    <definedName name="Bank_Debt_U_W_Spread">#N/A</definedName>
    <definedName name="bankdebt">#REF!</definedName>
    <definedName name="banking123">#REF!</definedName>
    <definedName name="Base_Rate">#REF!</definedName>
    <definedName name="BaseYear" localSheetId="17">#REF!</definedName>
    <definedName name="BaseYear">#REF!</definedName>
    <definedName name="basis_2x16">#REF!</definedName>
    <definedName name="basis_7x8">#REF!</definedName>
    <definedName name="BASIS_OF_DATA">#REF!</definedName>
    <definedName name="Basis_Points">#REF!</definedName>
    <definedName name="BasisPointCor">#REF!</definedName>
    <definedName name="BatchPlant_Qty">#REF!</definedName>
    <definedName name="bayatxinc">#REF!</definedName>
    <definedName name="BB"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b" localSheetId="10" hidden="1">{#N/A,#N/A,FALSE,"O&amp;M by processes";#N/A,#N/A,FALSE,"Elec Act vs Bud";#N/A,#N/A,FALSE,"G&amp;A";#N/A,#N/A,FALSE,"BGS";#N/A,#N/A,FALSE,"Res Cost"}</definedName>
    <definedName name="bbb" localSheetId="15" hidden="1">{#N/A,#N/A,FALSE,"O&amp;M by processes";#N/A,#N/A,FALSE,"Elec Act vs Bud";#N/A,#N/A,FALSE,"G&amp;A";#N/A,#N/A,FALSE,"BGS";#N/A,#N/A,FALSE,"Res Cost"}</definedName>
    <definedName name="bbb" localSheetId="18" hidden="1">{#N/A,#N/A,FALSE,"O&amp;M by processes";#N/A,#N/A,FALSE,"Elec Act vs Bud";#N/A,#N/A,FALSE,"G&amp;A";#N/A,#N/A,FALSE,"BGS";#N/A,#N/A,FALSE,"Res Cost"}</definedName>
    <definedName name="bbb" localSheetId="17"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0" hidden="1">{#N/A,#N/A,FALSE,"O&amp;M by processes";#N/A,#N/A,FALSE,"Elec Act vs Bud";#N/A,#N/A,FALSE,"G&amp;A";#N/A,#N/A,FALSE,"BGS";#N/A,#N/A,FALSE,"Res Cost"}</definedName>
    <definedName name="bbbb" localSheetId="15" hidden="1">{#N/A,#N/A,FALSE,"O&amp;M by processes";#N/A,#N/A,FALSE,"Elec Act vs Bud";#N/A,#N/A,FALSE,"G&amp;A";#N/A,#N/A,FALSE,"BGS";#N/A,#N/A,FALSE,"Res Cost"}</definedName>
    <definedName name="bbbb" localSheetId="18" hidden="1">{#N/A,#N/A,FALSE,"O&amp;M by processes";#N/A,#N/A,FALSE,"Elec Act vs Bud";#N/A,#N/A,FALSE,"G&amp;A";#N/A,#N/A,FALSE,"BGS";#N/A,#N/A,FALSE,"Res Cost"}</definedName>
    <definedName name="bbbb" localSheetId="17"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0" hidden="1">{#N/A,#N/A,FALSE,"O&amp;M by processes";#N/A,#N/A,FALSE,"Elec Act vs Bud";#N/A,#N/A,FALSE,"G&amp;A";#N/A,#N/A,FALSE,"BGS";#N/A,#N/A,FALSE,"Res Cost"}</definedName>
    <definedName name="bbbbb" localSheetId="15" hidden="1">{#N/A,#N/A,FALSE,"O&amp;M by processes";#N/A,#N/A,FALSE,"Elec Act vs Bud";#N/A,#N/A,FALSE,"G&amp;A";#N/A,#N/A,FALSE,"BGS";#N/A,#N/A,FALSE,"Res Cost"}</definedName>
    <definedName name="bbbbb" localSheetId="18" hidden="1">{#N/A,#N/A,FALSE,"O&amp;M by processes";#N/A,#N/A,FALSE,"Elec Act vs Bud";#N/A,#N/A,FALSE,"G&amp;A";#N/A,#N/A,FALSE,"BGS";#N/A,#N/A,FALSE,"Res Cost"}</definedName>
    <definedName name="bbbbb" localSheetId="17" hidden="1">{"Income Budget",#N/A,FALSE,"98 Income";"Running GAAP Budget Income",#N/A,FALSE,"98 Income";"GAAP Actual",#N/A,FALSE,"98 Income";"GAAP Varinance",#N/A,FALSE,"98 Income"}</definedName>
    <definedName name="bbbbb" hidden="1">{#N/A,#N/A,FALSE,"O&amp;M by processes";#N/A,#N/A,FALSE,"Elec Act vs Bud";#N/A,#N/A,FALSE,"G&amp;A";#N/A,#N/A,FALSE,"BGS";#N/A,#N/A,FALSE,"Res Cost"}</definedName>
    <definedName name="bbbbbb" localSheetId="18" hidden="1">{#N/A,#N/A,FALSE,"Title Page";#N/A,#N/A,FALSE,"Conclusions";#N/A,#N/A,FALSE,"Assum.";#N/A,#N/A,FALSE,"Sun  DCF-WC-Dep";#N/A,#N/A,FALSE,"MarketValue";#N/A,#N/A,FALSE,"BalSheet";#N/A,#N/A,FALSE,"WACC";#N/A,#N/A,FALSE,"PC+ Info.";#N/A,#N/A,FALSE,"PC+Info_2"}</definedName>
    <definedName name="bbbbbb" localSheetId="17" hidden="1">{#N/A,#N/A,FALSE,"Title Page";#N/A,#N/A,FALSE,"Conclusions";#N/A,#N/A,FALSE,"Assum.";#N/A,#N/A,FALSE,"Sun  DCF-WC-Dep";#N/A,#N/A,FALSE,"MarketValue";#N/A,#N/A,FALSE,"BalSheet";#N/A,#N/A,FALSE,"WACC";#N/A,#N/A,FALSE,"PC+ Info.";#N/A,#N/A,FALSE,"PC+Info_2"}</definedName>
    <definedName name="bbbbbb" hidden="1">{#N/A,#N/A,FALSE,"Title Page";#N/A,#N/A,FALSE,"Conclusions";#N/A,#N/A,FALSE,"Assum.";#N/A,#N/A,FALSE,"Sun  DCF-WC-Dep";#N/A,#N/A,FALSE,"MarketValue";#N/A,#N/A,FALSE,"BalSheet";#N/A,#N/A,FALSE,"WACC";#N/A,#N/A,FALSE,"PC+ Info.";#N/A,#N/A,FALSE,"PC+Info_2"}</definedName>
    <definedName name="bbc" localSheetId="10" hidden="1">{#N/A,#N/A,FALSE,"O&amp;M by processes";#N/A,#N/A,FALSE,"Elec Act vs Bud";#N/A,#N/A,FALSE,"G&amp;A";#N/A,#N/A,FALSE,"BGS";#N/A,#N/A,FALSE,"Res Cost"}</definedName>
    <definedName name="bbc" localSheetId="15" hidden="1">{#N/A,#N/A,FALSE,"O&amp;M by processes";#N/A,#N/A,FALSE,"Elec Act vs Bud";#N/A,#N/A,FALSE,"G&amp;A";#N/A,#N/A,FALSE,"BGS";#N/A,#N/A,FALSE,"Res Cost"}</definedName>
    <definedName name="bbc" localSheetId="18" hidden="1">{#N/A,#N/A,FALSE,"O&amp;M by processes";#N/A,#N/A,FALSE,"Elec Act vs Bud";#N/A,#N/A,FALSE,"G&amp;A";#N/A,#N/A,FALSE,"BGS";#N/A,#N/A,FALSE,"Res Cost"}</definedName>
    <definedName name="bbc" localSheetId="17" hidden="1">{#N/A,#N/A,FALSE,"O&amp;M by processes";#N/A,#N/A,FALSE,"Elec Act vs Bud";#N/A,#N/A,FALSE,"G&amp;A";#N/A,#N/A,FALSE,"BGS";#N/A,#N/A,FALSE,"Res Cost"}</definedName>
    <definedName name="bbc" hidden="1">{#N/A,#N/A,FALSE,"O&amp;M by processes";#N/A,#N/A,FALSE,"Elec Act vs Bud";#N/A,#N/A,FALSE,"G&amp;A";#N/A,#N/A,FALSE,"BGS";#N/A,#N/A,FALSE,"Res Cost"}</definedName>
    <definedName name="BBI">#REF!</definedName>
    <definedName name="BCF_ConsLIN">#REF!</definedName>
    <definedName name="bcoeff">#REF!</definedName>
    <definedName name="bDown">#REF!</definedName>
    <definedName name="beachheads">#REF!</definedName>
    <definedName name="Bearing">#REF!</definedName>
    <definedName name="Bearing_Pressure">#REF!</definedName>
    <definedName name="BearSearnsHeading">#REF!</definedName>
    <definedName name="Beauregard">"Check Box 1"</definedName>
    <definedName name="Because" localSheetId="18" hidden="1">{#N/A,#N/A,TRUE,"TOTAL DISTRIBUTION";#N/A,#N/A,TRUE,"SOUTH";#N/A,#N/A,TRUE,"NORTHEAST";#N/A,#N/A,TRUE,"WEST"}</definedName>
    <definedName name="Because" localSheetId="17" hidden="1">{#N/A,#N/A,TRUE,"TOTAL DISTRIBUTION";#N/A,#N/A,TRUE,"SOUTH";#N/A,#N/A,TRUE,"NORTHEAST";#N/A,#N/A,TRUE,"WEST"}</definedName>
    <definedName name="Because" hidden="1">{#N/A,#N/A,TRUE,"TOTAL DISTRIBUTION";#N/A,#N/A,TRUE,"SOUTH";#N/A,#N/A,TRUE,"NORTHEAST";#N/A,#N/A,TRUE,"WEST"}</definedName>
    <definedName name="beg_CWIP">#REF!</definedName>
    <definedName name="begdate" localSheetId="17">#REF!</definedName>
    <definedName name="begdate">#N/A</definedName>
    <definedName name="BeginDateOut">#REF!</definedName>
    <definedName name="BeginDateSet">#REF!</definedName>
    <definedName name="below">OFFSET(!A1,1,0)</definedName>
    <definedName name="benchmarks">#REF!</definedName>
    <definedName name="Benefit">#REF!</definedName>
    <definedName name="BENEFITS">#REF!</definedName>
    <definedName name="Bengal3_EPS_DataTable_Horizontal">#REF!</definedName>
    <definedName name="Bengal3_EPS_DataTable_Vertical">#REF!</definedName>
    <definedName name="BEPT93">#REF!</definedName>
    <definedName name="BEPT94">#REF!</definedName>
    <definedName name="BEPT95">#REF!</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C31DY11L45SEU4B10BIN6W" hidden="1">#REF!</definedName>
    <definedName name="BEx00KZHZBHP3TDV1YMX4B19B95O" hidden="1">#REF!</definedName>
    <definedName name="BEx00MBY8XXUOHIZ4LHXHPD7WYD5" hidden="1">#REF!</definedName>
    <definedName name="BEx01HY6E3GJ66ABU5ABN26V6Q13" hidden="1">#REF!</definedName>
    <definedName name="BEx01PW5YQKEGAR8JDDI5OARYXDF" hidden="1">#REF!</definedName>
    <definedName name="BEx01XJ94SHJ1YQ7ORPW0RQGKI2H"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UQEWHVOTL5UE4TS6N9I9SVP"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51HHDYGIT8PON7U8ICL2S95" hidden="1">#REF!</definedName>
    <definedName name="BEx1MTRKKVCHOZ0YGID6HZ49LJTO" hidden="1">#REF!</definedName>
    <definedName name="BEx1N3CUJ3UX61X38ZAJVPEN4KMC" hidden="1">#REF!</definedName>
    <definedName name="BEx1NAEHWVVI40ROTNWROZLJD81M" hidden="1">#REF!</definedName>
    <definedName name="BEx1NM34KQTO1LDNSAFD1L82UZFG" hidden="1">#REF!</definedName>
    <definedName name="BEx1NO6TXZVOGCUWCCRTXRXWW0XL" hidden="1">#REF!</definedName>
    <definedName name="BEx1NS8EU5P9FQV3S0WRTXI5L361" hidden="1">#REF!</definedName>
    <definedName name="BEx1NUBX5VUYZFKQH69FN6BTLWCR" hidden="1">#REF!</definedName>
    <definedName name="BEx1NZ4K1L8UON80Y2A4RASKWGNP"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ZCOY3MT63U01AGM91LSUDK6" hidden="1">#REF!</definedName>
    <definedName name="BEx1QA54J2A4I7IBQR19BTY28ZMR" hidden="1">#REF!</definedName>
    <definedName name="BEx1QMQAHG3KQUK59DVM68SWKZIZ" hidden="1">#REF!</definedName>
    <definedName name="BEx1QS4I6EOZNLQE54RT7EXOE8YP"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J0WLS9O7KNSGIPWTYHDYI1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67SEV778NVW68J8W5SND1J7" hidden="1">#REF!</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GP2O2VDVRJRFGH2I62VAI5" hidden="1">#REF!</definedName>
    <definedName name="BEx1WLWY2CR1WRD694JJSWSDFAIR" hidden="1">#REF!</definedName>
    <definedName name="BEx1WMD1LWPWRIK6GGAJRJAHJM8I" hidden="1">#REF!</definedName>
    <definedName name="BEx1WR0D41MR174LBF3P9E3K0J51" hidden="1">#REF!</definedName>
    <definedName name="BEx1WUB1FAS5PHU33TJ60SUHR618" hidden="1">#REF!</definedName>
    <definedName name="BEx1WX04G0INSPPG9NTNR3DYR6PZ" hidden="1">#REF!</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CS3VNR1KW2R7DKSQFZ17QW0" hidden="1">#REF!</definedName>
    <definedName name="BEx3CKFCCPZZ6ROLAT5C1DZNIC1U" hidden="1">#REF!</definedName>
    <definedName name="BEx3CO0SVO4WLH0DO43DCHYDTH1P" hidden="1">#REF!</definedName>
    <definedName name="BEx3D9G6QTSPF9UYI4X0XY0VE896" hidden="1">#REF!</definedName>
    <definedName name="BEx3DCQU9PBRXIMLO62KS5RLH447"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YAH2DEBFWO8F94H4MXE3RLY" hidden="1">#REF!</definedName>
    <definedName name="BEx3IZXXSYEW50379N2EAFWO8DZV" hidden="1">#REF!</definedName>
    <definedName name="BEx3J1VZVGTKT4ATPO9O5JCSFTTR" hidden="1">#REF!</definedName>
    <definedName name="BEx3JC2TY7JNAAC3L7QHVPQXLGQ8" hidden="1">#REF!</definedName>
    <definedName name="BEx3JX23SYDIGOGM4Y0CQFBW8ZBV" hidden="1">#REF!</definedName>
    <definedName name="BEx3JXCXCVBZJGV5VEG9MJEI01AL" hidden="1">#REF!</definedName>
    <definedName name="BEx3JYK2N7X59TPJSKYZ77ENY8SS"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M1PR4Y7KINKMTMKR984GX8Q" hidden="1">#REF!</definedName>
    <definedName name="BEx3LPCEZ1C0XEKNCM3YT09JWCUO"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L44EJ5QLVJMAFPN6J1V4GPU" hidden="1">#REF!</definedName>
    <definedName name="BEx3MREOFWJQEYMCMBL7ZE06NBN6"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DNRRNKD5GOUBUQFXAHIXLD9" hidden="1">#REF!</definedName>
    <definedName name="BEx3PDT8GNPWLLN02IH1XPV90XYK"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VXYZC8WB9ZJE7OCKUXZ46EA" hidden="1">#REF!</definedName>
    <definedName name="BEx3Q0VWPU5EQECK7MQ47TYJ3SWW" hidden="1">#REF!</definedName>
    <definedName name="BEx3Q7BZ9PUXK2RLIOFSIS9AHU1B" hidden="1">#REF!</definedName>
    <definedName name="BEx3Q8J42S9VU6EAN2Y28MR6DF88" hidden="1">#REF!</definedName>
    <definedName name="BEx3QEDFOYFY5NBTININ5W4RLD4Q"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V4E1WT43SZBUN09RTB8EK1O" hidden="1">#REF!</definedName>
    <definedName name="BEx3RXYU0QLFXSFTM5EB20GD03W5" hidden="1">#REF!</definedName>
    <definedName name="BEx3RYKLC3QQO3XTUN7BEW2AQL98"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29ZTULQE0OMSMWUMZDU9ZZ0" hidden="1">#REF!</definedName>
    <definedName name="BEx3T6MJ1QDJ929WMUDVZ0O3UW0Y"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MIX2NUSSWGMSI25A5DM4CH" hidden="1">#REF!</definedName>
    <definedName name="BEx3UKOCOQG7S1YQ436S997K1KWV" hidden="1">#REF!</definedName>
    <definedName name="BEx3UYM19VIXLA0EU7LB9NHA77PB" hidden="1">#REF!</definedName>
    <definedName name="BEx3VML7CG70HPISMVYIUEN3711Q" hidden="1">#REF!</definedName>
    <definedName name="BEx56ZID5H04P9AIYLP1OASFGV56"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P7MAPNU129ZTC5H3EH892G1" hidden="1">#REF!</definedName>
    <definedName name="BEx5A11WZRQSIE089QE119AOX9ZG"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NN8NPH9KVOBARB9CDD9WLB6"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Q5LCE82CJ1E3XQ4JBMAA37C"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F6V72QTCK7O39Y59R0EVM6CW"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 hidden="1">#REF!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QCNT9Y4RM306CHC8IPY3HBZ" hidden="1">#REF!</definedName>
    <definedName name="BEx5K08PYKE6JOKBYIB006TX619P" hidden="1">#REF!</definedName>
    <definedName name="BEx5K51DSERT1TR7B4A29R41W4NX" hidden="1">#REF!</definedName>
    <definedName name="BEx5K934AVZON26XBV721V59GSB5"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MB9BR71LZDG7XXQ2EO58JC5F"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V06L5J5IMKGOMGKGJ4PBZCD" hidden="1">#REF!</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P9Y43F99O2IT69MKCCXGL61" hidden="1">#REF!</definedName>
    <definedName name="BEx5P9Y9RDXNUAJ6CZ2LHMM8IM7T"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Q6H3O7133AWQXWC21MI2UFT" hidden="1">#REF!</definedName>
    <definedName name="BEx74W6BJ8ENO3J25WNM5H5APKA3" hidden="1">#REF!</definedName>
    <definedName name="BEx755GRRD9BL27YHLH5QWIYLWB7" hidden="1">#REF!</definedName>
    <definedName name="BEx759D1D5SXS5ELLZVBI0SXYUNF" hidden="1">#REF!</definedName>
    <definedName name="BEx75GJZSZHUDN6OOAGQYFUDA2LP" hidden="1">#REF!</definedName>
    <definedName name="BEx75HGCCV5K4UCJWYV8EV9AG5YT" hidden="1">#REF!</definedName>
    <definedName name="BEx75PZT8TY5P13U978NVBUXKHT4" hidden="1">#REF!</definedName>
    <definedName name="BEx75T55F7GML8V1DMWL26WRT006" hidden="1">#REF!</definedName>
    <definedName name="BEx75VJGR07JY6UUWURQ4PJ29UKC"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QMXZ2P1ZB3HJ9O50DWHCMXR" hidden="1">#REF!</definedName>
    <definedName name="BEx78SFO5VR28677DWZEMDN7G86X" hidden="1">#REF!</definedName>
    <definedName name="BEx78SFOYH1Z0ZDTO47W2M60TW6K" hidden="1">#REF!</definedName>
    <definedName name="BEx794VD4T0DTGUN66N0CH4AGZ9V"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SD1I654MEDCO6GGWA95PXSC" hidden="1">#REF!</definedName>
    <definedName name="BEx7AVCX9S5RJP3NSZ4QM4E6ERDT" hidden="1">#REF!</definedName>
    <definedName name="BEx7AVYIGP0930MV5JEBWRYCJN68" hidden="1">#REF!</definedName>
    <definedName name="BEx7B1NJPS79AP7NTIJRES3YPWU7"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CLG1RYI2SNOU1Y2GQZNZSWA" hidden="1">#REF!</definedName>
    <definedName name="BEx7FN32ZGWOAA4TTH79KINTDWR9" hidden="1">#REF!</definedName>
    <definedName name="BEx7G82CKM3NIY1PHNFK28M09PCH" hidden="1">#REF!</definedName>
    <definedName name="BEx7GR3ENYWRXXS5IT0UMEGOLGUH" hidden="1">#REF!</definedName>
    <definedName name="BEx7GSAL6P7TASL8MB63RFST1LJL" hidden="1">#REF!</definedName>
    <definedName name="BEx7H0JD6I5I8WQLLWOYWY5YWPQE" hidden="1">#REF!</definedName>
    <definedName name="BEx7H14XCXH7WEXEY1HVO53A6AGH" hidden="1">#REF!</definedName>
    <definedName name="BEx7HFTIA8AC8BR8HKIN81VE1SGW" hidden="1">#REF!</definedName>
    <definedName name="BEx7HGVBEF4LEIF6RC14N3PSU461"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V2IJ5WT7UC0UG7WP0WF2JZI" hidden="1">#REF!</definedName>
    <definedName name="BEx7IXGU74GE5E4S6W4Z13AR092Y" hidden="1">#REF!</definedName>
    <definedName name="BEx7J4YL8Q3BI1MLH16YYQ18IJRD" hidden="1">#REF!</definedName>
    <definedName name="BEx7JH3HGBPI07OHZ5LFYK0UFZQR" hidden="1">#REF!</definedName>
    <definedName name="BEx7JV194190CNM6WWGQ3UBJ3CHH"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904S75BPRYMHF0083JF7ES4NG"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1PNZ46VORG2VRMWREWIC0SE"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IFKNJFGZFLID1YTRFEG1SXY" hidden="1">#REF!</definedName>
    <definedName name="BEx9915UVD4G7RA3IMLFZ0LG3UA2" hidden="1">#REF!</definedName>
    <definedName name="BEx992CZON8AO7U7V88VN1JBO0MG" hidden="1">#REF!</definedName>
    <definedName name="BEx9952469XMFGSPXL7CMXHPJF90"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YSYW7QCPXS2NAVLFAU5Y2Z2" hidden="1">#REF!</definedName>
    <definedName name="BEx9C590HJ2O31IWJB73C1HR74AI" hidden="1">#REF!</definedName>
    <definedName name="BEx9CBE4S9184TPG4N4F1YFK0M56" hidden="1">#REF!</definedName>
    <definedName name="BEx9CCQRMYYOGIOYTOM73VKDIPS1" hidden="1">#REF!</definedName>
    <definedName name="BEx9D1BC9FT19KY0INAABNDBAMR1" hidden="1">#REF!</definedName>
    <definedName name="BEx9D9UXR8K0DXME2N75CB045C5C"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G9KBJ77M8LEOR9ITOKN5KXY"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RBEEYPS5HLS3XT34AKZN94G" hidden="1">#REF!</definedName>
    <definedName name="BEx9GDY4D8ZPQJCYFIMYM0V0C51Y" hidden="1">#REF!</definedName>
    <definedName name="BEx9GGY04V0ZWI6O9KZH4KSBB389" hidden="1">#REF!</definedName>
    <definedName name="BEx9GNOPB6OZ2RH3FCDNJR38RJOS"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CSPSZC80YZUPRCYTG326KV" hidden="1">#REF!</definedName>
    <definedName name="BEx9IZR39NHDGOM97H4E6F81RTQW"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410NB4F2XOB84OR2197H8M5" hidden="1">#REF!</definedName>
    <definedName name="BExAX46H76XGXGTD2FB7ORTZHVJF" hidden="1">#REF!</definedName>
    <definedName name="BExAX8TNG8LQ5Q4904SAYQIPGBSV" hidden="1">#REF!</definedName>
    <definedName name="BExAY0EAT2LXR5MFGM0DLIB45PLO" hidden="1">#REF!</definedName>
    <definedName name="BExAYE6LNIEBR9DSNI5JGNITGKIT" hidden="1">#REF!</definedName>
    <definedName name="BExAYHMLXGGO25P8HYB2S75DEB4F"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10QNIVITUYS55OAEKK3VLJFE" hidden="1">#REF!</definedName>
    <definedName name="BExB15ZDRY4CIJ911DONP0KCY9KU" hidden="1">#REF!</definedName>
    <definedName name="BExB16VQY0O0RLZYJFU3OFEONVTE"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30IP1DNKNQ6PZ5ERUGR5MK4Z" hidden="1">#REF!</definedName>
    <definedName name="BExB442RX0T3L6HUL6X5T21CENW6" hidden="1">#REF!</definedName>
    <definedName name="BExB4ADD0L7417CII901XTFKXD1J" hidden="1">#REF!</definedName>
    <definedName name="BExB4DO1V1NL2AVK5YE1RSL5RYHL" hidden="1">#REF!</definedName>
    <definedName name="BExB4DYU06HCGRIPBSWRCXK804UM" hidden="1">#REF!</definedName>
    <definedName name="BExB4Z3EZBGYYI33U0KQ8NEIH8PY"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719SGNX4Y8NE6JEXC555K596" hidden="1">#REF!</definedName>
    <definedName name="BExB7265DCHKS7V2OWRBXCZTEIW9" hidden="1">#REF!</definedName>
    <definedName name="BExB74PS5P9G0P09Y6DZSCX0FLTJ" hidden="1">#REF!</definedName>
    <definedName name="BExB78RH79J0MIF7H8CAZ0CFE88Q"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X2ENJYO4QTR5VAIQ86L7B" hidden="1">#REF!</definedName>
    <definedName name="BExBAZ13D3F1DVJQ6YJ8JGUYEYJE" hidden="1">#REF!</definedName>
    <definedName name="BExBBTG649R9I0CT042JLL8LXV18" hidden="1">#REF!</definedName>
    <definedName name="BExBBUCJQRR74Q7GPWDEZXYK2KJL" hidden="1">#REF!</definedName>
    <definedName name="BExBBV8XVMD9CKZY711T0BN7H3PM" hidden="1">#REF!</definedName>
    <definedName name="BExBC78HXWXHO3XAB6E8NVTBGLJS" hidden="1">#REF!</definedName>
    <definedName name="BExBCKKJTIRKC1RZJRTK65HHLX4W" hidden="1">#REF!</definedName>
    <definedName name="BExBCLMEPAN3XXX174TU8SS0627Q" hidden="1">#REF!</definedName>
    <definedName name="BExBCRBEYR2KZ8FAQFZ2NHY13WIY"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UVGK3E1J4JY9ZYTS7V14BLY" hidden="1">#REF!</definedName>
    <definedName name="BExBE162OSBKD30I7T1DKKPT3I9I" hidden="1">#REF!</definedName>
    <definedName name="BExBE5YPUY1T7N7DHMMIGGXK8TMP" hidden="1">#REF!</definedName>
    <definedName name="BExBEC9ATLQZF86W1M3APSM4HEOH" hidden="1">#REF!</definedName>
    <definedName name="BExBEYFQJE9YK12A6JBMRFKEC7RN" hidden="1">#REF!</definedName>
    <definedName name="BExBG1ED81J2O4A2S5F5Y3BPHMCR"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DRJO23YOKT8GPWOVQ4XEHF5" hidden="1">#REF!</definedName>
    <definedName name="BExCUPAXFR16YMWL30ME3F3BSRDZ" hidden="1">#REF!</definedName>
    <definedName name="BExCUR94DHCE47PUUWEMT5QZOYR2" hidden="1">#REF!</definedName>
    <definedName name="BExCV634L7SVHGB0UDDTRRQ2Q72H"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X2KGRZBRVLZNM8SUSIE6A0RL" hidden="1">#REF!</definedName>
    <definedName name="BExCX3X451T70LZ1VF95L7W4Y4TM" hidden="1">#REF!</definedName>
    <definedName name="BExCX4NZ2N1OUGXM7EV0U7VULJMM" hidden="1">#REF!</definedName>
    <definedName name="BExCXILMURGYMAH6N5LF5DV6K3GM" hidden="1">#REF!</definedName>
    <definedName name="BExCXQUFBMXQ1650735H48B1AZT3" hidden="1">#REF!</definedName>
    <definedName name="BExCY2DQO9VLA77Q7EG3T0XNXX4F" hidden="1">#REF!</definedName>
    <definedName name="BExCY6VMJ68MX3C981R5Q0BX5791" hidden="1">#REF!</definedName>
    <definedName name="BExCYAH2SAZCPW6XCB7V7PMMCAWO" hidden="1">#REF!</definedName>
    <definedName name="BExCYJBB52X8B3AREHCC1L5QNPX7" hidden="1">#REF!</definedName>
    <definedName name="BExCYPRC5HJE6N2XQTHCT6NXGP8N" hidden="1">#REF!</definedName>
    <definedName name="BExCYUK0I3UEXZNFDW71G6Z6D8XR" hidden="1">#REF!</definedName>
    <definedName name="BExCZFZCXMLY5DWESYJ9NGTJYQ8M" hidden="1">#REF!</definedName>
    <definedName name="BExCZJ4P8WS0BDT31WDXI0ROE7D6" hidden="1">#REF!</definedName>
    <definedName name="BExCZKH6CTY5Z38O85JV2KF50P4E" hidden="1">#REF!</definedName>
    <definedName name="BExCZKH6NI0EE02L995IFVBD1J59" hidden="1">#REF!</definedName>
    <definedName name="BExCZUD9FEOJBKDJ51Z3JON9LKJ8" hidden="1">#REF!</definedName>
    <definedName name="BExD0508DAALLU00PHFPBC8SRRKT"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13RUIBGRXDL4QDZ305UKUR12" hidden="1">#REF!</definedName>
    <definedName name="BExD14DETV5R4OOTMAXD5NAKWRO3"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363H2VGFIQUCE6LS4AC5J0ZT"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QXA2UQ2W4N7NYLUEOG40BZB" hidden="1">#REF!</definedName>
    <definedName name="BExD3U2N041TEJ7GCN005UTPHNXY" hidden="1">#REF!</definedName>
    <definedName name="BExD40O0CFTNJFOFMMM1KH0P7BUI"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QUSRFJWRQ1ZM50WYLCF74DF" hidden="1">#REF!</definedName>
    <definedName name="BExD5SSUIF6AJQHBHK8PNMFBPRYB" hidden="1">#REF!</definedName>
    <definedName name="BExD623C9LRX18BE0W2V6SZLQUXX"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71LTOE015TV5RSAHM8NT8GVW" hidden="1">#REF!</definedName>
    <definedName name="BExD73USXVADC7EHGHVTQNCT06ZA"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DR1XR0FV0CYUCB2OJ7CJCZU"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P4E4F36662JDI0TOD85OP7X9"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FLE2RPWGMWQAI4JMKUEFRPT" hidden="1">#REF!</definedName>
    <definedName name="BExEQTZAP8R69U31W4LKGTKKGKQE" hidden="1">#REF!</definedName>
    <definedName name="BExER2O72H1F9WV6S1J04C15PXX7" hidden="1">#REF!</definedName>
    <definedName name="BExERRUIKIOATPZ9U4HQ0V52RJAU" hidden="1">#REF!</definedName>
    <definedName name="BExERSANFNM1O7T65PC5MJ301YET" hidden="1">#REF!</definedName>
    <definedName name="BExERWCEBKQRYWRQLYJ4UCMMKTHG"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R0YRMOR63E6DHLEHV9QVVON" hidden="1">#REF!</definedName>
    <definedName name="BExETVTGY38YXYYF7N73OYN6FYY3" hidden="1">#REF!</definedName>
    <definedName name="BExEUNE4T242Y59C6MS28MXEUGCP"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ET98G3FU6QBF9LHYWSAMV0O"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8M9WL8214QH9C7VCK7BN08" hidden="1">#REF!</definedName>
    <definedName name="BExEW8HFKH6F47KIHYBDRUEFZ2ZZ"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YLG9FL9V1JPPNZ3FUDNSEJ4V"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F02Y3V3QEPO2XLDSK47APK9XJ" hidden="1">#REF!</definedName>
    <definedName name="BExF09OS91RT7N7IW8JLMZ121ZP3" hidden="1">#REF!</definedName>
    <definedName name="BExF0LOEHV42P2DV7QL8O7HOQ3N9" hidden="1">#REF!</definedName>
    <definedName name="BExF0WRM9VO25RLSO03ZOCE8H7K5" hidden="1">#REF!</definedName>
    <definedName name="BExF0ZRI7W4RSLIDLHTSM0AWXO3S" hidden="1">#REF!</definedName>
    <definedName name="BExF19CT3MMZZ2T5EWMDNG3UOJ01" hidden="1">#REF!</definedName>
    <definedName name="BExF1EAPPL24809U36ARIMYRD5NF"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CWZN6E87RGTBMD4YQI2QT7R" hidden="1">#REF!</definedName>
    <definedName name="BExF2DYO1WQ7GMXSTAQRDBW1NSFG"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NUXJI11W2IAZNAM1QWC0459" hidden="1">#REF!</definedName>
    <definedName name="BExF6RR76KNVIXGJOVFO8GDILKGZ" hidden="1">#REF!</definedName>
    <definedName name="BExF6ZE8D5CMPJPRWT6S4HM56LPF" hidden="1">#REF!</definedName>
    <definedName name="BExF76FV8SF7AJK7B35AL7VTZF6D" hidden="1">#REF!</definedName>
    <definedName name="BExF7EOIMC1OYL1N7835KGOI0FIZ" hidden="1">#REF!</definedName>
    <definedName name="BExF7K88K7ASGV6RAOAGH52G04VR" hidden="1">#REF!</definedName>
    <definedName name="BExF7OVDRP3LHNAF2CX4V84CKKIR" hidden="1">#REF!</definedName>
    <definedName name="BExF7QO41X2A2SL8UXDNP99GY7U9" hidden="1">#REF!</definedName>
    <definedName name="BExF81GI8B8WBHXFTET68A9358BR"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DDMTKZ2HBA8F9QZ7SS45OS7"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4I0QATXNZCLZJM1KH1OIJQH" hidden="1">#REF!</definedName>
    <definedName name="BExGN9FZ2RWCMSY1YOBJKZMNIM9R" hidden="1">#REF!</definedName>
    <definedName name="BExGNDSIMTHOCXXG6QOGR6DA8SGG"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F977NMX3QY6AUFGKM5NGSO5" hidden="1">#REF!</definedName>
    <definedName name="BExGOT6UXUX5FVTAYL9SOBZ1D0II" hidden="1">#REF!</definedName>
    <definedName name="BExGOXJDHUDPDT8I8IVGVW9J0R5Q"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PO7ENFEQC0NC6MC9OZR2LHY" hidden="1">#REF!</definedName>
    <definedName name="BExGQX0H4EZMXBJTKJJE4ICJWN5O"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UKVVKDL8483WI70VN2QZDGD"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KGUN0KUU3C0RL2LK98D8MEK"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V6OOLDQ3TXZK51TTF3YX0WN"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OS6TV2C72PLRFU8RP1I58GY"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H00L21GZX5YJJGVMOAWBERLP5" hidden="1">#REF!</definedName>
    <definedName name="BExH02ZD6VAY1KQLAQYBBI6WWIZB" hidden="1">#REF!</definedName>
    <definedName name="BExH08Z6LQCGGSGSAILMHX4X7JMD"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12Y4WX542WI3ZEM15AK4UM9J" hidden="1">#REF!</definedName>
    <definedName name="BExH1FDTQXR9QQ31WDB7OPXU7MPT" hidden="1">#REF!</definedName>
    <definedName name="BExH1FOMEUIJNIDJAUY0ZQFBJSY9" hidden="1">#REF!</definedName>
    <definedName name="BExH1JFFHEBFX9BWJMNIA3N66R3Z"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E9HZ3QJCDZW7WI7YACFQCHE" hidden="1">#REF!</definedName>
    <definedName name="BExH3IRB6764RQ5HBYRLH6XCT29X" hidden="1">#REF!</definedName>
    <definedName name="BExIG2U8V6RSB47SXLCQG3Q68YRO" hidden="1">#REF!</definedName>
    <definedName name="BExIGJBO8R13LV7CZ7C1YCP974NN" hidden="1">#REF!</definedName>
    <definedName name="BExIGWT86FPOEYTI8GXCGU5Y3KGK" hidden="1">#REF!</definedName>
    <definedName name="BExIHBHXA7E7VUTBVHXXXCH3A5CL" hidden="1">#REF!</definedName>
    <definedName name="BExIHPQCQTGEW8QOJVIQ4VX0P6DX" hidden="1">#REF!</definedName>
    <definedName name="BExII1KN91Q7DLW0UB7W2TJ5ACT9"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AAXRTRAD18K74M6MGUEEPUM" hidden="1">#REF!</definedName>
    <definedName name="BExILG5F338C0FFLMVOKMKF8X5ZP" hidden="1">#REF!</definedName>
    <definedName name="BExILGQTQM0HOD0BJI90YO7GOIN3" hidden="1">#REF!</definedName>
    <definedName name="BExIM9DBUB7ZGF4B20FVUO9QGOX2" hidden="1">#REF!</definedName>
    <definedName name="BExIMGK9Z94TFPWWZFMD10HV0IF6" hidden="1">#REF!</definedName>
    <definedName name="BExIMPEGKG18TELVC33T4OQTNBWC" hidden="1">#REF!</definedName>
    <definedName name="BExIN4OR435DL1US13JQPOQK8GD5"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P2H4KI05FRFV5PKZFE00HKO" hidden="1">#REF!</definedName>
    <definedName name="BExINZELVWYGU876QUUZCIMXPBQC" hidden="1">#REF!</definedName>
    <definedName name="BExIOCQUQHKUU1KONGSDOLQTQEIC"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NFUDPDKOSH5GHDVNA8D66S"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E65LVXUOF3UZFO7SDHFJH22" hidden="1">#REF!</definedName>
    <definedName name="BExIQG9OO2KKBOWTMD1OXY36TEGA"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M1JLV54A21A164IURMPGUMU" hidden="1">#REF!</definedName>
    <definedName name="BExISRFKJYUZ4AKW44IJF7RF9Y90" hidden="1">#REF!</definedName>
    <definedName name="BExIT1MK8TBAK3SNP36A8FKDQSOK" hidden="1">#REF!</definedName>
    <definedName name="BExITBNYANV2S8KD56GOGCKW393R" hidden="1">#REF!</definedName>
    <definedName name="BExIUD4OJGH65NFNQ4VMCE3R4J1X"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G1W7XP9DFYYSZAIOSHM0QLQ" hidden="1">#REF!</definedName>
    <definedName name="BExIWH3KUK94B7833DD4TB0Y6KP9" hidden="1">#REF!</definedName>
    <definedName name="BExIWKE9MGIDWORBI43AWTUNYFAN" hidden="1">#REF!</definedName>
    <definedName name="BExIX34PM5DBTRHRQWP6PL6WIX88"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P9Q6FV9T0R9G3UDKLS4TTYX"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KCDYKAEV45AFXHVHZZ62E5BM3" hidden="1">#REF!</definedName>
    <definedName name="BExKDKO0W4AGQO1V7K6Q4VM750FT" hidden="1">#REF!</definedName>
    <definedName name="BExKDLF10G7W77J87QWH3ZGLUCLW" hidden="1">#REF!</definedName>
    <definedName name="BExKEFE0I3MT6ZLC4T1L9465HKTN" hidden="1">#REF!</definedName>
    <definedName name="BExKEK6O5BVJP4VY02FY7JNAZ6BT" hidden="1">#REF!</definedName>
    <definedName name="BExKEKXK6E6QX339ELPXDIRZSJE0" hidden="1">#REF!</definedName>
    <definedName name="BExKEOOIBMP7N8033EY2CJYCBX6H" hidden="1">#REF!</definedName>
    <definedName name="BExKEW0RR5LA3VC46A2BEOOMQE56"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H3FTZ5VGTB86W9M4AB39R0G8" hidden="1">#REF!</definedName>
    <definedName name="BExKH3FV5U5O6XZM7STS3NZKQFGJ"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I4076KXCDE5KXL79KT36OKLO"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D6S9L66QYREYHBE5J44OK7X" hidden="1">#REF!</definedName>
    <definedName name="BExKLEZK32L28GYJWVO63BZ5E1JD" hidden="1">#REF!</definedName>
    <definedName name="BExKLLKVVHT06LA55JB2FC871DC5"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DIZGWW2EQD0FEYW6WK6XLCM" hidden="1">#REF!</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GAAWNM3NT19E9I0CQDBTU0" hidden="1">#REF!</definedName>
    <definedName name="BExKQM5GJ1ZN5REKFE7YVBQ0KXWF" hidden="1">#REF!</definedName>
    <definedName name="BExKQOEA7HV9U5DH9C8JXFD62EKH" hidden="1">#REF!</definedName>
    <definedName name="BExKQQ71278061G7ZFYGPWOMOMY2" hidden="1">#REF!</definedName>
    <definedName name="BExKQTXRG3ECU8NT47UR7643LO5G" hidden="1">#REF!</definedName>
    <definedName name="BExKQVL7HPOIZ4FHANDFMVOJLEPR" hidden="1">#REF!</definedName>
    <definedName name="BExKR32XG1WY77WDT8KW9FJPGQTU" hidden="1">#REF!</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LEKJLA77AUQPDUHSM94Y76Z" hidden="1">#REF!</definedName>
    <definedName name="BExKV08R85MKI3MAX9E2HERNQUNL" hidden="1">#REF!</definedName>
    <definedName name="BExKV4AAUNNJL5JWD7PX6BFKVS6O"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9NUG3Q31X01AI9ZJCZIX25CS" hidden="1">#REF!</definedName>
    <definedName name="BExM9OG182RP30MY23PG49LVPZ1C"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MZOEYWVOOJ98TBHTTCS7XB8"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UWB7VWHFFR266QXO46BNV2S" hidden="1">#REF!</definedName>
    <definedName name="BExME2U47N8LZG0BPJ49ANY5QVV2" hidden="1">#REF!</definedName>
    <definedName name="BExME88DH5DUKMUFI9FNVECXFD2E" hidden="1">#REF!</definedName>
    <definedName name="BExME9A7MOGAK7YTTQYXP5DL6VYA" hidden="1">#REF!</definedName>
    <definedName name="BExMEOV9YFRY5C3GDLU60GIX10BY"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LDTMRTCHKA37LQW67BG8D5C" hidden="1">#REF!</definedName>
    <definedName name="BExMG9NSK30KD01QX0UBN2VNRTG4" hidden="1">#REF!</definedName>
    <definedName name="BExMGG3PFIHPHX7NXB7HDFI3N12L"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NC8ZFB9DRFOJ961ZAJ8U3A8" hidden="1">#REF!</definedName>
    <definedName name="BExMJTBV8A3D31W2IQHP9RDFPPHQ"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9IOWKTWHO8LQJJQI5P3INWY" hidden="1">#REF!</definedName>
    <definedName name="BExMOFYRMNBEPJ7H60CD5KWGNSKW" hidden="1">#REF!</definedName>
    <definedName name="BExMOI29DOEK5R1A5QZPUDKF7N6T" hidden="1">#REF!</definedName>
    <definedName name="BExMPAJ5AJAXGKGK3F6H3ODS6RF4" hidden="1">#REF!</definedName>
    <definedName name="BExMPD2X55FFBVJ6CBUKNPROIOE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QRCC40AP8BDUPL2I2DNC210" hidden="1">#REF!</definedName>
    <definedName name="BExO4J9LR712G00TVA82VNTG8O7H"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LLHCYTF7CIVHKAO0NMET14Q" hidden="1">#REF!</definedName>
    <definedName name="BExO7OUQS3XTUQ2LDKGQ8AAQ3OJJ" hidden="1">#REF!</definedName>
    <definedName name="BExO7RUSODZC2NQZMT2AFSMV2ONF"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OUXMP88KJY2BX2JLUJH5N0K"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BKG55EROA2VL360A06LKASE" hidden="1">#REF!</definedName>
    <definedName name="BExOEBKGOKEBRXLRH70TDVHE8LGF" hidden="1">#REF!</definedName>
    <definedName name="BExOERG5LWXYYEN1DY1H2FWRJS9T" hidden="1">#REF!</definedName>
    <definedName name="BExOEV1S6JJVO5PP4BZ20SNGZR7D" hidden="1">#REF!</definedName>
    <definedName name="BExOFEDNCYI2TPTMQ8SJN3AW4YMF" hidden="1">#REF!</definedName>
    <definedName name="BExOFVLXVD6RVHSQO8KZOOACSV24" hidden="1">#REF!</definedName>
    <definedName name="BExOG2SW3XOGP9VAPQ3THV3VWV12" hidden="1">#REF!</definedName>
    <definedName name="BExOG45J81K4OPA40KW5VQU54KY3" hidden="1">#REF!</definedName>
    <definedName name="BExOG68X4C8NBYPPOZE5R19C2MZG"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ICXFHJLILCJVFMJE5MGGWKR" hidden="1">#REF!</definedName>
    <definedName name="BExOLOI0WJS3QC12I3ISL0D9AWOF" hidden="1">#REF!</definedName>
    <definedName name="BExOLYZNG5RBD0BTS1OEZJNU92Q5" hidden="1">#REF!</definedName>
    <definedName name="BExOM3HIJ3UZPOKJI68KPBJAHPDC"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B3A7CO4YD8RB41PHC93BQ9M"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1WWIZSGB0YTGKESB45TSVMZ" hidden="1">#REF!</definedName>
    <definedName name="BExOO4B8FPAFYPHCTYTX37P1TQM5" hidden="1">#REF!</definedName>
    <definedName name="BExOOIULUDOJRMYABWV5CCL906X6"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M2YXJ8AMRJF3QGHC40ADAHZ" hidden="1">#REF!</definedName>
    <definedName name="BExQ6M8B0X44N9TV56ATUVHGDI00"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ZCEDBOBJA3D9LDP5TU2WYGR"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BDICMZTSA1X73TMHNO4JSFLN" hidden="1">#REF!</definedName>
    <definedName name="BExQBEER6CRCRPSSL61S0OMH57ZA" hidden="1">#REF!</definedName>
    <definedName name="BExQBGI92AI8T4659FO9OS501H2S"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C7BRIJ30PTU3UPFOIP2HPE3" hidden="1">#REF!</definedName>
    <definedName name="BExQEMUA4HEFM4OVO8M8MA8PIAW1" hidden="1">#REF!</definedName>
    <definedName name="BExQEQ4XZQFIKUXNU9H7WE7AMZ1U"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S8O6R36CI01XRY9ISM99TW9" hidden="1">#REF!</definedName>
    <definedName name="BExQIVJB9MJ25NDUHTCVMSODJY2C" hidden="1">#REF!</definedName>
    <definedName name="BExQJBF7LAX128WR7VTMJC88ZLPG" hidden="1">#REF!</definedName>
    <definedName name="BExQJEVCKX6KZHNCLYXY7D0MX5KN" hidden="1">#REF!</definedName>
    <definedName name="BExQJJYSDX8B0J1QGF2HL071KKA3" hidden="1">#REF!</definedName>
    <definedName name="BExQK1HV6SQQ7CP8H8IUKI9TYXTD"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ASQBKRTPDWFK0KUDFOS9LE5" hidden="1">#REF!</definedName>
    <definedName name="BExS0GHQUF6YT0RU3TKDEO8CSJYB" hidden="1">#REF!</definedName>
    <definedName name="BExS0K8IHC45I78DMZBOJ1P13KQA" hidden="1">#REF!</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UE39N6NCND7MAARSBWXS6HU" hidden="1">#REF!</definedName>
    <definedName name="BExS226HTWL5WVC76MP5A1IBI8WD" hidden="1">#REF!</definedName>
    <definedName name="BExS26OI2QNNAH2WMDD95Z400048" hidden="1">#REF!</definedName>
    <definedName name="BExS2DF6B4ZUF3VZLI4G6LJ3BF38" hidden="1">#REF!</definedName>
    <definedName name="BExS2QB5FS5LYTFYO4BROTWG3OV5" hidden="1">#REF!</definedName>
    <definedName name="BExS2TLU1HONYV6S3ZD9T12D7CIG" hidden="1">#REF!</definedName>
    <definedName name="BExS318UV9I2FXPQQWUKKX00QLPJ" hidden="1">#REF!</definedName>
    <definedName name="BExS3LBS0SMTHALVM4NRI1BAV1NP" hidden="1">#REF!</definedName>
    <definedName name="BExS3MTQ75VBXDGEBURP6YT8RROE" hidden="1">#REF!</definedName>
    <definedName name="BExS3OMGYO0DFN5186UFKEXZ2RX3" hidden="1">#REF!</definedName>
    <definedName name="BExS3SDERJ27OER67TIGOVZU13A2" hidden="1">#REF!</definedName>
    <definedName name="BExS46R5WDNU5KL04FKY5LHJUCB8" hidden="1">#REF!</definedName>
    <definedName name="BExS4ASWKM93XA275AXHYP8AG6SU" hidden="1">#REF!</definedName>
    <definedName name="BExS4JN3Y6SVBKILQK0R9HS45Y52" hidden="1">#REF!</definedName>
    <definedName name="BExS4P6S41O6Z6BED77U3GD9PNH1"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L3TGB8JVW9ROYWTKYTUPW27" hidden="1">#REF!</definedName>
    <definedName name="BExS6GKQ96EHVLYWNJDWXZXUZW90" hidden="1">#REF!</definedName>
    <definedName name="BExS6ITKSZFRR01YD5B0F676SYN7" hidden="1">#REF!</definedName>
    <definedName name="BExS6N0LI574IAC89EFW6CLTCQ33" hidden="1">#REF!</definedName>
    <definedName name="BExS6WRDBF3ST86ZOBBUL3GTCR11" hidden="1">#REF!</definedName>
    <definedName name="BExS6XNRKR0C3MTA0LV5B60UB908"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R51C8RM2FS6V6IRTYO9GA4A" hidden="1">#REF!</definedName>
    <definedName name="BExS8WDX408F60MH1X9B9UZ2H4R7" hidden="1">#REF!</definedName>
    <definedName name="BExS8Z2W2QEC3MH0BZIYLDFQNUIP" hidden="1">#REF!</definedName>
    <definedName name="BExS92DKGRFFCIA9C0IXDOLO57EP"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UTCT4P7JP57NOR9MTX33QJZ" hidden="1">#REF!</definedName>
    <definedName name="BExSAY9CA9TFXQ9M9FBJRGJO9T9E" hidden="1">#REF!</definedName>
    <definedName name="BExSB4JYKQ3MINI7RAYK5M8BLJDC"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E99EZTILTTCE4NJJF96OYYM" hidden="1">#REF!</definedName>
    <definedName name="BExSCHUQZ2HFEWS54X67DIS8OSXZ" hidden="1">#REF!</definedName>
    <definedName name="BExSCOG41SKKG4GYU76WRWW1CTE6"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AHFHS7MMNJR8JPVABRGBVIT" hidden="1">#REF!</definedName>
    <definedName name="BExSHGH88QZWW4RNAX4YKAZ5JEBL" hidden="1">#REF!</definedName>
    <definedName name="BExSHOKK1OO3CX9Z28C58E5J1D9W" hidden="1">#REF!</definedName>
    <definedName name="BExSHQD8KYLTQGDXIRKCHQQ7MKIH"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3O3JQGQFY3SDFTMBEM08TQX" hidden="1">#REF!</definedName>
    <definedName name="BExTV67VIM8PV6KO253M4DUBJQLC" hidden="1">#REF!</definedName>
    <definedName name="BExTVELZCF2YA5L6F23BYZZR6WHF" hidden="1">#REF!</definedName>
    <definedName name="BExTVGPIQZ99YFXUC8OONUX5BD42" hidden="1">#REF!</definedName>
    <definedName name="BExTVZQLP9VFLEYQ9280W13X7E8K" hidden="1">#REF!</definedName>
    <definedName name="BExTWB4LA1PODQOH4LDTHQKBN16K" hidden="1">#REF!</definedName>
    <definedName name="BExTWI0Q8AWXUA3ZN7I5V3QK2KM1" hidden="1">#REF!</definedName>
    <definedName name="BExTWIX3ABJ6HLPILAXA5Q9LFO26" hidden="1">#REF!</definedName>
    <definedName name="BExTWJTIA3WUW1PUWXAOP9O8NKLZ" hidden="1">#REF!</definedName>
    <definedName name="BExTWW95OX07FNA01WF5MSSSFQLX" hidden="1">#REF!</definedName>
    <definedName name="BExTWX5J0J9QLNYZ3NQJHZBGYCNM"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5T62H651VC86QM4X7E28JVA"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ORMFEN4WCM9S7YUY7E9WX3C"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EE8BA0E70VLL6WM5F85J10Q"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M5CK6XK55UIHDVYRXJJJRI4" hidden="1">#REF!</definedName>
    <definedName name="BExU2TXVT25ZTOFQAF6CM53Z1RLF" hidden="1">#REF!</definedName>
    <definedName name="BExU2XZLYIU19G7358W5T9E87AFR" hidden="1">#REF!</definedName>
    <definedName name="BExU3B66MCKJFSKT3HL8B5EJGVX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NA00RRRBGRT6TOB0MXZRCRZ"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TDWM8NNDHYPQ7OQODTQ368A" hidden="1">#REF!</definedName>
    <definedName name="BExU5X4OX1V1XHS6WSSORVQPP6Z3" hidden="1">#REF!</definedName>
    <definedName name="BExU5XVPARTFMRYHNUTBKDIL4UJN" hidden="1">#REF!</definedName>
    <definedName name="BExU66KMFBAP8JCVG9VM1RD1TNFF"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708NI96MM6BUOX5DT9LV4JWF" hidden="1">#REF!</definedName>
    <definedName name="BExU73387E74XE8A9UKZLZNJYY65" hidden="1">#REF!</definedName>
    <definedName name="BExU76ZHCJM8I7VSICCMSTC33O6U" hidden="1">#REF!</definedName>
    <definedName name="BExU7BBTUF8BQ42DSGM94X5TG5GF"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80I6AE5OU7P7F5V7HWIZBJ4P" hidden="1">#REF!</definedName>
    <definedName name="BExU86NB26MCPYIISZ36HADONGT2" hidden="1">#REF!</definedName>
    <definedName name="BExU885EZZNSZV3GP298UJ8LB7OL" hidden="1">#REF!</definedName>
    <definedName name="BExU8FSAUP9TUZ1NO9WXK80QPHWV" hidden="1">#REF!</definedName>
    <definedName name="BExU8KFLAN778MBN93NYZB0FV30G" hidden="1">#REF!</definedName>
    <definedName name="BExU8UX9JX3XLB47YZ8GFXE0V7R2" hidden="1">#REF!</definedName>
    <definedName name="BExU91DC3DGKPZD6LTER2IRTF89C"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MWQODKBXMRH1QCMJLJBF8M7" hidden="1">#REF!</definedName>
    <definedName name="BExUAX8WS5OPVLCDXRGKTU2QMTFO"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LC6AQ5KR6LXSAXV4QQ8ASVG"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L4ITWL2Z4NO717HTFQNT2C4" hidden="1">#REF!</definedName>
    <definedName name="BExVUL9V3H8ZF6Y72LQBBN639YAA" hidden="1">#REF!</definedName>
    <definedName name="BExVV5T14N2HZIK7HQ4P2KG09U0J" hidden="1">#REF!</definedName>
    <definedName name="BExVV7R410VYLADLX9LNG63ID6H1"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VGWN7SONLVDH9WJ2F1JS264"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W0386REQRCQCVT9BCX80UPTRY" hidden="1">#REF!</definedName>
    <definedName name="BExW0FYP4WXY71CYUG40SUBG9UWU" hidden="1">#REF!</definedName>
    <definedName name="BExW0RI61B4VV0ARXTFVBAWRA1C5"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83NP9D366XFPXLGSCI5UB0L" hidden="1">#REF!</definedName>
    <definedName name="BExW2H3C8WJSBW5FGTFKVDVJC4CL" hidden="1">#REF!</definedName>
    <definedName name="BExW2MSCKPGF5K3I7TL4KF5ISUOL" hidden="1">#REF!</definedName>
    <definedName name="BExW2SMO90FU9W8DVVES6Q4E6BZR"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AZNT6IAZGNF2C879ODHY1B8" hidden="1">#REF!</definedName>
    <definedName name="BExW5WPU27WD4NWZOT0ZEJIDLX5J"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794A74Z5F2K8LVQLD6VSKXUE"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POK1KIOI0ALS5MZIKTDIYMA" hidden="1">#REF!</definedName>
    <definedName name="BExW9TVLB7OIHTG98I7I4EXBL61S" hidden="1">#REF!</definedName>
    <definedName name="BExXLDE6PN4ESWT3LXJNQCY94NE4"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PM24UN2PGVL9D1TUBFRIKR4" hidden="1">#REF!</definedName>
    <definedName name="BExXNWYB165VO9MHARCL5WLCHWS0" hidden="1">#REF!</definedName>
    <definedName name="BExXO278QHQN8JDK5425EJ615ECC" hidden="1">#REF!</definedName>
    <definedName name="BExXOBHOP0WGFHI2Y9AO4L440UVQ" hidden="1">#REF!</definedName>
    <definedName name="BExXOHSAD2NSHOLLMZ2JWA4I3I1R" hidden="1">#REF!</definedName>
    <definedName name="BExXP80B5FGA00JCM7UXKPI3PB7Y" hidden="1">#REF!</definedName>
    <definedName name="BExXP85M4WXYVN1UVHUTOEKEG5XS" hidden="1">#REF!</definedName>
    <definedName name="BExXPELOTHOAG0OWILLAH94OZV5J" hidden="1">#REF!</definedName>
    <definedName name="BExXPS31W1VD2NMIE4E37LHVDF0L" hidden="1">#REF!</definedName>
    <definedName name="BExXPZKYEMVF5JOC14HYOOYQK6JK"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C8RFK5D68FJD2HI4K66SA6I" hidden="1">#REF!</definedName>
    <definedName name="BExXSNHC88W4UMXEOIOOATJAIKZO" hidden="1">#REF!</definedName>
    <definedName name="BExXSTBS08WIA9TLALV3UQ2Z3MRG" hidden="1">#REF!</definedName>
    <definedName name="BExXSVQ2WOJJ73YEO8Q2FK60V4G8" hidden="1">#REF!</definedName>
    <definedName name="BExXTE09L5Y9Q4CI04ESBT9FBKMX"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6FWG4H3S2QEUJZYIXILNGJ7"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VFIBQT8OY1O41FRFPFGXQHK" hidden="1">#REF!</definedName>
    <definedName name="BExXWWXHBZHA9J3N8K47F84X0M0L" hidden="1">#REF!</definedName>
    <definedName name="BExXX4F7ET00BZ4EYY1U8S9S895U"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914KO7IKNZYZO7PNCTINBIK" hidden="1">#REF!</definedName>
    <definedName name="BExXYLBHANUXC5FCTDDTGOVD3GQS" hidden="1">#REF!</definedName>
    <definedName name="BExXYMNYAYH3WA2ZCFAYKZID9ZCI" hidden="1">#REF!</definedName>
    <definedName name="BExXYYT12SVN2VDMLVNV4P3ISD8T" hidden="1">#REF!</definedName>
    <definedName name="BExXZEDWUYH25UZMW2QU2RXFILJE" hidden="1">#REF!</definedName>
    <definedName name="BExXZFVV4YB42AZ3H1I40YG3JAPU" hidden="1">#REF!</definedName>
    <definedName name="BExXZHJ9T2JELF12CHHGD54J1B0C" hidden="1">#REF!</definedName>
    <definedName name="BExXZNJ2X1TK2LRK5ZY3MX49H5T7"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DPTV4LSY9MEOUGXF8X052NA" hidden="1">#REF!</definedName>
    <definedName name="BExY1FILGAF9YP1XGP6PVCZD9P56" hidden="1">#REF!</definedName>
    <definedName name="BExY1GK9ELBEKDD7O6HR6DUO8YGO"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HOSK7YI364K15OX70AVR6F1" hidden="1">#REF!</definedName>
    <definedName name="BExY3T89AUR83SOAZZ3OMDEJDQ39" hidden="1">#REF!</definedName>
    <definedName name="BExY4MG771JQ84EMIVB6HQGGHZY7" hidden="1">#REF!</definedName>
    <definedName name="BExY4PWCSFB8P3J3TBQB2MD67263" hidden="1">#REF!</definedName>
    <definedName name="BExY4RZW3KK11JLYBA4DWZ92M6LQ"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MY170JCUU1RWASNZ1HJPRTA" hidden="1">#REF!</definedName>
    <definedName name="BExZJNJKU0U25JSVTR2FZCN88234" hidden="1">#REF!</definedName>
    <definedName name="BExZJOQR77H0P4SUKVYACDCFBBXO" hidden="1">#REF!</definedName>
    <definedName name="BExZJS6RG34ODDY9HMZ0O34MEMSB" hidden="1">#REF!</definedName>
    <definedName name="BExZK34NR4BAD7HJAP7SQ926UQP3" hidden="1">#REF!</definedName>
    <definedName name="BExZK3FGPHH5H771U7D5XY7XBS6E"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GVLMKTPFXG42QYT0PO81G7F" hidden="1">#REF!</definedName>
    <definedName name="BExZLKMK7LRK14S09WLMH7MXSQXM"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JYCFYVMAOI62GB2BABK1ELE"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Q0XY507N8FJMVPKCTK8HC9H" hidden="1">#REF!</definedName>
    <definedName name="BExZPUTK8AJNGCUNSO4PDKPBEUCU"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S2OY9JTSSP01ZQ6V2T2LO5R9" hidden="1">#REF!</definedName>
    <definedName name="BExZSI9USDLZAN8LI8M4YYQL24GZ" hidden="1">#REF!</definedName>
    <definedName name="BExZSS0LA2JY4ZLJ1Z5YCMLJJZCH" hidden="1">#REF!</definedName>
    <definedName name="BExZTAQV2QVSZY5Y3VCCWUBSBW9P"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SMC9T48W74GFGQCIUJ8ZPP3" hidden="1">#REF!</definedName>
    <definedName name="BExZWUF2V4HY3HI8JN9ZVPRWK1H3" hidden="1">#REF!</definedName>
    <definedName name="BExZWX45URTK9KYDJHEXL1OTZ833" hidden="1">#REF!</definedName>
    <definedName name="BExZX0EWQEZO86WDAD9A4EAEZ012" hidden="1">#REF!</definedName>
    <definedName name="BExZX2T6ZT2DZLYSDJJBPVIT5OK2"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Z2FQA9A8C7CJKMEFQ9VPSLCE" hidden="1">#REF!</definedName>
    <definedName name="BExZZCHAVHW8C2H649KRGVQ0WVRT" hidden="1">#REF!</definedName>
    <definedName name="BExZZTK54OTLF2YB68BHGOS27GEN" hidden="1">#REF!</definedName>
    <definedName name="BExZZXB3JQQG4SIZS4MRU6NNW7HI" hidden="1">#REF!</definedName>
    <definedName name="BExZZZEMIIFKMLLV4DJKX5TB9R5V" hidden="1">#REF!</definedName>
    <definedName name="bfc_esc" localSheetId="17">#REF!</definedName>
    <definedName name="bfc_esc">#N/A</definedName>
    <definedName name="BG_Del" hidden="1">15</definedName>
    <definedName name="BG_Ins" hidden="1">4</definedName>
    <definedName name="BG_Mod" hidden="1">6</definedName>
    <definedName name="BGS_Cost_Scenario">#REF!</definedName>
    <definedName name="BGS_RFP">#REF!</definedName>
    <definedName name="BIADJ">#REF!</definedName>
    <definedName name="bid_price">#REF!</definedName>
    <definedName name="BigStats">#REF!</definedName>
    <definedName name="BILLCO">#REF!</definedName>
    <definedName name="BILLDESCRIPTION">#REF!</definedName>
    <definedName name="Bins">#REF!</definedName>
    <definedName name="Bio_Flora">#REF!</definedName>
    <definedName name="Bkr_Column">#REF!</definedName>
    <definedName name="bkval0600">#REF!</definedName>
    <definedName name="bkval0900">#REF!</definedName>
    <definedName name="bkval1200">#REF!</definedName>
    <definedName name="BlackWhiteSet">#REF!</definedName>
    <definedName name="Blade_Type">#REF!</definedName>
    <definedName name="BLAIR">#REF!</definedName>
    <definedName name="Blank" localSheetId="18" hidden="1">{"ARK_JURIS_FUEL",#N/A,FALSE,"Ark_Fuel&amp;Rev"}</definedName>
    <definedName name="Blank" localSheetId="17" hidden="1">{"ARK_JURIS_FUEL",#N/A,FALSE,"Ark_Fuel&amp;Rev"}</definedName>
    <definedName name="Blank" hidden="1">{"ARK_JURIS_FUEL",#N/A,FALSE,"Ark_Fuel&amp;Rev"}</definedName>
    <definedName name="BLANK_ACCOUNT">#REF!</definedName>
    <definedName name="BLE_Close_Date">#REF!</definedName>
    <definedName name="bLeft">#REF!</definedName>
    <definedName name="Blended_Hurdle">#REF!</definedName>
    <definedName name="blowme322">#REF!</definedName>
    <definedName name="BLPH10" localSheetId="17" hidden="1">#REF!</definedName>
    <definedName name="BLPH10" hidden="1">#REF!</definedName>
    <definedName name="BLPH11" localSheetId="17" hidden="1">#REF!</definedName>
    <definedName name="BLPH11" hidden="1">#REF!</definedName>
    <definedName name="BLPH12" localSheetId="17" hidden="1">#REF!</definedName>
    <definedName name="BLPH12" hidden="1">#REF!</definedName>
    <definedName name="BLPH13" localSheetId="17"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6" hidden="1">#REF!</definedName>
    <definedName name="BLPH66" hidden="1">#REF!</definedName>
    <definedName name="bma_2x16">#REF!</definedName>
    <definedName name="bma_7x8">#REF!</definedName>
    <definedName name="BNA_Adjustments">#REF!</definedName>
    <definedName name="BNAData">#REF!</definedName>
    <definedName name="BNAdatawith10">#REF!</definedName>
    <definedName name="BNAEntityTbl">#REF!</definedName>
    <definedName name="bnaking32">#REF!</definedName>
    <definedName name="BNE_MESSAGES_HIDDEN" localSheetId="17" hidden="1">#REF!</definedName>
    <definedName name="BNE_MESSAGES_HIDDEN" hidden="1">#REF!</definedName>
    <definedName name="bnv">#REF!</definedName>
    <definedName name="bobcat_opmgn">#REF!</definedName>
    <definedName name="BoilerFeedwtrPumpNoiseEmiss">#REF!</definedName>
    <definedName name="BoilerFeedwtrPumpVend">#REF!</definedName>
    <definedName name="bon">#REF!</definedName>
    <definedName name="BONNIE">#N/A</definedName>
    <definedName name="bonus">#REF!</definedName>
    <definedName name="Bonus_Mo_Acrl" localSheetId="17">#REF!</definedName>
    <definedName name="Bonus_Mo_Acrl">#REF!</definedName>
    <definedName name="booby" localSheetId="18" hidden="1">{#N/A,#N/A,TRUE,"TOTAL DISTRIBUTION";#N/A,#N/A,TRUE,"SOUTH";#N/A,#N/A,TRUE,"NORTHEAST";#N/A,#N/A,TRUE,"WEST"}</definedName>
    <definedName name="booby" localSheetId="17" hidden="1">{#N/A,#N/A,TRUE,"TOTAL DISTRIBUTION";#N/A,#N/A,TRUE,"SOUTH";#N/A,#N/A,TRUE,"NORTHEAST";#N/A,#N/A,TRUE,"WEST"}</definedName>
    <definedName name="booby" hidden="1">{#N/A,#N/A,TRUE,"TOTAL DISTRIBUTION";#N/A,#N/A,TRUE,"SOUTH";#N/A,#N/A,TRUE,"NORTHEAST";#N/A,#N/A,TRUE,"WEST"}</definedName>
    <definedName name="booby2" localSheetId="18" hidden="1">{#N/A,#N/A,TRUE,"TOTAL DSBN";#N/A,#N/A,TRUE,"WEST";#N/A,#N/A,TRUE,"SOUTH";#N/A,#N/A,TRUE,"NORTHEAST"}</definedName>
    <definedName name="booby2" localSheetId="17" hidden="1">{#N/A,#N/A,TRUE,"TOTAL DSBN";#N/A,#N/A,TRUE,"WEST";#N/A,#N/A,TRUE,"SOUTH";#N/A,#N/A,TRUE,"NORTHEAST"}</definedName>
    <definedName name="booby2" hidden="1">{#N/A,#N/A,TRUE,"TOTAL DSBN";#N/A,#N/A,TRUE,"WEST";#N/A,#N/A,TRUE,"SOUTH";#N/A,#N/A,TRUE,"NORTHEAST"}</definedName>
    <definedName name="BOOK">#REF!</definedName>
    <definedName name="book2.xls" localSheetId="18" hidden="1">{#N/A,#N/A,TRUE,"TOTAL DISTRIBUTION";#N/A,#N/A,TRUE,"SOUTH";#N/A,#N/A,TRUE,"NORTHEAST";#N/A,#N/A,TRUE,"WEST"}</definedName>
    <definedName name="book2.xls" localSheetId="17" hidden="1">{#N/A,#N/A,TRUE,"TOTAL DISTRIBUTION";#N/A,#N/A,TRUE,"SOUTH";#N/A,#N/A,TRUE,"NORTHEAST";#N/A,#N/A,TRUE,"WEST"}</definedName>
    <definedName name="book2.xls" hidden="1">{#N/A,#N/A,TRUE,"TOTAL DISTRIBUTION";#N/A,#N/A,TRUE,"SOUTH";#N/A,#N/A,TRUE,"NORTHEAST";#N/A,#N/A,TRUE,"WEST"}</definedName>
    <definedName name="book2a\.xls" localSheetId="18" hidden="1">{#N/A,#N/A,TRUE,"TOTAL DSBN";#N/A,#N/A,TRUE,"WEST";#N/A,#N/A,TRUE,"SOUTH";#N/A,#N/A,TRUE,"NORTHEAST"}</definedName>
    <definedName name="book2a\.xls" localSheetId="17" hidden="1">{#N/A,#N/A,TRUE,"TOTAL DSBN";#N/A,#N/A,TRUE,"WEST";#N/A,#N/A,TRUE,"SOUTH";#N/A,#N/A,TRUE,"NORTHEAST"}</definedName>
    <definedName name="book2a\.xls" hidden="1">{#N/A,#N/A,TRUE,"TOTAL DSBN";#N/A,#N/A,TRUE,"WEST";#N/A,#N/A,TRUE,"SOUTH";#N/A,#N/A,TRUE,"NORTHEAST"}</definedName>
    <definedName name="bookdp08">#REF!</definedName>
    <definedName name="bookinc08">#REF!</definedName>
    <definedName name="bookinc09">#REF!</definedName>
    <definedName name="bookinc10">#REF!</definedName>
    <definedName name="bookinc11">#REF!</definedName>
    <definedName name="bookinc12">#REF!</definedName>
    <definedName name="bookinc13">#REF!</definedName>
    <definedName name="bookinc14">#REF!</definedName>
    <definedName name="BookType">1</definedName>
    <definedName name="Bool_CND_Cost_Currency" localSheetId="18">OR(BP_Functionality="CLP: CDN Currency",BP_Functionality="Direct: CDN MSRP", BP_Functionality="Partner: CDN WPP")</definedName>
    <definedName name="Bool_CND_Cost_Currency" localSheetId="17">OR(BP_Functionality="CLP: CDN Currency",BP_Functionality="Direct: CDN MSRP", BP_Functionality="Partner: CDN WPP")</definedName>
    <definedName name="Bool_CND_Cost_Currency">OR(BP_Functionality="CLP: CDN Currency",BP_Functionality="Direct: CDN MSRP", BP_Functionality="Partner: CDN WPP")</definedName>
    <definedName name="Bool_USD_Cost_Currency" localSheetId="18">OR(BP_Functionality="CLP: US Currency",BP_Functionality="Direct: US MSRP",BP_Functionality="Partner: US WPP",BP_Functionality="GSA")</definedName>
    <definedName name="Bool_USD_Cost_Currency" localSheetId="17">OR(BP_Functionality="CLP: US Currency",BP_Functionality="Direct: US MSRP",BP_Functionality="Partner: US WPP",BP_Functionality="GSA")</definedName>
    <definedName name="Bool_USD_Cost_Currency">OR(BP_Functionality="CLP: US Currency",BP_Functionality="Direct: US MSRP",BP_Functionality="Partner: US WPP",BP_Functionality="GSA")</definedName>
    <definedName name="BORDER">#REF!</definedName>
    <definedName name="BORDER1">#REF!</definedName>
    <definedName name="Borrowing">#REF!</definedName>
    <definedName name="bot">#REF!</definedName>
    <definedName name="BOTCOPY">#REF!</definedName>
    <definedName name="BOTSEG">#REF!</definedName>
    <definedName name="BottomUDA">#REF!</definedName>
    <definedName name="BOUNDARY">#N/A</definedName>
    <definedName name="BR" localSheetId="17">#REF!</definedName>
    <definedName name="BR">#N/A</definedName>
    <definedName name="BR_2" localSheetId="17">#REF!</definedName>
    <definedName name="BR_2">#N/A</definedName>
    <definedName name="bra">#REF!</definedName>
    <definedName name="Braced_length_of_insulator">#REF!</definedName>
    <definedName name="bradtxinc">#REF!</definedName>
    <definedName name="brap">#REF!</definedName>
    <definedName name="Brazil">#REF!</definedName>
    <definedName name="BRDCSTQTR">#REF!</definedName>
    <definedName name="BRDCSTSUM">#REF!</definedName>
    <definedName name="Breakers_LV">#REF!</definedName>
    <definedName name="Breakeven_Cash_EPS">#REF!</definedName>
    <definedName name="Breakeven_Cash_EPS_30_debt">#REF!</definedName>
    <definedName name="Breakeven_Cash_EPS_all_debt">#REF!</definedName>
    <definedName name="Breakeven_Cash_EPS_all_equity">#REF!</definedName>
    <definedName name="Breakeven_Cash_Net_Income_1999">#REF!</definedName>
    <definedName name="Breakeven_Cash_Net_Income_2000">#REF!</definedName>
    <definedName name="Breakeven_EBITDA">#REF!</definedName>
    <definedName name="Breakeven_EBITDA_1999">#REF!</definedName>
    <definedName name="Breakeven_EBITDA_2000">#REF!</definedName>
    <definedName name="Breakeven_EBITDA_30_debt">#REF!</definedName>
    <definedName name="Breakeven_EBITDA_all_debt">#REF!</definedName>
    <definedName name="Breakeven_EBITDA_all_equity">#REF!</definedName>
    <definedName name="Breakeven_EPS">#REF!</definedName>
    <definedName name="Breakeven_EPS_30_debt">#REF!</definedName>
    <definedName name="Breakeven_EPS_all_debt">#REF!</definedName>
    <definedName name="Breakeven_EPS_all_equity">#REF!</definedName>
    <definedName name="Breakeven_Net_Income_1999">#REF!</definedName>
    <definedName name="Breakeven_Net_Income_2000">#REF!</definedName>
    <definedName name="brick" localSheetId="17">#REF!</definedName>
    <definedName name="brick">#N/A</definedName>
    <definedName name="Bridge" localSheetId="18" hidden="1">{"'Highlights'!$A$1:$M$123"}</definedName>
    <definedName name="Bridge" localSheetId="17" hidden="1">{"'Highlights'!$A$1:$M$123"}</definedName>
    <definedName name="Bridge" hidden="1">{"'Highlights'!$A$1:$M$123"}</definedName>
    <definedName name="BridgeCrane">#REF!</definedName>
    <definedName name="bRight">#REF!</definedName>
    <definedName name="Bro_00">#REF!</definedName>
    <definedName name="Bro_01">#REF!</definedName>
    <definedName name="Bro_98">#REF!</definedName>
    <definedName name="Bro_99">#REF!</definedName>
    <definedName name="BROADQTR">#REF!</definedName>
    <definedName name="Brothers1999">#REF!</definedName>
    <definedName name="BS">#REF!</definedName>
    <definedName name="BS_CDMA"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CVALUATION">#REF!</definedName>
    <definedName name="BSCVALUATION2">#REF!</definedName>
    <definedName name="BSFWT"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sC">#REF!</definedName>
    <definedName name="bstotals">#REF!,#REF!,#REF!,#REF!,#REF!,#REF!,#REF!,#REF!</definedName>
    <definedName name="BSWS">#REF!</definedName>
    <definedName name="btwcols">#REF!,#REF!,#REF!,#REF!,#REF!,#REF!,#REF!,#REF!,#REF!,#REF!,#REF!,#REF!,#REF!,#REF!,#REF!</definedName>
    <definedName name="bud" localSheetId="18" hidden="1">{"summary",#N/A,FALSE,"PCR DIRECTORY"}</definedName>
    <definedName name="bud" localSheetId="17" hidden="1">{"summary",#N/A,FALSE,"PCR DIRECTORY"}</definedName>
    <definedName name="bud" hidden="1">{"summary",#N/A,FALSE,"PCR DIRECTORY"}</definedName>
    <definedName name="BUDACT">#REF!</definedName>
    <definedName name="Budget_Year">#REF!</definedName>
    <definedName name="budgetdata">#REF!</definedName>
    <definedName name="bufrs_alloc">#REF!</definedName>
    <definedName name="Bundle_Discount">#REF!</definedName>
    <definedName name="Bundles">#REF!</definedName>
    <definedName name="bUp">#REF!</definedName>
    <definedName name="Burlington_Resources" localSheetId="17">#REF!</definedName>
    <definedName name="Burlington_Resources">#REF!</definedName>
    <definedName name="BUS1B">#REF!</definedName>
    <definedName name="BUS3B">#REF!</definedName>
    <definedName name="BUSelection">#REF!</definedName>
    <definedName name="Business_Activities_Tax">#REF!</definedName>
    <definedName name="Butt_Dia">#REF!</definedName>
    <definedName name="BV" localSheetId="17">#REF!</definedName>
    <definedName name="BV">#N/A</definedName>
    <definedName name="BV_2" localSheetId="17">#REF!</definedName>
    <definedName name="BV_2">#N/A</definedName>
    <definedName name="bym" localSheetId="18" hidden="1">{"summary",#N/A,FALSE,"PCR DIRECTORY"}</definedName>
    <definedName name="bym" localSheetId="17" hidden="1">{"summary",#N/A,FALSE,"PCR DIRECTORY"}</definedName>
    <definedName name="bym" hidden="1">{"summary",#N/A,FALSE,"PCR DIRECTORY"}</definedName>
    <definedName name="bz">#REF!</definedName>
    <definedName name="c_" localSheetId="17">#REF!</definedName>
    <definedName name="C_">#REF!</definedName>
    <definedName name="c_1">#REF!</definedName>
    <definedName name="C_5">#REF!</definedName>
    <definedName name="c_date">#REF!</definedName>
    <definedName name="c_dateswitch">#REF!</definedName>
    <definedName name="c_pageswitch">#REF!</definedName>
    <definedName name="c_pathswitch">#REF!</definedName>
    <definedName name="c_proj_switch">#REF!</definedName>
    <definedName name="c_SSBswitch">#REF!</definedName>
    <definedName name="C00_tax_rptBak">#REF!</definedName>
    <definedName name="CA1_">#REF!</definedName>
    <definedName name="CA2_">#REF!</definedName>
    <definedName name="CA3_">#REF!</definedName>
    <definedName name="CAADD">#REF!</definedName>
    <definedName name="Cable">#REF!</definedName>
    <definedName name="Cable_Canal">#REF!</definedName>
    <definedName name="Cable_Dodgers">#REF!</definedName>
    <definedName name="Cable_FMC">#REF!</definedName>
    <definedName name="Cable_FNC">#REF!</definedName>
    <definedName name="Cable_FX">#REF!</definedName>
    <definedName name="Cable_Spvsn">#REF!</definedName>
    <definedName name="Cable_Summ">#REF!</definedName>
    <definedName name="CABLEADSHARE">#REF!</definedName>
    <definedName name="cablenet14">#REF!</definedName>
    <definedName name="cablenetowners">#REF!</definedName>
    <definedName name="CABLENETS">#REF!</definedName>
    <definedName name="CableNetworkShare">#REF!</definedName>
    <definedName name="cablepen16">#REF!</definedName>
    <definedName name="CablePenetration">#REF!</definedName>
    <definedName name="cablerat15">#REF!</definedName>
    <definedName name="CABLERATINGS">#REF!</definedName>
    <definedName name="CableRatingsGraph">#REF!</definedName>
    <definedName name="CABLEREVS">#REF!</definedName>
    <definedName name="CABLESTATS">#REF!</definedName>
    <definedName name="Cabot" localSheetId="17">#REF!</definedName>
    <definedName name="Cabot">#REF!</definedName>
    <definedName name="CAD">#REF!</definedName>
    <definedName name="Cadastral_Value">#REF!</definedName>
    <definedName name="CADENOM">#REF!</definedName>
    <definedName name="CAF">#REF!</definedName>
    <definedName name="CAFACTOR">#REF!</definedName>
    <definedName name="calc">#REF!</definedName>
    <definedName name="CALC_C03">#REF!</definedName>
    <definedName name="CALC_C04">#REF!</definedName>
    <definedName name="CALC_C09">#REF!</definedName>
    <definedName name="CALC_LRG">#REF!</definedName>
    <definedName name="CALC_XLG">#REF!</definedName>
    <definedName name="calcs" localSheetId="17">#REF!</definedName>
    <definedName name="calcs">#REF!</definedName>
    <definedName name="calculation">#REF!</definedName>
    <definedName name="Calendar">#REF!</definedName>
    <definedName name="CALENDARIZEDESTIMATES">#REF!</definedName>
    <definedName name="CalendarPE">#REF!</definedName>
    <definedName name="CALESTIMATECFPS94">#REF!</definedName>
    <definedName name="CALESTIMATECFPS95">#REF!</definedName>
    <definedName name="CALESTIMATECFPS96">#REF!</definedName>
    <definedName name="CALESTIMATECFPS97">#REF!</definedName>
    <definedName name="CALESTIMATECFPS98">#REF!</definedName>
    <definedName name="CALESTIMATEEPS94">#REF!</definedName>
    <definedName name="CALESTIMATEEPS95">#REF!</definedName>
    <definedName name="CALESTIMATEEPS96">#REF!</definedName>
    <definedName name="CALESTIMATEEPS97">#REF!</definedName>
    <definedName name="CALESTIMATEEPS98">#REF!</definedName>
    <definedName name="CALESTIMATEFCFPS94">#REF!</definedName>
    <definedName name="CALESTIMATEFCFPS95">#REF!</definedName>
    <definedName name="CALESTIMATEFCFPS96">#REF!</definedName>
    <definedName name="CALESTIMATEFCFPS97">#REF!</definedName>
    <definedName name="CALESTIMATEFCFPS98">#REF!</definedName>
    <definedName name="CALESTIMATEPTAX95">#REF!</definedName>
    <definedName name="CALESTIMATEPTAX96">#REF!</definedName>
    <definedName name="CALESTIMATEPTAX97">#REF!</definedName>
    <definedName name="CALESTIMATEREV94">#REF!</definedName>
    <definedName name="CALESTIMATEREV95">#REF!</definedName>
    <definedName name="CALESTIMATEREV96">#REF!</definedName>
    <definedName name="CALESTIMATEREV97">#REF!</definedName>
    <definedName name="CALESTIMATEREV98">#REF!</definedName>
    <definedName name="calitxinc">#REF!</definedName>
    <definedName name="can" localSheetId="10" hidden="1">{#N/A,#N/A,FALSE,"O&amp;M by processes";#N/A,#N/A,FALSE,"Elec Act vs Bud";#N/A,#N/A,FALSE,"G&amp;A";#N/A,#N/A,FALSE,"BGS";#N/A,#N/A,FALSE,"Res Cost"}</definedName>
    <definedName name="can" localSheetId="15" hidden="1">{#N/A,#N/A,FALSE,"O&amp;M by processes";#N/A,#N/A,FALSE,"Elec Act vs Bud";#N/A,#N/A,FALSE,"G&amp;A";#N/A,#N/A,FALSE,"BGS";#N/A,#N/A,FALSE,"Res Cost"}</definedName>
    <definedName name="can" localSheetId="18" hidden="1">{#N/A,#N/A,FALSE,"O&amp;M by processes";#N/A,#N/A,FALSE,"Elec Act vs Bud";#N/A,#N/A,FALSE,"G&amp;A";#N/A,#N/A,FALSE,"BGS";#N/A,#N/A,FALSE,"Res Cost"}</definedName>
    <definedName name="can" localSheetId="17" hidden="1">{#N/A,#N/A,FALSE,"O&amp;M by processes";#N/A,#N/A,FALSE,"Elec Act vs Bud";#N/A,#N/A,FALSE,"G&amp;A";#N/A,#N/A,FALSE,"BGS";#N/A,#N/A,FALSE,"Res Cost"}</definedName>
    <definedName name="can" hidden="1">{#N/A,#N/A,FALSE,"O&amp;M by processes";#N/A,#N/A,FALSE,"Elec Act vs Bud";#N/A,#N/A,FALSE,"G&amp;A";#N/A,#N/A,FALSE,"BGS";#N/A,#N/A,FALSE,"Res Cost"}</definedName>
    <definedName name="canada">#REF!</definedName>
    <definedName name="CANUMER">#REF!</definedName>
    <definedName name="CAP">#REF!</definedName>
    <definedName name="Cap_banks">#REF!</definedName>
    <definedName name="Cap_banks_concrete">#REF!</definedName>
    <definedName name="Cap_banks_labor">#REF!</definedName>
    <definedName name="Cap_Fac_Jan97">#REF!</definedName>
    <definedName name="cap_interest">#REF!</definedName>
    <definedName name="Cap_Price">#REF!</definedName>
    <definedName name="CAPABRV">#REF!</definedName>
    <definedName name="Capacity" localSheetId="17">#REF!</definedName>
    <definedName name="Capacity">#REF!</definedName>
    <definedName name="Capacity_Factor" localSheetId="17">#REF!</definedName>
    <definedName name="Capacity_Factor">#N/A</definedName>
    <definedName name="Capacity_IRR_Diff">#REF!</definedName>
    <definedName name="Capacity_Price">#REF!</definedName>
    <definedName name="Capacity_Price_Wind">#REF!</definedName>
    <definedName name="Capacity_Value">#REF!</definedName>
    <definedName name="capacity7" localSheetId="17">#REF!</definedName>
    <definedName name="capacity7">#REF!</definedName>
    <definedName name="CapacityPrice" localSheetId="17">#REF!</definedName>
    <definedName name="CapacityPrice">#N/A</definedName>
    <definedName name="CapacityRate" localSheetId="18">HLOOKUP(ProjectYear,tblCapRate,swCaptbl+1)</definedName>
    <definedName name="CapacityRate" localSheetId="17">HLOOKUP(ProjectYear,tblCapRate,swCaptbl+1)</definedName>
    <definedName name="CapacityRate">HLOOKUP(ProjectYear,tblCapRate,swCaptbl+1)</definedName>
    <definedName name="CapAlloc">#REF!</definedName>
    <definedName name="CAPAMT">#REF!</definedName>
    <definedName name="CAPAMT1">#REF!</definedName>
    <definedName name="CAPAMT2">#REF!</definedName>
    <definedName name="CAPAMT3">#REF!</definedName>
    <definedName name="CapBanks">#REF!</definedName>
    <definedName name="capBig">#REF!,#REF!,#REF!,#REF!,#REF!,#REF!,#REF!</definedName>
    <definedName name="capc_toggle" localSheetId="17">#REF!</definedName>
    <definedName name="capc_toggle">#N/A</definedName>
    <definedName name="CAPCALC">#REF!</definedName>
    <definedName name="CAPCOST" localSheetId="17">#REF!</definedName>
    <definedName name="CAPCOST">#N/A</definedName>
    <definedName name="CAPDT">#REF!</definedName>
    <definedName name="Capex">#REF!</definedName>
    <definedName name="Capex_Camboriu">#REF!</definedName>
    <definedName name="Capex_Curitiba_Cable">#REF!</definedName>
    <definedName name="Capex_Curitiba_MMDS">#REF!</definedName>
    <definedName name="Capex_Florianopolis">#REF!</definedName>
    <definedName name="Capex_Foz">#REF!</definedName>
    <definedName name="Capex_Rio">#REF!</definedName>
    <definedName name="Capex_SP_Cable">#REF!</definedName>
    <definedName name="Capex_SP_MMDS">#REF!</definedName>
    <definedName name="CapGL">#REF!</definedName>
    <definedName name="Capital">#REF!</definedName>
    <definedName name="Capital_Gains_Tax" localSheetId="17">#REF!</definedName>
    <definedName name="Capital_Gains_Tax">#N/A</definedName>
    <definedName name="Capital_Purchases">#REF!</definedName>
    <definedName name="Capital_table" localSheetId="17">#REF!</definedName>
    <definedName name="Capital_table">#REF!</definedName>
    <definedName name="capitalexpenditures">#REF!</definedName>
    <definedName name="capitalized" localSheetId="18" hidden="1">{#N/A,#N/A,FALSE,"Title Page";#N/A,#N/A,FALSE,"Conclusions";#N/A,#N/A,FALSE,"Assum.";#N/A,#N/A,FALSE,"Sun  DCF-WC-Dep";#N/A,#N/A,FALSE,"MarketValue";#N/A,#N/A,FALSE,"BalSheet";#N/A,#N/A,FALSE,"WACC";#N/A,#N/A,FALSE,"PC+ Info.";#N/A,#N/A,FALSE,"PC+Info_2"}</definedName>
    <definedName name="capitalized" localSheetId="17"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llc">#REF!</definedName>
    <definedName name="caprate" localSheetId="18">HLOOKUP(ProjectYear,tblCapRate,swCaptbl+1)</definedName>
    <definedName name="caprate" localSheetId="17">HLOOKUP(ProjectYear,tblCapRate,swCaptbl+1)</definedName>
    <definedName name="caprate">HLOOKUP(ProjectYear,tblCapRate,swCaptbl+1)</definedName>
    <definedName name="capSmall">#REF!,#REF!,#REF!,#REF!,#REF!,#REF!</definedName>
    <definedName name="CAPSTRUC">#REF!</definedName>
    <definedName name="CAPTAXCALC">#REF!</definedName>
    <definedName name="CAPTAXTI">#REF!</definedName>
    <definedName name="CAPTI">#REF!</definedName>
    <definedName name="captionslist1">#REF!</definedName>
    <definedName name="captionslist2">#REF!</definedName>
    <definedName name="captionslist3">#REF!</definedName>
    <definedName name="CAPTIVE">"PALMS     "</definedName>
    <definedName name="Carlisle">#REF!</definedName>
    <definedName name="CASAT1">#REF!</definedName>
    <definedName name="CASAT2">#REF!</definedName>
    <definedName name="CASCADE">#REF!</definedName>
    <definedName name="Case" localSheetId="17">#REF!</definedName>
    <definedName name="Case">#REF!</definedName>
    <definedName name="CaseID1">#REF!</definedName>
    <definedName name="CaseID2">#REF!</definedName>
    <definedName name="CaseII">#REF!</definedName>
    <definedName name="Cash"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EPS">#REF!</definedName>
    <definedName name="Cash_EPS_1999">#REF!</definedName>
    <definedName name="Cash_EPS_2000">#REF!</definedName>
    <definedName name="cash_eps_30_debt">#REF!</definedName>
    <definedName name="cash_EPS_all_debt">#REF!</definedName>
    <definedName name="cash_eps_all_equity">#REF!</definedName>
    <definedName name="Cash_FLow">#REF!</definedName>
    <definedName name="CASH_FLOW_FROM_OPERATIONS">#REF!</definedName>
    <definedName name="Cash_Flow_Statement" localSheetId="17">#REF!</definedName>
    <definedName name="Cash_Flow_Statement">#N/A</definedName>
    <definedName name="Cash_Net_Income">#REF!</definedName>
    <definedName name="cash_net_income_30_debt">#REF!</definedName>
    <definedName name="cash_Net_income_all_debt">#REF!</definedName>
    <definedName name="cash_net_income_all_equity">#REF!</definedName>
    <definedName name="Cash_Working_Capital_Percent">#REF!</definedName>
    <definedName name="cash0600">#REF!</definedName>
    <definedName name="cash0900">#REF!</definedName>
    <definedName name="cash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200">#REF!</definedName>
    <definedName name="CASHDIS">#REF!</definedName>
    <definedName name="CASHFLOW">#REF!</definedName>
    <definedName name="CASHFLOW2">#REF!</definedName>
    <definedName name="cashflowstatement">#REF!</definedName>
    <definedName name="cashflw">#REF!</definedName>
    <definedName name="CashInterestExpense">#REF!</definedName>
    <definedName name="cashsalvage">"j41"</definedName>
    <definedName name="CB">#REF!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leNets_Sum">#REF!</definedName>
    <definedName name="cblnetcon17">#REF!</definedName>
    <definedName name="cblnetecon">#REF!</definedName>
    <definedName name="cblnetowners">#REF!</definedName>
    <definedName name="cblnetshar19">#REF!</definedName>
    <definedName name="CBS">#REF!</definedName>
    <definedName name="CBScomp">#REF!</definedName>
    <definedName name="CBWorkbookPriority" hidden="1">-1272788010</definedName>
    <definedName name="CC" localSheetId="17">#REF!</definedName>
    <definedName name="CC">#N/A</definedName>
    <definedName name="CC_2" localSheetId="17">#REF!</definedName>
    <definedName name="CC_2">#N/A</definedName>
    <definedName name="CC_TST">#REF!</definedName>
    <definedName name="ccc" localSheetId="10" hidden="1">{#N/A,#N/A,FALSE,"O&amp;M by processes";#N/A,#N/A,FALSE,"Elec Act vs Bud";#N/A,#N/A,FALSE,"G&amp;A";#N/A,#N/A,FALSE,"BGS";#N/A,#N/A,FALSE,"Res Cost"}</definedName>
    <definedName name="ccc" localSheetId="15" hidden="1">{#N/A,#N/A,FALSE,"O&amp;M by processes";#N/A,#N/A,FALSE,"Elec Act vs Bud";#N/A,#N/A,FALSE,"G&amp;A";#N/A,#N/A,FALSE,"BGS";#N/A,#N/A,FALSE,"Res Cost"}</definedName>
    <definedName name="ccc" localSheetId="18" hidden="1">{#N/A,#N/A,FALSE,"O&amp;M by processes";#N/A,#N/A,FALSE,"Elec Act vs Bud";#N/A,#N/A,FALSE,"G&amp;A";#N/A,#N/A,FALSE,"BGS";#N/A,#N/A,FALSE,"Res Cost"}</definedName>
    <definedName name="ccc" localSheetId="17"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0" hidden="1">{#N/A,#N/A,FALSE,"O&amp;M by processes";#N/A,#N/A,FALSE,"Elec Act vs Bud";#N/A,#N/A,FALSE,"G&amp;A";#N/A,#N/A,FALSE,"BGS";#N/A,#N/A,FALSE,"Res Cost"}</definedName>
    <definedName name="cccc" localSheetId="15" hidden="1">{#N/A,#N/A,FALSE,"O&amp;M by processes";#N/A,#N/A,FALSE,"Elec Act vs Bud";#N/A,#N/A,FALSE,"G&amp;A";#N/A,#N/A,FALSE,"BGS";#N/A,#N/A,FALSE,"Res Cost"}</definedName>
    <definedName name="cccc" localSheetId="18" hidden="1">{#N/A,#N/A,FALSE,"O&amp;M by processes";#N/A,#N/A,FALSE,"Elec Act vs Bud";#N/A,#N/A,FALSE,"G&amp;A";#N/A,#N/A,FALSE,"BGS";#N/A,#N/A,FALSE,"Res Cost"}</definedName>
    <definedName name="cccc" localSheetId="17" hidden="1">{#N/A,#N/A,FALSE,"O&amp;M by processes";#N/A,#N/A,FALSE,"Elec Act vs Bud";#N/A,#N/A,FALSE,"G&amp;A";#N/A,#N/A,FALSE,"BGS";#N/A,#N/A,FALSE,"Res Cost"}</definedName>
    <definedName name="cccc" hidden="1">{#N/A,#N/A,FALSE,"O&amp;M by processes";#N/A,#N/A,FALSE,"Elec Act vs Bud";#N/A,#N/A,FALSE,"G&amp;A";#N/A,#N/A,FALSE,"BGS";#N/A,#N/A,FALSE,"Res Cost"}</definedName>
    <definedName name="cccccc" localSheetId="18" hidden="1">{"EXCELHLP.HLP!1802";5;10;5;10;13;13;13;8;5;5;10;14;13;13;13;13;5;10;14;13;5;10;1;2;24}</definedName>
    <definedName name="cccccc" localSheetId="17" hidden="1">{"EXCELHLP.HLP!1802";5;10;5;10;13;13;13;8;5;5;10;14;13;13;13;13;5;10;14;13;5;10;1;2;24}</definedName>
    <definedName name="cccccc" hidden="1">{"EXCELHLP.HLP!1802";5;10;5;10;13;13;13;8;5;5;10;14;13;13;13;13;5;10;14;13;5;10;1;2;24}</definedName>
    <definedName name="CCcur">#REF!</definedName>
    <definedName name="CChigh">#REF!</definedName>
    <definedName name="CCinc">#REF!</definedName>
    <definedName name="CClow">#REF!</definedName>
    <definedName name="CCLRR">#REF!</definedName>
    <definedName name="ccoeff">#REF!</definedName>
    <definedName name="CDE">"ASSE"</definedName>
    <definedName name="CE">#REF!</definedName>
    <definedName name="CE_EAI">#REF!</definedName>
    <definedName name="CE_EGSI">#REF!</definedName>
    <definedName name="CE_ELI">#REF!</definedName>
    <definedName name="CE_EMI">#REF!</definedName>
    <definedName name="CE_ENOI">#REF!</definedName>
    <definedName name="Celestica4" localSheetId="18"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localSheetId="17"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L">#N/A</definedName>
    <definedName name="cell.above">!A1048576</definedName>
    <definedName name="cell.below">!A2</definedName>
    <definedName name="cell.left">!XFD1</definedName>
    <definedName name="cell.right">!B1</definedName>
    <definedName name="Cell_1">#REF!</definedName>
    <definedName name="cell_data">#REF!,#REF!,#REF!,#REF!,#REF!,#REF!,#REF!,#REF!,#REF!,#REF!,#REF!,#REF!,#REF!,#REF!,#REF!,#REF!,#REF!,#REF!,#REF!,#REF!,#REF!,#REF!</definedName>
    <definedName name="cell_data1">#REF!,#REF!,#REF!,#REF!,#REF!,#REF!,#REF!,#REF!,#REF!,#REF!,#REF!,#REF!,#REF!,#REF!,#REF!,#REF!,#REF!,#REF!</definedName>
    <definedName name="cell_data2">#REF!,#REF!,#REF!,#REF!</definedName>
    <definedName name="cell1">#REF!</definedName>
    <definedName name="cell1a">#REF!</definedName>
    <definedName name="cell2">#REF!</definedName>
    <definedName name="cell3">#REF!</definedName>
    <definedName name="cell4">#REF!</definedName>
    <definedName name="CellA">#REF!</definedName>
    <definedName name="CellA1">#REF!</definedName>
    <definedName name="CEP_Amortization">#REF!</definedName>
    <definedName name="CER">#REF!</definedName>
    <definedName name="cf">#REF!</definedName>
    <definedName name="CF_99_04">#REF!</definedName>
    <definedName name="CFA">#REF!</definedName>
    <definedName name="CFCAM">#REF!</definedName>
    <definedName name="CFCAO">#REF!</definedName>
    <definedName name="CFCAP">#REF!</definedName>
    <definedName name="CFCBM">#REF!</definedName>
    <definedName name="CFCBO">#REF!</definedName>
    <definedName name="CFCBS">#REF!</definedName>
    <definedName name="CFEAM">#REF!</definedName>
    <definedName name="CFEAO">#REF!</definedName>
    <definedName name="CFEAP">#REF!</definedName>
    <definedName name="CFEBM">#REF!</definedName>
    <definedName name="CFEBO">#REF!</definedName>
    <definedName name="CFEBS">#REF!</definedName>
    <definedName name="CFPS00">#REF!</definedName>
    <definedName name="cfps01">#REF!</definedName>
    <definedName name="CFPS94">#REF!</definedName>
    <definedName name="CFPS95">#REF!</definedName>
    <definedName name="CFPS96">#REF!</definedName>
    <definedName name="CFPS97">#REF!</definedName>
    <definedName name="CFPS98">#REF!</definedName>
    <definedName name="CFPS99">#REF!</definedName>
    <definedName name="CFSC">#REF!</definedName>
    <definedName name="CFSUM">#REF!</definedName>
    <definedName name="CFYEBIT">#REF!</definedName>
    <definedName name="CFYEBITDA">#REF!</definedName>
    <definedName name="CFYREV">#REF!</definedName>
    <definedName name="cg"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T">#REF!</definedName>
    <definedName name="CGT_Tax">#REF!</definedName>
    <definedName name="ch">#REF!</definedName>
    <definedName name="CH_COS" localSheetId="19">#REF!</definedName>
    <definedName name="CH_COS" localSheetId="1">#REF!</definedName>
    <definedName name="CH_COS" localSheetId="15">#REF!</definedName>
    <definedName name="CH_COS" localSheetId="17">#REF!</definedName>
    <definedName name="CH_COS">#REF!</definedName>
    <definedName name="ChanceOfLoss">#REF!</definedName>
    <definedName name="CHANGE" localSheetId="17">#REF!</definedName>
    <definedName name="change">#REF!</definedName>
    <definedName name="change1" localSheetId="17">#REF!</definedName>
    <definedName name="change1">#REF!</definedName>
    <definedName name="change2" localSheetId="17">#REF!</definedName>
    <definedName name="change2">#REF!</definedName>
    <definedName name="change3" localSheetId="17">#REF!</definedName>
    <definedName name="change3">#REF!</definedName>
    <definedName name="change4">#REF!</definedName>
    <definedName name="change5">#REF!</definedName>
    <definedName name="change6">#REF!</definedName>
    <definedName name="changeanalysis">#REF!</definedName>
    <definedName name="changeanalysiswith10">#REF!</definedName>
    <definedName name="ChangeNWC">#REF!</definedName>
    <definedName name="ChangeSize">#REF!</definedName>
    <definedName name="Charges"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t">"Chart 1"</definedName>
    <definedName name="Chart_Comm_1_30">OFFSET(#REF!,0,COUNTA(#REF!)-(#REF!*2)-1,1,(#REF!*2))</definedName>
    <definedName name="Chart_Comm_121_150">OFFSET(#REF!,0,COUNTA(#REF!)-(#REF!*2)-1,1,(#REF!*2))</definedName>
    <definedName name="Chart_Comm_151_180">OFFSET(#REF!,0,COUNTA(#REF!)-(#REF!*2)-1,1,(#REF!*2))</definedName>
    <definedName name="Chart_Comm_181">OFFSET(#REF!,0,COUNTA(#REF!)-(#REF!*2)-1,1,(#REF!*2))</definedName>
    <definedName name="Chart_Comm_31_60">OFFSET(#REF!,0,COUNTA(#REF!)-(#REF!*2)-1,1,(#REF!*2))</definedName>
    <definedName name="Chart_Comm_61_90">OFFSET(#REF!,0,COUNTA(#REF!)-(#REF!*2)-1,1,(#REF!*2))</definedName>
    <definedName name="Chart_Comm_91_120">OFFSET(#REF!,0,COUNTA(#REF!)-(#REF!*2)-1,1,(#REF!*2))</definedName>
    <definedName name="Chart_Comm_CreditBal">OFFSET(#REF!,0,COUNTA(#REF!)-(#REF!*2)-1,1,(#REF!*2))</definedName>
    <definedName name="Chart_Comm_Current">OFFSET(#REF!,0,COUNTA(#REF!)-(#REF!*2)-1,1,(#REF!*2))</definedName>
    <definedName name="Chart_MF_1_30">OFFSET(#REF!,0,COUNTA(#REF!)-(#REF!*2)-1,1,(#REF!*2))</definedName>
    <definedName name="Chart_MF_121_150">OFFSET(#REF!,0,COUNTA(#REF!)-(#REF!*2)-1,1,(#REF!*2))</definedName>
    <definedName name="Chart_MF_151_180">OFFSET(#REF!,0,COUNTA(#REF!)-(#REF!*2)-1,1,(#REF!*2))</definedName>
    <definedName name="Chart_MF_181">OFFSET(#REF!,0,COUNTA(#REF!)-(#REF!*2)-1,1,(#REF!*2))</definedName>
    <definedName name="Chart_MF_31_60">OFFSET(#REF!,0,COUNTA(#REF!)-(#REF!*2)-1,1,(#REF!*2))</definedName>
    <definedName name="Chart_MF_61_90">OFFSET(#REF!,0,COUNTA(#REF!)-(#REF!*2)-1,1,(#REF!*2))</definedName>
    <definedName name="Chart_MF_91_120">OFFSET(#REF!,0,COUNTA(#REF!)-(#REF!*2)-1,1,(#REF!*2))</definedName>
    <definedName name="Chart_MF_CreditBal">OFFSET(#REF!,0,COUNTA(#REF!)-(#REF!*2)-1,1,(#REF!*2))</definedName>
    <definedName name="Chart_MF_Current">OFFSET(#REF!,0,COUNTA(#REF!)-(#REF!*2)-1,1,(#REF!*2))</definedName>
    <definedName name="Chart_Proforma_Comm_Total">OFFSET(#REF!,0,COUNTA(#REF!)-(#REF!*2)-1,1,(#REF!*2))</definedName>
    <definedName name="Chart_Proforma_MF_Total">OFFSET(#REF!,0,COUNTA(#REF!)-(#REF!*2)-1,1,(#REF!*2))</definedName>
    <definedName name="Chart_Proforma_Total">OFFSET(#REF!,0,COUNTA(#REF!)-(#REF!*2)-1,1,(#REF!*2))</definedName>
    <definedName name="Chart_Projection_Aging">OFFSET(#REF!,0,COUNTA(#REF!)-(#REF!*2)-1,1,(#REF!*2))</definedName>
    <definedName name="Chart_Projection_Percent">OFFSET(#REF!,0,COUNTA(#REF!)-(#REF!*2)-1,1,(#REF!*2))</definedName>
    <definedName name="Chart_Projection_Proforma">OFFSET(#REF!,0,COUNTA(#REF!)-(#REF!*2)-1,1,(#REF!*2))</definedName>
    <definedName name="Chart_Projection_Writeoffs">OFFSET(#REF!,0,COUNTA(#REF!)-(#REF!*2)-1,1,(#REF!*2))</definedName>
    <definedName name="Chart_Reserve_Comm_1_30">OFFSET(#REF!,0,COUNTA(#REF!)-(#REF!*2)-2,1,(#REF!*2))</definedName>
    <definedName name="Chart_Reserve_Comm_121_150">OFFSET(#REF!,0,COUNTA(#REF!)-(#REF!*2)-2,1,(#REF!*2))</definedName>
    <definedName name="Chart_Reserve_Comm_151_180">OFFSET(#REF!,0,COUNTA(#REF!)-(#REF!*2)-2,1,(#REF!*2))</definedName>
    <definedName name="Chart_Reserve_Comm_181">OFFSET(#REF!,0,COUNTA(#REF!)-(#REF!*2)-2,1,(#REF!*2))</definedName>
    <definedName name="Chart_Reserve_Comm_31_60">OFFSET(#REF!,0,COUNTA(#REF!)-(#REF!*2)-2,1,(#REF!*2))</definedName>
    <definedName name="Chart_Reserve_Comm_61_90">OFFSET(#REF!,0,COUNTA(#REF!)-(#REF!*2)-2,1,(#REF!*2))</definedName>
    <definedName name="Chart_Reserve_Comm_91_120">OFFSET(#REF!,0,COUNTA(#REF!)-(#REF!*2)-2,1,(#REF!*2))</definedName>
    <definedName name="Chart_Reserve_Comm_CreditBal">OFFSET(#REF!,0,COUNTA(#REF!)-(#REF!*2)-2,1,(#REF!*2))</definedName>
    <definedName name="Chart_Reserve_Comm_Current">OFFSET(#REF!,0,COUNTA(#REF!)-(#REF!*2)-2,1,(#REF!*2))</definedName>
    <definedName name="Chart_Reserve_Comm_Total">OFFSET(#REF!,0,COUNTA(#REF!)-(#REF!*2)-2,1,(#REF!*2))</definedName>
    <definedName name="Chart_Reserve_MF_1_30">OFFSET(#REF!,0,COUNTA(#REF!)-(#REF!*2)-2,1,(#REF!*2))</definedName>
    <definedName name="Chart_Reserve_MF_121_150">OFFSET(#REF!,0,COUNTA(#REF!)-(#REF!*2)-2,1,(#REF!*2))</definedName>
    <definedName name="Chart_Reserve_MF_151_180">OFFSET(#REF!,0,COUNTA(#REF!)-(#REF!*2)-2,1,(#REF!*2))</definedName>
    <definedName name="Chart_Reserve_MF_181">OFFSET(#REF!,0,COUNTA(#REF!)-(#REF!*2)-2,1,(#REF!*2))</definedName>
    <definedName name="Chart_Reserve_MF_31_60">OFFSET(#REF!,0,COUNTA(#REF!)-(#REF!*2)-2,1,(#REF!*2))</definedName>
    <definedName name="Chart_Reserve_MF_61_90">OFFSET(#REF!,0,COUNTA(#REF!)-(#REF!*2)-2,1,(#REF!*2))</definedName>
    <definedName name="Chart_Reserve_MF_91_120">OFFSET(#REF!,0,COUNTA(#REF!)-(#REF!*2)-2,1,(#REF!*2))</definedName>
    <definedName name="Chart_Reserve_MF_CreditBal">OFFSET(#REF!,0,COUNTA(#REF!)-(#REF!*2)-2,1,(#REF!*2))</definedName>
    <definedName name="Chart_Reserve_MF_Current">OFFSET(#REF!,0,COUNTA(#REF!)-(#REF!*2)-2,1,(#REF!*2))</definedName>
    <definedName name="Chart_Reserve_MF_Total">OFFSET(#REF!,0,COUNTA(#REF!)-(#REF!*2)-2,1,(#REF!*2))</definedName>
    <definedName name="Chart_Reserve_Resi_1_30">OFFSET(#REF!,0,COUNTA(#REF!)-(#REF!*2)-2,1,(#REF!*2))</definedName>
    <definedName name="Chart_Reserve_Resi_121_150">OFFSET(#REF!,0,COUNTA(#REF!)-(#REF!*2)-2,1,(#REF!*2))</definedName>
    <definedName name="Chart_Reserve_Resi_151_180">OFFSET(#REF!,0,COUNTA(#REF!)-(#REF!*2)-2,1,(#REF!*2))</definedName>
    <definedName name="Chart_Reserve_Resi_181">OFFSET(#REF!,0,COUNTA(#REF!)-(#REF!*2)-2,1,(#REF!*2))</definedName>
    <definedName name="Chart_Reserve_Resi_31_60">OFFSET(#REF!,0,COUNTA(#REF!)-(#REF!*2)-2,1,(#REF!*2))</definedName>
    <definedName name="Chart_Reserve_Resi_61_90">OFFSET(#REF!,0,COUNTA(#REF!)-(#REF!*2)-2,1,(#REF!*2))</definedName>
    <definedName name="Chart_Reserve_Resi_91_120">OFFSET(#REF!,0,COUNTA(#REF!)-(#REF!*2)-2,1,(#REF!*2))</definedName>
    <definedName name="Chart_Reserve_Resi_CreditBal">OFFSET(#REF!,0,COUNTA(#REF!)-(#REF!*2)-2,1,(#REF!*2))</definedName>
    <definedName name="Chart_Reserve_Resi_Current">OFFSET(#REF!,0,COUNTA(#REF!)-(#REF!*2)-2,1,(#REF!*2))</definedName>
    <definedName name="Chart_Reserve_Resi_Total">OFFSET(#REF!,0,COUNTA(#REF!)-(#REF!*2)-2,1,(#REF!*2))</definedName>
    <definedName name="Chart_Reserve_UnBilled_AR">OFFSET(#REF!,0,COUNTA(#REF!)-(#REF!*2)-2,1,(#REF!*2))</definedName>
    <definedName name="Chart_Resi_1_30">OFFSET(#REF!,0,COUNTA(#REF!)-(#REF!*2)-1,1,(#REF!*2))</definedName>
    <definedName name="Chart_Resi_121_150">OFFSET(#REF!,0,COUNTA(#REF!)-(#REF!*2)-1,1,(#REF!*2))</definedName>
    <definedName name="Chart_Resi_151_180">OFFSET(#REF!,0,COUNTA(#REF!)-(#REF!*2)-1,1,(#REF!*2))</definedName>
    <definedName name="Chart_Resi_181">OFFSET(#REF!,0,COUNTA(#REF!)-(#REF!*2)-1,1,(#REF!*2))</definedName>
    <definedName name="Chart_Resi_31_60">OFFSET(#REF!,0,COUNTA(#REF!)-(#REF!*2)-1,1,(#REF!*2))</definedName>
    <definedName name="Chart_Resi_61_90">OFFSET(#REF!,0,COUNTA(#REF!)-(#REF!*2)-1,1,(#REF!*2))</definedName>
    <definedName name="Chart_Resi_91_120">OFFSET(#REF!,0,COUNTA(#REF!)-(#REF!*2)-1,1,(#REF!*2))</definedName>
    <definedName name="Chart_Resi_CreditBal">OFFSET(#REF!,0,COUNTA(#REF!)-(#REF!*2)-1,1,(#REF!*2))</definedName>
    <definedName name="Chart_Resi_Current">OFFSET(#REF!,0,COUNTA(#REF!)-(#REF!*2)-1,1,(#REF!*2))</definedName>
    <definedName name="Chart_UnBilled_AR">OFFSET(#REF!,0,COUNTA(#REF!)-(#REF!*2)-1,1,(#REF!*2))</definedName>
    <definedName name="ChartAccounts">#REF!</definedName>
    <definedName name="ChartDataRange">#REF!</definedName>
    <definedName name="chartenre28">#REF!</definedName>
    <definedName name="chartenrev">#REF!</definedName>
    <definedName name="chartENTD">#REF!</definedName>
    <definedName name="ChartOptions">#REF!</definedName>
    <definedName name="ChartTypeChange">#REF!</definedName>
    <definedName name="CHECK_BAL">#REF!</definedName>
    <definedName name="CHECK_BLANK">#REF!</definedName>
    <definedName name="CHECK_CELLS">#REF!</definedName>
    <definedName name="Chlorides">#REF!</definedName>
    <definedName name="Chloridetype">#REF!</definedName>
    <definedName name="chloridetype1">#REF!</definedName>
    <definedName name="chrtentd27">#REF!</definedName>
    <definedName name="ChrtProfitNetw">#REF!</definedName>
    <definedName name="chump">#REF!</definedName>
    <definedName name="ChurnRate">#REF!</definedName>
    <definedName name="CIP_Year" localSheetId="17">OFFSET(#REF!,0,0,COUNTA(#REF!)-1,1)</definedName>
    <definedName name="CIP_Year">OFFSET(#REF!,0,0,COUNTA(#REF!)-1,1)</definedName>
    <definedName name="CIQWBGuid" hidden="1">"664e8547-71ec-4d5c-9f05-86b890428491"</definedName>
    <definedName name="Circ">#REF!</definedName>
    <definedName name="circli10">#REF!</definedName>
    <definedName name="Circuits">#REF!</definedName>
    <definedName name="CL" localSheetId="17">#REF!</definedName>
    <definedName name="CL">#REF!</definedName>
    <definedName name="CL1_">#REF!</definedName>
    <definedName name="CL2DOSE">#REF!</definedName>
    <definedName name="CL2RESID">#REF!</definedName>
    <definedName name="CLADD">#REF!</definedName>
    <definedName name="Class" localSheetId="18">OFFSET(#REF!,0,0,CNT-1,1)</definedName>
    <definedName name="Class">OFFSET(#REF!,0,0,CNT-1,1)</definedName>
    <definedName name="CLASSES">#N/A</definedName>
    <definedName name="ClearCompList">#REF!</definedName>
    <definedName name="ClientMatter" hidden="1">"b1"</definedName>
    <definedName name="Close">#REF!</definedName>
    <definedName name="close_date">#REF!</definedName>
    <definedName name="Closing_date" localSheetId="17">#REF!</definedName>
    <definedName name="Closing_date">#N/A</definedName>
    <definedName name="Closing_Month">#REF!</definedName>
    <definedName name="ClosingDate">#REF!</definedName>
    <definedName name="ClosingPrice">#REF!</definedName>
    <definedName name="CMCY">#REF!</definedName>
    <definedName name="cmm">#REF!</definedName>
    <definedName name="CMP">#REF!</definedName>
    <definedName name="CND_Cost_Currency" localSheetId="18">OR(BP_Functionality="CLP: CDN Currency",BP_Functionality="Direct: CDN MSRP", BP_Functionality="Partner: CDN WPP")</definedName>
    <definedName name="CND_Cost_Currency" localSheetId="17">OR(BP_Functionality="CLP: CDN Currency",BP_Functionality="Direct: CDN MSRP", BP_Functionality="Partner: CDN WPP")</definedName>
    <definedName name="CND_Cost_Currency">OR(BP_Functionality="CLP: CDN Currency",BP_Functionality="Direct: CDN MSRP", BP_Functionality="Partner: CDN WPP")</definedName>
    <definedName name="CND_Currency" localSheetId="18">OR(BP_Functionality="CLP: CDN Currency",BP_Functionality="Direct: CDN MSRP", BP_Functionality="Partner: CDN WPP")</definedName>
    <definedName name="CND_Currency" localSheetId="17">OR(BP_Functionality="CLP: CDN Currency",BP_Functionality="Direct: CDN MSRP", BP_Functionality="Partner: CDN WPP")</definedName>
    <definedName name="CND_Currency">OR(BP_Functionality="CLP: CDN Currency",BP_Functionality="Direct: CDN MSRP", BP_Functionality="Partner: CDN WPP")</definedName>
    <definedName name="cnrc2"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st_Loan_Amt">#REF!</definedName>
    <definedName name="Cnst_Loan_Cmp">#REF!</definedName>
    <definedName name="Cnst_Loan_Input">#REF!</definedName>
    <definedName name="Cnst_Loan_Rec">#REF!</definedName>
    <definedName name="CNT">COUNTA(#REF!)</definedName>
    <definedName name="CNTR">#REF!</definedName>
    <definedName name="co_name_line1">#REF!</definedName>
    <definedName name="co_name_line2">#REF!</definedName>
    <definedName name="co3_analystused">#REF!</definedName>
    <definedName name="co3_fye">#REF!</definedName>
    <definedName name="co3_name">#REF!</definedName>
    <definedName name="co3_reportdate">#REF!</definedName>
    <definedName name="Coal_Efficiency__BTU_LB." localSheetId="17">#REF!</definedName>
    <definedName name="Coal_Efficiency__BTU_LB.">#N/A</definedName>
    <definedName name="Coal_Price____TON" localSheetId="17">#REF!</definedName>
    <definedName name="Coal_Price____TON">#N/A</definedName>
    <definedName name="CoCode">#REF!</definedName>
    <definedName name="CoCode0100">#REF!</definedName>
    <definedName name="CoCode0200">#REF!</definedName>
    <definedName name="CoCode0400">#REF!</definedName>
    <definedName name="CoCode0500">#REF!</definedName>
    <definedName name="COD" localSheetId="17">#REF!</definedName>
    <definedName name="COD">#REF!</definedName>
    <definedName name="COD_2012">#REF!</definedName>
    <definedName name="COD_Date" localSheetId="17">#REF!</definedName>
    <definedName name="COD_DATE">#REF!</definedName>
    <definedName name="CODENOM">#REF!</definedName>
    <definedName name="Codes">#REF!</definedName>
    <definedName name="COFACTOR">#REF!</definedName>
    <definedName name="COGEN">#REF!</definedName>
    <definedName name="cogen_fuel" localSheetId="17">#REF!</definedName>
    <definedName name="cogen_fuel">#N/A</definedName>
    <definedName name="COGS">#REF!</definedName>
    <definedName name="COGSCOST">#REF!</definedName>
    <definedName name="COGSMWH">#REF!</definedName>
    <definedName name="Coincidence_Factor">#REF!</definedName>
    <definedName name="col_fin">#REF!,#REF!,#REF!,#REF!,#REF!,#REF!,#REF!,#REF!,#REF!</definedName>
    <definedName name="col_percent">#REF!,#REF!,#REF!,#REF!,#REF!</definedName>
    <definedName name="COLDSU">#REF!</definedName>
    <definedName name="Coll_OVHHR_Circuits">#REF!</definedName>
    <definedName name="Coll_Pwr_Cable_Size">#REF!</definedName>
    <definedName name="CollectionYard_Spacing">#REF!</definedName>
    <definedName name="colNEET_GL">#REF!</definedName>
    <definedName name="ColNum">#REF!</definedName>
    <definedName name="ColorNoteSet">#REF!</definedName>
    <definedName name="COLS">#N/A</definedName>
    <definedName name="colTBC_Legacy_Budget">#REF!</definedName>
    <definedName name="colTBC_Legacy_Budget_GL">#REF!</definedName>
    <definedName name="Column">#REF!</definedName>
    <definedName name="column_mid">#REF!,#REF!,#REF!</definedName>
    <definedName name="column_mid2">#REF!,#REF!</definedName>
    <definedName name="Column1">#REF!</definedName>
    <definedName name="Column2">#REF!</definedName>
    <definedName name="Column3">#REF!</definedName>
    <definedName name="COLUMN4">#REF!</definedName>
    <definedName name="COLUMN5">#REF!</definedName>
    <definedName name="COLUMN6">#REF!</definedName>
    <definedName name="COLUMN7">#REF!</definedName>
    <definedName name="COLUMN8">#REF!</definedName>
    <definedName name="COLUMN9">#REF!</definedName>
    <definedName name="Columns" localSheetId="19">#REF!</definedName>
    <definedName name="Columns" localSheetId="15">#REF!</definedName>
    <definedName name="Columns" localSheetId="17">#REF!</definedName>
    <definedName name="Columns">#REF!</definedName>
    <definedName name="colWBS">#REF!</definedName>
    <definedName name="colWBS_Suffix">#REF!</definedName>
    <definedName name="com"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bLiqProps">#REF!</definedName>
    <definedName name="COMFEE" localSheetId="17">#REF!</definedName>
    <definedName name="COMFEE">#N/A</definedName>
    <definedName name="COMM_CAPACITY" localSheetId="17">#REF!</definedName>
    <definedName name="COMM_CAPACITY">#N/A</definedName>
    <definedName name="comm_ops_1">#REF!</definedName>
    <definedName name="comm_ops_2">#REF!</definedName>
    <definedName name="COMMENTS">#REF!</definedName>
    <definedName name="Comments_CIG_FWT"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RCIALTIME">#REF!</definedName>
    <definedName name="Commited">#REF!</definedName>
    <definedName name="CommodityCor">#REF!</definedName>
    <definedName name="CommonEquity">#REF!</definedName>
    <definedName name="CommonOutstanding">#REF!</definedName>
    <definedName name="commtel20">#REF!</definedName>
    <definedName name="commtele20">#REF!</definedName>
    <definedName name="Comp" localSheetId="17">#REF!</definedName>
    <definedName name="COMP">#N/A</definedName>
    <definedName name="Comp2">#REF!</definedName>
    <definedName name="COMPADSL">#REF!</definedName>
    <definedName name="COMPAFSL">#REF!</definedName>
    <definedName name="Companies">#REF!</definedName>
    <definedName name="Company" localSheetId="17">#REF!</definedName>
    <definedName name="COMPANY">#N/A</definedName>
    <definedName name="company_id_valid_values">#REF!</definedName>
    <definedName name="Company_Name">"Cavalier Homes, Inc."</definedName>
    <definedName name="CompanyChangeSize">#REF!</definedName>
    <definedName name="CompanyLookup">#REF!</definedName>
    <definedName name="CompanyName">#REF!</definedName>
    <definedName name="CompanyOverview1">#REF!</definedName>
    <definedName name="CompanyOverview2">#REF!</definedName>
    <definedName name="CompanyOverview3">#REF!</definedName>
    <definedName name="CompanyOverview4">#REF!</definedName>
    <definedName name="CompanyOverview5">#REF!</definedName>
    <definedName name="CompanySorted">#REF!</definedName>
    <definedName name="CompanyTextLen">#REF!</definedName>
    <definedName name="ComparableAnalysis">#REF!</definedName>
    <definedName name="COMPARE" localSheetId="17">#REF!</definedName>
    <definedName name="COMPARE">#N/A</definedName>
    <definedName name="COMPAREVIEW">#REF!</definedName>
    <definedName name="competition">#REF!</definedName>
    <definedName name="CompgraphHelp">#REF!</definedName>
    <definedName name="COMPHEAD">#REF!</definedName>
    <definedName name="compInc">#REF!</definedName>
    <definedName name="COMPIS">#REF!</definedName>
    <definedName name="Completed">#REF!</definedName>
    <definedName name="completed2">#REF!</definedName>
    <definedName name="CompList">#REF!</definedName>
    <definedName name="complookup">#REF!</definedName>
    <definedName name="COMPMKT">#REF!</definedName>
    <definedName name="COMPNET">#REF!</definedName>
    <definedName name="CompositeBuilder">#REF!</definedName>
    <definedName name="COMPRES">#REF!</definedName>
    <definedName name="COMPREV">#REF!</definedName>
    <definedName name="Comps">#REF!</definedName>
    <definedName name="compsht">#REF!</definedName>
    <definedName name="CompsList">#REF!</definedName>
    <definedName name="COMPTAX">#REF!</definedName>
    <definedName name="comptotals">#REF!</definedName>
    <definedName name="comptsht">#REF!</definedName>
    <definedName name="ComRisk_Fcst">#REF!</definedName>
    <definedName name="COMSFT07">#REF!</definedName>
    <definedName name="COMSFT08">#REF!</definedName>
    <definedName name="COMSFT09">#REF!</definedName>
    <definedName name="comsoft07">#REF!</definedName>
    <definedName name="COMSOFT08">#REF!</definedName>
    <definedName name="COMSOFT09">#REF!</definedName>
    <definedName name="COMSOFT10">#REF!</definedName>
    <definedName name="COMSOFT11">#REF!</definedName>
    <definedName name="COMSOFT12">#REF!</definedName>
    <definedName name="CON">#REF!</definedName>
    <definedName name="conc">#REF!</definedName>
    <definedName name="CONC_TYPE">#REF!</definedName>
    <definedName name="Concentric_Network__Corp.">"FY99_FY00"</definedName>
    <definedName name="Concrete_Bulks_HV">#REF!</definedName>
    <definedName name="Concrete_Bulks_LV">#REF!</definedName>
    <definedName name="Condensate" localSheetId="18" hidden="1">{#N/A,#N/A,FALSE,"Earnings release"}</definedName>
    <definedName name="Condensate" localSheetId="17" hidden="1">{#N/A,#N/A,FALSE,"Earnings release"}</definedName>
    <definedName name="Condensate" hidden="1">{#N/A,#N/A,FALSE,"Earnings release"}</definedName>
    <definedName name="CondensateBarrelsBeginningInventory">#REF!</definedName>
    <definedName name="CondensateBarrelsEndingInventory">#REF!</definedName>
    <definedName name="CondensateBarrelsProduction">#REF!</definedName>
    <definedName name="CondensateBarrelsSalesAdjusted">#REF!</definedName>
    <definedName name="CondensateGallonsBeginningInventory">#REF!</definedName>
    <definedName name="CondensateGallonsConvertedToMmbtu">#REF!</definedName>
    <definedName name="CondensateGallonsEndingInventory">#REF!</definedName>
    <definedName name="CondensateGallonsProduction">#REF!</definedName>
    <definedName name="CondensateGallonsSales">#REF!</definedName>
    <definedName name="Conductor">#REF!</definedName>
    <definedName name="Conductor_Column">#REF!</definedName>
    <definedName name="Conductor_Info">#REF!</definedName>
    <definedName name="Conductor_OH">#REF!</definedName>
    <definedName name="Conductor_Pick">#REF!</definedName>
    <definedName name="Conduit_Bulks_HV">#REF!</definedName>
    <definedName name="Conduit_Bulks_LV">#REF!</definedName>
    <definedName name="Connect_fee">#REF!</definedName>
    <definedName name="CONOCO_FAC">#REF!</definedName>
    <definedName name="CONSBILLSTATE">#REF!</definedName>
    <definedName name="CONSOL">#REF!</definedName>
    <definedName name="Consol_Categories">#REF!</definedName>
    <definedName name="Consol_Revenue_Trend">#REF!</definedName>
    <definedName name="Consolid" localSheetId="10" hidden="1">{#N/A,#N/A,FALSE,"O&amp;M by processes";#N/A,#N/A,FALSE,"Elec Act vs Bud";#N/A,#N/A,FALSE,"G&amp;A";#N/A,#N/A,FALSE,"BGS";#N/A,#N/A,FALSE,"Res Cost"}</definedName>
    <definedName name="Consolid" localSheetId="15" hidden="1">{#N/A,#N/A,FALSE,"O&amp;M by processes";#N/A,#N/A,FALSE,"Elec Act vs Bud";#N/A,#N/A,FALSE,"G&amp;A";#N/A,#N/A,FALSE,"BGS";#N/A,#N/A,FALSE,"Res Cost"}</definedName>
    <definedName name="Consolid" localSheetId="18" hidden="1">{#N/A,#N/A,FALSE,"O&amp;M by processes";#N/A,#N/A,FALSE,"Elec Act vs Bud";#N/A,#N/A,FALSE,"G&amp;A";#N/A,#N/A,FALSE,"BGS";#N/A,#N/A,FALSE,"Res Cost"}</definedName>
    <definedName name="Consolid" localSheetId="17"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0" hidden="1">{#N/A,#N/A,FALSE,"O&amp;M by processes";#N/A,#N/A,FALSE,"Elec Act vs Bud";#N/A,#N/A,FALSE,"G&amp;A";#N/A,#N/A,FALSE,"BGS";#N/A,#N/A,FALSE,"Res Cost"}</definedName>
    <definedName name="Consolidated" localSheetId="15" hidden="1">{#N/A,#N/A,FALSE,"O&amp;M by processes";#N/A,#N/A,FALSE,"Elec Act vs Bud";#N/A,#N/A,FALSE,"G&amp;A";#N/A,#N/A,FALSE,"BGS";#N/A,#N/A,FALSE,"Res Cost"}</definedName>
    <definedName name="Consolidated" localSheetId="18" hidden="1">{#N/A,#N/A,FALSE,"O&amp;M by processes";#N/A,#N/A,FALSE,"Elec Act vs Bud";#N/A,#N/A,FALSE,"G&amp;A";#N/A,#N/A,FALSE,"BGS";#N/A,#N/A,FALSE,"Res Cost"}</definedName>
    <definedName name="Consolidated" localSheetId="17" hidden="1">{#N/A,#N/A,FALSE,"O&amp;M by processes";#N/A,#N/A,FALSE,"Elec Act vs Bud";#N/A,#N/A,FALSE,"G&amp;A";#N/A,#N/A,FALSE,"BGS";#N/A,#N/A,FALSE,"Res Cost"}</definedName>
    <definedName name="Consolidated" hidden="1">{#N/A,#N/A,FALSE,"O&amp;M by processes";#N/A,#N/A,FALSE,"Elec Act vs Bud";#N/A,#N/A,FALSE,"G&amp;A";#N/A,#N/A,FALSE,"BGS";#N/A,#N/A,FALSE,"Res Cost"}</definedName>
    <definedName name="Consolidated_CashFlow">#REF!</definedName>
    <definedName name="Consolidated_CashFlow_title">#REF!</definedName>
    <definedName name="CONSTR" localSheetId="17">#REF!</definedName>
    <definedName name="CONSTR">#N/A</definedName>
    <definedName name="CONSTR1" localSheetId="17">#REF!</definedName>
    <definedName name="CONSTR1">#N/A</definedName>
    <definedName name="Construction_Loan_Closing">#REF!</definedName>
    <definedName name="Construction_Start_Date">#REF!</definedName>
    <definedName name="Consumables" localSheetId="17">#REF!</definedName>
    <definedName name="Consumables">#N/A</definedName>
    <definedName name="CONTACT" localSheetId="17">#REF!</definedName>
    <definedName name="Contact" hidden="1">#REF!</definedName>
    <definedName name="Contacts">#REF!</definedName>
    <definedName name="content1">#REF!</definedName>
    <definedName name="content2">#REF!</definedName>
    <definedName name="content3">#REF!</definedName>
    <definedName name="content4">#REF!</definedName>
    <definedName name="content5">#REF!</definedName>
    <definedName name="Contgncy07">#REF!</definedName>
    <definedName name="Contin" localSheetId="17">#REF!</definedName>
    <definedName name="CONTIN">#N/A</definedName>
    <definedName name="contingency" localSheetId="17">#REF!</definedName>
    <definedName name="Contingency">#N/A</definedName>
    <definedName name="Contract">#REF!</definedName>
    <definedName name="Control">#REF!</definedName>
    <definedName name="control_absolut_mk">#REF!</definedName>
    <definedName name="control_coast_mk">#REF!</definedName>
    <definedName name="control1">#REF!</definedName>
    <definedName name="CONUMER">#REF!</definedName>
    <definedName name="conv">#REF!</definedName>
    <definedName name="conversion">#REF!</definedName>
    <definedName name="conversion_type">#REF!</definedName>
    <definedName name="Convert_Options">#REF!</definedName>
    <definedName name="Convertible_Debt_Converted">#REF!</definedName>
    <definedName name="converts">#REF!</definedName>
    <definedName name="CoolingTowers">#REF!</definedName>
    <definedName name="CoolingTowersVendTable">#REF!</definedName>
    <definedName name="copy1">#REF!</definedName>
    <definedName name="COPYBOT">#REF!</definedName>
    <definedName name="COPYTOP">#REF!</definedName>
    <definedName name="CorporateExpenses">#REF!</definedName>
    <definedName name="CORPTAX_DATAMAPDEFINITIONS_DataMap_1" localSheetId="17" hidden="1">#REF!</definedName>
    <definedName name="CORPTAX_DATAMAPDEFINITIONS_DataMap_1" hidden="1">#REF!</definedName>
    <definedName name="CORPTAX_DATAMAPDEFINITIONS_DataMap_2" localSheetId="17" hidden="1">#REF!</definedName>
    <definedName name="CORPTAX_DATAMAPDEFINITIONS_DataMap_2" hidden="1">#REF!</definedName>
    <definedName name="CORPTAX_DATAMAPDEFINITIONS_DataMap_3" localSheetId="17" hidden="1">#REF!</definedName>
    <definedName name="CORPTAX_DATAMAPDEFINITIONS_DataMap_3" hidden="1">#REF!</definedName>
    <definedName name="CorpTaxCode">#REF!</definedName>
    <definedName name="CorptaxCode_1">#REF!</definedName>
    <definedName name="CoSelectorOutputs">#REF!</definedName>
    <definedName name="cosotxinc">#REF!</definedName>
    <definedName name="cost" localSheetId="18" hidden="1">{#N/A,#N/A,FALSE,"By Month";#N/A,#N/A,FALSE,"Rev By Month";"Print1",#N/A,FALSE,"NA Parts Reporting";"Print2",#N/A,FALSE,"NA Parts Reporting";"Print3",#N/A,FALSE,"NA Parts Reporting"}</definedName>
    <definedName name="cost" localSheetId="17" hidden="1">{#N/A,#N/A,FALSE,"T COST";#N/A,#N/A,FALSE,"COST_FH"}</definedName>
    <definedName name="cost" hidden="1">{#N/A,#N/A,FALSE,"By Month";#N/A,#N/A,FALSE,"Rev By Month";"Print1",#N/A,FALSE,"NA Parts Reporting";"Print2",#N/A,FALSE,"NA Parts Reporting";"Print3",#N/A,FALSE,"NA Parts Reporting"}</definedName>
    <definedName name="Cost_CC_Cont_Total">#REF!</definedName>
    <definedName name="Cost_CC_FPLE_Total">#REF!</definedName>
    <definedName name="Cost_Civil_Othr_Total">#REF!</definedName>
    <definedName name="Cost_CND">5</definedName>
    <definedName name="Cost_CND_Col">5</definedName>
    <definedName name="Cost_Construction_Total">#REF!</definedName>
    <definedName name="Cost_Cont_MA_Total">#REF!</definedName>
    <definedName name="Cost_Conting_Total">#REF!</definedName>
    <definedName name="Cost_Engr_Total">#REF!</definedName>
    <definedName name="Cost_Escal_Total">#REF!</definedName>
    <definedName name="Cost_Fnds_Total">#REF!</definedName>
    <definedName name="Cost_FPLE_MA_Total">#REF!</definedName>
    <definedName name="COST_KW" localSheetId="17">#REF!</definedName>
    <definedName name="COST_KW">#N/A</definedName>
    <definedName name="Cost_KW_Total">#REF!</definedName>
    <definedName name="Cost_Misc_Const_Total">#REF!</definedName>
    <definedName name="cost_of_good_sold">#REF!</definedName>
    <definedName name="Cost_Project_Total">#REF!</definedName>
    <definedName name="Cost_Rds_Total">#REF!</definedName>
    <definedName name="Cost_Risk_Total">#REF!</definedName>
    <definedName name="Cost_Savings" localSheetId="17">#REF!</definedName>
    <definedName name="Cost_Savings">#N/A</definedName>
    <definedName name="Cost_Savings_Yearly_Amount" localSheetId="17">#REF!</definedName>
    <definedName name="Cost_Savings_Yearly_Amount">#N/A</definedName>
    <definedName name="Cost_Sub_Cont_Total">#REF!</definedName>
    <definedName name="Cost_Sub_FPLE_Total">#REF!</definedName>
    <definedName name="Cost_Swyrd_Total">#REF!</definedName>
    <definedName name="Cost_TLine_Const_Total">#REF!</definedName>
    <definedName name="Cost_TLine_Matl_Total">#REF!</definedName>
    <definedName name="Cost_USD">4</definedName>
    <definedName name="Cost_USD_Col">4</definedName>
    <definedName name="Cost_WTG_Erec_Total">#REF!</definedName>
    <definedName name="Cost_WTG_Total">#REF!</definedName>
    <definedName name="cost2001">#REF!</definedName>
    <definedName name="CostCenters">#REF!</definedName>
    <definedName name="Costs_Ad_Costs">#REF!</definedName>
    <definedName name="Costs_Ad_Development">#REF!</definedName>
    <definedName name="Costs_Billing">#REF!</definedName>
    <definedName name="Costs_Commissions">#REF!</definedName>
    <definedName name="Costs_Field_Operation">#REF!</definedName>
    <definedName name="Costs_Payroll">#REF!</definedName>
    <definedName name="Costs_Poll_Rental">#REF!</definedName>
    <definedName name="Costs_Programming_Cost">#REF!</definedName>
    <definedName name="Costs_Service_Repass">#REF!</definedName>
    <definedName name="Costs_TVA_Magazine">#REF!</definedName>
    <definedName name="counter" localSheetId="17">#REF!</definedName>
    <definedName name="counter">#REF!</definedName>
    <definedName name="COUNTYNAME">#REF!</definedName>
    <definedName name="Covenants" localSheetId="17">#REF!</definedName>
    <definedName name="Covenants">#N/A</definedName>
    <definedName name="cover">#REF!</definedName>
    <definedName name="coveragecalcs">#REF!</definedName>
    <definedName name="coverages97">#REF!</definedName>
    <definedName name="coverages98">#REF!</definedName>
    <definedName name="coverages99">#REF!</definedName>
    <definedName name="COVERINIT">#REF!</definedName>
    <definedName name="COW">#REF!</definedName>
    <definedName name="cox_margins_data_aftercapex_2001">#REF!</definedName>
    <definedName name="cox_margins_data_aftercapex_2003">#REF!</definedName>
    <definedName name="cox_margins_data_aftercapex_2005">#REF!</definedName>
    <definedName name="cox_margins_data_beforecapex_2001">#REF!</definedName>
    <definedName name="cox_margins_data_beforecapex_2003">#REF!</definedName>
    <definedName name="cox_margins_data_beforecapex_2005">#REF!</definedName>
    <definedName name="cox_margins_telephony_aftercapex_2001">#REF!</definedName>
    <definedName name="cox_margins_telephony_aftercapex_2003">#REF!</definedName>
    <definedName name="cox_margins_telephony_aftercapex_2005">#REF!</definedName>
    <definedName name="cox_margins_telephony_beforecapex_2001">#REF!</definedName>
    <definedName name="cox_margins_telephony_beforecapex_2003">#REF!</definedName>
    <definedName name="cox_margins_telephony_beforecapex_2005">#REF!</definedName>
    <definedName name="cox_margins_video_aftercapex_2001">#REF!</definedName>
    <definedName name="cox_margins_video_aftercapex_2003">#REF!</definedName>
    <definedName name="cox_margins_video_aftercapex_2005">#REF!</definedName>
    <definedName name="cox_margins_video_beforecapex_2001">#REF!</definedName>
    <definedName name="cox_margins_video_beforecapex_2003">#REF!</definedName>
    <definedName name="cox_margins_video_beforecapex_2005">#REF!</definedName>
    <definedName name="CP" localSheetId="17">#REF!</definedName>
    <definedName name="CP">#N/A</definedName>
    <definedName name="CP_1">#N/A</definedName>
    <definedName name="cp_by_group">#REF!</definedName>
    <definedName name="cp_by_serv_level">#REF!</definedName>
    <definedName name="cp_input_area">#REF!</definedName>
    <definedName name="CP_PG1B">#REF!</definedName>
    <definedName name="cp_pg2">#REF!</definedName>
    <definedName name="cp_pg2b">#REF!</definedName>
    <definedName name="CP_PG3B">#REF!</definedName>
    <definedName name="CPAGE">"37"</definedName>
    <definedName name="CPGALTADJ">#REF!</definedName>
    <definedName name="CPGATAX">#REF!</definedName>
    <definedName name="CPGBIADJ">#REF!</definedName>
    <definedName name="CPGRTAX">#REF!</definedName>
    <definedName name="CPGSUM">#REF!</definedName>
    <definedName name="CPGTI">#REF!</definedName>
    <definedName name="CPI" localSheetId="17">#REF!</definedName>
    <definedName name="CPI">#REF!</definedName>
    <definedName name="CPI_04">#REF!</definedName>
    <definedName name="CPI_05">#REF!</definedName>
    <definedName name="CPI_06">#REF!</definedName>
    <definedName name="CPI_07">#REF!</definedName>
    <definedName name="CPI_08">#REF!</definedName>
    <definedName name="CPI_09">#REF!</definedName>
    <definedName name="CPI_10">#REF!</definedName>
    <definedName name="CPI_11">#REF!</definedName>
    <definedName name="CPI_12">#REF!</definedName>
    <definedName name="CPI_Rate">#REF!</definedName>
    <definedName name="CPK1X">#REF!</definedName>
    <definedName name="CPK2X">#REF!</definedName>
    <definedName name="cpmindex">#REF!</definedName>
    <definedName name="CPNMB">"1"</definedName>
    <definedName name="CPRating">#REF!</definedName>
    <definedName name="CPUC_Cashflow_Summary_Table">#REF!</definedName>
    <definedName name="CR">#REF!</definedName>
    <definedName name="Craft">#REF!</definedName>
    <definedName name="Crane_Type_1">#REF!</definedName>
    <definedName name="Crane_Type_2">#REF!</definedName>
    <definedName name="Crane_Type_3">#REF!</definedName>
    <definedName name="crate">#REF!</definedName>
    <definedName name="CRD" localSheetId="17">#REF!</definedName>
    <definedName name="CRD">#N/A</definedName>
    <definedName name="CRE" localSheetId="17">#REF!</definedName>
    <definedName name="CRE">#N/A</definedName>
    <definedName name="Credit">#REF!</definedName>
    <definedName name="credit_life" localSheetId="17">#REF!</definedName>
    <definedName name="credit_life">#N/A</definedName>
    <definedName name="Credits" localSheetId="17">#REF!</definedName>
    <definedName name="CREDITS">#REF!</definedName>
    <definedName name="CRIT">#REF!</definedName>
    <definedName name="CRIT5">#REF!</definedName>
    <definedName name="CRITC">#REF!</definedName>
    <definedName name="_xlnm.Criteria" localSheetId="17">#REF!</definedName>
    <definedName name="_xlnm.Criteria">#REF!</definedName>
    <definedName name="Criteria_MI">#REF!</definedName>
    <definedName name="CROD_S">#REF!</definedName>
    <definedName name="CSG_PRESSURE" localSheetId="17">OFFSET(#REF!,3,IF(#REF!=1,#REF!+4,5*#REF!),20000,1)</definedName>
    <definedName name="CSG_PRESSURE">OFFSET(#REF!,3,IF(#REF!=1,#REF!+4,5*#REF!),20000,1)</definedName>
    <definedName name="CSTextLen">#REF!</definedName>
    <definedName name="CSW_Lease_Rate">#REF!</definedName>
    <definedName name="CSW_MinPayment">#REF!</definedName>
    <definedName name="CSW_Turb">#REF!</definedName>
    <definedName name="CSW_Turbines">#REF!</definedName>
    <definedName name="Ct_Fe2___Fe_OH_2">#REF!</definedName>
    <definedName name="CTDENOM">#REF!</definedName>
    <definedName name="CTFACTOR">#REF!</definedName>
    <definedName name="CTNUMER">#REF!</definedName>
    <definedName name="CTY_ANNUAL">#REF!</definedName>
    <definedName name="cty_peak_sum">#REF!</definedName>
    <definedName name="Culvert_Size">#REF!</definedName>
    <definedName name="CUM" localSheetId="17">#REF!</definedName>
    <definedName name="CUM">#N/A</definedName>
    <definedName name="cume">#REF!</definedName>
    <definedName name="cume11">#REF!</definedName>
    <definedName name="cumeindex">#REF!</definedName>
    <definedName name="Cur">#REF!</definedName>
    <definedName name="Cur_Cost" localSheetId="18">IF('GLHP Excess Deferreds'!USD_Cost_Currency,return_Cost_USD,IF('GLHP Excess Deferreds'!CND_Cost_Currency,return_Cost_CND,0))</definedName>
    <definedName name="Cur_Cost" localSheetId="17">IF('GLHP Taxes'!USD_Cost_Currency,return_Cost_USD,IF('GLHP Taxes'!CND_Cost_Currency,return_Cost_CND,0))</definedName>
    <definedName name="Cur_Cost">IF(USD_Cost_Currency,return_Cost_USD,IF(CND_Cost_Currency,return_Cost_CND,0))</definedName>
    <definedName name="Cur_List" localSheetId="18">IF(CLP_USD,return_List_USD,IF(CLP_CND,return_List_CND,IF(Direct_USD,return_MSRP_USD,IF(Direct_CND,return_MSRP_CND,IF(Partner_USD,return_WPP_USD,IF(Partner_CND,return_WPP_CND,0))))))</definedName>
    <definedName name="Cur_List" localSheetId="17">IF(CLP_USD,return_List_USD,IF(CLP_CND,return_List_CND,IF(Direct_USD,return_MSRP_USD,IF(Direct_CND,return_MSRP_CND,IF(Partner_USD,return_WPP_USD,IF(Partner_CND,return_WPP_CND,0))))))</definedName>
    <definedName name="Cur_List">IF(CLP_USD,return_List_USD,IF(CLP_CND,return_List_CND,IF(Direct_USD,return_MSRP_USD,IF(Direct_CND,return_MSRP_CND,IF(Partner_USD,return_WPP_USD,IF(Partner_CND,return_WPP_CND,0))))))</definedName>
    <definedName name="CURMTH">#REF!</definedName>
    <definedName name="Curr_Fed_48">#REF!</definedName>
    <definedName name="CURR_PER">#REF!</definedName>
    <definedName name="Curr_State_48">#REF!</definedName>
    <definedName name="Currency" localSheetId="17">#REF!</definedName>
    <definedName name="CURRENCY">#REF!</definedName>
    <definedName name="CurrencyCodes">#REF!</definedName>
    <definedName name="current" localSheetId="17">#REF!</definedName>
    <definedName name="current">#REF!</definedName>
    <definedName name="Current_Month_End">#REF!</definedName>
    <definedName name="Current_Period">#REF!</definedName>
    <definedName name="Current_Period_End">#REF!</definedName>
    <definedName name="Current_sum" localSheetId="19">#REF!</definedName>
    <definedName name="Current_sum" localSheetId="15">#REF!</definedName>
    <definedName name="Current_sum" localSheetId="17">#REF!</definedName>
    <definedName name="Current_sum">#REF!</definedName>
    <definedName name="Current_Year">#REF!</definedName>
    <definedName name="Current_Year_Data">#REF!</definedName>
    <definedName name="Current_Year_End">#REF!</definedName>
    <definedName name="Current1">#REF!</definedName>
    <definedName name="Current2">#REF!</definedName>
    <definedName name="Current3">#REF!</definedName>
    <definedName name="Current4">#REF!</definedName>
    <definedName name="CurrentAssets">#REF!</definedName>
    <definedName name="currentcase" localSheetId="17">#REF!</definedName>
    <definedName name="currentcase">#REF!</definedName>
    <definedName name="CurrentCIP1">#REF!</definedName>
    <definedName name="CurrentCIP2">#REF!</definedName>
    <definedName name="CurrentCIP3">#REF!</definedName>
    <definedName name="CurrentCIP4">#REF!</definedName>
    <definedName name="CurrentDatasetID">#REF!</definedName>
    <definedName name="currentEOM">#REF!</definedName>
    <definedName name="CurrentLiabilities">#REF!</definedName>
    <definedName name="CurrentOptions">#REF!</definedName>
    <definedName name="CurrentRatio">#REF!</definedName>
    <definedName name="CurrentYear">#REF!</definedName>
    <definedName name="CurrentYear1">#REF!</definedName>
    <definedName name="CUST">#N/A</definedName>
    <definedName name="CUST1">#N/A</definedName>
    <definedName name="CUSTAR">#REF!</definedName>
    <definedName name="CUSTOM1">#REF!</definedName>
    <definedName name="CUSTOM2">#REF!</definedName>
    <definedName name="CustomChart">#REF!</definedName>
    <definedName name="Customer_Refunds_Paid" localSheetId="17">#REF!</definedName>
    <definedName name="Customer_Refunds_Paid">#N/A</definedName>
    <definedName name="Customers">#REF!</definedName>
    <definedName name="CUT">#REF!</definedName>
    <definedName name="CUTINS">#REF!</definedName>
    <definedName name="CUYAHOGA_FALLS">#REF!</definedName>
    <definedName name="cv" localSheetId="17">#REF!,#REF!,#REF!,#REF!</definedName>
    <definedName name="CV">#N/A</definedName>
    <definedName name="CV_2" localSheetId="17">#REF!</definedName>
    <definedName name="CV_2">#N/A</definedName>
    <definedName name="CWIP">#REF!</definedName>
    <definedName name="Cwvu.GREY_ALL." localSheetId="17" hidden="1">#REF!</definedName>
    <definedName name="Cwvu.GREY_ALL." hidden="1">#REF!</definedName>
    <definedName name="cwz">#REF!</definedName>
    <definedName name="cy_0">#REF!</definedName>
    <definedName name="cy_1">#REF!</definedName>
    <definedName name="cy_2">#REF!</definedName>
    <definedName name="cy_l">#REF!</definedName>
    <definedName name="cy_l2">#REF!</definedName>
    <definedName name="CYEPSGrowth">#REF!</definedName>
    <definedName name="CYield">#REF!</definedName>
    <definedName name="d" localSheetId="17">#REF!,#REF!,#REF!,#REF!</definedName>
    <definedName name="D">#REF!</definedName>
    <definedName name="d_">#REF!</definedName>
    <definedName name="D_1">#REF!</definedName>
    <definedName name="D_EAI">#REF!</definedName>
    <definedName name="D_EGSI">#REF!</definedName>
    <definedName name="D_EMI">#REF!</definedName>
    <definedName name="D_ENOI">#REF!</definedName>
    <definedName name="da" localSheetId="10" hidden="1">{#N/A,#N/A,FALSE,"O&amp;M by processes";#N/A,#N/A,FALSE,"Elec Act vs Bud";#N/A,#N/A,FALSE,"G&amp;A";#N/A,#N/A,FALSE,"BGS";#N/A,#N/A,FALSE,"Res Cost"}</definedName>
    <definedName name="da" localSheetId="15" hidden="1">{#N/A,#N/A,FALSE,"O&amp;M by processes";#N/A,#N/A,FALSE,"Elec Act vs Bud";#N/A,#N/A,FALSE,"G&amp;A";#N/A,#N/A,FALSE,"BGS";#N/A,#N/A,FALSE,"Res Cost"}</definedName>
    <definedName name="da" localSheetId="18" hidden="1">{#N/A,#N/A,FALSE,"O&amp;M by processes";#N/A,#N/A,FALSE,"Elec Act vs Bud";#N/A,#N/A,FALSE,"G&amp;A";#N/A,#N/A,FALSE,"BGS";#N/A,#N/A,FALSE,"Res Cost"}</definedName>
    <definedName name="da" localSheetId="17"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0" hidden="1">{#N/A,#N/A,FALSE,"O&amp;M by processes";#N/A,#N/A,FALSE,"Elec Act vs Bud";#N/A,#N/A,FALSE,"G&amp;A";#N/A,#N/A,FALSE,"BGS";#N/A,#N/A,FALSE,"Res Cost"}</definedName>
    <definedName name="dada" localSheetId="15" hidden="1">{#N/A,#N/A,FALSE,"O&amp;M by processes";#N/A,#N/A,FALSE,"Elec Act vs Bud";#N/A,#N/A,FALSE,"G&amp;A";#N/A,#N/A,FALSE,"BGS";#N/A,#N/A,FALSE,"Res Cost"}</definedName>
    <definedName name="dada" localSheetId="18" hidden="1">{#N/A,#N/A,FALSE,"O&amp;M by processes";#N/A,#N/A,FALSE,"Elec Act vs Bud";#N/A,#N/A,FALSE,"G&amp;A";#N/A,#N/A,FALSE,"BGS";#N/A,#N/A,FALSE,"Res Cost"}</definedName>
    <definedName name="dada" localSheetId="17" hidden="1">{#N/A,#N/A,FALSE,"O&amp;M by processes";#N/A,#N/A,FALSE,"Elec Act vs Bud";#N/A,#N/A,FALSE,"G&amp;A";#N/A,#N/A,FALSE,"BGS";#N/A,#N/A,FALSE,"Res Cost"}</definedName>
    <definedName name="dada" hidden="1">{#N/A,#N/A,FALSE,"O&amp;M by processes";#N/A,#N/A,FALSE,"Elec Act vs Bud";#N/A,#N/A,FALSE,"G&amp;A";#N/A,#N/A,FALSE,"BGS";#N/A,#N/A,FALSE,"Res Cost"}</definedName>
    <definedName name="DAdditions">#REF!</definedName>
    <definedName name="dae">#REF!</definedName>
    <definedName name="DAF_Detail">#REF!</definedName>
    <definedName name="Daily_Encana">#REF!</definedName>
    <definedName name="daily_pk_vols">#REF!</definedName>
    <definedName name="Daily_Sullivan">#REF!</definedName>
    <definedName name="DANUM">#REF!</definedName>
    <definedName name="DAS">#REF!</definedName>
    <definedName name="dasda"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h">#REF!</definedName>
    <definedName name="Data" localSheetId="17">#REF!</definedName>
    <definedName name="Data">#REF!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3" localSheetId="17">#REF!</definedName>
    <definedName name="data_3">#REF!</definedName>
    <definedName name="data_Env">#REF!</definedName>
    <definedName name="data_FIN">#REF!,#REF!,#REF!,#REF!,#REF!,#REF!</definedName>
    <definedName name="data_NonOP">#REF!</definedName>
    <definedName name="data_PER">#REF!,#REF!,#REF!,#REF!,#REF!</definedName>
    <definedName name="data_Prod">#REF!</definedName>
    <definedName name="data_SiteGA">#REF!</definedName>
    <definedName name="data_year">#REF!</definedName>
    <definedName name="DATA1" localSheetId="17">#REF!</definedName>
    <definedName name="DATA1">#REF!</definedName>
    <definedName name="DATA10" localSheetId="17">#REF!</definedName>
    <definedName name="DATA10">#REF!</definedName>
    <definedName name="DATA11" localSheetId="17">#REF!</definedName>
    <definedName name="DATA11">#REF!</definedName>
    <definedName name="DATA12" localSheetId="17">#REF!</definedName>
    <definedName name="DATA12">#REF!</definedName>
    <definedName name="DATA13" localSheetId="17">#REF!</definedName>
    <definedName name="DATA13">#REF!</definedName>
    <definedName name="DATA14" localSheetId="17">#REF!</definedName>
    <definedName name="DATA14">#REF!</definedName>
    <definedName name="DATA15" localSheetId="17">#REF!</definedName>
    <definedName name="DATA15">#REF!</definedName>
    <definedName name="DATA16" localSheetId="17">#REF!</definedName>
    <definedName name="DATA16">#REF!</definedName>
    <definedName name="DATA17" localSheetId="17">#REF!</definedName>
    <definedName name="DATA17">#REF!</definedName>
    <definedName name="DATA18" localSheetId="17">#REF!</definedName>
    <definedName name="DATA18">#REF!</definedName>
    <definedName name="DATA19" localSheetId="17">#REF!</definedName>
    <definedName name="DATA19">#REF!</definedName>
    <definedName name="DATA2" localSheetId="17">#REF!</definedName>
    <definedName name="DATA2">#REF!</definedName>
    <definedName name="DATA20" localSheetId="17">#REF!</definedName>
    <definedName name="DATA20">#REF!</definedName>
    <definedName name="DATA21" localSheetId="17">#REF!</definedName>
    <definedName name="DATA21">#REF!</definedName>
    <definedName name="DATA22" localSheetId="17">#REF!</definedName>
    <definedName name="DATA22">#REF!</definedName>
    <definedName name="DATA23" localSheetId="17">#REF!</definedName>
    <definedName name="DATA23">#REF!</definedName>
    <definedName name="DATA24" localSheetId="17">#REF!</definedName>
    <definedName name="DATA24">#REF!</definedName>
    <definedName name="DATA25" localSheetId="17">#REF!</definedName>
    <definedName name="DATA25">#REF!</definedName>
    <definedName name="DATA26" localSheetId="17">#REF!</definedName>
    <definedName name="DATA26">#REF!</definedName>
    <definedName name="DATA27" localSheetId="17">#REF!</definedName>
    <definedName name="DATA27">#REF!</definedName>
    <definedName name="DATA28" localSheetId="17">#REF!</definedName>
    <definedName name="DATA28">#REF!</definedName>
    <definedName name="DATA29">#REF!</definedName>
    <definedName name="DATA3" localSheetId="17">#REF!</definedName>
    <definedName name="DATA3">#REF!</definedName>
    <definedName name="DATA30">#REF!</definedName>
    <definedName name="DATA4" localSheetId="17">#REF!</definedName>
    <definedName name="DATA4">#REF!</definedName>
    <definedName name="DATA5" localSheetId="17">#REF!</definedName>
    <definedName name="DATA5">#REF!</definedName>
    <definedName name="DATA6" localSheetId="17">#REF!</definedName>
    <definedName name="DATA6">#REF!</definedName>
    <definedName name="DATA7" localSheetId="17">#REF!</definedName>
    <definedName name="DATA7">#REF!</definedName>
    <definedName name="DATA8" localSheetId="17">#REF!</definedName>
    <definedName name="DATA8">#REF!</definedName>
    <definedName name="DATA9" localSheetId="17">#REF!</definedName>
    <definedName name="DATA9">#REF!</definedName>
    <definedName name="Data99">#REF!</definedName>
    <definedName name="_xlnm.Database" localSheetId="17">OFFSET(#REF!,0,0,COUNTA(#REF!),11)</definedName>
    <definedName name="_xlnm.Database">OFFSET(#REF!,0,0,COUNTA(#REF!),11)</definedName>
    <definedName name="Database1">#REF!</definedName>
    <definedName name="databaseagreed">#N/A</definedName>
    <definedName name="databaseagreedq2">#REF!</definedName>
    <definedName name="databaseagreedq4">#REF!</definedName>
    <definedName name="DatabaseNameCopy">#REF!</definedName>
    <definedName name="DatabaseNameDG">#REF!</definedName>
    <definedName name="DatabseNameOut">#REF!</definedName>
    <definedName name="DATALINE">#REF!</definedName>
    <definedName name="DataRange">#REF!</definedName>
    <definedName name="Dataset_ID">#REF!</definedName>
    <definedName name="Dataset_Month_Number">#REF!</definedName>
    <definedName name="Dataset_Name">#REF!</definedName>
    <definedName name="Dataset_Period">#REF!</definedName>
    <definedName name="Dataset_Year">#REF!</definedName>
    <definedName name="DatasetType">#REF!</definedName>
    <definedName name="datasort">#REF!</definedName>
    <definedName name="Date" hidden="1">"b1"</definedName>
    <definedName name="Date_Cnst_Loan">#REF!</definedName>
    <definedName name="Date_Coll_Start">#REF!</definedName>
    <definedName name="Date_Comm_Ops">#REF!</definedName>
    <definedName name="Date_complete">#REF!</definedName>
    <definedName name="Date_dissolved_or_merged">#REF!</definedName>
    <definedName name="Date_Equip_Del">#REF!</definedName>
    <definedName name="Date_Erec_Complt">#REF!</definedName>
    <definedName name="Date_Erec_Days">#REF!</definedName>
    <definedName name="Date_Erec_Start">#REF!</definedName>
    <definedName name="Date_Fnd_Cmplt">#REF!</definedName>
    <definedName name="Date_Formed_or_Acquired">#REF!</definedName>
    <definedName name="Date_Grd_Brk">#REF!</definedName>
    <definedName name="Date_Mech_Complt_End">#REF!</definedName>
    <definedName name="Date_Partial_Yr">#REF!</definedName>
    <definedName name="date_price_table">#REF!</definedName>
    <definedName name="Date_Prj_COD" localSheetId="17">#REF!</definedName>
    <definedName name="Date_Prj_COD">#REF!</definedName>
    <definedName name="Date_Proj_Start">#REF!</definedName>
    <definedName name="Date_Rd_Start">#REF!</definedName>
    <definedName name="Date_SubS_Energize">#REF!</definedName>
    <definedName name="Date_Term_Loan_Beg">#REF!</definedName>
    <definedName name="Date_Term_Loan_End">#REF!</definedName>
    <definedName name="Date_TLine_Complt">#REF!</definedName>
    <definedName name="Date_TLine_Start">#REF!</definedName>
    <definedName name="Date_to_reviewer">#REF!</definedName>
    <definedName name="Date_Trans_Start">#REF!</definedName>
    <definedName name="Date_WFarm_Start">#REF!</definedName>
    <definedName name="Date_WTG_Last_Comm">#REF!</definedName>
    <definedName name="DATE1">#REF!</definedName>
    <definedName name="DateAcquisition" localSheetId="17">#REF!</definedName>
    <definedName name="DateAcquisition">#N/A</definedName>
    <definedName name="DateColumn">#REF!</definedName>
    <definedName name="DateColumnRowOut">#REF!</definedName>
    <definedName name="DateComOp" localSheetId="17">#REF!</definedName>
    <definedName name="DateComOp">#N/A</definedName>
    <definedName name="datefirst">#REF!</definedName>
    <definedName name="DateHeader" localSheetId="17">#REF!</definedName>
    <definedName name="DateHeader">#REF!</definedName>
    <definedName name="DateI2" localSheetId="17">#REF!</definedName>
    <definedName name="DateI2">#REF!</definedName>
    <definedName name="DateI3" localSheetId="17">#REF!</definedName>
    <definedName name="DateI3">#REF!</definedName>
    <definedName name="DateI5" localSheetId="17">#REF!</definedName>
    <definedName name="DateI5">#REF!</definedName>
    <definedName name="DateI6">#REF!</definedName>
    <definedName name="dateline">#REF!</definedName>
    <definedName name="DateSet">#REF!</definedName>
    <definedName name="david">#REF!,#REF!,#REF!,#REF!,#REF!,#REF!,#REF!</definedName>
    <definedName name="DavisBacon">#REF!</definedName>
    <definedName name="day_so">#REF!</definedName>
    <definedName name="DAYPROGRAM">#REF!</definedName>
    <definedName name="days">#REF!</definedName>
    <definedName name="Days_in_the_Month">#REF!</definedName>
    <definedName name="Days_year">365</definedName>
    <definedName name="DaySelection">#REF!</definedName>
    <definedName name="DaysInMonth" localSheetId="17">#REF!</definedName>
    <definedName name="DaysInMonth">#REF!</definedName>
    <definedName name="DaysInventory">#REF!</definedName>
    <definedName name="DaysList">#REF!</definedName>
    <definedName name="DaysPayable">#REF!</definedName>
    <definedName name="DB_CPK">#N/A</definedName>
    <definedName name="DB_CPK1">#REF!</definedName>
    <definedName name="DB_CPK2">#REF!</definedName>
    <definedName name="DB_CPK3">#REF!</definedName>
    <definedName name="DB_CUST">#N/A</definedName>
    <definedName name="DB_EGR">#N/A</definedName>
    <definedName name="DB_EGR1">#REF!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B_Type">#REF!</definedName>
    <definedName name="DCDENOM">#REF!</definedName>
    <definedName name="DCF">#REF!</definedName>
    <definedName name="DCF_AREA">#REF!</definedName>
    <definedName name="DCFACTOR">#REF!</definedName>
    <definedName name="DChurn">#REF!</definedName>
    <definedName name="DChurnRate">#REF!</definedName>
    <definedName name="DCNUMER">#REF!</definedName>
    <definedName name="dd" localSheetId="18" hidden="1">{#N/A,#N/A,FALSE,"95CAPGRY"}</definedName>
    <definedName name="dd" localSheetId="17" hidden="1">{#N/A,#N/A,FALSE,"95CAPGRY"}</definedName>
    <definedName name="dd" hidden="1">{#N/A,#N/A,FALSE,"95CAPGRY"}</definedName>
    <definedName name="DD.">#REF!</definedName>
    <definedName name="DDate" localSheetId="18">OFFSET(#REF!,0,0,CNT-1,1)</definedName>
    <definedName name="DDate">OFFSET(#REF!,0,0,CNT-1,1)</definedName>
    <definedName name="ddd" localSheetId="18" hidden="1">{"CUR",#N/A,FALSE,"Summary";"PE",#N/A,FALSE,"Accounting";"EXPE",#N/A,FALSE,"Accounting";"EXPAS",#N/A,FALSE,"Accounting";"EXPL",#N/A,FALSE,"Accounting"}</definedName>
    <definedName name="Ddd" localSheetId="17">#REF!,#REF!,#REF!</definedName>
    <definedName name="ddd" hidden="1">{"CUR",#N/A,FALSE,"Summary";"PE",#N/A,FALSE,"Accounting";"EXPE",#N/A,FALSE,"Accounting";"EXPAS",#N/A,FALSE,"Accounting";"EXPL",#N/A,FALSE,"Accounting"}</definedName>
    <definedName name="DDDD">#REF!</definedName>
    <definedName name="ddddd" localSheetId="18" hidden="1">{"Summary Schedule",#N/A,FALSE,"Sheet1";"Divisional Support",#N/A,FALSE,"Sheet2";"Corporate Support",#N/A,FALSE,"Sheet3"}</definedName>
    <definedName name="ddddd" localSheetId="17" hidden="1">{"Summary Schedule",#N/A,FALSE,"Sheet1";"Divisional Support",#N/A,FALSE,"Sheet2";"Corporate Support",#N/A,FALSE,"Sheet3"}</definedName>
    <definedName name="ddddd" hidden="1">{"Summary Schedule",#N/A,FALSE,"Sheet1";"Divisional Support",#N/A,FALSE,"Sheet2";"Corporate Support",#N/A,FALSE,"Sheet3"}</definedName>
    <definedName name="dddddda" localSheetId="18" hidden="1">{"Summary Schedule",#N/A,FALSE,"Sheet1";"Divisional Support",#N/A,FALSE,"Sheet2";"Corporate Support",#N/A,FALSE,"Sheet3"}</definedName>
    <definedName name="dddddda" localSheetId="17" hidden="1">{"Summary Schedule",#N/A,FALSE,"Sheet1";"Divisional Support",#N/A,FALSE,"Sheet2";"Corporate Support",#N/A,FALSE,"Sheet3"}</definedName>
    <definedName name="dddddda" hidden="1">{"Summary Schedule",#N/A,FALSE,"Sheet1";"Divisional Support",#N/A,FALSE,"Sheet2";"Corporate Support",#N/A,FALSE,"Sheet3"}</definedName>
    <definedName name="ddddddddddddddddd" localSheetId="18" hidden="1">{0;5;10;5;10;13;13;13;8;5;5;10;14;13;13;13;13;5;10;14;13;5;10;1;2;24}</definedName>
    <definedName name="ddddddddddddddddd" hidden="1">{0;5;10;5;10;13;13;13;8;5;5;10;14;13;13;13;13;5;10;14;13;5;10;1;2;24}</definedName>
    <definedName name="Deals">#REF!</definedName>
    <definedName name="Deals2">#REF!</definedName>
    <definedName name="Debit">#REF!</definedName>
    <definedName name="DEBITS">#REF!</definedName>
    <definedName name="DEBT" localSheetId="17">#REF!</definedName>
    <definedName name="DEBT">#N/A</definedName>
    <definedName name="debt_amt">#REF!</definedName>
    <definedName name="debt_calculated">#REF!</definedName>
    <definedName name="debt_ebitda">#REF!</definedName>
    <definedName name="debt_ebitda_30_debt">#REF!</definedName>
    <definedName name="debt_ebitda_all_debt">#REF!</definedName>
    <definedName name="debt_ebitda_all_equity">#REF!</definedName>
    <definedName name="Debt_Percent">#REF!</definedName>
    <definedName name="Debt_Schedule" localSheetId="17">#REF!</definedName>
    <definedName name="Debt_Schedule">#N/A</definedName>
    <definedName name="Debt_Switch">#REF!</definedName>
    <definedName name="DEBT1" localSheetId="17">#REF!</definedName>
    <definedName name="DEBT1">#N/A</definedName>
    <definedName name="debt97">#REF!</definedName>
    <definedName name="debt98">#REF!</definedName>
    <definedName name="debt99">#REF!</definedName>
    <definedName name="debtall">#REF!</definedName>
    <definedName name="DebtCap">#REF!</definedName>
    <definedName name="debtperc">#REF!</definedName>
    <definedName name="debtsenior">#REF!</definedName>
    <definedName name="DebtTerm" localSheetId="17">#REF!</definedName>
    <definedName name="DebtTerm">#REF!</definedName>
    <definedName name="dec" localSheetId="17">#REF!</definedName>
    <definedName name="DEC">#N/A</definedName>
    <definedName name="DecCP">#REF!</definedName>
    <definedName name="deccwip">#REF!</definedName>
    <definedName name="Decisions">1</definedName>
    <definedName name="Decom_Case">#REF!</definedName>
    <definedName name="Decommisioning">#REF!</definedName>
    <definedName name="DEDENOM">#REF!</definedName>
    <definedName name="def_pct" localSheetId="17">#REF!</definedName>
    <definedName name="def_pct">#REF!</definedName>
    <definedName name="DEFACTOR">#REF!</definedName>
    <definedName name="DefaultCopy" localSheetId="19">#REF!</definedName>
    <definedName name="DefaultCopy" localSheetId="2">#REF!</definedName>
    <definedName name="DefaultCopy" localSheetId="15">#REF!</definedName>
    <definedName name="DefaultCopy" localSheetId="17">#REF!</definedName>
    <definedName name="DefaultCopy">#REF!</definedName>
    <definedName name="DefaultPageMember1">#REF!</definedName>
    <definedName name="DefaultPaste" localSheetId="19">#REF!</definedName>
    <definedName name="DefaultPaste" localSheetId="15">#REF!</definedName>
    <definedName name="DefaultPaste" localSheetId="17">#REF!</definedName>
    <definedName name="DefaultPaste">#REF!</definedName>
    <definedName name="DefaultTitle">#REF!</definedName>
    <definedName name="DefaultUDA">#REF!</definedName>
    <definedName name="defcit_pct">#REF!</definedName>
    <definedName name="Deferral_Interest_Rate">#REF!</definedName>
    <definedName name="Deferral_Recovery">#REF!</definedName>
    <definedName name="DeferredTaxes">#REF!</definedName>
    <definedName name="deficiency_factor" localSheetId="17">#REF!</definedName>
    <definedName name="deficiency_factor">#REF!</definedName>
    <definedName name="deficiency_rate" localSheetId="17">#REF!</definedName>
    <definedName name="deficiency_rate">#REF!</definedName>
    <definedName name="deficit_pct" localSheetId="17">#REF!</definedName>
    <definedName name="deficit_pct">#REF!</definedName>
    <definedName name="DefTax">#REF!</definedName>
    <definedName name="DEG_HR" localSheetId="17">#REF!</definedName>
    <definedName name="DEG_HR">#N/A</definedName>
    <definedName name="DEG_POWER" localSheetId="17">#REF!</definedName>
    <definedName name="DEG_POWER">#N/A</definedName>
    <definedName name="DEGR_NET_CAP" localSheetId="17">#REF!</definedName>
    <definedName name="DEGR_NET_CAP">#N/A</definedName>
    <definedName name="delete" localSheetId="10" hidden="1">{#N/A,#N/A,FALSE,"CURRENT"}</definedName>
    <definedName name="delete" localSheetId="15" hidden="1">{#N/A,#N/A,FALSE,"CURRENT"}</definedName>
    <definedName name="delete" localSheetId="18" hidden="1">{#N/A,#N/A,FALSE,"CURRENT"}</definedName>
    <definedName name="delete" localSheetId="17" hidden="1">{"summary",#N/A,FALSE,"PCR DIRECTORY"}</definedName>
    <definedName name="delete" hidden="1">{#N/A,#N/A,FALSE,"CURRENT"}</definedName>
    <definedName name="Delivery_Start_1" localSheetId="17">#REF!</definedName>
    <definedName name="Delivery_Start_1">#N/A</definedName>
    <definedName name="Delivery_Start_2">#REF!</definedName>
    <definedName name="Denbury_WASP">#REF!</definedName>
    <definedName name="DenburyResidueValues">#REF!</definedName>
    <definedName name="DENUMER">#REF!</definedName>
    <definedName name="DEP" localSheetId="17">#REF!</definedName>
    <definedName name="DEP">#N/A</definedName>
    <definedName name="dep_book">#REF!</definedName>
    <definedName name="DEP101_2000">#REF!</definedName>
    <definedName name="DEP101_2000S">#REF!</definedName>
    <definedName name="DEP101_6000">#REF!</definedName>
    <definedName name="DEP101_6001">#REF!</definedName>
    <definedName name="DEP101_6137">#REF!</definedName>
    <definedName name="DEP101_6139">#REF!</definedName>
    <definedName name="DEP101_6140">#REF!</definedName>
    <definedName name="DEP101_6147">#REF!</definedName>
    <definedName name="DEP101_6148">#REF!</definedName>
    <definedName name="DEP101_6151">#REF!</definedName>
    <definedName name="DEP101_6154">#REF!</definedName>
    <definedName name="DEP101_6155">#REF!</definedName>
    <definedName name="DEP101_6156">#REF!</definedName>
    <definedName name="DEP101_6159">#REF!</definedName>
    <definedName name="DEP101_6160">#REF!</definedName>
    <definedName name="DEP101_6161">#REF!</definedName>
    <definedName name="DEP101_6164">#REF!</definedName>
    <definedName name="DEP101_6165">#REF!</definedName>
    <definedName name="DEP101_6168">#REF!</definedName>
    <definedName name="DEP101_6176">#REF!</definedName>
    <definedName name="DEP101_6177">#REF!</definedName>
    <definedName name="DEP101_6192">#REF!</definedName>
    <definedName name="DEP101_6193">#REF!</definedName>
    <definedName name="DEP101_6196">#REF!</definedName>
    <definedName name="DEP101_6197">#REF!</definedName>
    <definedName name="DEP101_6198">#REF!</definedName>
    <definedName name="DEP101_6199">#REF!</definedName>
    <definedName name="DEP101_6204">#REF!</definedName>
    <definedName name="DEP101_6212">#REF!</definedName>
    <definedName name="DEP101_6214">#REF!</definedName>
    <definedName name="DEP101_6217">#REF!</definedName>
    <definedName name="DEP101_6218">#REF!</definedName>
    <definedName name="DEP101_6219">#REF!</definedName>
    <definedName name="DEP101_6220">#REF!</definedName>
    <definedName name="DEP101_6224">#REF!</definedName>
    <definedName name="DEP101_6225">#REF!</definedName>
    <definedName name="DEP101_6228">#REF!</definedName>
    <definedName name="DEP101_6230">#REF!</definedName>
    <definedName name="DEP101_6231">#REF!</definedName>
    <definedName name="DEP101_6233">#REF!</definedName>
    <definedName name="DEP101_6236">#REF!</definedName>
    <definedName name="DEP101_6238">#REF!</definedName>
    <definedName name="DEP101_6239">#REF!</definedName>
    <definedName name="DEP101_6242">#REF!</definedName>
    <definedName name="DEP101_6246">#REF!</definedName>
    <definedName name="DEP101_6249">#REF!</definedName>
    <definedName name="DEP101_6251">#REF!</definedName>
    <definedName name="DEP101_6252">#REF!</definedName>
    <definedName name="DEP101_6257">#REF!</definedName>
    <definedName name="DEP101_6258">#REF!</definedName>
    <definedName name="DEP101_6261">#REF!</definedName>
    <definedName name="DEP101_6295">#REF!</definedName>
    <definedName name="DEP101_6303">#REF!</definedName>
    <definedName name="DEP130_6176">#REF!</definedName>
    <definedName name="DEP130_6204">#REF!</definedName>
    <definedName name="DEP130_6228">#REF!</definedName>
    <definedName name="DEP130_6230">#REF!</definedName>
    <definedName name="DEP130_6231">#REF!</definedName>
    <definedName name="DEP130_6238">#REF!</definedName>
    <definedName name="DEP130_6246">#REF!</definedName>
    <definedName name="DEP130_6257">#REF!</definedName>
    <definedName name="DEPAMT">#REF!</definedName>
    <definedName name="DEPARTMENTS">#REF!</definedName>
    <definedName name="DepnCase">#REF!</definedName>
    <definedName name="Deposit" localSheetId="18">HLOOKUP(ProjectYear,tblEnergyRate,swEnergytbl+1)</definedName>
    <definedName name="Deposit" localSheetId="17">HLOOKUP(ProjectYear,tblEnergyRate,swEnergytbl+1)</definedName>
    <definedName name="Deposit">HLOOKUP(ProjectYear,tblEnergyRate,swEnergytbl+1)</definedName>
    <definedName name="DEPR">#REF!</definedName>
    <definedName name="DEPR_ALL">#REF!</definedName>
    <definedName name="depr_group_id_valid_values">#REF!</definedName>
    <definedName name="DEPR_KS">#REF!</definedName>
    <definedName name="DEPR_MO">#REF!</definedName>
    <definedName name="DEPR_OK">#REF!</definedName>
    <definedName name="Depr_Rates">#REF!</definedName>
    <definedName name="DeprAdj1">#REF!</definedName>
    <definedName name="DeprAdj12">#REF!</definedName>
    <definedName name="DeprAdj14">#REF!</definedName>
    <definedName name="DeprAdj15">#REF!</definedName>
    <definedName name="DeprAdj16">#REF!</definedName>
    <definedName name="DeprAdj17">#REF!</definedName>
    <definedName name="DeprCol">#REF!</definedName>
    <definedName name="DeprData">#REF!</definedName>
    <definedName name="DEPRECAMORT">#REF!</definedName>
    <definedName name="Depreciation">#REF!</definedName>
    <definedName name="Depreciation_Life" localSheetId="17">#REF!</definedName>
    <definedName name="Depreciation_Life">#N/A</definedName>
    <definedName name="Depreciation_Period" localSheetId="17">#REF!</definedName>
    <definedName name="Depreciation_Period">#N/A</definedName>
    <definedName name="Depreciation_Period_Additions" localSheetId="17">#REF!</definedName>
    <definedName name="Depreciation_Period_Additions">#N/A</definedName>
    <definedName name="Depreciation_Schedule">#REF!</definedName>
    <definedName name="depreciation97">#REF!</definedName>
    <definedName name="depreciation98">#REF!</definedName>
    <definedName name="depreciation99">#REF!</definedName>
    <definedName name="Deprecitaion_Additions" localSheetId="17">#REF!</definedName>
    <definedName name="Deprecitaion_Additions">#N/A</definedName>
    <definedName name="DeptDescr">#REF!</definedName>
    <definedName name="DeptDescr2">#REF!</definedName>
    <definedName name="DeptID">#REF!</definedName>
    <definedName name="DeptID2">#REF!</definedName>
    <definedName name="des" localSheetId="18" hidden="1">{#N/A,#N/A,FALSE,"Transaction Summary-DTW";#N/A,#N/A,FALSE,"Proforma Five Yr";#N/A,#N/A,FALSE,"Occ and Rate"}</definedName>
    <definedName name="des" localSheetId="17" hidden="1">{#N/A,#N/A,FALSE,"Transaction Summary-DTW";#N/A,#N/A,FALSE,"Proforma Five Yr";#N/A,#N/A,FALSE,"Occ and Rate"}</definedName>
    <definedName name="des" hidden="1">{#N/A,#N/A,FALSE,"Transaction Summary-DTW";#N/A,#N/A,FALSE,"Proforma Five Yr";#N/A,#N/A,FALSE,"Occ and Rate"}</definedName>
    <definedName name="Desc">#REF!</definedName>
    <definedName name="DESCRIPTION">#REF!</definedName>
    <definedName name="DescriptionColumn1">#REF!</definedName>
    <definedName name="DescriptionColumn2">#REF!</definedName>
    <definedName name="DescriptionOut">#REF!</definedName>
    <definedName name="Design">#REF!</definedName>
    <definedName name="Desired1">#REF!</definedName>
    <definedName name="Desired2">#REF!</definedName>
    <definedName name="Desired3">#REF!</definedName>
    <definedName name="Desired4">#REF!</definedName>
    <definedName name="DesiredCIP1">#REF!</definedName>
    <definedName name="DesiredCIP2">#REF!</definedName>
    <definedName name="DesiredCIP3">#REF!</definedName>
    <definedName name="DesiredCIP4">#REF!</definedName>
    <definedName name="DestDBname">#REF!</definedName>
    <definedName name="DestStudyName">#REF!</definedName>
    <definedName name="DestStudyNameCopy">#REF!</definedName>
    <definedName name="DestUserName">#REF!</definedName>
    <definedName name="detail" localSheetId="19">#REF!</definedName>
    <definedName name="detail" localSheetId="15">#REF!</definedName>
    <definedName name="detail" localSheetId="17">#REF!</definedName>
    <definedName name="detail">#REF!</definedName>
    <definedName name="detail_colB">#REF!,#REF!,#REF!,#REF!,#REF!,#REF!</definedName>
    <definedName name="detail_colS">#REF!,#REF!,#REF!,#REF!,#REF!</definedName>
    <definedName name="detail_data">#REF!,#REF!</definedName>
    <definedName name="DETAIL_EST">#REF!</definedName>
    <definedName name="DetailCalc" comment="Detail calculation for establishing the regulatory asset or liability along with the tax gross up" localSheetId="17">#REF!</definedName>
    <definedName name="DetailCalc" comment="Detail calculation for establishing the regulatory asset or liability along with the tax gross up">#REF!</definedName>
    <definedName name="Dette_financière_nette">#REF!</definedName>
    <definedName name="deyut">#REF!</definedName>
    <definedName name="DF_GRID_1">#REF!</definedName>
    <definedName name="DF_Sheet4_GRID_1" localSheetId="18">By #REF!</definedName>
    <definedName name="DF_Sheet4_GRID_1" localSheetId="17">By #REF!</definedName>
    <definedName name="DF_Sheet4_GRID_1">By #REF!</definedName>
    <definedName name="dfas">#REF!</definedName>
    <definedName name="dfd">#REF!,#REF!,#REF!,#REF!</definedName>
    <definedName name="dfdsfdfs" localSheetId="18"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localSheetId="17"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hidden="1">{"Earnings",#N/A,FALSE,"Earnings";"balancesheet",#N/A,FALSE,"BalanceSheet";"change in cash",#N/A,FALSE,"CashFlow";"oil and gas results",#N/A,FALSE,"Oil and Gas Earnings";"foreign oil and gas results",#N/A,FALSE,"Foreign O&amp;G";"oil and gas details",#N/A,FALSE,"Foreign O&amp;G";"capexsum",#N/A,FALSE,"CAPEX Sum"}</definedName>
    <definedName name="dfg"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localSheetId="17" hidden="1">{"SEP",#N/A,FALSE,"SEP"}</definedName>
    <definedName name="df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daa">#REF!</definedName>
    <definedName name="DFTSR">#REF!</definedName>
    <definedName name="dghjhb">#REF!</definedName>
    <definedName name="Dial_Up_Port_Analysis">#REF!</definedName>
    <definedName name="DICF">#REF!</definedName>
    <definedName name="DIF_DETAIL">#REF!</definedName>
    <definedName name="DIF_SUM">#REF!</definedName>
    <definedName name="DIF_SUM_SUM">#REF!</definedName>
    <definedName name="Diff">#REF!</definedName>
    <definedName name="diffexpl">#REF!</definedName>
    <definedName name="digital">#REF!</definedName>
    <definedName name="diluted_sh">#REF!</definedName>
    <definedName name="DIR_HOURS">#REF!</definedName>
    <definedName name="Directbury_Excavation">#REF!</definedName>
    <definedName name="Directbury_Width">#REF!</definedName>
    <definedName name="dis_EPS">#REF!</definedName>
    <definedName name="disc_payback" localSheetId="17">#REF!</definedName>
    <definedName name="disc_payback">#REF!</definedName>
    <definedName name="Discount_Rate" localSheetId="17">#REF!</definedName>
    <definedName name="Discount_Rate">#N/A</definedName>
    <definedName name="DISCOUNTED_CASH_FLOW_ANALYSIS">#REF!</definedName>
    <definedName name="DiscountRates_Cur">#REF!</definedName>
    <definedName name="DiscStart">#REF!</definedName>
    <definedName name="DismissItemDlog">#REF!</definedName>
    <definedName name="DISPATCH" localSheetId="17">#REF!</definedName>
    <definedName name="DISPATCH">#N/A</definedName>
    <definedName name="DISPLAY">#N/A</definedName>
    <definedName name="Dist">#REF!</definedName>
    <definedName name="DistProd">#REF!</definedName>
    <definedName name="DISTR">#REF!</definedName>
    <definedName name="DIT_Rollforward">#REF!</definedName>
    <definedName name="DIV">#REF!</definedName>
    <definedName name="Dividend" localSheetId="17">#REF!</definedName>
    <definedName name="Dividend">#N/A</definedName>
    <definedName name="DivRecDed">#REF!</definedName>
    <definedName name="djdhgv">#REF!</definedName>
    <definedName name="djgjhfk">#REF!</definedName>
    <definedName name="djyty">#REF!</definedName>
    <definedName name="dkdii.showgraph">#REF!</definedName>
    <definedName name="dkhhf">#REF!</definedName>
    <definedName name="dkwh" localSheetId="18">OFFSET(#REF!,0,0,CNT-1,1)</definedName>
    <definedName name="dkwh">OFFSET(#REF!,0,0,CNT-1,1)</definedName>
    <definedName name="DL">#REF!</definedName>
    <definedName name="dlg_typs" localSheetId="18" hidden="1">{"EXCELHLP.HLP!1802";5;10;5;10;13;13;13;8;5;5;10;14;13;13;13;13;5;10;14;13;5;10;1;2;24}</definedName>
    <definedName name="dlg_typs" hidden="1">{"EXCELHLP.HLP!1802";5;10;5;10;13;13;13;8;5;5;10;14;13;13;13;13;5;10;14;13;5;10;1;2;24}</definedName>
    <definedName name="DLS">#REF!</definedName>
    <definedName name="DME_BeforeCloseCompleted">"False"</definedName>
    <definedName name="DME_Dirty">"False"</definedName>
    <definedName name="DME_LocalFile">"True"</definedName>
    <definedName name="DMK">#REF!</definedName>
    <definedName name="dmoe" hidden="1">"45E1EZH1GI603A6TQ7A2B7Y0J"</definedName>
    <definedName name="DNew">#REF!</definedName>
    <definedName name="Doc_AR">#REF!</definedName>
    <definedName name="DOC1A">#REF!</definedName>
    <definedName name="docket_no">#REF!</definedName>
    <definedName name="docket_num">#REF!</definedName>
    <definedName name="DocumentName" hidden="1">"b1"</definedName>
    <definedName name="DocumentNum" hidden="1">"a1"</definedName>
    <definedName name="DOFTSR">#REF!</definedName>
    <definedName name="doge">#REF!,#REF!,#REF!,#REF!</definedName>
    <definedName name="DollarHeader">#REF!</definedName>
    <definedName name="Dom_For">#REF!</definedName>
    <definedName name="Don_10" localSheetId="17" hidden="1">#REF!</definedName>
    <definedName name="Don_10" hidden="1">#REF!</definedName>
    <definedName name="Don_11" hidden="1">255</definedName>
    <definedName name="Don_12" localSheetId="17" hidden="1">#REF!</definedName>
    <definedName name="Don_12" hidden="1">#REF!</definedName>
    <definedName name="Don_13" localSheetId="17" hidden="1">#REF!</definedName>
    <definedName name="Don_13" hidden="1">#REF!</definedName>
    <definedName name="Don_14" localSheetId="17" hidden="1">#REF!</definedName>
    <definedName name="Don_14" hidden="1">#REF!</definedName>
    <definedName name="don_2" hidden="1">#REF!</definedName>
    <definedName name="Don_3" hidden="1">#REF!</definedName>
    <definedName name="Don_4" hidden="1">#REF!</definedName>
    <definedName name="Don_5" hidden="1">#REF!</definedName>
    <definedName name="Don_6" hidden="1">#REF!</definedName>
    <definedName name="Don_7" hidden="1">#REF!</definedName>
    <definedName name="Don_8" hidden="1">#REF!</definedName>
    <definedName name="Don_9" hidden="1">#REF!</definedName>
    <definedName name="DONE">#REF!</definedName>
    <definedName name="DOpening">#REF!</definedName>
    <definedName name="dosc">#REF!</definedName>
    <definedName name="doscds">#REF!</definedName>
    <definedName name="doswtxinc">#REF!</definedName>
    <definedName name="doubtxinc">#REF!</definedName>
    <definedName name="dove">#REF!</definedName>
    <definedName name="DP" localSheetId="17">#REF!</definedName>
    <definedName name="DP">#N/A</definedName>
    <definedName name="DP_2" localSheetId="17">#REF!</definedName>
    <definedName name="DP_2">#N/A</definedName>
    <definedName name="DPC">#REF!</definedName>
    <definedName name="DPLT">#REF!</definedName>
    <definedName name="DR" localSheetId="17">#REF!</definedName>
    <definedName name="DR">#REF!</definedName>
    <definedName name="DR_1">#N/A</definedName>
    <definedName name="DR_OL">#REF!</definedName>
    <definedName name="DR_SV">#REF!</definedName>
    <definedName name="DRB">#REF!</definedName>
    <definedName name="Drop_CWIP">#REF!</definedName>
    <definedName name="dryws4">#REF!</definedName>
    <definedName name="ds">#REF!,#REF!,#REF!,#REF!</definedName>
    <definedName name="dsafasdfasdf" hidden="1">#REF!</definedName>
    <definedName name="dsfds" localSheetId="17" hidden="1">#REF!</definedName>
    <definedName name="dsfds" hidden="1">#REF!</definedName>
    <definedName name="dsfhgrte">#REF!</definedName>
    <definedName name="DSL_detail">#REF!</definedName>
    <definedName name="DSO">#REF!</definedName>
    <definedName name="DSR" localSheetId="17">#REF!</definedName>
    <definedName name="DSR">#N/A</definedName>
    <definedName name="DSR_FEE" localSheetId="17">#REF!</definedName>
    <definedName name="DSR_FEE">#N/A</definedName>
    <definedName name="DSR_MOS" localSheetId="17">#REF!</definedName>
    <definedName name="DSR_MOS">#N/A</definedName>
    <definedName name="DT">#REF!</definedName>
    <definedName name="DTABLE">#REF!</definedName>
    <definedName name="dtdg">#REF!</definedName>
    <definedName name="DTransfers">#REF!</definedName>
    <definedName name="dtyea">#REF!</definedName>
    <definedName name="Ductbank">#REF!</definedName>
    <definedName name="Ductbank_Excavation">#REF!</definedName>
    <definedName name="Ductbank_Width">#REF!</definedName>
    <definedName name="DUEDATE">#REF!</definedName>
    <definedName name="dukfg">#REF!,#REF!,#REF!,#REF!</definedName>
    <definedName name="Duration_Delta">#REF!</definedName>
    <definedName name="dvgsfdvfds">#REF!</definedName>
    <definedName name="DVNAM">"STAN"</definedName>
    <definedName name="DVTYP">"PRINTER"</definedName>
    <definedName name="dyjtyj">#REF!</definedName>
    <definedName name="dyjytdiyu">#REF!</definedName>
    <definedName name="dytdjd">#REF!</definedName>
    <definedName name="dytjtdyj">#REF!</definedName>
    <definedName name="dyujytj">#REF!</definedName>
    <definedName name="E">#REF!</definedName>
    <definedName name="E_1">#REF!</definedName>
    <definedName name="E_Rate" localSheetId="18">HLOOKUP(ProjectYear,tblEnergyRate,swEnergytbl+1)</definedName>
    <definedName name="E_Rate" localSheetId="17">HLOOKUP(ProjectYear,tblEnergyRate,swEnergytbl+1)</definedName>
    <definedName name="E_Rate">HLOOKUP(ProjectYear,tblEnergyRate,swEnergytbl+1)</definedName>
    <definedName name="e6u">#REF!</definedName>
    <definedName name="ea"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MT">#REF!</definedName>
    <definedName name="EAMT1">#REF!</definedName>
    <definedName name="EAMT2">#REF!</definedName>
    <definedName name="EAMT3">#REF!</definedName>
    <definedName name="earfe"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BDIAT">#REF!</definedName>
    <definedName name="ebentxinc">#REF!</definedName>
    <definedName name="EBIT">#REF!</definedName>
    <definedName name="EBITDA">#REF!</definedName>
    <definedName name="Ebitda_MA">#REF!</definedName>
    <definedName name="ebitda_share">#REF!</definedName>
    <definedName name="EBITDA_Share_1999">#REF!</definedName>
    <definedName name="EBITDA_Share_2000">#REF!</definedName>
    <definedName name="ebitda_share_30_debt">#REF!</definedName>
    <definedName name="ebitda_share_all_debt">#REF!</definedName>
    <definedName name="ebitda_share_all_equity">#REF!</definedName>
    <definedName name="EBITDA00">#REF!</definedName>
    <definedName name="ebitda01">#REF!</definedName>
    <definedName name="EBITDA97">#REF!</definedName>
    <definedName name="EBITDA98">#REF!</definedName>
    <definedName name="EBITDA99">#REF!</definedName>
    <definedName name="EBITDAMargin">#REF!</definedName>
    <definedName name="EBITDASUM">#REF!</definedName>
    <definedName name="EBITMargin">#REF!</definedName>
    <definedName name="EC">#REF!</definedName>
    <definedName name="ECALC">#REF!</definedName>
    <definedName name="ECDescr">#REF!</definedName>
    <definedName name="ECDescr2">#REF!</definedName>
    <definedName name="ECID">#REF!</definedName>
    <definedName name="economy">#REF!</definedName>
    <definedName name="ED8_BIOFLORA_Print">#REF!</definedName>
    <definedName name="edfasdfasdf" localSheetId="18">{"EXCELHLP.HLP!1802";5;10;5;10;13;13;13;8;5;5;10;14;13;13;13;13;5;10;14;13;5;10;1;2;24}</definedName>
    <definedName name="edfasdfasdf">{"EXCELHLP.HLP!1802";5;10;5;10;13;13;13;8;5;5;10;14;13;13;13;13;5;10;14;13;5;10;1;2;24}</definedName>
    <definedName name="EDGERTON">#REF!</definedName>
    <definedName name="editgraph">#REF!</definedName>
    <definedName name="ee" localSheetId="18" hidden="1">{"Kontenverteilung",#N/A,FALSE,"H A Ü"}</definedName>
    <definedName name="ee" localSheetId="17" hidden="1">{"Kontenverteilung",#N/A,FALSE,"H A Ü"}</definedName>
    <definedName name="ee" hidden="1">{"Kontenverteilung",#N/A,FALSE,"H A Ü"}</definedName>
    <definedName name="EEE"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17">#REF!</definedName>
    <definedName name="EEE"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localSheetId="10" hidden="1">{#N/A,#N/A,FALSE,"O&amp;M by processes";#N/A,#N/A,FALSE,"Elec Act vs Bud";#N/A,#N/A,FALSE,"G&amp;A";#N/A,#N/A,FALSE,"BGS";#N/A,#N/A,FALSE,"Res Cost"}</definedName>
    <definedName name="eeee" localSheetId="15" hidden="1">{#N/A,#N/A,FALSE,"O&amp;M by processes";#N/A,#N/A,FALSE,"Elec Act vs Bud";#N/A,#N/A,FALSE,"G&amp;A";#N/A,#N/A,FALSE,"BGS";#N/A,#N/A,FALSE,"Res Cost"}</definedName>
    <definedName name="eeee" localSheetId="18" hidden="1">{#N/A,#N/A,FALSE,"O&amp;M by processes";#N/A,#N/A,FALSE,"Elec Act vs Bud";#N/A,#N/A,FALSE,"G&amp;A";#N/A,#N/A,FALSE,"BGS";#N/A,#N/A,FALSE,"Res Cost"}</definedName>
    <definedName name="eeee" localSheetId="17" hidden="1">{#N/A,#N/A,FALSE,"O&amp;M by processes";#N/A,#N/A,FALSE,"Elec Act vs Bud";#N/A,#N/A,FALSE,"G&amp;A";#N/A,#N/A,FALSE,"BGS";#N/A,#N/A,FALSE,"Res Cost"}</definedName>
    <definedName name="eeee" hidden="1">{#N/A,#N/A,FALSE,"O&amp;M by processes";#N/A,#N/A,FALSE,"Elec Act vs Bud";#N/A,#N/A,FALSE,"G&amp;A";#N/A,#N/A,FALSE,"BGS";#N/A,#N/A,FALSE,"Res Cost"}</definedName>
    <definedName name="EEI">#REF!</definedName>
    <definedName name="ef" localSheetId="18" hidden="1">{#N/A,#N/A,FALSE,"Aging Summary";#N/A,#N/A,FALSE,"Ratio Analysis";#N/A,#N/A,FALSE,"Test 120 Day Accts";#N/A,#N/A,FALSE,"Tickmarks"}</definedName>
    <definedName name="ef" localSheetId="17" hidden="1">{#N/A,#N/A,FALSE,"Aging Summary";#N/A,#N/A,FALSE,"Ratio Analysis";#N/A,#N/A,FALSE,"Test 120 Day Accts";#N/A,#N/A,FALSE,"Tickmarks"}</definedName>
    <definedName name="ef" hidden="1">{#N/A,#N/A,FALSE,"Aging Summary";#N/A,#N/A,FALSE,"Ratio Analysis";#N/A,#N/A,FALSE,"Test 120 Day Accts";#N/A,#N/A,FALSE,"Tickmarks"}</definedName>
    <definedName name="EFF_DATE">#REF!</definedName>
    <definedName name="EffectiveDate">#REF!</definedName>
    <definedName name="EFOR" localSheetId="17">#REF!</definedName>
    <definedName name="EFOR">#N/A</definedName>
    <definedName name="efr">#REF!,#REF!,#REF!,#REF!</definedName>
    <definedName name="EGR">#N/A</definedName>
    <definedName name="EGR1X">#REF!</definedName>
    <definedName name="eight" localSheetId="17">#REF!</definedName>
    <definedName name="EIGHT">#N/A</definedName>
    <definedName name="eighteen">#REF!</definedName>
    <definedName name="EIN" localSheetId="17" hidden="1">#REF!</definedName>
    <definedName name="EIN" hidden="1">#REF!</definedName>
    <definedName name="EITF" localSheetId="17">#REF!</definedName>
    <definedName name="EITF">#N/A</definedName>
    <definedName name="Elapsed">#REF!</definedName>
    <definedName name="elec_tax" localSheetId="17">#REF!</definedName>
    <definedName name="elec_tax">#N/A</definedName>
    <definedName name="ELECT" localSheetId="17">#REF!</definedName>
    <definedName name="ELECT">#N/A</definedName>
    <definedName name="Eletson">#REF!</definedName>
    <definedName name="eleven" localSheetId="17">#REF!</definedName>
    <definedName name="ELEVEN">#N/A</definedName>
    <definedName name="eleven1">#REF!</definedName>
    <definedName name="ELLIS">#REF!</definedName>
    <definedName name="Ellwood_City">#REF!</definedName>
    <definedName name="ELM0">#REF!</definedName>
    <definedName name="ELMORE">#REF!</definedName>
    <definedName name="emergency">#REF!</definedName>
    <definedName name="Employees">#REF!</definedName>
    <definedName name="en" localSheetId="18">HLOOKUP(ProjectYear,tblEnergyRate,swEnergytbl+1)</definedName>
    <definedName name="en" localSheetId="17">HLOOKUP(ProjectYear,tblEnergyRate,swEnergytbl+1)</definedName>
    <definedName name="en">HLOOKUP(ProjectYear,tblEnergyRate,swEnergytbl+1)</definedName>
    <definedName name="enable">#REF!</definedName>
    <definedName name="END">#REF!</definedName>
    <definedName name="End_Bal">#REF!</definedName>
    <definedName name="end_month">#REF!</definedName>
    <definedName name="EndContractMonthCor">#REF!</definedName>
    <definedName name="EndDateOut">#REF!</definedName>
    <definedName name="EndDateSet">#REF!</definedName>
    <definedName name="EndEffDateCor">#REF!</definedName>
    <definedName name="EndScenario" localSheetId="17">#REF!</definedName>
    <definedName name="EndScenario">#REF!</definedName>
    <definedName name="EndSensitivity" localSheetId="17">#REF!</definedName>
    <definedName name="EndSensitivity">#REF!</definedName>
    <definedName name="Energization">#REF!</definedName>
    <definedName name="Energization_1">#REF!</definedName>
    <definedName name="Energization_2">#REF!</definedName>
    <definedName name="Energy" localSheetId="17">HLOOKUP(ProjectYear,tblEnergyRate,swEnergytbl+1)</definedName>
    <definedName name="ENERGY">#REF!</definedName>
    <definedName name="Energy_Sales">#REF!</definedName>
    <definedName name="ENERGY_SUP">#REF!</definedName>
    <definedName name="ENERGY1">#N/A</definedName>
    <definedName name="Energy2" localSheetId="18">HLOOKUP(ProjectYear,tblEnergyRate,swEnergytbl+1)</definedName>
    <definedName name="Energy2" localSheetId="17">HLOOKUP(ProjectYear,tblEnergyRate,swEnergytbl+1)</definedName>
    <definedName name="Energy2">HLOOKUP(ProjectYear,tblEnergyRate,swEnergytbl+1)</definedName>
    <definedName name="EnergyRate" localSheetId="18">HLOOKUP(ProjectYear,tblEnergyRate,swEnergytbl+1)</definedName>
    <definedName name="EnergyRate" localSheetId="17">HLOOKUP(ProjectYear,tblEnergyRate,swEnergytbl+1)</definedName>
    <definedName name="EnergyRate">HLOOKUP(ProjectYear,tblEnergyRate,swEnergytbl+1)</definedName>
    <definedName name="Energyrate1" localSheetId="18">HLOOKUP(ProjectYear,tblEnergyRate,swEnergytbl+1)</definedName>
    <definedName name="Energyrate1" localSheetId="17">HLOOKUP(ProjectYear,tblEnergyRate,swEnergytbl+1)</definedName>
    <definedName name="Energyrate1">HLOOKUP(ProjectYear,tblEnergyRate,swEnergytbl+1)</definedName>
    <definedName name="EngGrph06">#REF!</definedName>
    <definedName name="EngrGrph07">#REF!</definedName>
    <definedName name="ENT_Films">#REF!</definedName>
    <definedName name="ENT_Parks">#REF!</definedName>
    <definedName name="ENT_Sum">#REF!</definedName>
    <definedName name="Ent_TrendFwd">#REF!</definedName>
    <definedName name="Ent_TrendFwd_Multiples">#REF!</definedName>
    <definedName name="enterprise">#REF!</definedName>
    <definedName name="EnterpriseValue">#REF!</definedName>
    <definedName name="EnterpriseValueBook">#REF!</definedName>
    <definedName name="EnterpriseValueMarket">#REF!</definedName>
    <definedName name="Enthalpy">#REF!</definedName>
    <definedName name="Enthalpy3C">#REF!</definedName>
    <definedName name="Enthalpy3T">#REF!</definedName>
    <definedName name="Enthalpy4C">#REF!</definedName>
    <definedName name="enthalpy4c1">#REF!</definedName>
    <definedName name="Enthalpy4T">#REF!</definedName>
    <definedName name="ENTIRE">#REF!</definedName>
    <definedName name="entity">#REF!</definedName>
    <definedName name="entity2">#REF!</definedName>
    <definedName name="entity3">#REF!</definedName>
    <definedName name="EntityLog">#REF!</definedName>
    <definedName name="EntityName">#REF!</definedName>
    <definedName name="EntityNameOut">#REF!</definedName>
    <definedName name="EntityTypeOut">#REF!</definedName>
    <definedName name="EntNum">#REF!</definedName>
    <definedName name="ENTRIES">#REF!</definedName>
    <definedName name="entry">#REF!,#REF!,#REF!,#REF!,#REF!,#REF!</definedName>
    <definedName name="EntryFields">#REF!,#REF!,#REF!,#REF!,#REF!,#REF!</definedName>
    <definedName name="ENVIR">#REF!</definedName>
    <definedName name="environ4">#REF!</definedName>
    <definedName name="environment">#REF!</definedName>
    <definedName name="environment4">#REF!</definedName>
    <definedName name="Environmental" localSheetId="17">#REF!</definedName>
    <definedName name="ENVIRONMENTAL">#REF!</definedName>
    <definedName name="EPC_Cost_CC_Cont_Total">#REF!</definedName>
    <definedName name="EPC_Cost_Civil_Othr_Total">#REF!</definedName>
    <definedName name="EPC_Cost_Construction_Total">#REF!</definedName>
    <definedName name="EPC_Cost_Cont_MA_Total">#REF!</definedName>
    <definedName name="EPC_Cost_Fnds_Total">#REF!</definedName>
    <definedName name="EPC_Cost_Misc_Const_Total">#REF!</definedName>
    <definedName name="EPC_Cost_Rds_Total">#REF!</definedName>
    <definedName name="EPC_Cost_Sub_Cont_Total">#REF!</definedName>
    <definedName name="EPC_Cost_WTG_Erec_Total">#REF!</definedName>
    <definedName name="EPC_Project_Total">#REF!</definedName>
    <definedName name="EPC_TLine_Const_Total">#REF!</definedName>
    <definedName name="EPC_TLine_Matl_Total">#REF!</definedName>
    <definedName name="EPMWorkbookOptions_1" localSheetId="17">"KU0AAB+LCAAAAAAABADtnG1vqkgUx9/f5H4H43sEBJ8a6g0XcTVRYAXbbZobAjK25CqwA63tt98BsUKhlrbsLiBJE+k8nJnz44z/mWGE+fG03TQeAXRN27pski2i2QDWyjZM6+6y+eCtMbLb/DH8/o25tuFv3bZ/i46HiroNVM9yL55c87J573nOBY7vdrvWjmrZ8A5vEwSJ/zWfyat7sNUw03I9zVqB5kst4/1aTdRqo8FwtmWBld+mYnMP"</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10" hidden="1">"zl89Pt5|dvfj/8aC/eiXa/pbJ//9vjvJNP7B||PDh/3/HGxry3|fN/2emdsM33hffLmazfGk7bjod|E03mPPX8|qq4/sC3cd3I19sepWJGXkzQmR|kcx3m79rn2WXVV20hJd7t/fVLV5/VtRNe8RmOA5EGnQg3ejK3L5VnAd|tOjjN9zspHKTiNYaWOD49DbSrFC/lkzru19DsvXNn6X4ZIgg939EkJAgtzJtCvXnBUH|P59D/6YJ8uD/6wT5Bg"</definedName>
    <definedName name="EPMWorkbookOptions_11" hidden="1">"N7H82vYeg4bvj6lo5WJD|9d2/n9pbufZYU/j9i6eKh1zYi/P|v8|k3TJI3X778/EckcSQ5e0JZytM3PyKJJcnpC1p9|X1|JDedLM7Zi//PM8n/m0zeFy|/tsW7d|/|/f39/dsbvL33MHj/H1l3AgEdk96jXymj/PuTcv//Oo9|cwQ52SXX6P9f5Pgwctz/ETl6vtCPCGL4gwjy/3Vi/L/Hvh1/9fTszdnTr23iSHPt0|Lp7U3cvfcwcf8fiemUh"</definedName>
    <definedName name="EPMWorkbookOptions_12" hidden="1">"qHYfvvWa4gK9/|VjPrNkuTs9Zufv5o9SpKzp7//2ckXPyJJSJIfiU6XKK9Pvv309//i89//1enJ8|PX/58Pef9fZP9OTt58feP33mt3||9h/f4/EuCBgo5Z9|jX4z0K8V79f51Hvxl6QHiPd5|9|PLJj|hhldn/P3yj//coMcRIL9|8|tp67NMHuzsHBw9ur8bu//9PjSkNQ049efkjTv1mOfWrr8|l729tP/3/IZt|BRal/331|un/19nyg2lw"</definedName>
    <definedName name="EPMWorkbookOptions_13" hidden="1">"cvwjGjw/|f86Cf7fo53evPl9Xp7|EPXTg///6ScmYWhEHz58|P91Fv0GqfHmzf8/0hv/75Hanzz9YfoUB///k1kioNiSn/x5m5x1JHi1c/Dzngj/P0hJ/79HPX1xevz6q1enr3|IOurhz7mO|sZ1lKGiMOjv8|bnreMfEuLl6auzL5|e/X8|BvhmqLG798WX5Gb9vE09h9T4iR8JidUWL360ZPZejQJs4o0e3z1ercpimrUEx34efGqaE7RquST"</definedName>
    <definedName name="EPMWorkbookOptions_14" hidden="1">"E6bOnWZuZj6Of0udCtUW5bD77aN62q0d377b5YrWui3FVX9z9qslrh9P4XTP76Oj3f/byi9//ycuTF9/d3fn9v6cvNdnqYrY7Pl|V42m1eHSws7OLz|5OVtO73//9v0fNd|nHyZfEHb//986zssmJSwLOeOyP5j1R8kgVo5Qd6REQ6PQr5BlkiI1SceMaDK/RffvWi3RfTx6|jiRskoH3HvJXkWX0s6e3D77/vzls4qXPTzqLGJ|/|PLF6f9/h/"</definedName>
    <definedName name="EPMWorkbookOptions_15" hidden="1">"zm7ItOjmWP/OXx/88n|usn2v6/Od7QpEN3/f63jAL|3zDeDd94X3y7mM3ype24Z7e9prbRTxZNMSnKIpI4ioajMAW3C0UfCzpHGOvju/rHhgHfjNI3MwBR7P|fHsN7Ldj/v3YMZGn|Pz0CGI7/Tw/g1pnvbxr/oPFGreWPc0NE8npeuU4luyW4Rr7Y9CqPPvJmhCr8IkUgbf6ufZZdVnXREl4cBcjLve9u8f6zom5aD4H49x1AFsuftRzk7ZW|D"</definedName>
    <definedName name="EPMWorkbookOptions_16" hidden="1">"|Br5x93/v|Xf/ygCEqhfi0/RN|NzN3t3v3ZSrGEBNllguy|Pj359v/XCfINJlo|VGrfx9OJCe7Ozj7lPG4vt7v/P5Tbrz4wDaCQf8Sq/XYdh/Zr8|m9e/fv7|/v355P9/7/x6cgYCdtc9usjcL8fyWHfjPkgLk9EXP75v8HFuYbJ8p3z17cKhOikH9|EOVHBLEE2d/Z2fnhkuObJ8f/u2zdrZM3EXP36YPdnYODB7c3d/f|/2nuiIYdi/fyR17Z"</definedName>
    <definedName name="EPMWorkbookOptions_17" hidden="1">"N8ypt07RRfiUwodPP7137z3ih/3/PzLqB6ynKdT/V3LpN0mQ46e8hv4jihiKPHv5Iy0WNLtVqyEt9tXXt7Xvn7u8//9DHfYVDC3976vXP3/DBEMDUlb/X6fB/3tE8/YraN|IbH76/z/ZBAVD27FHRBn//8IR/iZpsnPw/w|a/L9Idt/8Pi9/mML74P|HwgsShpz68OHD/6|z6DdIjTdvfrTQ8s1K7U|e/jCd4YP//8ksETDk0Z988/sfH/9/nUG"</definedName>
    <definedName name="EPMWorkbookOptions_18" hidden="1">"/OWr8KFEcNLtVqwFZ/eL0|PVXr05f/xAF9uH//wTWUFHCN6zs/P6/z5v/z8dw3ww1fkQIny1env68XfQLqUGEePEjSiglzr58enby/3VqfING7RaNAmzijR7fPV6tymKatQTHfh58apoTtGq5JMTps6dZm/HH/odvqu7gH7/Kz|u8mX|5/HKVL4/Os7LJH98NP|R2J2We1QD65fJ1dpmblt2Pue13q/rtpKrekilrmYymdf|LsP3VTGft8Vnzk1"</definedName>
    <definedName name="EPMWorkbookOptions_19" hidden="1">"ldZJMy/yKvLxyE3ue/ceLAfrkSavw/AQAA///T|y/zFL8AAA=="</definedName>
    <definedName name="EPMWorkbookOptions_2" localSheetId="17" hidden="1">"EALLuzLBLsiMZY80TwtTUbqgbcG+tZeWPLB1HqAZNLV0AZQgWANkbwVaqEPNoTqW5upPiROuSUK9DSu5mnPnkK21s2mt7O1F3+8iSsN1Z4X/Um9RcRJ9cKIgo4+1tnHBLwb3Gz92hXWcjbnSItgyd+lgI24lkhx6OvQ78KrdPZ4EsQxZKHMOtjqAS8v8+wEEVm9ZjlN+tW4ldsELyoREl+yElHlugvxNlE7Ym5gAanB1/3ws1ECxc2GZm8um"</definedName>
    <definedName name="EPMWorkbookOptions_2" hidden="1">"73ImntHK7EFLONWYoC7fE37y7nXi63fxHS3iv392AQAA"</definedName>
    <definedName name="EPMWorkbookOptions_3" hidden="1">"Bx9QaODJWiNzCyw/MrPXYvAcXV6Opsp0FPd6OlIVUWFn1XWbE+fS0ec2uuQmbYHnq+2xpCziN5qTqn6fl77H6G8pj6rrpaLcSHz8zg4Gg+r6e8W/iuMroizOnsiJZExMwwDWS8PuCV4vha5M19TNjek9Z3Jh6Isdg6flpHDzuzP0fWXw8J8TDr/fpXwc2EtXqX3wv5VL7wCSlZL7IPzBlduDZbnvQCBgpfYASdL/0/9Y4ZO6EfXzuAhLaIt8"</definedName>
    <definedName name="EPMWorkbookOptions_4" hidden="1">"bx8b5eyNDcO+pmScqhp4n1IzhUpQEa1yPfDkjbVHG5oe6lew0txXTuRlqD82oetFOpCe/8rQSy/fBpS11JdlN2pgjxsjux2CpPpkxEDajQjqitAAcEgw+P4i1brrbLRnCdoOgCisyE63swb6Gut0DRqj2+sB1u8AgBEaaNOG3qN7OuW3HK+VYnimuZ4MNmDlAWM/K0vD8868LyyS8yo9tPqpmeDbdzVb3VNT4PyAtAMg/mJ2UQPxgfT9hS4r"</definedName>
    <definedName name="EPMWorkbookOptions_5" hidden="1">"T8az6xrIAQhJEKooceOayIEIQZCqwCtTgSs7EwbP8gUc0ZB/T+w+skRL0zuCoPsEkV3uyArK3Vd3aEPLhQzVvKFICx6t5moq0T1eca5yonRTQwmhUOhS5iYqUr+ZeL5TgrewVIJKcSQw+w5fiv5RVKdD03R2/WtXT/++8qguNFrIEM2Vx1g626lAnEegeBOyjo/EeDnb3YA3gSgV2DMqltBlfhKUonXdHkn0+73sWkdVU+u+ckgjNFzISM2Z"</definedName>
    <definedName name="EPMWorkbookOptions_6" hidden="1">"iSAKpf+KL9LgzfwINH2bptulqA/s09BVHLsI4asoZaUKbCfmCOSsp6kJGmc9SU3GxvQnvxB4pUZyfK45Y4URJ5adSIFkLus5mTSR+/Cz904FRe6D52lDQ4UMyy8z4NjSMyjO0FSm84wnwHIZm90PjE0NDPTBgB5ghq5TGN0h+5i+7mmY1jUofUB12u21UYCx6ROM60ebIOkW0S17kOYNpFcDiQPp10DiQDo1kAgQqlWJDagCaV324865iF2v"</definedName>
    <definedName name="EPMWorkbookOptions_7" hidden="1">"ehPRz//kKTRZyBDNkYaiVOOEUHFGbeYj/rmM2X71xuwnf7YX2itkdOaHQlFZtqZxoCFxZ3teLQljcb5LuDQYpZ+cF0fS5jwrLxe8/B/q2qB6unaguN8VvFFKvyuYDwj/iI36Z01jT6MGEQ0L6XyPo8VpIBBTcTQt/SGBHDUtQ6FYb9ILMXja26RiqYfiyFryDVvRxORbuZgFWEPg3ouW6ADr8FPleGJQjtsADfpGRUvWHsGh5OvkoOzh9WNI"</definedName>
    <definedName name="EPMWorkbookOptions_8" hidden="1">"ybwA46F0MiNefmeEd42ZulcaNDV9A+YA3h0tJNK/fzuaDV93NvwH85n/ASlNAAA="</definedName>
    <definedName name="EPMWorkbookOptions_9" hidden="1">"M/Nx9FP6XKi2KJfNZx/N23b16O7dNl|s1nUxruqLu181ee1wGr9rZh8d/f7PXn7x|z95efLiu7s7v//39KWLir7b39t/dEC567tNtro7WU3vfv/3/x413KUfJ1||eP37Pz/9nIKo3/9751nZ5MQlAWc89kfznih5pIpRyo70yKHR6V2INMgWG2UjIhXHJydvnCnDgvfx3ovT01e3EY2vJxRfRxw2CcL7jvjkyy9e9tYyTm6/yvP/1VG/|PwkHPO"</definedName>
    <definedName name="EPRI">#REF!</definedName>
    <definedName name="ePrint">#REF!</definedName>
    <definedName name="EPS">#REF!</definedName>
    <definedName name="EPS_1999">#REF!</definedName>
    <definedName name="EPS_2000">#REF!</definedName>
    <definedName name="eps_30_debt">#REF!</definedName>
    <definedName name="eps_all_debt">#REF!</definedName>
    <definedName name="eps_all_equity">#REF!</definedName>
    <definedName name="eps_MA">#REF!</definedName>
    <definedName name="eps_NA">#REF!</definedName>
    <definedName name="eps_OA">#REF!</definedName>
    <definedName name="eps00">#REF!</definedName>
    <definedName name="EQEARN">#REF!</definedName>
    <definedName name="Equip_Delivery_Date">#REF!</definedName>
    <definedName name="Equip_Rollforward">#REF!</definedName>
    <definedName name="Equity" localSheetId="17">#REF!</definedName>
    <definedName name="EQUITY">#N/A</definedName>
    <definedName name="Equity_1">#REF!</definedName>
    <definedName name="Equity_2">#REF!</definedName>
    <definedName name="Equity_Percent">#REF!</definedName>
    <definedName name="Equity_Sponsor_Participation" localSheetId="17">#REF!</definedName>
    <definedName name="Equity_Sponsor_Participation">#N/A</definedName>
    <definedName name="er"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_Table">#REF!</definedName>
    <definedName name="erase" localSheetId="18" hidden="1">{#N/A,#N/A,TRUE,"TOTAL DISTRIBUTION";#N/A,#N/A,TRUE,"SOUTH";#N/A,#N/A,TRUE,"NORTHEAST";#N/A,#N/A,TRUE,"WEST"}</definedName>
    <definedName name="erase" localSheetId="17" hidden="1">{#N/A,#N/A,TRUE,"TOTAL DISTRIBUTION";#N/A,#N/A,TRUE,"SOUTH";#N/A,#N/A,TRUE,"NORTHEAST";#N/A,#N/A,TRUE,"WEST"}</definedName>
    <definedName name="erase" hidden="1">{#N/A,#N/A,TRUE,"TOTAL DISTRIBUTION";#N/A,#N/A,TRUE,"SOUTH";#N/A,#N/A,TRUE,"NORTHEAST";#N/A,#N/A,TRUE,"WEST"}</definedName>
    <definedName name="EREC_CRANE">#REF!</definedName>
    <definedName name="Erect_Time">#REF!</definedName>
    <definedName name="Erect_Time_1">#REF!</definedName>
    <definedName name="Erect_Time_2">#REF!</definedName>
    <definedName name="erg"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srg" localSheetId="18"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localSheetId="17"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ic1">#REF!</definedName>
    <definedName name="EROA">#REF!</definedName>
    <definedName name="error" localSheetId="17">#REF!</definedName>
    <definedName name="error">#REF!</definedName>
    <definedName name="ERROR_MARGIN">#REF!</definedName>
    <definedName name="ert">#REF!,#REF!,#REF!,#REF!</definedName>
    <definedName name="ert4e" localSheetId="18" hidden="1">{#N/A,#N/A,TRUE,"TOTAL DISTRIBUTION";#N/A,#N/A,TRUE,"SOUTH";#N/A,#N/A,TRUE,"NORTHEAST";#N/A,#N/A,TRUE,"WEST"}</definedName>
    <definedName name="ert4e" localSheetId="17" hidden="1">{#N/A,#N/A,TRUE,"TOTAL DISTRIBUTION";#N/A,#N/A,TRUE,"SOUTH";#N/A,#N/A,TRUE,"NORTHEAST";#N/A,#N/A,TRUE,"WEST"}</definedName>
    <definedName name="ert4e" hidden="1">{#N/A,#N/A,TRUE,"TOTAL DISTRIBUTION";#N/A,#N/A,TRUE,"SOUTH";#N/A,#N/A,TRUE,"NORTHEAST";#N/A,#N/A,TRUE,"WEST"}</definedName>
    <definedName name="erthgh">#REF!</definedName>
    <definedName name="erts">#REF!</definedName>
    <definedName name="erts1">#REF!</definedName>
    <definedName name="ertwertwtr" localSheetId="18"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localSheetId="17"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yertyeyt" localSheetId="18"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localSheetId="17"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reyt" localSheetId="18"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localSheetId="17"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yt" localSheetId="18" hidden="1">{"US RM Earnings Summary",#N/A,FALSE,"US R&amp;M";"US RM Realization Data",#N/A,FALSE,"US R&amp;M";"For RM Earnings Detail",#N/A,FALSE,"Foreign R&amp;M";"For RM Real and Vol Detail",#N/A,FALSE,"Foreign R&amp;M"}</definedName>
    <definedName name="ertyertyryt" localSheetId="17" hidden="1">{"US RM Earnings Summary",#N/A,FALSE,"US R&amp;M";"US RM Realization Data",#N/A,FALSE,"US R&amp;M";"For RM Earnings Detail",#N/A,FALSE,"Foreign R&amp;M";"For RM Real and Vol Detail",#N/A,FALSE,"Foreign R&amp;M"}</definedName>
    <definedName name="ertyertyryt" hidden="1">{"US RM Earnings Summary",#N/A,FALSE,"US R&amp;M";"US RM Realization Data",#N/A,FALSE,"US R&amp;M";"For RM Earnings Detail",#N/A,FALSE,"Foreign R&amp;M";"For RM Real and Vol Detail",#N/A,FALSE,"Foreign R&amp;M"}</definedName>
    <definedName name="ertyerytrty" localSheetId="18" hidden="1">{TRUE,TRUE,-1.25,-15.5,604.5,343.5,FALSE,FALSE,TRUE,TRUE,0,1,2,1,5,1,4,4,TRUE,TRUE,3,TRUE,1,TRUE,85,"Swvu.earnings.","ACwvu.earnings.",#N/A,FALSE,FALSE,0.75,0.75,1,1,2,"","",TRUE,FALSE,FALSE,FALSE,1,#N/A,1,1,"=R1C1:R39C12",FALSE,#N/A,#N/A,FALSE,FALSE,FALSE,1,#N/A,#N/A,FALSE,FALSE,TRUE,TRUE,TRUE}</definedName>
    <definedName name="ertyerytrty" localSheetId="17" hidden="1">{TRUE,TRUE,-1.25,-15.5,604.5,343.5,FALSE,FALSE,TRUE,TRUE,0,1,2,1,5,1,4,4,TRUE,TRUE,3,TRUE,1,TRUE,85,"Swvu.earnings.","ACwvu.earnings.",#N/A,FALSE,FALSE,0.75,0.75,1,1,2,"","",TRUE,FALSE,FALSE,FALSE,1,#N/A,1,1,"=R1C1:R39C12",FALSE,#N/A,#N/A,FALSE,FALSE,FALSE,1,#N/A,#N/A,FALSE,FALSE,TRUE,TRUE,TRUE}</definedName>
    <definedName name="ertyerytrty" hidden="1">{TRUE,TRUE,-1.25,-15.5,604.5,343.5,FALSE,FALSE,TRUE,TRUE,0,1,2,1,5,1,4,4,TRUE,TRUE,3,TRUE,1,TRUE,85,"Swvu.earnings.","ACwvu.earnings.",#N/A,FALSE,FALSE,0.75,0.75,1,1,2,"","",TRUE,FALSE,FALSE,FALSE,1,#N/A,1,1,"=R1C1:R39C12",FALSE,#N/A,#N/A,FALSE,FALSE,FALSE,1,#N/A,#N/A,FALSE,FALSE,TRUE,TRUE,TRUE}</definedName>
    <definedName name="ertyrtyrey" localSheetId="18"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localSheetId="17"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SA" localSheetId="17">#REF!</definedName>
    <definedName name="ESA">#N/A</definedName>
    <definedName name="ESC_BOILER_FUEL" localSheetId="17">#REF!</definedName>
    <definedName name="ESC_BOILER_FUEL">#N/A</definedName>
    <definedName name="ESC_DUCT_FUEL" localSheetId="17">#REF!</definedName>
    <definedName name="ESC_DUCT_FUEL">#N/A</definedName>
    <definedName name="ESC_EXCESS_ELEC" localSheetId="17">#REF!</definedName>
    <definedName name="ESC_EXCESS_ELEC">#N/A</definedName>
    <definedName name="ESC_GT_FUEL" localSheetId="17">#REF!</definedName>
    <definedName name="ESC_GT_FUEL">#N/A</definedName>
    <definedName name="ESC_HOST_CAP" localSheetId="17">#REF!</definedName>
    <definedName name="ESC_HOST_CAP">#N/A</definedName>
    <definedName name="ESC_O_M" localSheetId="17">#REF!</definedName>
    <definedName name="ESC_O_M">#N/A</definedName>
    <definedName name="ESC_STEAM" localSheetId="17">#REF!</definedName>
    <definedName name="ESC_STEAM">#N/A</definedName>
    <definedName name="ESC_UTIL" localSheetId="17">#REF!</definedName>
    <definedName name="ESC_UTIL">#N/A</definedName>
    <definedName name="EscalationCOP_TIK">#REF!</definedName>
    <definedName name="EscalationEncana">#REF!</definedName>
    <definedName name="EscalationXTO">#REF!</definedName>
    <definedName name="ESI">#REF!</definedName>
    <definedName name="ESI_Lower_Tier">#REF!</definedName>
    <definedName name="ESI_Upper_Tier">#REF!</definedName>
    <definedName name="esireport">#REF!,#REF!,#REF!,#REF!,#REF!,#REF!,#REF!,#REF!</definedName>
    <definedName name="ESPVendor" localSheetId="18">OFFSET(#REF!,0,0,CNT-1,1)</definedName>
    <definedName name="ESPVendor">OFFSET(#REF!,0,0,CNT-1,1)</definedName>
    <definedName name="Ess_Database">#REF!</definedName>
    <definedName name="EssAliasTable">"Default"</definedName>
    <definedName name="EssLatest" localSheetId="17">"JAN"</definedName>
    <definedName name="EssLatest">"Q1 FY99"</definedName>
    <definedName name="EssOptions" localSheetId="17">"A1100000000130000000001100010_01000"</definedName>
    <definedName name="EssOptions">"2100000010120000_01000"</definedName>
    <definedName name="EST" localSheetId="18" hidden="1">{#N/A,#N/A,FALSE,"Summary";#N/A,#N/A,FALSE,"Adj to Option C";#N/A,#N/A,FALSE,"Dividend Analysis";#N/A,#N/A,FALSE,"Reserve Analysis";#N/A,#N/A,FALSE,"Depreciation";#N/A,#N/A,FALSE,"Other Tax Adj"}</definedName>
    <definedName name="EST" localSheetId="17" hidden="1">{#N/A,#N/A,FALSE,"Summary";#N/A,#N/A,FALSE,"Adj to Option C";#N/A,#N/A,FALSE,"Dividend Analysis";#N/A,#N/A,FALSE,"Reserve Analysis";#N/A,#N/A,FALSE,"Depreciation";#N/A,#N/A,FALSE,"Other Tax Adj"}</definedName>
    <definedName name="EST" hidden="1">{#N/A,#N/A,FALSE,"Summary";#N/A,#N/A,FALSE,"Adj to Option C";#N/A,#N/A,FALSE,"Dividend Analysis";#N/A,#N/A,FALSE,"Reserve Analysis";#N/A,#N/A,FALSE,"Depreciation";#N/A,#N/A,FALSE,"Other Tax Adj"}</definedName>
    <definedName name="Est_Avoided_Cost">#REF!</definedName>
    <definedName name="EST_BY_ACCT">#REF!</definedName>
    <definedName name="EST_COMFEE" localSheetId="17">#REF!</definedName>
    <definedName name="EST_COMFEE">#N/A</definedName>
    <definedName name="Est_Details">#REF!</definedName>
    <definedName name="EST_FINCFEE" localSheetId="17">#REF!</definedName>
    <definedName name="EST_FINCFEE">#N/A</definedName>
    <definedName name="EST_T5" localSheetId="17">#REF!</definedName>
    <definedName name="EST_T5">#N/A</definedName>
    <definedName name="EST_TYPE">#REF!</definedName>
    <definedName name="Estimate" localSheetId="18" hidden="1">{#N/A,#N/A,FALSE,"Summary";#N/A,#N/A,FALSE,"Adj to Option C";#N/A,#N/A,FALSE,"Dividend Analysis";#N/A,#N/A,FALSE,"Reserve Analysis";#N/A,#N/A,FALSE,"Depreciation";#N/A,#N/A,FALSE,"Other Tax Adj"}</definedName>
    <definedName name="Estimate" localSheetId="17" hidden="1">{#N/A,#N/A,FALSE,"Summary";#N/A,#N/A,FALSE,"Adj to Option C";#N/A,#N/A,FALSE,"Dividend Analysis";#N/A,#N/A,FALSE,"Reserve Analysis";#N/A,#N/A,FALSE,"Depreciation";#N/A,#N/A,FALSE,"Other Tax Adj"}</definedName>
    <definedName name="Estimate" hidden="1">{#N/A,#N/A,FALSE,"Summary";#N/A,#N/A,FALSE,"Adj to Option C";#N/A,#N/A,FALSE,"Dividend Analysis";#N/A,#N/A,FALSE,"Reserve Analysis";#N/A,#N/A,FALSE,"Depreciation";#N/A,#N/A,FALSE,"Other Tax Adj"}</definedName>
    <definedName name="estimate2" localSheetId="18" hidden="1">{#N/A,#N/A,FALSE,"Summary";#N/A,#N/A,FALSE,"Adj to Option C";#N/A,#N/A,FALSE,"Dividend Analysis";#N/A,#N/A,FALSE,"Reserve Analysis";#N/A,#N/A,FALSE,"Depreciation";#N/A,#N/A,FALSE,"Other Tax Adj"}</definedName>
    <definedName name="estimate2" localSheetId="17" hidden="1">{#N/A,#N/A,FALSE,"Summary";#N/A,#N/A,FALSE,"Adj to Option C";#N/A,#N/A,FALSE,"Dividend Analysis";#N/A,#N/A,FALSE,"Reserve Analysis";#N/A,#N/A,FALSE,"Depreciation";#N/A,#N/A,FALSE,"Other Tax Adj"}</definedName>
    <definedName name="estimate2" hidden="1">{#N/A,#N/A,FALSE,"Summary";#N/A,#N/A,FALSE,"Adj to Option C";#N/A,#N/A,FALSE,"Dividend Analysis";#N/A,#N/A,FALSE,"Reserve Analysis";#N/A,#N/A,FALSE,"Depreciation";#N/A,#N/A,FALSE,"Other Tax Adj"}</definedName>
    <definedName name="Estimated_CY_Hours">#REF!</definedName>
    <definedName name="ESTIMATOR">#REF!</definedName>
    <definedName name="Estimators_qty_yr1">#REF!</definedName>
    <definedName name="Estimators_qty_yr2">#REF!</definedName>
    <definedName name="Estimators_qty_yr3">#REF!</definedName>
    <definedName name="Estimators_qty_yr4">#REF!</definedName>
    <definedName name="Estimators_qty_yr5">#REF!</definedName>
    <definedName name="EstPayStTaxAdj07">#REF!</definedName>
    <definedName name="EstPayStTaxAdj08">#REF!</definedName>
    <definedName name="EstPayStTaxAdj09">#REF!</definedName>
    <definedName name="EstPayStTaxAdj10">#REF!</definedName>
    <definedName name="EstPayStTaxAdj15">#REF!</definedName>
    <definedName name="EstPayStTaxDiff07">#REF!</definedName>
    <definedName name="EstPayStTaxDiff08">#REF!</definedName>
    <definedName name="EstPayStTaxDiff09">#REF!</definedName>
    <definedName name="EstPayStTaxDiff10">#REF!</definedName>
    <definedName name="EstPayStTaxDiff14">#REF!</definedName>
    <definedName name="ESYA">#REF!</definedName>
    <definedName name="ESYTD">#REF!</definedName>
    <definedName name="ESYY">#REF!</definedName>
    <definedName name="ET" localSheetId="17">#REF!</definedName>
    <definedName name="ET">#N/A</definedName>
    <definedName name="et76u">#REF!</definedName>
    <definedName name="ETAXCALC">#REF!</definedName>
    <definedName name="ETAXTI">#REF!</definedName>
    <definedName name="ETHANE" localSheetId="17">#REF!</definedName>
    <definedName name="ETHANE">#REF!</definedName>
    <definedName name="ethy">#REF!</definedName>
    <definedName name="ETI">#REF!</definedName>
    <definedName name="etl"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l"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ret"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tyrtyerty" localSheetId="18" hidden="1">{"Fact Sheet",#N/A,FALSE,"Fact";"Earnings_Summary",#N/A,FALSE,"Earnings Model";"Balance Sheet",#N/A,FALSE,"Balance";"Change in Cash",#N/A,FALSE,"Cashflow";"normalengs",#N/A,FALSE,"NormalEngs";"NormalGrowth",#N/A,FALSE,"NormalGrowth"}</definedName>
    <definedName name="etrtyrtyerty" localSheetId="17" hidden="1">{"Fact Sheet",#N/A,FALSE,"Fact";"Earnings_Summary",#N/A,FALSE,"Earnings Model";"Balance Sheet",#N/A,FALSE,"Balance";"Change in Cash",#N/A,FALSE,"Cashflow";"normalengs",#N/A,FALSE,"NormalEngs";"NormalGrowth",#N/A,FALSE,"NormalGrowth"}</definedName>
    <definedName name="etrtyrtyerty" hidden="1">{"Fact Sheet",#N/A,FALSE,"Fact";"Earnings_Summary",#N/A,FALSE,"Earnings Model";"Balance Sheet",#N/A,FALSE,"Balance";"Change in Cash",#N/A,FALSE,"Cashflow";"normalengs",#N/A,FALSE,"NormalEngs";"NormalGrowth",#N/A,FALSE,"NormalGrowth"}</definedName>
    <definedName name="etyertyrty" localSheetId="18" hidden="1">{"US EP Earn and Prof Analysis",#N/A,FALSE,"USE&amp;P ";"US EP Price Vol Detail",#N/A,FALSE,"USE&amp;P "}</definedName>
    <definedName name="etyertyrty" localSheetId="17" hidden="1">{"US EP Earn and Prof Analysis",#N/A,FALSE,"USE&amp;P ";"US EP Price Vol Detail",#N/A,FALSE,"USE&amp;P "}</definedName>
    <definedName name="etyertyrty" hidden="1">{"US EP Earn and Prof Analysis",#N/A,FALSE,"USE&amp;P ";"US EP Price Vol Detail",#N/A,FALSE,"USE&amp;P "}</definedName>
    <definedName name="eu3q">#REF!,#REF!,#REF!,#REF!</definedName>
    <definedName name="EV__LASTREFTIME__" localSheetId="17">38727.5439351852</definedName>
    <definedName name="EV__LASTREFTIME__" hidden="1">39826.8319444444</definedName>
    <definedName name="EV_EBIT">#REF!</definedName>
    <definedName name="EV_EBITDA">#REF!</definedName>
    <definedName name="EV_Gas_Pricing_Meter">#REF!</definedName>
    <definedName name="EV_Revenue">#REF!</definedName>
    <definedName name="eval_date">#REF!</definedName>
    <definedName name="evt" localSheetId="18" hidden="1">{#N/A,#N/A,FALSE,"INPUTDATA";#N/A,#N/A,FALSE,"SUMMARY";#N/A,#N/A,FALSE,"CTAREP";#N/A,#N/A,FALSE,"CTBREP";#N/A,#N/A,FALSE,"TURBEFF";#N/A,#N/A,FALSE,"Condenser Performance"}</definedName>
    <definedName name="evt" localSheetId="17" hidden="1">{#N/A,#N/A,FALSE,"INPUTDATA";#N/A,#N/A,FALSE,"SUMMARY";#N/A,#N/A,FALSE,"CTAREP";#N/A,#N/A,FALSE,"CTBREP";#N/A,#N/A,FALSE,"TURBEFF";#N/A,#N/A,FALSE,"Condenser Performance"}</definedName>
    <definedName name="evt" hidden="1">{#N/A,#N/A,FALSE,"INPUTDATA";#N/A,#N/A,FALSE,"SUMMARY";#N/A,#N/A,FALSE,"CTAREP";#N/A,#N/A,FALSE,"CTBREP";#N/A,#N/A,FALSE,"TURBEFF";#N/A,#N/A,FALSE,"Condenser Performance"}</definedName>
    <definedName name="ewhg">#REF!</definedName>
    <definedName name="ewrtwertewrt" localSheetId="18" hidden="1">{"Balance Sheet",#N/A,FALSE,"Balance";"Balance Sheet Details",#N/A,FALSE,"Balance";"Change in Cash",#N/A,FALSE,"Cashflow"}</definedName>
    <definedName name="ewrtwertewrt" localSheetId="17" hidden="1">{"Balance Sheet",#N/A,FALSE,"Balance";"Balance Sheet Details",#N/A,FALSE,"Balance";"Change in Cash",#N/A,FALSE,"Cashflow"}</definedName>
    <definedName name="ewrtwertewrt" hidden="1">{"Balance Sheet",#N/A,FALSE,"Balance";"Balance Sheet Details",#N/A,FALSE,"Balance";"Change in Cash",#N/A,FALSE,"Cashflow"}</definedName>
    <definedName name="EX">#REF!</definedName>
    <definedName name="EXAMP">#REF!</definedName>
    <definedName name="exc">#REF!</definedName>
    <definedName name="Excavation">#REF!</definedName>
    <definedName name="Exch" localSheetId="17">#REF!</definedName>
    <definedName name="Exch">#N/A</definedName>
    <definedName name="exch_rate7" localSheetId="17">#REF!</definedName>
    <definedName name="exch_rate7">#REF!</definedName>
    <definedName name="Exchange" localSheetId="17">#REF!</definedName>
    <definedName name="EXCHANGE">#N/A</definedName>
    <definedName name="Exchange_Rate">#REF!</definedName>
    <definedName name="Exchange_ratio">#REF!</definedName>
    <definedName name="ExchRatio">#REF!</definedName>
    <definedName name="excite">#REF!</definedName>
    <definedName name="Exec_Cost">#REF!</definedName>
    <definedName name="EXEC1">#REF!</definedName>
    <definedName name="EXEC1B">#REF!</definedName>
    <definedName name="EXEC2">#REF!</definedName>
    <definedName name="EXEC3">#REF!</definedName>
    <definedName name="EXEC3B">#REF!</definedName>
    <definedName name="ExemptAssets">#REF!</definedName>
    <definedName name="exhange">#REF!</definedName>
    <definedName name="EXHIBIT_1">#REF!</definedName>
    <definedName name="EXHIBIT_10">#REF!</definedName>
    <definedName name="EXHIBIT_12">#REF!</definedName>
    <definedName name="EXHIBIT_12A">#REF!</definedName>
    <definedName name="EXHIBIT_14">#REF!</definedName>
    <definedName name="EXHIBIT_15">#REF!</definedName>
    <definedName name="EXHIBIT_17">#REF!</definedName>
    <definedName name="EXHIBIT_2">#REF!</definedName>
    <definedName name="EXHIBIT_23">#REF!</definedName>
    <definedName name="EXHIBIT_25">#REF!</definedName>
    <definedName name="EXHIBIT_3">#REF!</definedName>
    <definedName name="EXHIBIT_4">#REF!</definedName>
    <definedName name="EXHIBIT_5">#REF!</definedName>
    <definedName name="EXHIBIT_6">#REF!</definedName>
    <definedName name="EXHIBIT_7">#REF!</definedName>
    <definedName name="EXHIBIT_8">#REF!</definedName>
    <definedName name="EXHIBIT_9">#REF!</definedName>
    <definedName name="Exhibit11FullyDiluted">#REF!</definedName>
    <definedName name="Exhibit11Primary">#REF!</definedName>
    <definedName name="exhibits">#REF!</definedName>
    <definedName name="ExistCap" localSheetId="18"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localSheetId="17"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tCompanySelector">#REF!</definedName>
    <definedName name="ExitFormat">#REF!</definedName>
    <definedName name="ExitItemBuilder">#REF!</definedName>
    <definedName name="exitMainMenu">#REF!</definedName>
    <definedName name="exitmsg">#REF!</definedName>
    <definedName name="ExitYear">#REF!</definedName>
    <definedName name="exp">#REF!</definedName>
    <definedName name="Exp_Fcst">#REF!</definedName>
    <definedName name="EXP_OFFSET">#REF!</definedName>
    <definedName name="ExpandOutputs">#N/A</definedName>
    <definedName name="ExpandVPeriods">#N/A</definedName>
    <definedName name="Expense" localSheetId="18" hidden="1">{"'W.W. Summary'!$A$1:$K$37"}</definedName>
    <definedName name="Expense" localSheetId="17" hidden="1">{"'W.W. Summary'!$A$1:$K$37"}</definedName>
    <definedName name="Expense" hidden="1">{"'W.W. Summary'!$A$1:$K$37"}</definedName>
    <definedName name="ExportFile">#N/A</definedName>
    <definedName name="Exposures">#REF!</definedName>
    <definedName name="ExposuresRev">#REF!</definedName>
    <definedName name="expplanytd">#REF!</definedName>
    <definedName name="exps">#REF!</definedName>
    <definedName name="EXPTYPE">#REF!</definedName>
    <definedName name="exrate">#REF!</definedName>
    <definedName name="_xlnm.Extract">#REF!</definedName>
    <definedName name="Extract_MI">#REF!</definedName>
    <definedName name="extrapolated_pk_vols">#REF!</definedName>
    <definedName name="eyar">#REF!</definedName>
    <definedName name="eyt5ewtr">#REF!</definedName>
    <definedName name="f" localSheetId="17">#REF!</definedName>
    <definedName name="F">#REF!</definedName>
    <definedName name="f_currency7" localSheetId="17">#REF!</definedName>
    <definedName name="f_currency7">#REF!</definedName>
    <definedName name="F_I_">#REF!</definedName>
    <definedName name="fa">#REF!</definedName>
    <definedName name="Fac_Picks">#REF!</definedName>
    <definedName name="FACE">#REF!</definedName>
    <definedName name="factors" localSheetId="17">#REF!</definedName>
    <definedName name="FACTORS">#REF!</definedName>
    <definedName name="FACTRS">#REF!</definedName>
    <definedName name="fadsljf">#REF!</definedName>
    <definedName name="faith" localSheetId="18" hidden="1">{#N/A,#N/A,FALSE,"Aging Summary";#N/A,#N/A,FALSE,"Ratio Analysis";#N/A,#N/A,FALSE,"Test 120 Day Accts";#N/A,#N/A,FALSE,"Tickmarks"}</definedName>
    <definedName name="faith" localSheetId="17" hidden="1">{#N/A,#N/A,FALSE,"Aging Summary";#N/A,#N/A,FALSE,"Ratio Analysis";#N/A,#N/A,FALSE,"Test 120 Day Accts";#N/A,#N/A,FALSE,"Tickmarks"}</definedName>
    <definedName name="faith" hidden="1">{#N/A,#N/A,FALSE,"Aging Summary";#N/A,#N/A,FALSE,"Ratio Analysis";#N/A,#N/A,FALSE,"Test 120 Day Accts";#N/A,#N/A,FALSE,"Tickmarks"}</definedName>
    <definedName name="falewj">#REF!</definedName>
    <definedName name="FAX">#REF!</definedName>
    <definedName name="fB">#REF!</definedName>
    <definedName name="FCCclear">#REF!</definedName>
    <definedName name="FCCClearChrt">#REF!</definedName>
    <definedName name="fccsynrat24">#REF!</definedName>
    <definedName name="FCCSYNratio">#REF!</definedName>
    <definedName name="FCF">#REF!</definedName>
    <definedName name="FCFPS00">#REF!</definedName>
    <definedName name="fcfps01">#REF!</definedName>
    <definedName name="FCFPS94">#REF!</definedName>
    <definedName name="FCFPS95">#REF!</definedName>
    <definedName name="FCFPS96">#REF!</definedName>
    <definedName name="FCFPS97">#REF!</definedName>
    <definedName name="FCFPS98">#REF!</definedName>
    <definedName name="FCFPS99">#REF!</definedName>
    <definedName name="FCOV">#REF!</definedName>
    <definedName name="FCVS">#REF!</definedName>
    <definedName name="fd">#REF!</definedName>
    <definedName name="FDC">#REF!</definedName>
    <definedName name="fdlwje">#REF!</definedName>
    <definedName name="FDN_Controlling_Load">#REF!</definedName>
    <definedName name="fdsf" localSheetId="18" hidden="1">{"summary",#N/A,FALSE,"PCR DIRECTORY"}</definedName>
    <definedName name="fdsf" hidden="1">{"summary",#N/A,FALSE,"PCR DIRECTORY"}</definedName>
    <definedName name="fe" localSheetId="18"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localSheetId="17"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_OH">#REF!</definedName>
    <definedName name="Fe_OH_3">#REF!</definedName>
    <definedName name="Fe2__Fe_CO3">#REF!</definedName>
    <definedName name="feb">#REF!</definedName>
    <definedName name="FED" localSheetId="17">#REF!</definedName>
    <definedName name="FED">#REF!</definedName>
    <definedName name="fed_inc_tax">#REF!</definedName>
    <definedName name="fed_other">#REF!</definedName>
    <definedName name="FED_Tax">#REF!</definedName>
    <definedName name="Fed_Tx_Rate_Net_of_State">#REF!</definedName>
    <definedName name="FedActivity">#REF!</definedName>
    <definedName name="fedcurrent">#REF!</definedName>
    <definedName name="Federal_Rate">#REF!</definedName>
    <definedName name="fedinc">#REF!</definedName>
    <definedName name="FedInstruction">#REF!</definedName>
    <definedName name="FedlData">OFFSET(#REF!,,,COUNTA(#REF!)-1,COUNTA(#REF!))</definedName>
    <definedName name="fedlt">#REF!</definedName>
    <definedName name="fednol1">#REF!</definedName>
    <definedName name="FEDNOL2">#REF!</definedName>
    <definedName name="FEDNOL3">#REF!</definedName>
    <definedName name="FEDNOL4">#REF!</definedName>
    <definedName name="FEDNOL6">#REF!</definedName>
    <definedName name="FEE">#REF!</definedName>
    <definedName name="FeeRateSchedule">#REF!</definedName>
    <definedName name="FeeSched">#REF!</definedName>
    <definedName name="FEESCHED0794">#REF!</definedName>
    <definedName name="fer" localSheetId="18" hidden="1">{2;#N/A;"R13C16:R17C16";#N/A;"R13C14:R17C15";FALSE;FALSE;FALSE;95;#N/A;#N/A;"R13C19";#N/A;FALSE;FALSE;FALSE;FALSE;#N/A;"";#N/A;FALSE;"";"";#N/A;#N/A;#N/A}</definedName>
    <definedName name="fer" localSheetId="17" hidden="1">{2;#N/A;"R13C16:R17C16";#N/A;"R13C14:R17C15";FALSE;FALSE;FALSE;95;#N/A;#N/A;"R13C19";#N/A;FALSE;FALSE;FALSE;FALSE;#N/A;"";#N/A;FALSE;"";"";#N/A;#N/A;#N/A}</definedName>
    <definedName name="fer" hidden="1">{2;#N/A;"R13C16:R17C16";#N/A;"R13C14:R17C15";FALSE;FALSE;FALSE;95;#N/A;#N/A;"R13C19";#N/A;FALSE;FALSE;FALSE;FALSE;#N/A;"";#N/A;FALSE;"";"";#N/A;#N/A;#N/A}</definedName>
    <definedName name="FERC">#REF!</definedName>
    <definedName name="FERCTAX">#REF!</definedName>
    <definedName name="ferf">#REF!,#REF!,#REF!,#REF!</definedName>
    <definedName name="ferfe" localSheetId="18"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17"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w" localSheetId="18" hidden="1">{#N/A,#N/A,FALSE,"Ratios-Marathon";#N/A,#N/A,FALSE,"Share Proof-Marathon";#N/A,#N/A,FALSE,"Per Share-Marathon"}</definedName>
    <definedName name="few" localSheetId="17" hidden="1">{#N/A,#N/A,FALSE,"Ratios-Marathon";#N/A,#N/A,FALSE,"Share Proof-Marathon";#N/A,#N/A,FALSE,"Per Share-Marathon"}</definedName>
    <definedName name="few" hidden="1">{#N/A,#N/A,FALSE,"Ratios-Marathon";#N/A,#N/A,FALSE,"Share Proof-Marathon";#N/A,#N/A,FALSE,"Per Share-Marathon"}</definedName>
    <definedName name="ff"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 localSheetId="1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1_INPUT">#REF!</definedName>
    <definedName name="FF1_INPUT_columns">#REF!</definedName>
    <definedName name="fff" localSheetId="18" hidden="1">{#N/A,#N/A,FALSE,"SUMMARY";#N/A,#N/A,FALSE,"INPUTDATA";#N/A,#N/A,FALSE,"Condenser Performance"}</definedName>
    <definedName name="fff" localSheetId="17">#REF!</definedName>
    <definedName name="fff" hidden="1">{#N/A,#N/A,FALSE,"SUMMARY";#N/A,#N/A,FALSE,"INPUTDATA";#N/A,#N/A,FALSE,"Condenser Performance"}</definedName>
    <definedName name="fffffffffffff" localSheetId="17">#REF!</definedName>
    <definedName name="fffffffffffff">#REF!</definedName>
    <definedName name="FFO" localSheetId="17">#REF!</definedName>
    <definedName name="FFO">#N/A</definedName>
    <definedName name="FFT">#REF!</definedName>
    <definedName name="FFUUsage">#REF!</definedName>
    <definedName name="fhk" localSheetId="18" hidden="1">{#N/A,#N/A,FALSE,"P&amp;L";#N/A,#N/A,FALSE,"DL Worksheet";#N/A,#N/A,FALSE,"Ind. Cell";#N/A,#N/A,FALSE,"Capital";#N/A,#N/A,FALSE,"Tooling";#N/A,#N/A,FALSE,"LRP"}</definedName>
    <definedName name="fhk" localSheetId="17" hidden="1">{#N/A,#N/A,FALSE,"P&amp;L";#N/A,#N/A,FALSE,"DL Worksheet";#N/A,#N/A,FALSE,"Ind. Cell";#N/A,#N/A,FALSE,"Capital";#N/A,#N/A,FALSE,"Tooling";#N/A,#N/A,FALSE,"LRP"}</definedName>
    <definedName name="fhk" hidden="1">{#N/A,#N/A,FALSE,"P&amp;L";#N/A,#N/A,FALSE,"DL Worksheet";#N/A,#N/A,FALSE,"Ind. Cell";#N/A,#N/A,FALSE,"Capital";#N/A,#N/A,FALSE,"Tooling";#N/A,#N/A,FALSE,"LRP"}</definedName>
    <definedName name="FI1_">#REF!</definedName>
    <definedName name="FI2_">#REF!</definedName>
    <definedName name="FI3_">#REF!</definedName>
    <definedName name="FI4_">#REF!</definedName>
    <definedName name="FI5_">#REF!</definedName>
    <definedName name="FI6_">#REF!</definedName>
    <definedName name="Fibro_Q1">#REF!</definedName>
    <definedName name="Fibro_Q2">#REF!</definedName>
    <definedName name="Fibro_Q3">#REF!</definedName>
    <definedName name="fifteen">#REF!</definedName>
    <definedName name="fifteen1">#REF!</definedName>
    <definedName name="FIFTY">#REF!</definedName>
    <definedName name="file">#REF!</definedName>
    <definedName name="fileName">#REF!</definedName>
    <definedName name="FilePath1">#REF!</definedName>
    <definedName name="FilePath2">#REF!</definedName>
    <definedName name="FILING_CATEGORY">#REF!</definedName>
    <definedName name="FILMAMORT">#REF!</definedName>
    <definedName name="Fin_Cnst_Option_1">#REF!</definedName>
    <definedName name="Fin_Cnst_Option_2">#REF!</definedName>
    <definedName name="Fin_Cnst_Option_3">#REF!</definedName>
    <definedName name="Fin_Cnst_Option_4">#REF!</definedName>
    <definedName name="Fin_Com">#REF!</definedName>
    <definedName name="Fin_Com_1">#REF!</definedName>
    <definedName name="Fin_Com_2">#REF!</definedName>
    <definedName name="fin_debt">#REF!</definedName>
    <definedName name="Fin_Term_Option_1">#REF!</definedName>
    <definedName name="Fin_Term_Option_2">#REF!</definedName>
    <definedName name="Fin_Term_Option_3">#REF!</definedName>
    <definedName name="Fin_Term_Option_4">#REF!</definedName>
    <definedName name="FIN1B">#REF!</definedName>
    <definedName name="FIN3B">#REF!</definedName>
    <definedName name="final" localSheetId="18" hidden="1">{#N/A,#N/A,FALSE,"Outlook for Month ";#N/A,#N/A,FALSE,"Risk for Month ";#N/A,#N/A,FALSE,"Upside for Month"}</definedName>
    <definedName name="final" localSheetId="17" hidden="1">{#N/A,#N/A,FALSE,"Outlook for Month ";#N/A,#N/A,FALSE,"Risk for Month ";#N/A,#N/A,FALSE,"Upside for Month"}</definedName>
    <definedName name="final" hidden="1">{#N/A,#N/A,FALSE,"Outlook for Month ";#N/A,#N/A,FALSE,"Risk for Month ";#N/A,#N/A,FALSE,"Upside for Month"}</definedName>
    <definedName name="FinalSignOff">#REF!</definedName>
    <definedName name="Finance_Fees_Amort._Period" localSheetId="17">#REF!</definedName>
    <definedName name="Finance_Fees_Amort._Period">#N/A</definedName>
    <definedName name="financials">#REF!</definedName>
    <definedName name="financials97">#REF!</definedName>
    <definedName name="financials98">#REF!</definedName>
    <definedName name="financials99">#REF!</definedName>
    <definedName name="Financing_Activities">#REF!</definedName>
    <definedName name="Financing_Scenarios">#REF!</definedName>
    <definedName name="FINCAP08">#REF!</definedName>
    <definedName name="FINCAP09">#REF!</definedName>
    <definedName name="FINCAP10">#REF!</definedName>
    <definedName name="FINCAP11">#REF!</definedName>
    <definedName name="FINCFEE" localSheetId="17">#REF!</definedName>
    <definedName name="FINCFEE">#N/A</definedName>
    <definedName name="findwrn" localSheetId="18" hidden="1">{#N/A,#N/A,TRUE,"TOTAL DISTRIBUTION";#N/A,#N/A,TRUE,"SOUTH";#N/A,#N/A,TRUE,"NORTHEAST";#N/A,#N/A,TRUE,"WEST"}</definedName>
    <definedName name="findwrn" localSheetId="17" hidden="1">{#N/A,#N/A,TRUE,"TOTAL DISTRIBUTION";#N/A,#N/A,TRUE,"SOUTH";#N/A,#N/A,TRUE,"NORTHEAST";#N/A,#N/A,TRUE,"WEST"}</definedName>
    <definedName name="findwrn" hidden="1">{#N/A,#N/A,TRUE,"TOTAL DISTRIBUTION";#N/A,#N/A,TRUE,"SOUTH";#N/A,#N/A,TRUE,"NORTHEAST";#N/A,#N/A,TRUE,"WEST"}</definedName>
    <definedName name="findwrnor" localSheetId="18" hidden="1">{#N/A,#N/A,TRUE,"TOTAL DSBN";#N/A,#N/A,TRUE,"WEST";#N/A,#N/A,TRUE,"SOUTH";#N/A,#N/A,TRUE,"NORTHEAST"}</definedName>
    <definedName name="findwrnor" localSheetId="17" hidden="1">{#N/A,#N/A,TRUE,"TOTAL DSBN";#N/A,#N/A,TRUE,"WEST";#N/A,#N/A,TRUE,"SOUTH";#N/A,#N/A,TRUE,"NORTHEAST"}</definedName>
    <definedName name="findwrnor" hidden="1">{#N/A,#N/A,TRUE,"TOTAL DSBN";#N/A,#N/A,TRUE,"WEST";#N/A,#N/A,TRUE,"SOUTH";#N/A,#N/A,TRUE,"NORTHEAST"}</definedName>
    <definedName name="FINExtractRange">#REF!,#REF!</definedName>
    <definedName name="FINFN08">#REF!</definedName>
    <definedName name="FINFN09">#REF!</definedName>
    <definedName name="FINFN10">#REF!</definedName>
    <definedName name="FINFN11">#REF!</definedName>
    <definedName name="FINFPLI08">#REF!</definedName>
    <definedName name="FINFPLI09">#REF!</definedName>
    <definedName name="FINFPLI10">#REF!</definedName>
    <definedName name="FINFPLI11">#REF!</definedName>
    <definedName name="FINISH" localSheetId="18" hidden="1">{#N/A,#N/A,TRUE,"TOTAL DISTRIBUTION";#N/A,#N/A,TRUE,"SOUTH";#N/A,#N/A,TRUE,"NORTHEAST";#N/A,#N/A,TRUE,"WEST"}</definedName>
    <definedName name="FINISH" localSheetId="17" hidden="1">{#N/A,#N/A,TRUE,"TOTAL DISTRIBUTION";#N/A,#N/A,TRUE,"SOUTH";#N/A,#N/A,TRUE,"NORTHEAST";#N/A,#N/A,TRUE,"WEST"}</definedName>
    <definedName name="FINISH" hidden="1">{#N/A,#N/A,TRUE,"TOTAL DISTRIBUTION";#N/A,#N/A,TRUE,"SOUTH";#N/A,#N/A,TRUE,"NORTHEAST";#N/A,#N/A,TRUE,"WEST"}</definedName>
    <definedName name="FINOptions">"0,0,1,1,1,0,0,-1,0,0,2,0,"</definedName>
    <definedName name="Firm04">#REF!</definedName>
    <definedName name="FirmValue">#REF!</definedName>
    <definedName name="First_Day">1</definedName>
    <definedName name="First_Month">1</definedName>
    <definedName name="FIRSTRUN">#REF!</definedName>
    <definedName name="Fiscal">#REF!</definedName>
    <definedName name="fiscal2">#REF!</definedName>
    <definedName name="FiscalPE">#REF!</definedName>
    <definedName name="five" localSheetId="17">#REF!</definedName>
    <definedName name="FIVE">#N/A</definedName>
    <definedName name="five1">#REF!</definedName>
    <definedName name="fixed">#REF!</definedName>
    <definedName name="Fixed_Cost">#REF!</definedName>
    <definedName name="FJ">#REF!</definedName>
    <definedName name="FL_Tax_Rate">0</definedName>
    <definedName name="FLDENOM">#REF!</definedName>
    <definedName name="FLFACTOR">#REF!</definedName>
    <definedName name="FLHRS">#REF!</definedName>
    <definedName name="flkjew">#REF!</definedName>
    <definedName name="FLNUMER">#REF!</definedName>
    <definedName name="float">#REF!</definedName>
    <definedName name="FM">#REF!</definedName>
    <definedName name="FMTYP">"*STD"</definedName>
    <definedName name="FN2_">#REF!</definedName>
    <definedName name="FN3_">#REF!</definedName>
    <definedName name="FN4_">#REF!</definedName>
    <definedName name="FN5_">#REF!</definedName>
    <definedName name="FN6_">#REF!</definedName>
    <definedName name="Fnd_Qty_Conc">#REF!</definedName>
    <definedName name="Fnd_Qty_Excav">#REF!</definedName>
    <definedName name="Fnd_Qty_Slurry">#REF!</definedName>
    <definedName name="FO_HOURS" localSheetId="17">#REF!</definedName>
    <definedName name="FO_HOURS">#N/A</definedName>
    <definedName name="FOOT">#N/A</definedName>
    <definedName name="Footnote">#REF!</definedName>
    <definedName name="Footnote__f">#REF!</definedName>
    <definedName name="Footnote_a">#REF!</definedName>
    <definedName name="Footnote1">#REF!</definedName>
    <definedName name="Footnote10">#REF!</definedName>
    <definedName name="footnote11">#REF!</definedName>
    <definedName name="footnote12">#REF!</definedName>
    <definedName name="footnote13">#REF!</definedName>
    <definedName name="Footnote14">#REF!</definedName>
    <definedName name="Footnote15">#REF!</definedName>
    <definedName name="Footnote2">#REF!</definedName>
    <definedName name="Footnote3">#REF!</definedName>
    <definedName name="Footnote4">#REF!</definedName>
    <definedName name="Footnote5">#REF!</definedName>
    <definedName name="Footnote6">#REF!</definedName>
    <definedName name="Footnote7">#REF!</definedName>
    <definedName name="Footnote8">#REF!</definedName>
    <definedName name="Footnote9">#REF!</definedName>
    <definedName name="Footnotes">#REF!</definedName>
    <definedName name="Ford.Verkf" localSheetId="18" hidden="1">{"Kontenverteilung",#N/A,FALSE,"H A Ü"}</definedName>
    <definedName name="Ford.Verkf" localSheetId="17" hidden="1">{"Kontenverteilung",#N/A,FALSE,"H A Ü"}</definedName>
    <definedName name="Ford.Verkf" hidden="1">{"Kontenverteilung",#N/A,FALSE,"H A Ü"}</definedName>
    <definedName name="ForderungenVerk" localSheetId="18" hidden="1">{"Alles",#N/A,FALSE,"H A Ü"}</definedName>
    <definedName name="ForderungenVerk" localSheetId="17" hidden="1">{"Alles",#N/A,FALSE,"H A Ü"}</definedName>
    <definedName name="ForderungenVerk" hidden="1">{"Alles",#N/A,FALSE,"H A Ü"}</definedName>
    <definedName name="forecast_print_range">#REF!</definedName>
    <definedName name="forecast_print_title">#REF!</definedName>
    <definedName name="ForeignProvince" localSheetId="17" hidden="1">#REF!</definedName>
    <definedName name="ForeignProvince" hidden="1">#REF!</definedName>
    <definedName name="foreytd">#REF!</definedName>
    <definedName name="foreytd2">#REF!</definedName>
    <definedName name="Form" localSheetId="17" hidden="1">#REF!</definedName>
    <definedName name="Form" hidden="1">#REF!</definedName>
    <definedName name="Format">#REF!</definedName>
    <definedName name="FormatColumn">#REF!</definedName>
    <definedName name="FormatMaster">#REF!</definedName>
    <definedName name="FormatMod.FormatMaster">#REF!</definedName>
    <definedName name="FormatRange">#REF!</definedName>
    <definedName name="FormatSelection">#REF!</definedName>
    <definedName name="formulas">#REF!</definedName>
    <definedName name="forney" localSheetId="18"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localSheetId="17"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_Alloc">#REF!</definedName>
    <definedName name="forward">(1.1^0.25)</definedName>
    <definedName name="Fossil_BGS">#REF!</definedName>
    <definedName name="Fossil_Secur_Date">#REF!</definedName>
    <definedName name="Foundation">#REF!</definedName>
    <definedName name="Foundation_Base_Shape">#REF!</definedName>
    <definedName name="FoundationCY">#REF!</definedName>
    <definedName name="four" localSheetId="17">#REF!</definedName>
    <definedName name="FOUR">#N/A</definedName>
    <definedName name="fourteen">#REF!</definedName>
    <definedName name="fourteen1">#REF!</definedName>
    <definedName name="FOX">#REF!</definedName>
    <definedName name="fpl">#REF!</definedName>
    <definedName name="fpl12sec199">#REF!</definedName>
    <definedName name="fpl13sec199">#REF!</definedName>
    <definedName name="fpl14sec199">#REF!</definedName>
    <definedName name="fpl2009sec199">#REF!</definedName>
    <definedName name="fpl2010sec199">#REF!</definedName>
    <definedName name="fpl2011sec199">#REF!</definedName>
    <definedName name="FPLcut">#REF!</definedName>
    <definedName name="fpldebt">#REF!</definedName>
    <definedName name="fplds">#REF!</definedName>
    <definedName name="FPLE07STTX">#REF!</definedName>
    <definedName name="FPLE08STTX">#REF!</definedName>
    <definedName name="fple09sttx">#REF!</definedName>
    <definedName name="fple10sttx">#REF!</definedName>
    <definedName name="fple11sttx">#REF!</definedName>
    <definedName name="fple12sttx">#REF!</definedName>
    <definedName name="fple13sttx">#REF!</definedName>
    <definedName name="fple14sttx">#REF!</definedName>
    <definedName name="fple15sttx">#REF!</definedName>
    <definedName name="fplequity">#REF!</definedName>
    <definedName name="FPLETAXINC2012">#REF!</definedName>
    <definedName name="fplitxinc">#REF!</definedName>
    <definedName name="FPLPAIDS">#REF!</definedName>
    <definedName name="fplreport">#REF!,#REF!,#REF!,#REF!,#REF!,#REF!,#REF!,#REF!</definedName>
    <definedName name="FPLST07">#REF!</definedName>
    <definedName name="fplst08">#REF!</definedName>
    <definedName name="fplst09">#REF!</definedName>
    <definedName name="fplst10">#REF!</definedName>
    <definedName name="Fplst11">#REF!</definedName>
    <definedName name="fplst12">#REF!</definedName>
    <definedName name="fplst13">#REF!</definedName>
    <definedName name="fplst14">#REF!</definedName>
    <definedName name="fplst15">#REF!</definedName>
    <definedName name="fpltaxrate">#REF!</definedName>
    <definedName name="FPSC">#REF!</definedName>
    <definedName name="FPSCTAX">#REF!</definedName>
    <definedName name="FRED" localSheetId="18" hidden="1">{"SEP",#N/A,FALSE,"SEP"}</definedName>
    <definedName name="FRED" hidden="1">{"SEP",#N/A,FALSE,"SEP"}</definedName>
    <definedName name="FRED2" localSheetId="18" hidden="1">{"SEP",#N/A,FALSE,"SEP"}</definedName>
    <definedName name="FRED2" hidden="1">{"SEP",#N/A,FALSE,"SEP"}</definedName>
    <definedName name="FRED3" localSheetId="18" hidden="1">{"SEP",#N/A,FALSE,"SEP"}</definedName>
    <definedName name="FRED3" hidden="1">{"SEP",#N/A,FALSE,"SEP"}</definedName>
    <definedName name="FreeCashFlow" localSheetId="17">#REF!</definedName>
    <definedName name="FreeCashFlow">#REF!</definedName>
    <definedName name="FREEDOM">#REF!</definedName>
    <definedName name="FreeSpeech_00">#REF!</definedName>
    <definedName name="FreeSpeech_01">#REF!</definedName>
    <definedName name="FreeSpeech_99">#REF!</definedName>
    <definedName name="FREIGHT">0.03</definedName>
    <definedName name="FreqSet">#REF!</definedName>
    <definedName name="Frequencies" localSheetId="18">{"Annual";"Semiannual";"Quarterly";"Monthly"}</definedName>
    <definedName name="Frequencies" localSheetId="17">{"Annual";"Semiannual";"Quarterly";"Monthly"}</definedName>
    <definedName name="Frequencies">{"Annual";"Semiannual";"Quarterly";"Monthly"}</definedName>
    <definedName name="FrequencyNormalize" localSheetId="18">{"Annual","Annual",1;"Annually","Annual",1;1,"Annual",1;"Semiannual","Semiannual",2;"Semiannually","Semiannual",2;2,"Semiannual",2;"Quarterly","Quarterly",4;4,"Quarterly",4;"Monthly","Monthly",12;12,"Monthly",12}</definedName>
    <definedName name="FrequencyNormalize" localSheetId="17">{"Annual","Annual",1;"Annually","Annual",1;1,"Annual",1;"Semiannual","Semiannual",2;"Semiannually","Semiannual",2;2,"Semiannual",2;"Quarterly","Quarterly",4;4,"Quarterly",4;"Monthly","Monthly",12;12,"Monthly",12}</definedName>
    <definedName name="FrequencyNormalize">{"Annual","Annual",1;"Annually","Annual",1;1,"Annual",1;"Semiannual","Semiannual",2;"Semiannually","Semiannual",2;2,"Semiannual",2;"Quarterly","Quarterly",4;4,"Quarterly",4;"Monthly","Monthly",12;12,"Monthly",12}</definedName>
    <definedName name="FREV">#REF!</definedName>
    <definedName name="FRINGE">#REF!</definedName>
    <definedName name="Front_page" localSheetId="17">#REF!</definedName>
    <definedName name="Front_page">#REF!</definedName>
    <definedName name="fs">#REF!</definedName>
    <definedName name="FSALLOC">#REF!</definedName>
    <definedName name="FSTD">#REF!</definedName>
    <definedName name="FTR" localSheetId="17">#REF!</definedName>
    <definedName name="FTR">#N/A</definedName>
    <definedName name="fuckyou" localSheetId="18" hidden="1">{"1999 Cash Budget",#N/A,FALSE,"99 Cash";"1999 Cash Budget YTD",#N/A,FALSE,"99 Cash";"1999 Cash Actual/Forcast",#N/A,FALSE,"99 Cash";"1999 Cash Actual/Forcast YTD",#N/A,FALSE,"99 Cash"}</definedName>
    <definedName name="fuckyou" hidden="1">{"1999 Cash Budget",#N/A,FALSE,"99 Cash";"1999 Cash Budget YTD",#N/A,FALSE,"99 Cash";"1999 Cash Actual/Forcast",#N/A,FALSE,"99 Cash";"1999 Cash Actual/Forcast YTD",#N/A,FALSE,"99 Cash"}</definedName>
    <definedName name="fuel" localSheetId="17">#REF!</definedName>
    <definedName name="FUEL">#N/A</definedName>
    <definedName name="Fuel_Forecast">#REF!</definedName>
    <definedName name="fuel_passed" localSheetId="17">#REF!</definedName>
    <definedName name="fuel_passed">#N/A</definedName>
    <definedName name="fuel08">#REF!</definedName>
    <definedName name="FUN">#REF!</definedName>
    <definedName name="FUNCOV">#REF!</definedName>
    <definedName name="FunctionName">#REF!</definedName>
    <definedName name="FunctionNameOut">#REF!</definedName>
    <definedName name="FUND">#REF!</definedName>
    <definedName name="FundsFromOperations">#REF!</definedName>
    <definedName name="FUNSTD">#REF!</definedName>
    <definedName name="fvdsvdsfv">#REF!</definedName>
    <definedName name="fw"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X">#REF!</definedName>
    <definedName name="FY">#REF!</definedName>
    <definedName name="G" localSheetId="17">#REF!</definedName>
    <definedName name="g">#REF!</definedName>
    <definedName name="G_L">#REF!</definedName>
    <definedName name="GA" localSheetId="17">#REF!</definedName>
    <definedName name="GA">#N/A</definedName>
    <definedName name="GAAP_Other">#REF!</definedName>
    <definedName name="GADENOM">#REF!</definedName>
    <definedName name="GAFACTOR">#REF!</definedName>
    <definedName name="GAIN">#REF!</definedName>
    <definedName name="GALION">#REF!</definedName>
    <definedName name="GANUMER">#REF!</definedName>
    <definedName name="garad">#REF!</definedName>
    <definedName name="GAS" localSheetId="17">#REF!</definedName>
    <definedName name="GAS">#REF!</definedName>
    <definedName name="gas_curve_for_extrapolation">#REF!</definedName>
    <definedName name="GAS_RATE" localSheetId="17">OFFSET(#REF!,3,IF(#REF!=1,#REF!,5*#REF!-4),20000,1)</definedName>
    <definedName name="GAS_RATE">OFFSET(#REF!,3,IF(#REF!=1,#REF!,5*#REF!-4),20000,1)</definedName>
    <definedName name="GasLiftSalesPrice">#REF!</definedName>
    <definedName name="GasNumberPrint">#REF!</definedName>
    <definedName name="GasPriceHeading">#REF!</definedName>
    <definedName name="GasPrices">#REF!</definedName>
    <definedName name="GC">#REF!</definedName>
    <definedName name="GCInputs1">#REF!</definedName>
    <definedName name="GCInputs2">#REF!</definedName>
    <definedName name="GCInputsRow1">#REF!</definedName>
    <definedName name="GCInputsRow2">#REF!</definedName>
    <definedName name="GCOutputs1">#REF!</definedName>
    <definedName name="GCOutputs2">#REF!</definedName>
    <definedName name="GCOutputsRow1">#REF!</definedName>
    <definedName name="GCOutputsRow2">#REF!</definedName>
    <definedName name="gdfg" localSheetId="18"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localSheetId="17"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P">#REF!</definedName>
    <definedName name="GDPVSMEDIA">#REF!</definedName>
    <definedName name="GDR">#REF!</definedName>
    <definedName name="GDX">#REF!</definedName>
    <definedName name="GDX_TD">#REF!</definedName>
    <definedName name="Gefor" localSheetId="17">#REF!</definedName>
    <definedName name="Gefor">#N/A</definedName>
    <definedName name="GEN">#REF!</definedName>
    <definedName name="GEN1B">#REF!</definedName>
    <definedName name="GEN3B">#REF!</definedName>
    <definedName name="GENERAL_INSTRUCTIONS_AND_RECOMMENDED_WORK_STEPS" localSheetId="17">#REF!</definedName>
    <definedName name="GENERAL_INSTRUCTIONS_AND_RECOMMENDED_WORK_STEPS">#REF!</definedName>
    <definedName name="generation">#REF!</definedName>
    <definedName name="GenLedger">#REF!</definedName>
    <definedName name="GENOA">#REF!</definedName>
    <definedName name="GENOA_NORTH">#REF!</definedName>
    <definedName name="GENOA_SOUTH">#REF!</definedName>
    <definedName name="GenStepUpXfmr">#REF!</definedName>
    <definedName name="geobalance">#REF!</definedName>
    <definedName name="GeoTech">#REF!</definedName>
    <definedName name="GES">#REF!</definedName>
    <definedName name="gg" localSheetId="18" hidden="1">{"Saldenliste",#N/A,FALSE,"H A Ü"}</definedName>
    <definedName name="gg" localSheetId="17" hidden="1">{"Saldenliste",#N/A,FALSE,"H A Ü"}</definedName>
    <definedName name="gg" hidden="1">{"Saldenliste",#N/A,FALSE,"H A Ü"}</definedName>
    <definedName name="ggg"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ggggggg" localSheetId="18" hidden="1">{#N/A,#N/A,FALSE,"Aging Summary";#N/A,#N/A,FALSE,"Ratio Analysis";#N/A,#N/A,FALSE,"Test 120 Day Accts";#N/A,#N/A,FALSE,"Tickmarks"}</definedName>
    <definedName name="gggggggggg" localSheetId="17" hidden="1">{#N/A,#N/A,FALSE,"Aging Summary";#N/A,#N/A,FALSE,"Ratio Analysis";#N/A,#N/A,FALSE,"Test 120 Day Accts";#N/A,#N/A,FALSE,"Tickmarks"}</definedName>
    <definedName name="gggggggggg" hidden="1">{#N/A,#N/A,FALSE,"Aging Summary";#N/A,#N/A,FALSE,"Ratio Analysis";#N/A,#N/A,FALSE,"Test 120 Day Accts";#N/A,#N/A,FALSE,"Tickmarks"}</definedName>
    <definedName name="gh" localSheetId="18" hidden="1">{"view1",#N/A,FALSE,"ON AIR"}</definedName>
    <definedName name="gh" localSheetId="17" hidden="1">{"view1",#N/A,FALSE,"ON AIR"}</definedName>
    <definedName name="gh" hidden="1">{"view1",#N/A,FALSE,"ON AIR"}</definedName>
    <definedName name="GH_Royalty">#REF!</definedName>
    <definedName name="GH_Share_of_Equity">#REF!</definedName>
    <definedName name="GHP_B2Tax">#REF!</definedName>
    <definedName name="GHP_B2TAX_Forecast">#REF!</definedName>
    <definedName name="GHP_Combined_Rate">#REF!</definedName>
    <definedName name="GHP_ETR_Net_TEO">#REF!</definedName>
    <definedName name="GHP_FBOS">#REF!</definedName>
    <definedName name="GHP_Federal_FBOS">#REF!</definedName>
    <definedName name="GHP_Gross_Up">#REF!</definedName>
    <definedName name="GHP_PTBI">#REF!</definedName>
    <definedName name="GHP_SBOF">#REF!</definedName>
    <definedName name="GHP_State_Rate">#REF!</definedName>
    <definedName name="GHP_Trial_Balance">#REF!</definedName>
    <definedName name="ghr" localSheetId="18" hidden="1">{#N/A,#N/A,FALSE,"Ratios - Medallion Class A";#N/A,#N/A,FALSE,"Ratios - Medallion Class B";#N/A,#N/A,FALSE,"Share Proof - Medallion A";#N/A,#N/A,FALSE,"Share Proof - Medallion B";#N/A,#N/A,FALSE,"Per Share-Medallion A";#N/A,#N/A,FALSE,"Per Share-Medallion B"}</definedName>
    <definedName name="ghr" localSheetId="17" hidden="1">{#N/A,#N/A,FALSE,"Ratios - Medallion Class A";#N/A,#N/A,FALSE,"Ratios - Medallion Class B";#N/A,#N/A,FALSE,"Share Proof - Medallion A";#N/A,#N/A,FALSE,"Share Proof - Medallion B";#N/A,#N/A,FALSE,"Per Share-Medallion A";#N/A,#N/A,FALSE,"Per Share-Medallion B"}</definedName>
    <definedName name="ghr" hidden="1">{#N/A,#N/A,FALSE,"Ratios - Medallion Class A";#N/A,#N/A,FALSE,"Ratios - Medallion Class B";#N/A,#N/A,FALSE,"Share Proof - Medallion A";#N/A,#N/A,FALSE,"Share Proof - Medallion B";#N/A,#N/A,FALSE,"Per Share-Medallion A";#N/A,#N/A,FALSE,"Per Share-Medallion B"}</definedName>
    <definedName name="gIsBlank" localSheetId="18" hidden="1">ISBLANK(gIsRef)</definedName>
    <definedName name="gIsBlank" localSheetId="17" hidden="1">ISBLANK(gIsRef)</definedName>
    <definedName name="gIsBlank" hidden="1">ISBLANK(gIsRef)</definedName>
    <definedName name="gIsError" localSheetId="18" hidden="1">ISERROR(gIsRef)</definedName>
    <definedName name="gIsError" localSheetId="17" hidden="1">ISERROR(gIsRef)</definedName>
    <definedName name="gIsError" hidden="1">ISERROR(gIsRef)</definedName>
    <definedName name="gIsInPrintArea" localSheetId="18" hidden="1">NOT(ISERROR(gIsRef !Print_Area))</definedName>
    <definedName name="gIsInPrintArea" localSheetId="17" hidden="1">NOT(ISERROR([0]!gIsRef !Print_Area))</definedName>
    <definedName name="gIsInPrintArea" hidden="1">NOT(ISERROR(gIsRef !Print_Area))</definedName>
    <definedName name="gIsInPrintTitles" localSheetId="18" hidden="1">NOT(ISERROR(gIsRef !Print_Titles))</definedName>
    <definedName name="gIsInPrintTitles" localSheetId="17" hidden="1">NOT(ISERROR([0]!gIsRef !Print_Titles))</definedName>
    <definedName name="gIsInPrintTitles" hidden="1">NOT(ISERROR(gIsRef !Print_Titles))</definedName>
    <definedName name="gIsNumber" localSheetId="18" hidden="1">ISNUMBER(gIsRef)</definedName>
    <definedName name="gIsNumber" localSheetId="17" hidden="1">ISNUMBER(gIsRef)</definedName>
    <definedName name="gIsNumber" hidden="1">ISNUMBER(gIsRef)</definedName>
    <definedName name="gIsPreviousSheet" localSheetId="18" hidden="1">PrevShtCellValue(gIsRef)&lt;&gt;gIsRef</definedName>
    <definedName name="gIsPreviousSheet" localSheetId="17" hidden="1">PrevShtCellValue([0]!gIsRef)&lt;&gt;[0]!gIsRef</definedName>
    <definedName name="gIsPreviousSheet" hidden="1">PrevShtCellValue(gIsRef)&lt;&gt;gIsRef</definedName>
    <definedName name="gIsRef" hidden="1">INDIRECT("rc",FALSE)</definedName>
    <definedName name="gIsText" localSheetId="18" hidden="1">ISTEXT(gIsRef)</definedName>
    <definedName name="gIsText" localSheetId="17" hidden="1">ISTEXT(gIsRef)</definedName>
    <definedName name="gIsText" hidden="1">ISTEXT(gIsRef)</definedName>
    <definedName name="gita" localSheetId="10" hidden="1">{#N/A,#N/A,FALSE,"O&amp;M by processes";#N/A,#N/A,FALSE,"Elec Act vs Bud";#N/A,#N/A,FALSE,"G&amp;A";#N/A,#N/A,FALSE,"BGS";#N/A,#N/A,FALSE,"Res Cost"}</definedName>
    <definedName name="gita" localSheetId="15" hidden="1">{#N/A,#N/A,FALSE,"O&amp;M by processes";#N/A,#N/A,FALSE,"Elec Act vs Bud";#N/A,#N/A,FALSE,"G&amp;A";#N/A,#N/A,FALSE,"BGS";#N/A,#N/A,FALSE,"Res Cost"}</definedName>
    <definedName name="gita" localSheetId="18" hidden="1">{#N/A,#N/A,FALSE,"O&amp;M by processes";#N/A,#N/A,FALSE,"Elec Act vs Bud";#N/A,#N/A,FALSE,"G&amp;A";#N/A,#N/A,FALSE,"BGS";#N/A,#N/A,FALSE,"Res Cost"}</definedName>
    <definedName name="gita" localSheetId="17"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0" hidden="1">{#N/A,#N/A,FALSE,"O&amp;M by processes";#N/A,#N/A,FALSE,"Elec Act vs Bud";#N/A,#N/A,FALSE,"G&amp;A";#N/A,#N/A,FALSE,"BGS";#N/A,#N/A,FALSE,"Res Cost"}</definedName>
    <definedName name="gitah" localSheetId="15" hidden="1">{#N/A,#N/A,FALSE,"O&amp;M by processes";#N/A,#N/A,FALSE,"Elec Act vs Bud";#N/A,#N/A,FALSE,"G&amp;A";#N/A,#N/A,FALSE,"BGS";#N/A,#N/A,FALSE,"Res Cost"}</definedName>
    <definedName name="gitah" localSheetId="18" hidden="1">{#N/A,#N/A,FALSE,"O&amp;M by processes";#N/A,#N/A,FALSE,"Elec Act vs Bud";#N/A,#N/A,FALSE,"G&amp;A";#N/A,#N/A,FALSE,"BGS";#N/A,#N/A,FALSE,"Res Cost"}</definedName>
    <definedName name="gitah" localSheetId="17" hidden="1">{#N/A,#N/A,FALSE,"O&amp;M by processes";#N/A,#N/A,FALSE,"Elec Act vs Bud";#N/A,#N/A,FALSE,"G&amp;A";#N/A,#N/A,FALSE,"BGS";#N/A,#N/A,FALSE,"Res Cost"}</definedName>
    <definedName name="gitah" hidden="1">{#N/A,#N/A,FALSE,"O&amp;M by processes";#N/A,#N/A,FALSE,"Elec Act vs Bud";#N/A,#N/A,FALSE,"G&amp;A";#N/A,#N/A,FALSE,"BGS";#N/A,#N/A,FALSE,"Res Cost"}</definedName>
    <definedName name="GJC_03">#REF!</definedName>
    <definedName name="GJC_04">#REF!</definedName>
    <definedName name="GJC_09">#REF!</definedName>
    <definedName name="GLACCT">#REF!</definedName>
    <definedName name="GLH_B2Tax">#REF!</definedName>
    <definedName name="GLH_B2Tax_Forecast">#REF!</definedName>
    <definedName name="GLH_Combined_Rate">#REF!</definedName>
    <definedName name="GLH_ETR_Net_TEO">#REF!</definedName>
    <definedName name="GLH_FBOS">#REF!</definedName>
    <definedName name="GLH_Federal_FBOS">#REF!</definedName>
    <definedName name="GLH_Gross_Up">#REF!</definedName>
    <definedName name="GLH_PTBI">#REF!</definedName>
    <definedName name="GLH_SBOF">#REF!</definedName>
    <definedName name="GLH_State_Rate">#REF!</definedName>
    <definedName name="GLW_B2Tax_Forecast">#REF!</definedName>
    <definedName name="GLW_Combined_Rate">#REF!</definedName>
    <definedName name="GLW_FBOS">#REF!</definedName>
    <definedName name="GLW_Federal_FBOS">#REF!</definedName>
    <definedName name="GLW_Gross_Up">#REF!</definedName>
    <definedName name="GLW_SBOF">#REF!</definedName>
    <definedName name="GLW_State_Rate">#REF!</definedName>
    <definedName name="GoAssetChart">#REF!</definedName>
    <definedName name="GoBack">#REF!</definedName>
    <definedName name="GoBalanceSheet">#REF!</definedName>
    <definedName name="GoCashFlow">#REF!</definedName>
    <definedName name="GOCOM">#REF!</definedName>
    <definedName name="GOD" localSheetId="18" hidden="1">{#N/A,#N/A,TRUE,"Facility-Input";#N/A,#N/A,TRUE,"Graphs";#N/A,#N/A,TRUE,"TOTAL"}</definedName>
    <definedName name="GOD" localSheetId="17" hidden="1">{#N/A,#N/A,TRUE,"Facility-Input";#N/A,#N/A,TRUE,"Graphs";#N/A,#N/A,TRUE,"TOTAL"}</definedName>
    <definedName name="GOD" hidden="1">{#N/A,#N/A,TRUE,"Facility-Input";#N/A,#N/A,TRUE,"Graphs";#N/A,#N/A,TRUE,"TOTAL"}</definedName>
    <definedName name="GoData">#REF!</definedName>
    <definedName name="GoIncomeChart">#REF!</definedName>
    <definedName name="golly" localSheetId="18" hidden="1">{#N/A,#N/A,TRUE,"Facility-Input";#N/A,#N/A,TRUE,"Graphs";#N/A,#N/A,TRUE,"TOTAL"}</definedName>
    <definedName name="golly" localSheetId="17" hidden="1">{#N/A,#N/A,TRUE,"Facility-Input";#N/A,#N/A,TRUE,"Graphs";#N/A,#N/A,TRUE,"TOTAL"}</definedName>
    <definedName name="golly" hidden="1">{#N/A,#N/A,TRUE,"Facility-Input";#N/A,#N/A,TRUE,"Graphs";#N/A,#N/A,TRUE,"TOTAL"}</definedName>
    <definedName name="GOODBYE" localSheetId="18" hidden="1">{#N/A,#N/A,TRUE,"Facility-Input";#N/A,#N/A,TRUE,"Graphs";#N/A,#N/A,TRUE,"TOTAL"}</definedName>
    <definedName name="GOODBYE" localSheetId="17" hidden="1">{#N/A,#N/A,TRUE,"Facility-Input";#N/A,#N/A,TRUE,"Graphs";#N/A,#N/A,TRUE,"TOTAL"}</definedName>
    <definedName name="GOODBYE" hidden="1">{#N/A,#N/A,TRUE,"Facility-Input";#N/A,#N/A,TRUE,"Graphs";#N/A,#N/A,TRUE,"TOTAL"}</definedName>
    <definedName name="Goodwill" localSheetId="17">#REF!</definedName>
    <definedName name="goodwill">#REF!</definedName>
    <definedName name="GoToEnd">#REF!</definedName>
    <definedName name="GOverride">#REF!</definedName>
    <definedName name="GP">#REF!</definedName>
    <definedName name="GPLT">#REF!</definedName>
    <definedName name="GPOWER" localSheetId="17">#REF!</definedName>
    <definedName name="GPOWER">#N/A</definedName>
    <definedName name="GR">#REF!</definedName>
    <definedName name="gr_power" localSheetId="17">#REF!</definedName>
    <definedName name="gr_power">#N/A</definedName>
    <definedName name="GRAFTON">#REF!</definedName>
    <definedName name="Graph">#REF!,#REF!,#REF!,#REF!</definedName>
    <definedName name="GraphbuildingMod.ChangeTicker">#REF!</definedName>
    <definedName name="GraphbuildingMod.editgraph">#REF!</definedName>
    <definedName name="GraphbuildingMod.ExportData">#REF!</definedName>
    <definedName name="GraphbuildingMod.LayoutSet">#REF!</definedName>
    <definedName name="GraphbuildingMod.PasteGraph">#REF!</definedName>
    <definedName name="GraphbuildingMod.PrintPreview">#REF!</definedName>
    <definedName name="GraphbuildingMod.ShowData">#REF!</definedName>
    <definedName name="GraphbuildingMod.ShowGraph">#REF!</definedName>
    <definedName name="GraphCompBuild">#REF!</definedName>
    <definedName name="Graphexitmsg">#REF!</definedName>
    <definedName name="GraphIntroMod.exitmsg">#REF!</definedName>
    <definedName name="GraphIntroMod.Graphexitmsg">#REF!</definedName>
    <definedName name="GRAPHS">#REF!</definedName>
    <definedName name="Gravel">#REF!</definedName>
    <definedName name="GRAY">#REF!</definedName>
    <definedName name="GRC_Cost">#REF!</definedName>
    <definedName name="Grd_Pt_Coll_Space">#REF!</definedName>
    <definedName name="green_table" localSheetId="17">#REF!</definedName>
    <definedName name="green_table">#REF!</definedName>
    <definedName name="greq">#REF!</definedName>
    <definedName name="gross_debt">#REF!</definedName>
    <definedName name="gross_output" localSheetId="17">#REF!</definedName>
    <definedName name="gross_output">#REF!</definedName>
    <definedName name="GrossMargin">#REF!</definedName>
    <definedName name="GrossProfit">#REF!</definedName>
    <definedName name="group">#REF!</definedName>
    <definedName name="groupdebt">#REF!</definedName>
    <definedName name="Grove_City">#REF!</definedName>
    <definedName name="GROW">#REF!</definedName>
    <definedName name="Growth">#REF!</definedName>
    <definedName name="GRP">#REF!</definedName>
    <definedName name="grp_Env">#REF!</definedName>
    <definedName name="grp_NonOP">#REF!</definedName>
    <definedName name="grp_Prod">#REF!</definedName>
    <definedName name="grp_SiteGA">#REF!</definedName>
    <definedName name="Grp1Comp1">#REF!</definedName>
    <definedName name="Grp1Comp2">#REF!</definedName>
    <definedName name="Grp1Comp3">#REF!</definedName>
    <definedName name="Grp2Comp1">#REF!</definedName>
    <definedName name="Grp2Comp2">#REF!</definedName>
    <definedName name="Grp2Comp3">#REF!</definedName>
    <definedName name="Grp2Comp4">#REF!</definedName>
    <definedName name="Grp3Comp1">#REF!</definedName>
    <definedName name="Grp3Comp2">#REF!</definedName>
    <definedName name="Grp3Comp3">#REF!</definedName>
    <definedName name="GRPCALC">#REF!</definedName>
    <definedName name="GrphDataTbl06">#REF!</definedName>
    <definedName name="GrphDataTbl07">#REF!</definedName>
    <definedName name="GRPTI">#REF!</definedName>
    <definedName name="Grwthcbl18">#REF!</definedName>
    <definedName name="GrwthofCableAdvertisin">#REF!</definedName>
    <definedName name="GrwthofCableAdvertising">#REF!</definedName>
    <definedName name="GS_CIQ_6_4_UPGRADED">"GS_CIQ_6_4_UPGRADED"</definedName>
    <definedName name="gsCapacity_rate">#REF!</definedName>
    <definedName name="gsdagas" localSheetId="18" hidden="1">{#N/A,#N/A,FALSE,"BS_CORPORATE"}</definedName>
    <definedName name="gsdagas" localSheetId="17" hidden="1">{#N/A,#N/A,FALSE,"BS_CORPORATE"}</definedName>
    <definedName name="gsdagas" hidden="1">{#N/A,#N/A,FALSE,"BS_CORPORATE"}</definedName>
    <definedName name="GSOF" localSheetId="17">#REF!</definedName>
    <definedName name="GSOF">#N/A</definedName>
    <definedName name="GST">#REF!</definedName>
    <definedName name="GSTD">#REF!</definedName>
    <definedName name="GTcommodityCor">#REF!</definedName>
    <definedName name="GTFUEL" localSheetId="17">#REF!</definedName>
    <definedName name="GTFUEL">#N/A</definedName>
    <definedName name="GTHR" localSheetId="17">#REF!</definedName>
    <definedName name="GTHR">#N/A</definedName>
    <definedName name="GTPOWER" localSheetId="17">#REF!</definedName>
    <definedName name="GTPOWER">#N/A</definedName>
    <definedName name="GUPTC">#REF!</definedName>
    <definedName name="GUY">#REF!</definedName>
    <definedName name="H">#REF!</definedName>
    <definedName name="h2_alloc" localSheetId="17">#REF!</definedName>
    <definedName name="h2_alloc">#N/A</definedName>
    <definedName name="h2_merchant" localSheetId="17">#REF!</definedName>
    <definedName name="h2_merchant">#N/A</definedName>
    <definedName name="h2_prod" localSheetId="17">#REF!</definedName>
    <definedName name="h2_prod">#N/A</definedName>
    <definedName name="h2_top" localSheetId="17">#REF!</definedName>
    <definedName name="h2_top">#N/A</definedName>
    <definedName name="H2O">#REF!</definedName>
    <definedName name="hafdhert" localSheetId="18" hidden="1">{"SEP",#N/A,FALSE,"SEP"}</definedName>
    <definedName name="hafdhert" hidden="1">{"SEP",#N/A,FALSE,"SEP"}</definedName>
    <definedName name="haha" localSheetId="18" hidden="1">{"OMPA_FAC",#N/A,FALSE,"OMPA FAC"}</definedName>
    <definedName name="haha" localSheetId="17" hidden="1">{"OMPA_FAC",#N/A,FALSE,"OMPA FAC"}</definedName>
    <definedName name="haha" hidden="1">{"OMPA_FAC",#N/A,FALSE,"OMPA FAC"}</definedName>
    <definedName name="Haircut">#REF!</definedName>
    <definedName name="hallo" localSheetId="18" hidden="1">{"Kontenverteilung",#N/A,FALSE,"H A Ü"}</definedName>
    <definedName name="hallo" localSheetId="17" hidden="1">{"Kontenverteilung",#N/A,FALSE,"H A Ü"}</definedName>
    <definedName name="hallo" hidden="1">{"Kontenverteilung",#N/A,FALSE,"H A Ü"}</definedName>
    <definedName name="hangzhou"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s1">#REF!</definedName>
    <definedName name="hans2">#REF!</definedName>
    <definedName name="hans3">#REF!</definedName>
    <definedName name="hans4">#REF!</definedName>
    <definedName name="hans5">#REF!</definedName>
    <definedName name="hashasdhhs" localSheetId="18" hidden="1">{"1999 Cash Budget",#N/A,FALSE,"99 Cash";"1999 Cash Budget YTD",#N/A,FALSE,"99 Cash";"1999 Cash Actual/Forcast",#N/A,FALSE,"99 Cash";"1999 Cash Actual/Forcast YTD",#N/A,FALSE,"99 Cash"}</definedName>
    <definedName name="hashasdhhs" hidden="1">{"1999 Cash Budget",#N/A,FALSE,"99 Cash";"1999 Cash Budget YTD",#N/A,FALSE,"99 Cash";"1999 Cash Actual/Forcast",#N/A,FALSE,"99 Cash";"1999 Cash Actual/Forcast YTD",#N/A,FALSE,"99 Cash"}</definedName>
    <definedName name="HASKINS">#REF!</definedName>
    <definedName name="hatrf" localSheetId="18" hidden="1">{"SEP",#N/A,FALSE,"SEP"}</definedName>
    <definedName name="hatrf" hidden="1">{"SEP",#N/A,FALSE,"SEP"}</definedName>
    <definedName name="HB" localSheetId="17">#REF!</definedName>
    <definedName name="HB">#N/A</definedName>
    <definedName name="HB_2" localSheetId="17">#REF!</definedName>
    <definedName name="HB_2">#N/A</definedName>
    <definedName name="HBOPenBase">#REF!</definedName>
    <definedName name="HBOPenWorst">#REF!</definedName>
    <definedName name="HCALLOC">#REF!</definedName>
    <definedName name="HCP">#REF!</definedName>
    <definedName name="HCTextLen">#REF!</definedName>
    <definedName name="hd" localSheetId="18" hidden="1">{#N/A,#N/A,FALSE,"Aging Summary";#N/A,#N/A,FALSE,"Ratio Analysis";#N/A,#N/A,FALSE,"Test 120 Day Accts";#N/A,#N/A,FALSE,"Tickmarks"}</definedName>
    <definedName name="hd" localSheetId="17" hidden="1">{#N/A,#N/A,FALSE,"Aging Summary";#N/A,#N/A,FALSE,"Ratio Analysis";#N/A,#N/A,FALSE,"Test 120 Day Accts";#N/A,#N/A,FALSE,"Tickmarks"}</definedName>
    <definedName name="hd" hidden="1">{#N/A,#N/A,FALSE,"Aging Summary";#N/A,#N/A,FALSE,"Ratio Analysis";#N/A,#N/A,FALSE,"Test 120 Day Accts";#N/A,#N/A,FALSE,"Tickmarks"}</definedName>
    <definedName name="HDD">#REF!</definedName>
    <definedName name="HDLGSTI">#REF!</definedName>
    <definedName name="HdrDate">#REF!</definedName>
    <definedName name="he"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#REF!</definedName>
    <definedName name="head2">#REF!</definedName>
    <definedName name="HEADCOUNT">#REF!</definedName>
    <definedName name="Headcount_SPS"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er">#REF!</definedName>
    <definedName name="Header_Row">ROW(#REF!)</definedName>
    <definedName name="Header1">#REF!</definedName>
    <definedName name="HeaderFormat">#REF!</definedName>
    <definedName name="HeaderRowOut">#REF!</definedName>
    <definedName name="HEADING">#REF!</definedName>
    <definedName name="Heatrate">#REF!</definedName>
    <definedName name="HELD">#REF!</definedName>
    <definedName name="hello"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p">#REF!</definedName>
    <definedName name="HelpTest">#REF!</definedName>
    <definedName name="henryhub">#REF!</definedName>
    <definedName name="Herc_00">#REF!</definedName>
    <definedName name="Herc_01">#REF!</definedName>
    <definedName name="Herc_98">#REF!</definedName>
    <definedName name="Herc_99">#REF!</definedName>
    <definedName name="hg" localSheetId="18" hidden="1">{#N/A,#N/A,FALSE,"MARKET"}</definedName>
    <definedName name="hg" localSheetId="17" hidden="1">{#N/A,#N/A,FALSE,"MARKET"}</definedName>
    <definedName name="hg" hidden="1">{#N/A,#N/A,FALSE,"MARKET"}</definedName>
    <definedName name="hhh" localSheetId="18" hidden="1">{"detail305",#N/A,FALSE,"BI-305"}</definedName>
    <definedName name="hhh" localSheetId="17" hidden="1">{"detail305",#N/A,FALSE,"BI-305"}</definedName>
    <definedName name="hhh" hidden="1">{"detail305",#N/A,FALSE,"BI-305"}</definedName>
    <definedName name="hi" localSheetId="18" hidden="1">{#N/A,#N/A,FALSE,"Aging Summary";#N/A,#N/A,FALSE,"Ratio Analysis";#N/A,#N/A,FALSE,"Test 120 Day Accts";#N/A,#N/A,FALSE,"Tickmarks"}</definedName>
    <definedName name="hi" localSheetId="17" hidden="1">{#N/A,#N/A,FALSE,"Aging Summary";#N/A,#N/A,FALSE,"Ratio Analysis";#N/A,#N/A,FALSE,"Test 120 Day Accts";#N/A,#N/A,FALSE,"Tickmarks"}</definedName>
    <definedName name="hi" hidden="1">{#N/A,#N/A,FALSE,"Aging Summary";#N/A,#N/A,FALSE,"Ratio Analysis";#N/A,#N/A,FALSE,"Test 120 Day Accts";#N/A,#N/A,FALSE,"Tickmarks"}</definedName>
    <definedName name="HIDENOM">#REF!</definedName>
    <definedName name="HIFACTOR">#REF!</definedName>
    <definedName name="high" localSheetId="18" hidden="1">{#N/A,#N/A,TRUE,"TOTAL DSBN";#N/A,#N/A,TRUE,"WEST";#N/A,#N/A,TRUE,"SOUTH";#N/A,#N/A,TRUE,"NORTHEAST"}</definedName>
    <definedName name="high" localSheetId="17" hidden="1">{#N/A,#N/A,TRUE,"TOTAL DSBN";#N/A,#N/A,TRUE,"WEST";#N/A,#N/A,TRUE,"SOUTH";#N/A,#N/A,TRUE,"NORTHEAST"}</definedName>
    <definedName name="high" hidden="1">{#N/A,#N/A,TRUE,"TOTAL DSBN";#N/A,#N/A,TRUE,"WEST";#N/A,#N/A,TRUE,"SOUTH";#N/A,#N/A,TRUE,"NORTHEAST"}</definedName>
    <definedName name="High_EBITDA_Exit_Multiple" localSheetId="17">#REF!</definedName>
    <definedName name="High_EBITDA_Exit_Multiple">#N/A</definedName>
    <definedName name="HighSum" localSheetId="18" hidden="1">{#N/A,#N/A,TRUE,"TOTAL DISTRIBUTION";#N/A,#N/A,TRUE,"SOUTH";#N/A,#N/A,TRUE,"NORTHEAST";#N/A,#N/A,TRUE,"WEST"}</definedName>
    <definedName name="HighSum" localSheetId="17" hidden="1">{#N/A,#N/A,TRUE,"TOTAL DISTRIBUTION";#N/A,#N/A,TRUE,"SOUTH";#N/A,#N/A,TRUE,"NORTHEAST";#N/A,#N/A,TRUE,"WEST"}</definedName>
    <definedName name="HighSum" hidden="1">{#N/A,#N/A,TRUE,"TOTAL DISTRIBUTION";#N/A,#N/A,TRUE,"SOUTH";#N/A,#N/A,TRUE,"NORTHEAST";#N/A,#N/A,TRUE,"WEST"}</definedName>
    <definedName name="HINUMER">#REF!</definedName>
    <definedName name="HistoDecimalSet">#REF!</definedName>
    <definedName name="HISTORICAL_YEAR_DATE">#REF!</definedName>
    <definedName name="HISTORICAL_YEAR_X">#REF!</definedName>
    <definedName name="History">#REF!</definedName>
    <definedName name="HKJHLKJHLKJH" localSheetId="18" hidden="1">{0;0;0;0;0;0;0;0;0;0;0;0;0;0;0;0;0;0;"__ [0]____EWC 43.5MW8oMtresc 3_25_02v2w_esc";0;0;0;0;0;0;0}</definedName>
    <definedName name="HKJHLKJHLKJH" hidden="1">{0;0;0;0;0;0;0;0;0;0;0;0;0;0;0;0;0;0;"__ [0]____EWC 43.5MW8oMtresc 3_25_02v2w_esc";0;0;0;0;0;0;0}</definedName>
    <definedName name="HLDGSCALC">#REF!</definedName>
    <definedName name="Hlf1973_98">#REF!</definedName>
    <definedName name="HlfHrCablePilots_2001">#REF!</definedName>
    <definedName name="HlfHrCablePiltos_2000">#REF!</definedName>
    <definedName name="HlfHrCablePiltos_99">#REF!</definedName>
    <definedName name="HlfHrPilots_1999">#REF!</definedName>
    <definedName name="HlfHrPilots_2000">#REF!</definedName>
    <definedName name="HlfHrPiltos_2001">#REF!</definedName>
    <definedName name="HlfPilots_98">#REF!</definedName>
    <definedName name="home" localSheetId="18" hidden="1">{2;#N/A;"R13C16:R17C16";#N/A;"R13C14:R17C15";FALSE;FALSE;FALSE;95;#N/A;#N/A;"R13C19";#N/A;FALSE;FALSE;FALSE;FALSE;#N/A;"";#N/A;FALSE;"";"";#N/A;#N/A;#N/A}</definedName>
    <definedName name="home" hidden="1">{2;#N/A;"R13C16:R17C16";#N/A;"R13C14:R17C15";FALSE;FALSE;FALSE;95;#N/A;#N/A;"R13C19";#N/A;FALSE;FALSE;FALSE;FALSE;#N/A;"";#N/A;FALSE;"";"";#N/A;#N/A;#N/A}</definedName>
    <definedName name="hongkong">#REF!</definedName>
    <definedName name="HONTSR">#REF!</definedName>
    <definedName name="HORIZON">#REF!</definedName>
    <definedName name="HOST_DEMAND" localSheetId="17">#REF!</definedName>
    <definedName name="HOST_DEMAND">#N/A</definedName>
    <definedName name="HOST_HOURS" localSheetId="17">#REF!</definedName>
    <definedName name="HOST_HOURS">#N/A</definedName>
    <definedName name="HOT_COLD_PKG">#REF!</definedName>
    <definedName name="HOTSU">#REF!</definedName>
    <definedName name="hourending">#REF!</definedName>
    <definedName name="Hourly_Rate">#REF!</definedName>
    <definedName name="Hours">#REF!</definedName>
    <definedName name="Hours_Prep">#REF!</definedName>
    <definedName name="Hours_Review">#REF!</definedName>
    <definedName name="householdsdelivered">#REF!</definedName>
    <definedName name="HOUSERATEREV">#REF!</definedName>
    <definedName name="HOUSERATINGS">#REF!</definedName>
    <definedName name="HP">#REF!</definedName>
    <definedName name="HPNTSR">#REF!</definedName>
    <definedName name="HR">#REF!</definedName>
    <definedName name="HRS">#REF!</definedName>
    <definedName name="Hrsprmo">#REF!</definedName>
    <definedName name="HSC_Price">#REF!</definedName>
    <definedName name="hsn">#REF!</definedName>
    <definedName name="HspLogonApplication">"'CorpFin'"</definedName>
    <definedName name="HspLogonDomain">"'NA1'"</definedName>
    <definedName name="HspLogonServer">"'il06nssftt100'"</definedName>
    <definedName name="HspLogonUserName">"'EFIN47'"</definedName>
    <definedName name="HTML_CodePage" hidden="1">1252</definedName>
    <definedName name="HTML_Control" localSheetId="18" hidden="1">{"'W.W. Summary'!$A$1:$K$37"}</definedName>
    <definedName name="HTML_Control" localSheetId="17" hidden="1">{"'W.W. Summary'!$A$1:$K$37"}</definedName>
    <definedName name="HTML_Control" hidden="1">{"'W.W. Summary'!$A$1:$K$37"}</definedName>
    <definedName name="HTML_Control_1" localSheetId="18" hidden="1">{"'360068'!$A$1:$P$225"}</definedName>
    <definedName name="HTML_Control_1" localSheetId="17" hidden="1">{"'360068'!$A$1:$P$225"}</definedName>
    <definedName name="HTML_Control_1" hidden="1">{"'360068'!$A$1:$P$225"}</definedName>
    <definedName name="HTML_Control_2" localSheetId="18" hidden="1">{"'360068'!$A$1:$P$225"}</definedName>
    <definedName name="HTML_Control_2" localSheetId="17" hidden="1">{"'360068'!$A$1:$P$225"}</definedName>
    <definedName name="HTML_Control_2" hidden="1">{"'360068'!$A$1:$P$225"}</definedName>
    <definedName name="HTML_Control_3" localSheetId="18" hidden="1">{"'360068'!$A$1:$P$225"}</definedName>
    <definedName name="HTML_Control_3" localSheetId="17" hidden="1">{"'360068'!$A$1:$P$225"}</definedName>
    <definedName name="HTML_Control_3" hidden="1">{"'360068'!$A$1:$P$225"}</definedName>
    <definedName name="HTML_Control_4" localSheetId="18" hidden="1">{"'360068'!$A$1:$P$225"}</definedName>
    <definedName name="HTML_Control_4" localSheetId="17" hidden="1">{"'360068'!$A$1:$P$225"}</definedName>
    <definedName name="HTML_Control_4" hidden="1">{"'360068'!$A$1:$P$225"}</definedName>
    <definedName name="HTML_Control_454" localSheetId="18" hidden="1">{"'360068'!$A$1:$P$225"}</definedName>
    <definedName name="HTML_Control_454" localSheetId="17" hidden="1">{"'360068'!$A$1:$P$225"}</definedName>
    <definedName name="HTML_Control_454" hidden="1">{"'360068'!$A$1:$P$225"}</definedName>
    <definedName name="HTML_Control_5" localSheetId="18" hidden="1">{"'360068'!$A$1:$P$225"}</definedName>
    <definedName name="HTML_Control_5" localSheetId="17" hidden="1">{"'360068'!$A$1:$P$225"}</definedName>
    <definedName name="HTML_Control_5" hidden="1">{"'360068'!$A$1:$P$225"}</definedName>
    <definedName name="HTML_Control2" localSheetId="18" hidden="1">{"'W.W. Summary'!$A$1:$K$37"}</definedName>
    <definedName name="HTML_Control2" localSheetId="17" hidden="1">{"'W.W. Summary'!$A$1:$K$37"}</definedName>
    <definedName name="HTML_Control2" hidden="1">{"'W.W. Summary'!$A$1:$K$37"}</definedName>
    <definedName name="HTML_Description" hidden="1">""</definedName>
    <definedName name="HTML_Email" hidden="1">""</definedName>
    <definedName name="HTML_Header" hidden="1">"Finance"</definedName>
    <definedName name="HTML_LastUpdate" hidden="1">"2/3/98"</definedName>
    <definedName name="HTML_LineAfter" hidden="1">FALSE</definedName>
    <definedName name="HTML_LineBefore" hidden="1">FALSE</definedName>
    <definedName name="HTML_Name" hidden="1">"G14163"</definedName>
    <definedName name="HTML_OBDlg2" hidden="1">TRUE</definedName>
    <definedName name="HTML_OBDlg4" hidden="1">TRUE</definedName>
    <definedName name="HTML_OS" hidden="1">0</definedName>
    <definedName name="HTML_PathFile" hidden="1">"L:\RAPTOR\INET0198\SECTCOST\summ.htm"</definedName>
    <definedName name="HTML_Title" hidden="1">"SECTOR1"</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trsth">#REF!</definedName>
    <definedName name="htyuj">#REF!</definedName>
    <definedName name="HUBBARD">#REF!</definedName>
    <definedName name="hukh" localSheetId="18" hidden="1">{#N/A,#N/A,FALSE,"P&amp;L";#N/A,#N/A,FALSE,"DL Worksheet";#N/A,#N/A,FALSE,"Ind. Cell";#N/A,#N/A,FALSE,"Capital";#N/A,#N/A,FALSE,"Tooling";#N/A,#N/A,FALSE,"LRP"}</definedName>
    <definedName name="hukh" localSheetId="17" hidden="1">{#N/A,#N/A,FALSE,"P&amp;L";#N/A,#N/A,FALSE,"DL Worksheet";#N/A,#N/A,FALSE,"Ind. Cell";#N/A,#N/A,FALSE,"Capital";#N/A,#N/A,FALSE,"Tooling";#N/A,#N/A,FALSE,"LRP"}</definedName>
    <definedName name="hukh" hidden="1">{#N/A,#N/A,FALSE,"P&amp;L";#N/A,#N/A,FALSE,"DL Worksheet";#N/A,#N/A,FALSE,"Ind. Cell";#N/A,#N/A,FALSE,"Capital";#N/A,#N/A,FALSE,"Tooling";#N/A,#N/A,FALSE,"LRP"}</definedName>
    <definedName name="HUNDRED">#REF!</definedName>
    <definedName name="Hurdle">#REF!</definedName>
    <definedName name="Hurdle_CF">#REF!</definedName>
    <definedName name="Hurdle_CF_Target">#REF!</definedName>
    <definedName name="Hurdle_Delta">#REF!</definedName>
    <definedName name="Hurdle_Rate">#REF!</definedName>
    <definedName name="Hurdle_Rate_Var">#REF!</definedName>
    <definedName name="HUT">#REF!</definedName>
    <definedName name="Hv_Column">#REF!</definedName>
    <definedName name="HV_Column_GenTie">#REF!</definedName>
    <definedName name="HV_LV">#REF!</definedName>
    <definedName name="HW02AJE1">#REF!</definedName>
    <definedName name="HW02AJE2">#REF!</definedName>
    <definedName name="HW02AJE3">#REF!</definedName>
    <definedName name="HW02AJE4">#REF!</definedName>
    <definedName name="HW02AJE5">#REF!</definedName>
    <definedName name="HW02AJE6">#REF!</definedName>
    <definedName name="HW02AJE7">#REF!</definedName>
    <definedName name="HW02AJE8">#REF!</definedName>
    <definedName name="HWIndex">#REF!</definedName>
    <definedName name="hwpcoc">#REF!</definedName>
    <definedName name="hwpcoc2">#REF!</definedName>
    <definedName name="hyp8txinc">#REF!</definedName>
    <definedName name="hyp9txinc">#REF!</definedName>
    <definedName name="Hypothèses_et_rendements">#REF!</definedName>
    <definedName name="i" localSheetId="17">#REF!</definedName>
    <definedName name="i">#N/A</definedName>
    <definedName name="IADENOM">#REF!</definedName>
    <definedName name="IAFACTOR">#REF!</definedName>
    <definedName name="IANUMER">#REF!</definedName>
    <definedName name="IBESDate">#REF!</definedName>
    <definedName name="IBI_Tax_Abatement">#REF!</definedName>
    <definedName name="IBI_Tax_Basis">#REF!</definedName>
    <definedName name="IBUTANE" localSheetId="17">#REF!</definedName>
    <definedName name="IBUTANE">#REF!</definedName>
    <definedName name="icap">#REF!</definedName>
    <definedName name="ICAPFwd">#REF!</definedName>
    <definedName name="ICIO_Tax">#REF!</definedName>
    <definedName name="ICIO_Tax_Abatement">#REF!</definedName>
    <definedName name="iclr2">#REF!</definedName>
    <definedName name="IF_HSC">#REF!</definedName>
    <definedName name="IF_NGPL_TexOK">#REF!</definedName>
    <definedName name="ILDENOM">#REF!</definedName>
    <definedName name="ILFACTOR">#REF!</definedName>
    <definedName name="ILNUMER">#REF!</definedName>
    <definedName name="IMAX1">#REF!</definedName>
    <definedName name="IMAX2">#REF!</definedName>
    <definedName name="IMAX3">#REF!</definedName>
    <definedName name="impetxinc">#REF!</definedName>
    <definedName name="Implied">#REF!</definedName>
    <definedName name="ImportFile">#N/A</definedName>
    <definedName name="ImportListDG">#REF!</definedName>
    <definedName name="ImportOut">#REF!</definedName>
    <definedName name="Inactive?">#REF!</definedName>
    <definedName name="InAncChg">#REF!</definedName>
    <definedName name="InBENA">#REF!</definedName>
    <definedName name="inc" localSheetId="17">#REF!,#REF!,#REF!,#REF!</definedName>
    <definedName name="INC">#N/A</definedName>
    <definedName name="INCANNUAL">#REF!</definedName>
    <definedName name="incc">#REF!</definedName>
    <definedName name="Include">#REF!</definedName>
    <definedName name="INCLUDE_ADJUSTMENTS__0_NO__1_YES">"ADJ2"</definedName>
    <definedName name="IncludeCor">#REF!</definedName>
    <definedName name="INCOME" localSheetId="17">#REF!</definedName>
    <definedName name="INCOME">#N/A</definedName>
    <definedName name="Income_Statement" localSheetId="17">#REF!</definedName>
    <definedName name="Income_Statement">#REF!</definedName>
    <definedName name="Income_Tax_Fed">#REF!</definedName>
    <definedName name="Income_Tax_State">#REF!</definedName>
    <definedName name="Income_Taxes">#REF!</definedName>
    <definedName name="incomepf">#REF!</definedName>
    <definedName name="incomestatement" localSheetId="17">#REF!</definedName>
    <definedName name="IncomeStatement">#REF!</definedName>
    <definedName name="incr">#REF!=0</definedName>
    <definedName name="incr_post" localSheetId="17">#REF!</definedName>
    <definedName name="incr_post">#N/A</definedName>
    <definedName name="incr_pre" localSheetId="17">#REF!</definedName>
    <definedName name="incr_pre">#N/A</definedName>
    <definedName name="IncrementCustomSet">#REF!</definedName>
    <definedName name="IncrementSet">#REF!</definedName>
    <definedName name="INCSTA">#REF!</definedName>
    <definedName name="INCSTMT">#REF!</definedName>
    <definedName name="INCSUMMARY">#REF!</definedName>
    <definedName name="incyear">#REF!</definedName>
    <definedName name="ind" localSheetId="18" hidden="1">{"group detail",#N/A,FALSE,"Hourly Detail"}</definedName>
    <definedName name="ind" hidden="1">{"group detail",#N/A,FALSE,"Hourly Detail"}</definedName>
    <definedName name="IND.MAX">#N/A</definedName>
    <definedName name="IND.MAX1">#N/A</definedName>
    <definedName name="INDEX">#REF!</definedName>
    <definedName name="index_fund">#REF!</definedName>
    <definedName name="IndicatedDividend">#REF!</definedName>
    <definedName name="Industry">#REF!</definedName>
    <definedName name="INF">#REF!</definedName>
    <definedName name="Inflation" localSheetId="17">#REF!</definedName>
    <definedName name="inflation">#REF!</definedName>
    <definedName name="Inflation_Factor">#REF!</definedName>
    <definedName name="inflList" hidden="1">"10000000000000000000000000000000000000000000000000000000000000000000000000000000000000000000000000000000000000000000000000000000000000000000000000000000000000000000000000000000000000000000000000000000"</definedName>
    <definedName name="infra1">#REF!</definedName>
    <definedName name="Initial">#REF!</definedName>
    <definedName name="InitializeCommand">"$d$1"</definedName>
    <definedName name="ink">#REF!,#REF!,#REF!,#REF!</definedName>
    <definedName name="InMwhDel">#REF!</definedName>
    <definedName name="INPUT" localSheetId="17">#REF!</definedName>
    <definedName name="INPUT">#N/A</definedName>
    <definedName name="Input_AddressOne">#REF!</definedName>
    <definedName name="Input_AddressThree">#REF!</definedName>
    <definedName name="Input_AddressTwo">#REF!</definedName>
    <definedName name="INPUT_AREA">#REF!</definedName>
    <definedName name="INPUT_DATA">#REF!</definedName>
    <definedName name="Input_Fax1">#REF!</definedName>
    <definedName name="Input_Fax2">#REF!</definedName>
    <definedName name="Input_Phone1">#REF!</definedName>
    <definedName name="Input_Range">#REF!,#REF!,#REF!,#REF!,#REF!,#REF!,#REF!,#REF!,#REF!,#REF!,#REF!,#REF!,#REF!,#REF!,#REF!,#REF!,#REF!,#REF!,#REF!,#REF!,#REF!,#REF!</definedName>
    <definedName name="Input_VendorNumber">#REF!</definedName>
    <definedName name="INPUT5">#REF!</definedName>
    <definedName name="InputBTUFactorSAT">#REF!</definedName>
    <definedName name="INPUTC">#REF!</definedName>
    <definedName name="InputC2EthaneGPM">#REF!</definedName>
    <definedName name="InputC3PropaneGPM">#REF!</definedName>
    <definedName name="InputC6HexanesGPM">#REF!</definedName>
    <definedName name="InputComp1">#REF!</definedName>
    <definedName name="InputComp2">#REF!</definedName>
    <definedName name="InputComp3">#REF!</definedName>
    <definedName name="InputComp4">#REF!</definedName>
    <definedName name="InputComp5">#REF!</definedName>
    <definedName name="InputComp6">#REF!</definedName>
    <definedName name="InputComp7">#REF!</definedName>
    <definedName name="InputComp8">#REF!</definedName>
    <definedName name="InputData">#REF!</definedName>
    <definedName name="InputIC4IsoButaneGPM">#REF!</definedName>
    <definedName name="InputIC5IsoPentaneGPM">#REF!</definedName>
    <definedName name="InputNC4NButaneGPM">#REF!</definedName>
    <definedName name="InputNC5NPentaneGPM">#REF!</definedName>
    <definedName name="Inputs_EndYrBal">#REF!</definedName>
    <definedName name="Inputs_EndYrBal_prior">#REF!</definedName>
    <definedName name="Inputs_FF1_Map">#REF!</definedName>
    <definedName name="InputSheets">#REF!</definedName>
    <definedName name="InputTestDate">#REF!</definedName>
    <definedName name="InputTotalGPM">#REF!</definedName>
    <definedName name="INS">#REF!</definedName>
    <definedName name="Ins_per_Annum">#REF!</definedName>
    <definedName name="INSERT1">#REF!</definedName>
    <definedName name="INSERT2">#REF!</definedName>
    <definedName name="InsertNewComp">#REF!</definedName>
    <definedName name="InsertPoint">#REF!</definedName>
    <definedName name="Insulator">#REF!</definedName>
    <definedName name="Insulator_Assembly_Costs">#REF!</definedName>
    <definedName name="Insulator_Assembly_Labor">#REF!</definedName>
    <definedName name="Insulator_Column">#REF!</definedName>
    <definedName name="Insulator_Costs">#REF!</definedName>
    <definedName name="Insulator_Labor">#REF!</definedName>
    <definedName name="Insurance___000" localSheetId="17">#REF!</definedName>
    <definedName name="Insurance___000">#N/A</definedName>
    <definedName name="insvc">#REF!</definedName>
    <definedName name="INT">#REF!</definedName>
    <definedName name="INT_INC" localSheetId="17">#REF!</definedName>
    <definedName name="INT_INC">#N/A</definedName>
    <definedName name="intang_afudc910">#REF!</definedName>
    <definedName name="Intangible_Rollforward">#REF!</definedName>
    <definedName name="Intangibles">#REF!</definedName>
    <definedName name="INTDIV">#REF!</definedName>
    <definedName name="INTERACTIVE">#REF!</definedName>
    <definedName name="Interco0604" localSheetId="18" hidden="1">{#N/A,#N/A,FALSE,"Aging Summary";#N/A,#N/A,FALSE,"Ratio Analysis";#N/A,#N/A,FALSE,"Test 120 Day Accts";#N/A,#N/A,FALSE,"Tickmarks"}</definedName>
    <definedName name="Interco0604" localSheetId="17" hidden="1">{#N/A,#N/A,FALSE,"Aging Summary";#N/A,#N/A,FALSE,"Ratio Analysis";#N/A,#N/A,FALSE,"Test 120 Day Accts";#N/A,#N/A,FALSE,"Tickmarks"}</definedName>
    <definedName name="Interco0604" hidden="1">{#N/A,#N/A,FALSE,"Aging Summary";#N/A,#N/A,FALSE,"Ratio Analysis";#N/A,#N/A,FALSE,"Test 120 Day Accts";#N/A,#N/A,FALSE,"Tickmarks"}</definedName>
    <definedName name="Interconn_kV">#REF!</definedName>
    <definedName name="Interest">#REF!</definedName>
    <definedName name="interest_formulas" localSheetId="17">#REF!</definedName>
    <definedName name="interest_formulas">#N/A</definedName>
    <definedName name="Interest_on_Cash_Balance" localSheetId="17">#REF!</definedName>
    <definedName name="Interest_on_Cash_Balance">#N/A</definedName>
    <definedName name="Interest_Rate" localSheetId="17">#REF!</definedName>
    <definedName name="Interest_Rate">#REF!</definedName>
    <definedName name="InterestExpense">#REF!</definedName>
    <definedName name="InterestIncome">#REF!</definedName>
    <definedName name="International_Assets_Book_Basis" localSheetId="17">#REF!</definedName>
    <definedName name="International_Assets_Book_Basis">#N/A</definedName>
    <definedName name="International_Assets_Gross_Proceeds" localSheetId="17">#REF!</definedName>
    <definedName name="International_Assets_Gross_Proceeds">#N/A</definedName>
    <definedName name="InternationalFed">#REF!</definedName>
    <definedName name="InternationalState">#REF!</definedName>
    <definedName name="Internet">#REF!</definedName>
    <definedName name="IntervalCor">#REF!</definedName>
    <definedName name="INTEXP">#REF!</definedName>
    <definedName name="INTFEE">#REF!</definedName>
    <definedName name="INTQ">#REF!</definedName>
    <definedName name="IntroPrintArea" hidden="1">#REF!</definedName>
    <definedName name="IntroText">#REF!</definedName>
    <definedName name="InTTLCost">#REF!</definedName>
    <definedName name="INTY">#REF!</definedName>
    <definedName name="Inv" localSheetId="18" hidden="1">{"SEP",#N/A,FALSE,"SEP"}</definedName>
    <definedName name="Inv" hidden="1">{"SEP",#N/A,FALSE,"SEP"}</definedName>
    <definedName name="Inv_Duration">#REF!</definedName>
    <definedName name="inv_irr" localSheetId="17">#REF!</definedName>
    <definedName name="inv_irr">#REF!</definedName>
    <definedName name="inv_npv" localSheetId="17">#REF!</definedName>
    <definedName name="inv_npv">#REF!</definedName>
    <definedName name="inv_yield" localSheetId="17">#REF!</definedName>
    <definedName name="inv_yield">#REF!</definedName>
    <definedName name="Inventory">#REF!</definedName>
    <definedName name="InventoryTurns">#REF!</definedName>
    <definedName name="InverterInitalSP">#REF!</definedName>
    <definedName name="Invertersize">#REF!</definedName>
    <definedName name="Investment_Approval_Date">#REF!</definedName>
    <definedName name="investor_npv" localSheetId="17">#REF!</definedName>
    <definedName name="investor_npv">#REF!</definedName>
    <definedName name="Invitation3">#REF!</definedName>
    <definedName name="Invitation4">#REF!</definedName>
    <definedName name="INVOICE">#REF!</definedName>
    <definedName name="IOTypes">#REF!</definedName>
    <definedName name="IPATH">"I:\Compleo template\Import Templates"</definedName>
    <definedName name="IPGEBITDA2001">#REF!</definedName>
    <definedName name="IPGEBITDA2002">#REF!</definedName>
    <definedName name="IPGEPS1999">#REF!</definedName>
    <definedName name="IPGEPS2000">#REF!</definedName>
    <definedName name="IPGEPS2001">#REF!</definedName>
    <definedName name="IPGEPS2002">#REF!</definedName>
    <definedName name="IPGREVS2001">#REF!</definedName>
    <definedName name="IPGREVS2002">#REF!</definedName>
    <definedName name="ipo" localSheetId="18" hidden="1">{#N/A,#N/A,FALSE,"Aging Summary";#N/A,#N/A,FALSE,"Ratio Analysis";#N/A,#N/A,FALSE,"Test 120 Day Accts";#N/A,#N/A,FALSE,"Tickmarks"}</definedName>
    <definedName name="ipo" localSheetId="17" hidden="1">{#N/A,#N/A,FALSE,"Aging Summary";#N/A,#N/A,FALSE,"Ratio Analysis";#N/A,#N/A,FALSE,"Test 120 Day Accts";#N/A,#N/A,FALSE,"Tickmarks"}</definedName>
    <definedName name="ipo" hidden="1">{#N/A,#N/A,FALSE,"Aging Summary";#N/A,#N/A,FALSE,"Ratio Analysis";#N/A,#N/A,FALSE,"Test 120 Day Accts";#N/A,#N/A,FALSE,"Tickmarks"}</definedName>
    <definedName name="IPP">#REF!</definedName>
    <definedName name="IPPINT">#REF!</definedName>
    <definedName name="IPPIRB">#REF!</definedName>
    <definedName name="IPPRB">#REF!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localSheetId="17" hidden="1">"c413"</definedName>
    <definedName name="IQ_ACCOUNT_CHANGE" hidden="1">"c1449"</definedName>
    <definedName name="IQ_ACCOUNTS_PAY" localSheetId="17" hidden="1">"c32"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localSheetId="17" hidden="1">"c8"</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localSheetId="17" hidden="1">"c7"</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localSheetId="17" hidden="1">"c39"</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localSheetId="17" hidden="1">"c16"</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localSheetId="17" hidden="1">"c1471"</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"c5315"</definedName>
    <definedName name="IQ_AVG_BROKER_REC_REUT">"c3630"</definedName>
    <definedName name="IQ_AVG_DAILY_VOL" hidden="1">"c65"</definedName>
    <definedName name="IQ_AVG_INDUSTRY_REC">"c4455"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localSheetId="17" hidden="1">"c65"</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localSheetId="17" hidden="1">"c88"</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 hidden="1">"c322"</definedName>
    <definedName name="IQ_BV_OVER_SHARES" localSheetId="17" hidden="1">"c100"</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localSheetId="17" hidden="1">"c115"</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localSheetId="17" hidden="1">"c118"</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localSheetId="17" hidden="1">"c118"</definedName>
    <definedName name="IQ_CASH_DUE_BANKS" hidden="1">"c1351"</definedName>
    <definedName name="IQ_CASH_EQUIV" hidden="1">"c118"</definedName>
    <definedName name="IQ_CASH_FINAN" hidden="1">"c119"</definedName>
    <definedName name="IQ_CASH_FLOW_ACT_OR_EST">"c4154"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"c4164"</definedName>
    <definedName name="IQ_CASH_SEGREG" hidden="1">"c123"</definedName>
    <definedName name="IQ_CASH_SHARE" hidden="1">"c1911"</definedName>
    <definedName name="IQ_CASH_ST" localSheetId="17" hidden="1">"c124"</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localSheetId="17"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localSheetId="17" hidden="1">"c182"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localSheetId="17"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localSheetId="17" hidden="1">"c274"</definedName>
    <definedName name="IQ_DAYS_PAY_OUTST" hidden="1">"c1362"</definedName>
    <definedName name="IQ_DAYS_PAYABLE_OUT" hidden="1">"c274"</definedName>
    <definedName name="IQ_DAYS_SALES_OUT" hidden="1">"c275"</definedName>
    <definedName name="IQ_DAYS_SALES_OUTST" localSheetId="17"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localSheetId="17" hidden="1">"c301"</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localSheetId="17" hidden="1">"c313"</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localSheetId="17" hidden="1">"c315"</definedName>
    <definedName name="IQ_DEFERRED_INC_TAX" hidden="1">"c1447"</definedName>
    <definedName name="IQ_DEFERRED_TAXES" localSheetId="17" hidden="1">"c147"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localSheetId="17" hidden="1">"c247"</definedName>
    <definedName name="IQ_DEPRE_AMORT" hidden="1">"c1360"</definedName>
    <definedName name="IQ_DEPRE_AMORT_SUPPL" hidden="1">"c1593"</definedName>
    <definedName name="IQ_DEPRE_DEPLE" localSheetId="17" hidden="1">"c261"</definedName>
    <definedName name="IQ_DEPRE_DEPLE" hidden="1">"c1361"</definedName>
    <definedName name="IQ_DEPRE_SUPP" hidden="1">"c1443"</definedName>
    <definedName name="IQ_DERIVATIVES_FDIC" hidden="1">"c6523"</definedName>
    <definedName name="IQ_DESCRIPTION_LONG" localSheetId="17" hidden="1">"c322"</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localSheetId="17" hidden="1">"c333"</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"c4278"</definedName>
    <definedName name="IQ_DISTRIBUTABLE_CASH_PAYOUT" hidden="1">"c3005"</definedName>
    <definedName name="IQ_DISTRIBUTABLE_CASH_SHARE" hidden="1">"c3003"</definedName>
    <definedName name="IQ_DISTRIBUTABLE_CASH_SHARE_ACT_OR_EST">"c4286"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localSheetId="17" hidden="1">"c330"</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"c5314"</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localSheetId="17" hidden="1">"c360"</definedName>
    <definedName name="IQ_EBIT_OVER_IE" hidden="1">"c1369"</definedName>
    <definedName name="IQ_EBIT_SBC_ACT_OR_EST">"c4316"</definedName>
    <definedName name="IQ_EBIT_SBC_GW_ACT_OR_EST">"c4320"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localSheetId="17"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"c3640"</definedName>
    <definedName name="IQ_EBITDA_EXCL_SBC" hidden="1">"c3081"</definedName>
    <definedName name="IQ_EBITDA_HIGH_EST" hidden="1">"c370"</definedName>
    <definedName name="IQ_EBITDA_HIGH_EST_REUT">"c3642"</definedName>
    <definedName name="IQ_EBITDA_INT" hidden="1">"c373"</definedName>
    <definedName name="IQ_EBITDA_LOW_EST" hidden="1">"c371"</definedName>
    <definedName name="IQ_EBITDA_LOW_EST_REUT">"c3643"</definedName>
    <definedName name="IQ_EBITDA_MARGIN" hidden="1">"c372"</definedName>
    <definedName name="IQ_EBITDA_MEDIAN_EST" hidden="1">"c1663"</definedName>
    <definedName name="IQ_EBITDA_MEDIAN_EST_REUT">"c3641"</definedName>
    <definedName name="IQ_EBITDA_NUM_EST" hidden="1">"c374"</definedName>
    <definedName name="IQ_EBITDA_NUM_EST_REUT">"c3644"</definedName>
    <definedName name="IQ_EBITDA_OVER_TOTAL_IE" localSheetId="17" hidden="1">"c373"</definedName>
    <definedName name="IQ_EBITDA_OVER_TOTAL_IE" hidden="1">"c1371"</definedName>
    <definedName name="IQ_EBITDA_SBC_ACT_OR_EST">"c4337"</definedName>
    <definedName name="IQ_EBITDA_STDDEV_EST" hidden="1">"c375"</definedName>
    <definedName name="IQ_EBITDA_STDDEV_EST_REUT">"c3645"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"c4350"</definedName>
    <definedName name="IQ_EBT_SBC_GW_ACT_OR_EST">"c4354"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localSheetId="17" hidden="1">"c84"</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"c5454"</definedName>
    <definedName name="IQ_EPS_LOW_EST" hidden="1">"c401"</definedName>
    <definedName name="IQ_EPS_LOW_EST_REUT">"c5455"</definedName>
    <definedName name="IQ_EPS_MEDIAN_EST" hidden="1">"c1661"</definedName>
    <definedName name="IQ_EPS_MEDIAN_EST_REUT">"c5456"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"c4376"</definedName>
    <definedName name="IQ_EPS_SBC_GW_ACT_OR_EST">"c4380"</definedName>
    <definedName name="IQ_EPS_STDDEV_EST" hidden="1">"c403"</definedName>
    <definedName name="IQ_EPS_STDDEV_EST_REUT">"c5452"</definedName>
    <definedName name="IQ_EQUITY_AFFIL" localSheetId="17" hidden="1">"c552"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localSheetId="17" hidden="1">"c739"</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FFO_SHARE_SHARE_THOM" hidden="1">"c4005"</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"c5437"</definedName>
    <definedName name="IQ_EST_DATE" hidden="1">"c1634"</definedName>
    <definedName name="IQ_EST_DATE_REUT">"c5438"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"c3633"</definedName>
    <definedName name="IQ_EST_EPS_GROWTH_5YR_STDDEV" hidden="1">"c1660"</definedName>
    <definedName name="IQ_EST_EPS_GROWTH_Q_1YR" hidden="1">"c1641"</definedName>
    <definedName name="IQ_EST_EPS_GROWTH_Q_1YR_REUT">"c5410"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THOM" hidden="1">"c5186"</definedName>
    <definedName name="IQ_EST_FFO_SHARE_SHARE_SURPRISE_PERCENT_THOM" hidden="1">"c5187"</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"c5564"</definedName>
    <definedName name="IQ_ESTIMATED_ASSESSABLE_DEPOSITS_FDIC" hidden="1">"c6490"</definedName>
    <definedName name="IQ_ESTIMATED_INSURED_DEPOSITS_FDIC" hidden="1">"c6491"</definedName>
    <definedName name="IQ_EV_OVER_EMPLOYEE" localSheetId="17" hidden="1">"c1225"</definedName>
    <definedName name="IQ_EV_OVER_EMPLOYEE" hidden="1">"c1428"</definedName>
    <definedName name="IQ_EV_OVER_LTM_EBIT" localSheetId="17" hidden="1">"c1221"</definedName>
    <definedName name="IQ_EV_OVER_LTM_EBIT" hidden="1">"c1426"</definedName>
    <definedName name="IQ_EV_OVER_LTM_EBITDA" localSheetId="17" hidden="1">"c1223"</definedName>
    <definedName name="IQ_EV_OVER_LTM_EBITDA" hidden="1">"c1427"</definedName>
    <definedName name="IQ_EV_OVER_LTM_REVENUE" localSheetId="17" hidden="1">"c1227"</definedName>
    <definedName name="IQ_EV_OVER_LTM_REVENUE" hidden="1">"c1429"</definedName>
    <definedName name="IQ_EVAL_DATE" hidden="1">"c2180"</definedName>
    <definedName name="IQ_EXCHANGE" hidden="1">"c405"</definedName>
    <definedName name="IQ_EXCISE_TAXES_EXCL_SALES">"c5515"</definedName>
    <definedName name="IQ_EXCISE_TAXES_INCL_SALES">"c5514"</definedName>
    <definedName name="IQ_EXERCISE_PRICE" localSheetId="17" hidden="1">"c406"</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"019802400"</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localSheetId="17" hidden="1">"c413"</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"c4446"</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"c5527"</definedName>
    <definedName name="IQ_FINANCING_CASH" localSheetId="17" hidden="1">"c893"</definedName>
    <definedName name="IQ_FINANCING_CASH" hidden="1">"c1405"</definedName>
    <definedName name="IQ_FINANCING_CASH_SUPPL" localSheetId="17" hidden="1">"c899"</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localSheetId="17" hidden="1">"c451"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localSheetId="17" hidden="1">"c452"</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localSheetId="17" hidden="1">"c530"</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localSheetId="17" hidden="1">"c192"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localSheetId="17" hidden="1">"c511"</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localSheetId="17" hidden="1">"c789"</definedName>
    <definedName name="IQ_INC_AVAIL_EXCL" hidden="1">"c1395"</definedName>
    <definedName name="IQ_INC_AVAIL_INCL" localSheetId="17" hidden="1">"c791"</definedName>
    <definedName name="IQ_INC_AVAIL_INCL" hidden="1">"c1396"</definedName>
    <definedName name="IQ_INC_BEFORE_TAX" localSheetId="17" hidden="1">"c386"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localSheetId="17" hidden="1">"c907"</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localSheetId="17" hidden="1">"c618"</definedName>
    <definedName name="IQ_INTEREST_EXP_NON" hidden="1">"c1383"</definedName>
    <definedName name="IQ_INTEREST_EXP_SUPPL" hidden="1">"c1460"</definedName>
    <definedName name="IQ_INTEREST_INC" localSheetId="17" hidden="1">"c769"</definedName>
    <definedName name="IQ_INTEREST_INC" hidden="1">"c1393"</definedName>
    <definedName name="IQ_INTEREST_INC_NON" localSheetId="17" hidden="1">"c619"</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localSheetId="17" hidden="1">"c751"</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localSheetId="17" hidden="1">"c656"</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localSheetId="17" hidden="1">"c674"</definedName>
    <definedName name="IQ_LONG_TERM_DEBT" hidden="1">"c1387"</definedName>
    <definedName name="IQ_LONG_TERM_DEBT_OVER_TOTAL_CAP" localSheetId="17" hidden="1">"c677"</definedName>
    <definedName name="IQ_LONG_TERM_DEBT_OVER_TOTAL_CAP" hidden="1">"c1388"</definedName>
    <definedName name="IQ_LONG_TERM_GROWTH" hidden="1">"c671"</definedName>
    <definedName name="IQ_LONG_TERM_INV" localSheetId="17" hidden="1">"c697"</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localSheetId="17" hidden="1">"c1304"</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17" hidden="1">41721.7713657407</definedName>
    <definedName name="IQ_NAMES_REVISION_DATE_" hidden="1">42691.5412615741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localSheetId="17" hidden="1">"c781"</definedName>
    <definedName name="IQ_NET_INC" hidden="1">"c1394"</definedName>
    <definedName name="IQ_NET_INC_BEFORE" localSheetId="17" hidden="1">"c344"</definedName>
    <definedName name="IQ_NET_INC_BEFORE" hidden="1">"c1368"</definedName>
    <definedName name="IQ_NET_INC_CF" localSheetId="17" hidden="1">"c793"</definedName>
    <definedName name="IQ_NET_INC_CF" hidden="1">"c1397"</definedName>
    <definedName name="IQ_NET_INC_MARGIN" localSheetId="17" hidden="1">"c794"</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localSheetId="17" hidden="1">"c764"</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"c4474"</definedName>
    <definedName name="IQ_NI_SBC_GW_ACT_OR_EST">"c4478"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localSheetId="17" hidden="1">"c797"</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localSheetId="17" hidden="1">"c801"</definedName>
    <definedName name="IQ_NON_INTEREST_EXP" hidden="1">"c1400"</definedName>
    <definedName name="IQ_NON_INTEREST_INC" localSheetId="17" hidden="1">"c802"</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localSheetId="17" hidden="1">"c1176"</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localSheetId="17" hidden="1">"c362"</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localSheetId="17" hidden="1">"c868"</definedName>
    <definedName name="IQ_OTHER_CURRENT_ASSETS" hidden="1">"c1403"</definedName>
    <definedName name="IQ_OTHER_CURRENT_LIAB" localSheetId="17" hidden="1">"c877"</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localSheetId="17" hidden="1">"c916"</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localSheetId="17" hidden="1">"c946"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localSheetId="17" hidden="1">"c959"</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localSheetId="17" hidden="1">"c1010"</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localSheetId="17" hidden="1">"c1022"</definedName>
    <definedName name="IQ_OUTSTANDING_BS_DATE" hidden="1">"c2128"</definedName>
    <definedName name="IQ_OUTSTANDING_FILING_DATE" localSheetId="17" hidden="1">"c1023"</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localSheetId="17" hidden="1">"c8"</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"c4049"</definedName>
    <definedName name="IQ_PE_NORMALIZED" hidden="1">"c2207"</definedName>
    <definedName name="IQ_PE_RATIO" hidden="1">"c1610"</definedName>
    <definedName name="IQ_PEG_FWD" hidden="1">"c1863"</definedName>
    <definedName name="IQ_PEG_FWD_REUT">"c4052"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localSheetId="17" hidden="1">"c1034"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localSheetId="17" hidden="1">"c1052"</definedName>
    <definedName name="IQ_PREF_STOCK" hidden="1">"c1416"</definedName>
    <definedName name="IQ_PREF_TOT" localSheetId="17" hidden="1">"c1044"</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localSheetId="17"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localSheetId="17" hidden="1">"c1026"</definedName>
    <definedName name="IQ_PRICE_OVER_BVPS" hidden="1">"c1412"</definedName>
    <definedName name="IQ_PRICE_OVER_LTM_EPS" localSheetId="17" hidden="1">"c1029"</definedName>
    <definedName name="IQ_PRICE_OVER_LTM_EPS" hidden="1">"c1413"</definedName>
    <definedName name="IQ_PRICE_TARGET" hidden="1">"c82"</definedName>
    <definedName name="IQ_PRICE_TARGET_REUT">"c3631"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localSheetId="17" hidden="1">"c795"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localSheetId="17" hidden="1">"c518"</definedName>
    <definedName name="IQ_PROPERTY_GROSS" hidden="1">"c1379"</definedName>
    <definedName name="IQ_PROPERTY_MGMT_FEE" hidden="1">"c1074"</definedName>
    <definedName name="IQ_PROPERTY_NET" localSheetId="17" hidden="1">"c829"</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"c4507"</definedName>
    <definedName name="IQ_RECURRING_PROFIT_SHARE_ACT_OR_EST">"c4508"</definedName>
    <definedName name="IQ_REDEEM_PREF_STOCK" localSheetId="17" hidden="1">"c1059"</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localSheetId="17" hidden="1">"c1090"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localSheetId="17" hidden="1">"c1092"</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localSheetId="17" hidden="1">"c1117"</definedName>
    <definedName name="IQ_RETURN_INVESTMENT" hidden="1">"c1421"</definedName>
    <definedName name="IQ_REV" hidden="1">"c1122"</definedName>
    <definedName name="IQ_REV_BEFORE_LL" hidden="1">"c1123"</definedName>
    <definedName name="IQ_REV_STDDEV_EST" hidden="1">"c1124"</definedName>
    <definedName name="IQ_REV_STDDEV_EST_REUT">"c3639"</definedName>
    <definedName name="IQ_REV_UTI" hidden="1">"c1125"</definedName>
    <definedName name="IQ_REVALUATION_GAINS_FDIC" hidden="1">"c6428"</definedName>
    <definedName name="IQ_REVALUATION_LOSSES_FDIC" hidden="1">"c6429"</definedName>
    <definedName name="IQ_REVENUE" localSheetId="17" hidden="1">"c1122"</definedName>
    <definedName name="IQ_REVENUE" hidden="1">"c1422"</definedName>
    <definedName name="IQ_REVENUE_ACT_OR_EST" hidden="1">"c2214"</definedName>
    <definedName name="IQ_REVENUE_EST" hidden="1">"c1126"</definedName>
    <definedName name="IQ_REVENUE_EST_REUT">"c3634"</definedName>
    <definedName name="IQ_REVENUE_HIGH_EST" hidden="1">"c1127"</definedName>
    <definedName name="IQ_REVENUE_HIGH_EST_REUT">"c3636"</definedName>
    <definedName name="IQ_REVENUE_LOW_EST" hidden="1">"c1128"</definedName>
    <definedName name="IQ_REVENUE_LOW_EST_REUT">"c3637"</definedName>
    <definedName name="IQ_REVENUE_MEDIAN_EST" hidden="1">"c1662"</definedName>
    <definedName name="IQ_REVENUE_MEDIAN_EST_REUT">"c3635"</definedName>
    <definedName name="IQ_REVENUE_NUM_EST" hidden="1">"c1129"</definedName>
    <definedName name="IQ_REVENUE_NUM_EST_REUT">"c3638"</definedName>
    <definedName name="IQ_REVISION_DATE_" localSheetId="17" hidden="1">39036.4994560185</definedName>
    <definedName name="IQ_REVISION_DATE_" hidden="1">38961.402025463</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localSheetId="17" hidden="1">"c83"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localSheetId="17" hidden="1">"c1197"</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"c5319"</definedName>
    <definedName name="IQ_TARGET_PRICE_STDDEV" hidden="1">"c1654"</definedName>
    <definedName name="IQ_TARGET_PRICE_STDDEV_REUT">"c5320"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localSheetId="17" hidden="1">"c1266"</definedName>
    <definedName name="IQ_TOTAL_CASH_DIVID" hidden="1">"c1455"</definedName>
    <definedName name="IQ_TOTAL_CASH_FINAN" localSheetId="17" hidden="1">"c119"</definedName>
    <definedName name="IQ_TOTAL_CASH_FINAN" hidden="1">"c1352"</definedName>
    <definedName name="IQ_TOTAL_CASH_INVEST" localSheetId="17" hidden="1">"c121"</definedName>
    <definedName name="IQ_TOTAL_CASH_INVEST" hidden="1">"c1353"</definedName>
    <definedName name="IQ_TOTAL_CASH_OPER" localSheetId="17" hidden="1">"c122"</definedName>
    <definedName name="IQ_TOTAL_CASH_OPER" hidden="1">"c1354"</definedName>
    <definedName name="IQ_TOTAL_CHARGE_OFFS_FDIC" hidden="1">"c6603"</definedName>
    <definedName name="IQ_TOTAL_CHURN" hidden="1">"c2122"</definedName>
    <definedName name="IQ_TOTAL_CL" hidden="1">"c1245"</definedName>
    <definedName name="IQ_TOTAL_COMMON" localSheetId="17" hidden="1">"c1022"</definedName>
    <definedName name="IQ_TOTAL_COMMON" hidden="1">"c1411"</definedName>
    <definedName name="IQ_TOTAL_COMMON_EQUITY" hidden="1">"c1246"</definedName>
    <definedName name="IQ_TOTAL_CURRENT_ASSETS" localSheetId="17" hidden="1">"c1243"</definedName>
    <definedName name="IQ_TOTAL_CURRENT_ASSETS" hidden="1">"c1430"</definedName>
    <definedName name="IQ_TOTAL_CURRENT_LIAB" localSheetId="17" hidden="1">"c1245"</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localSheetId="17" hidden="1">"c1249"</definedName>
    <definedName name="IQ_TOTAL_DEBT_OVER_EBITDA" hidden="1">"c1433"</definedName>
    <definedName name="IQ_TOTAL_DEBT_OVER_TOTAL_BV" localSheetId="17" hidden="1">"c1250"</definedName>
    <definedName name="IQ_TOTAL_DEBT_OVER_TOTAL_BV" hidden="1">"c1434"</definedName>
    <definedName name="IQ_TOTAL_DEBT_OVER_TOTAL_CAP" localSheetId="17" hidden="1">"c1248"</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localSheetId="17" hidden="1">"c1522"</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localSheetId="17" hidden="1">"c591"</definedName>
    <definedName name="IQ_TOTAL_INTEREST_EXP" hidden="1">"c1382"</definedName>
    <definedName name="IQ_TOTAL_INVENTORY" localSheetId="17" hidden="1">"c622"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localSheetId="17" hidden="1">"c1279"</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localSheetId="17" hidden="1">"c1294"</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localSheetId="17" hidden="1">"c1177"</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"c5516"</definedName>
    <definedName name="IQ_TOTAL_UNUSUAL_BR">"c5517"</definedName>
    <definedName name="IQ_TOTAL_UNUSUAL_FIN">"c5518"</definedName>
    <definedName name="IQ_TOTAL_UNUSUAL_INS">"c5519"</definedName>
    <definedName name="IQ_TOTAL_UNUSUAL_REIT">"c5520"</definedName>
    <definedName name="IQ_TOTAL_UNUSUAL_UTI">"c5521"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localSheetId="17" hidden="1">"c40"</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localSheetId="17" hidden="1">"c1311"</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D40" hidden="1">"$D$41:$D$2543"</definedName>
    <definedName name="IQRD41" hidden="1">"$D$42:$D$2544"</definedName>
    <definedName name="IQRE41" hidden="1">"$E$42:$E$2544"</definedName>
    <definedName name="IRATE" localSheetId="17">#REF!</definedName>
    <definedName name="IRATE">#N/A</definedName>
    <definedName name="Iron">#REF!</definedName>
    <definedName name="IRR" localSheetId="17">#REF!</definedName>
    <definedName name="IRR">#REF!</definedName>
    <definedName name="IRR_Analysis" localSheetId="17">#REF!</definedName>
    <definedName name="IRR_Analysis">#N/A</definedName>
    <definedName name="IRR_Delta">#REF!</definedName>
    <definedName name="IRR_Delta_Wind">#REF!</definedName>
    <definedName name="IRROUT">#REF!</definedName>
    <definedName name="IRSCenter" localSheetId="17" hidden="1">#REF!</definedName>
    <definedName name="IRSCenter" hidden="1">#REF!</definedName>
    <definedName name="is_SummarySheet">TRUE</definedName>
    <definedName name="Isbell_WASP">#REF!</definedName>
    <definedName name="ISC_Employees">#REF!</definedName>
    <definedName name="istotals">#REF!,#REF!,#REF!,#REF!,#REF!,#REF!,#REF!</definedName>
    <definedName name="itc" localSheetId="19">#REF!</definedName>
    <definedName name="itc" localSheetId="15">#REF!</definedName>
    <definedName name="itc" localSheetId="17">#REF!</definedName>
    <definedName name="itc">#REF!</definedName>
    <definedName name="ITCWO">#REF!</definedName>
    <definedName name="ItemType">#REF!</definedName>
    <definedName name="ITMTABLE">#REF!</definedName>
    <definedName name="iu">#REF!</definedName>
    <definedName name="iuyrytdgfx" localSheetId="18"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localSheetId="17"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ytrutre" localSheetId="18"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localSheetId="17"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uttyr" localSheetId="18" hidden="1">{"Earnings",#N/A,TRUE,"Earnings";"qtr for IR",#N/A,TRUE,"Quarters";"balancesheet",#N/A,TRUE,"BalanceSheet";"change in cash",#N/A,TRUE,"CashFlow";"oil and gas earnings",#N/A,TRUE,"Oil and Gas Results";"price and vol detail",#N/A,TRUE,"Oil and Gas Results";"capexsum",#N/A,TRUE,"CAPEX Sum"}</definedName>
    <definedName name="iyuttyr" localSheetId="17" hidden="1">{"Earnings",#N/A,TRUE,"Earnings";"qtr for IR",#N/A,TRUE,"Quarters";"balancesheet",#N/A,TRUE,"BalanceSheet";"change in cash",#N/A,TRUE,"CashFlow";"oil and gas earnings",#N/A,TRUE,"Oil and Gas Results";"price and vol detail",#N/A,TRUE,"Oil and Gas Results";"capexsum",#N/A,TRUE,"CAPEX Sum"}</definedName>
    <definedName name="iyuttyr" hidden="1">{"Earnings",#N/A,TRUE,"Earnings";"qtr for IR",#N/A,TRUE,"Quarters";"balancesheet",#N/A,TRUE,"BalanceSheet";"change in cash",#N/A,TRUE,"CashFlow";"oil and gas earnings",#N/A,TRUE,"Oil and Gas Results";"price and vol detail",#N/A,TRUE,"Oil and Gas Results";"capexsum",#N/A,TRUE,"CAPEX Sum"}</definedName>
    <definedName name="j" localSheetId="18" hidden="1">{"detail305",#N/A,FALSE,"BI-305"}</definedName>
    <definedName name="j" localSheetId="17" hidden="1">{"detail305",#N/A,FALSE,"BI-305"}</definedName>
    <definedName name="j" hidden="1">{"detail305",#N/A,FALSE,"BI-305"}</definedName>
    <definedName name="ja"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B_SB_USE_ONLY">#REF!</definedName>
    <definedName name="jajjks" localSheetId="18" hidden="1">{#N/A,#N/A,FALSE,"Total";#N/A,#N/A,FALSE,"ASNS";#N/A,#N/A,FALSE,"PNCNS";#N/A,#N/A,FALSE,"DSNS";#N/A,#N/A,FALSE,"TNS"}</definedName>
    <definedName name="jajjks" localSheetId="17" hidden="1">{#N/A,#N/A,FALSE,"Total";#N/A,#N/A,FALSE,"ASNS";#N/A,#N/A,FALSE,"PNCNS";#N/A,#N/A,FALSE,"DSNS";#N/A,#N/A,FALSE,"TNS"}</definedName>
    <definedName name="jajjks" hidden="1">{#N/A,#N/A,FALSE,"Total";#N/A,#N/A,FALSE,"ASNS";#N/A,#N/A,FALSE,"PNCNS";#N/A,#N/A,FALSE,"DSNS";#N/A,#N/A,FALSE,"TNS"}</definedName>
    <definedName name="jan">#REF!</definedName>
    <definedName name="Jan_01">#REF!</definedName>
    <definedName name="JanCP">#REF!</definedName>
    <definedName name="janeiro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son" localSheetId="18" hidden="1">{"Age 50; 100% - NPPC",#N/A,FALSE,"Age 50; 100%";"Age 50; 100% - PSC",#N/A,FALSE,"Age 50; 100%";"Age 50; 100% - Gain/Loss",#N/A,FALSE,"Age 50; 100%"}</definedName>
    <definedName name="Jason" localSheetId="17" hidden="1">{"Age 50; 100% - NPPC",#N/A,FALSE,"Age 50; 100%";"Age 50; 100% - PSC",#N/A,FALSE,"Age 50; 100%";"Age 50; 100% - Gain/Loss",#N/A,FALSE,"Age 50; 100%"}</definedName>
    <definedName name="Jason" hidden="1">{"Age 50; 100% - NPPC",#N/A,FALSE,"Age 50; 100%";"Age 50; 100% - PSC",#N/A,FALSE,"Age 50; 100%";"Age 50; 100% - Gain/Loss",#N/A,FALSE,"Age 50; 100%"}</definedName>
    <definedName name="JBNAM">"QPRTJOB"</definedName>
    <definedName name="JBNMB">"200343"</definedName>
    <definedName name="je">#REF!</definedName>
    <definedName name="JE_S">#REF!</definedName>
    <definedName name="jean">#REF!,#REF!,#REF!,#REF!</definedName>
    <definedName name="jeentry912">#REF!</definedName>
    <definedName name="JEG">#REF!</definedName>
    <definedName name="JEH">#REF!</definedName>
    <definedName name="jentry">#REF!</definedName>
    <definedName name="jentry89">#REF!</definedName>
    <definedName name="jentry90">#REF!</definedName>
    <definedName name="jentry91">#REF!</definedName>
    <definedName name="jentry92">#REF!</definedName>
    <definedName name="JEs">#REF!,#REF!,#REF!,#REF!,#REF!,#REF!,#REF!,#REF!,#REF!,#REF!,#REF!,#REF!,#REF!,#REF!,#REF!,#REF!,#REF!,#REF!,#REF!,#REF!</definedName>
    <definedName name="JESUS" localSheetId="18" hidden="1">{#N/A,#N/A,TRUE,"Facility-Input";#N/A,#N/A,TRUE,"Graphs";#N/A,#N/A,TRUE,"TOTAL"}</definedName>
    <definedName name="JESUS" localSheetId="17" hidden="1">{#N/A,#N/A,TRUE,"Facility-Input";#N/A,#N/A,TRUE,"Graphs";#N/A,#N/A,TRUE,"TOTAL"}</definedName>
    <definedName name="JESUS" hidden="1">{#N/A,#N/A,TRUE,"Facility-Input";#N/A,#N/A,TRUE,"Graphs";#N/A,#N/A,TRUE,"TOTAL"}</definedName>
    <definedName name="jfd" localSheetId="18" hidden="1">{"group detail",#N/A,FALSE,"Hourly Detail"}</definedName>
    <definedName name="jfd" hidden="1">{"group detail",#N/A,FALSE,"Hourly Detail"}</definedName>
    <definedName name="JGM">#REF!</definedName>
    <definedName name="jh" localSheetId="18" hidden="1">{#N/A,#N/A,FALSE,"Aging Summary";#N/A,#N/A,FALSE,"Ratio Analysis";#N/A,#N/A,FALSE,"Test 120 Day Accts";#N/A,#N/A,FALSE,"Tickmarks"}</definedName>
    <definedName name="jh" localSheetId="17" hidden="1">{#N/A,#N/A,FALSE,"Aging Summary";#N/A,#N/A,FALSE,"Ratio Analysis";#N/A,#N/A,FALSE,"Test 120 Day Accts";#N/A,#N/A,FALSE,"Tickmarks"}</definedName>
    <definedName name="jh" hidden="1">{#N/A,#N/A,FALSE,"Aging Summary";#N/A,#N/A,FALSE,"Ratio Analysis";#N/A,#N/A,FALSE,"Test 120 Day Accts";#N/A,#N/A,FALSE,"Tickmarks"}</definedName>
    <definedName name="JHG">#REF!</definedName>
    <definedName name="ji" localSheetId="18" hidden="1">{"'Highlights'!$A$1:$M$123"}</definedName>
    <definedName name="ji" localSheetId="17" hidden="1">{"'Highlights'!$A$1:$M$123"}</definedName>
    <definedName name="ji" hidden="1">{"'Highlights'!$A$1:$M$123"}</definedName>
    <definedName name="jj">#REF!,#REF!,#REF!,#REF!</definedName>
    <definedName name="jjj" localSheetId="18" hidden="1">{#N/A,#N/A,FALSE,"INPUTDATA";#N/A,#N/A,FALSE,"SUMMARY";#N/A,#N/A,FALSE,"CTAREP";#N/A,#N/A,FALSE,"CTBREP";#N/A,#N/A,FALSE,"PMG4ST86";#N/A,#N/A,FALSE,"TURBEFF";#N/A,#N/A,FALSE,"Condenser Performance"}</definedName>
    <definedName name="jjj" localSheetId="17" hidden="1">{#N/A,#N/A,FALSE,"INPUTDATA";#N/A,#N/A,FALSE,"SUMMARY";#N/A,#N/A,FALSE,"CTAREP";#N/A,#N/A,FALSE,"CTBREP";#N/A,#N/A,FALSE,"PMG4ST86";#N/A,#N/A,FALSE,"TURBEFF";#N/A,#N/A,FALSE,"Condenser Performance"}</definedName>
    <definedName name="jjj" hidden="1">{#N/A,#N/A,FALSE,"INPUTDATA";#N/A,#N/A,FALSE,"SUMMARY";#N/A,#N/A,FALSE,"CTAREP";#N/A,#N/A,FALSE,"CTBREP";#N/A,#N/A,FALSE,"PMG4ST86";#N/A,#N/A,FALSE,"TURBEFF";#N/A,#N/A,FALSE,"Condenser Performance"}</definedName>
    <definedName name="jjjjjjjjjjjjj">#REF!</definedName>
    <definedName name="jkfruy">#REF!</definedName>
    <definedName name="jkhfkh">#REF!</definedName>
    <definedName name="jkjk">#REF!</definedName>
    <definedName name="jkl" localSheetId="18">HLOOKUP(ProjectYear,tblEnergyRate,swEnergytbl+1)</definedName>
    <definedName name="jkl" localSheetId="17">HLOOKUP(ProjectYear,tblEnergyRate,swEnergytbl+1)</definedName>
    <definedName name="jkl">HLOOKUP(ProjectYear,tblEnergyRate,swEnergytbl+1)</definedName>
    <definedName name="JLB">#REF!</definedName>
    <definedName name="Jobs_per_estimator_per_week">#REF!</definedName>
    <definedName name="jonetxinc">#REF!</definedName>
    <definedName name="jor">#REF!</definedName>
    <definedName name="JOUR">#REF!</definedName>
    <definedName name="JOUR_ENTRY">#REF!</definedName>
    <definedName name="jpg" localSheetId="18" hidden="1">{"detail305",#N/A,FALSE,"BI-305"}</definedName>
    <definedName name="jpg" hidden="1">{"detail305",#N/A,FALSE,"BI-305"}</definedName>
    <definedName name="JPH">#REF!</definedName>
    <definedName name="JTP">#REF!</definedName>
    <definedName name="JUL">#N/A</definedName>
    <definedName name="JUL00" localSheetId="18" hidden="1">{"SEP",#N/A,FALSE,"SEP"}</definedName>
    <definedName name="JUL00" hidden="1">{"SEP",#N/A,FALSE,"SEP"}</definedName>
    <definedName name="july">#REF!</definedName>
    <definedName name="JULYCARMS">#REF!</definedName>
    <definedName name="JUN">#N/A</definedName>
    <definedName name="JUN00" localSheetId="18" hidden="1">{"SEP",#N/A,FALSE,"SEP"}</definedName>
    <definedName name="JUN00" hidden="1">{"SEP",#N/A,FALSE,"SEP"}</definedName>
    <definedName name="Jun2K4K7200">#REF!</definedName>
    <definedName name="june">#REF!</definedName>
    <definedName name="JUNE30DEBT">#REF!</definedName>
    <definedName name="JUNK2">#REF!</definedName>
    <definedName name="JUNK3">#REF!</definedName>
    <definedName name="juoiuy">#REF!</definedName>
    <definedName name="JV1_38_90">#REF!</definedName>
    <definedName name="k">#REF!</definedName>
    <definedName name="K1_">#REF!</definedName>
    <definedName name="K1P">#REF!</definedName>
    <definedName name="K2_">#REF!</definedName>
    <definedName name="K2_WBEVMODE" hidden="1">-1</definedName>
    <definedName name="K2P">#REF!</definedName>
    <definedName name="kajfdhkajdshflakdshflkdajhfkjahds" localSheetId="18" hidden="1">{0;5;10;5;10;13;13;13;8;5;5;10;14;13;13;13;13;5;10;14;13;5;10;1;2;24}</definedName>
    <definedName name="kajfdhkajdshflakdshflkdajhfkjahds" hidden="1">{0;5;10;5;10;13;13;13;8;5;5;10;14;13;13;13;13;5;10;14;13;5;10;1;2;24}</definedName>
    <definedName name="Kasse" localSheetId="18" hidden="1">{"Kontenverteilung",#N/A,FALSE,"H A Ü"}</definedName>
    <definedName name="Kasse" localSheetId="17" hidden="1">{"Kontenverteilung",#N/A,FALSE,"H A Ü"}</definedName>
    <definedName name="Kasse" hidden="1">{"Kontenverteilung",#N/A,FALSE,"H A Ü"}</definedName>
    <definedName name="Kd">#REF!</definedName>
    <definedName name="kerntxinc">#REF!</definedName>
    <definedName name="Key_1">#REF!</definedName>
    <definedName name="Key_10">#REF!</definedName>
    <definedName name="Key_11">#REF!</definedName>
    <definedName name="Key_2">#REF!</definedName>
    <definedName name="Key_3">#REF!</definedName>
    <definedName name="Key_4">#REF!</definedName>
    <definedName name="Key_5">#REF!</definedName>
    <definedName name="Key_6">#REF!</definedName>
    <definedName name="Key_7">#REF!</definedName>
    <definedName name="Key_8">#REF!</definedName>
    <definedName name="Key_9">#REF!</definedName>
    <definedName name="KeyCon_Close_Date">#REF!</definedName>
    <definedName name="KeyControlFigure">#REF!</definedName>
    <definedName name="keyfinancialratios">#REF!</definedName>
    <definedName name="kfgj">#REF!</definedName>
    <definedName name="kfpartner">#REF!</definedName>
    <definedName name="kirk">#REF!</definedName>
    <definedName name="kjl" localSheetId="18" hidden="1">{#N/A,#N/A,FALSE,"TOTFINAL";#N/A,#N/A,FALSE,"FINPLAN";#N/A,#N/A,FALSE,"TOTMOTADJ";#N/A,#N/A,FALSE,"tieEQ";#N/A,#N/A,FALSE,"G";#N/A,#N/A,FALSE,"ELIMS";#N/A,#N/A,FALSE,"NEXTEL ADJ";#N/A,#N/A,FALSE,"MIMS";#N/A,#N/A,FALSE,"LMPS";#N/A,#N/A,FALSE,"CNSS";#N/A,#N/A,FALSE,"CSS";#N/A,#N/A,FALSE,"MCG";#N/A,#N/A,FALSE,"AECS";#N/A,#N/A,FALSE,"SPS";#N/A,#N/A,FALSE,"CORP"}</definedName>
    <definedName name="kjl" localSheetId="17" hidden="1">{#N/A,#N/A,FALSE,"TOTFINAL";#N/A,#N/A,FALSE,"FINPLAN";#N/A,#N/A,FALSE,"TOTMOTADJ";#N/A,#N/A,FALSE,"tieEQ";#N/A,#N/A,FALSE,"G";#N/A,#N/A,FALSE,"ELIMS";#N/A,#N/A,FALSE,"NEXTEL ADJ";#N/A,#N/A,FALSE,"MIMS";#N/A,#N/A,FALSE,"LMPS";#N/A,#N/A,FALSE,"CNSS";#N/A,#N/A,FALSE,"CSS";#N/A,#N/A,FALSE,"MCG";#N/A,#N/A,FALSE,"AECS";#N/A,#N/A,FALSE,"SPS";#N/A,#N/A,FALSE,"CORP"}</definedName>
    <definedName name="kjl" hidden="1">{#N/A,#N/A,FALSE,"TOTFINAL";#N/A,#N/A,FALSE,"FINPLAN";#N/A,#N/A,FALSE,"TOTMOTADJ";#N/A,#N/A,FALSE,"tieEQ";#N/A,#N/A,FALSE,"G";#N/A,#N/A,FALSE,"ELIMS";#N/A,#N/A,FALSE,"NEXTEL ADJ";#N/A,#N/A,FALSE,"MIMS";#N/A,#N/A,FALSE,"LMPS";#N/A,#N/A,FALSE,"CNSS";#N/A,#N/A,FALSE,"CSS";#N/A,#N/A,FALSE,"MCG";#N/A,#N/A,FALSE,"AECS";#N/A,#N/A,FALSE,"SPS";#N/A,#N/A,FALSE,"CORP"}</definedName>
    <definedName name="kk" localSheetId="19">#REF!</definedName>
    <definedName name="kk" localSheetId="15">#REF!</definedName>
    <definedName name="kk" localSheetId="17">#REF!</definedName>
    <definedName name="kk">#REF!</definedName>
    <definedName name="kkk" localSheetId="18" hidden="1">{#N/A,#N/A,FALSE,"INPUTDATA";#N/A,#N/A,FALSE,"SUMMARY";#N/A,#N/A,FALSE,"CTAREP";#N/A,#N/A,FALSE,"CTBREP";#N/A,#N/A,FALSE,"TURBEFF";#N/A,#N/A,FALSE,"Condenser Performance"}</definedName>
    <definedName name="kkk" localSheetId="17">#REF!,#REF!,#REF!,#REF!</definedName>
    <definedName name="kkk" hidden="1">{#N/A,#N/A,FALSE,"INPUTDATA";#N/A,#N/A,FALSE,"SUMMARY";#N/A,#N/A,FALSE,"CTAREP";#N/A,#N/A,FALSE,"CTBREP";#N/A,#N/A,FALSE,"TURBEFF";#N/A,#N/A,FALSE,"Condenser Performance"}</definedName>
    <definedName name="KMD">#REF!</definedName>
    <definedName name="ko" localSheetId="18" hidden="1">{#N/A,#N/A,FALSE,"Aging Summary";#N/A,#N/A,FALSE,"Ratio Analysis";#N/A,#N/A,FALSE,"Test 120 Day Accts";#N/A,#N/A,FALSE,"Tickmarks"}</definedName>
    <definedName name="ko" localSheetId="17" hidden="1">{#N/A,#N/A,FALSE,"Aging Summary";#N/A,#N/A,FALSE,"Ratio Analysis";#N/A,#N/A,FALSE,"Test 120 Day Accts";#N/A,#N/A,FALSE,"Tickmarks"}</definedName>
    <definedName name="ko" hidden="1">{#N/A,#N/A,FALSE,"Aging Summary";#N/A,#N/A,FALSE,"Ratio Analysis";#N/A,#N/A,FALSE,"Test 120 Day Accts";#N/A,#N/A,FALSE,"Tickmarks"}</definedName>
    <definedName name="kohls">#REF!</definedName>
    <definedName name="KPMGContact" localSheetId="17" hidden="1">#REF!</definedName>
    <definedName name="KPMGContact" hidden="1">#REF!</definedName>
    <definedName name="KS">#REF!</definedName>
    <definedName name="ksadfjlaksjfd11" localSheetId="18" hidden="1">{0;TRUE;0;0;0;0;0;0;0;0;0;0;0;0;0;0;0;0;0;0;0;0;0;0;0;0}</definedName>
    <definedName name="ksadfjlaksjfd11" hidden="1">{0;TRUE;0;0;0;0;0;0;0;0;0;0;0;0;0;0;0;0;0;0;0;0;0;0;0;0}</definedName>
    <definedName name="KSDENOM">#REF!</definedName>
    <definedName name="KSFACTOR">#REF!</definedName>
    <definedName name="KSNUMER">#REF!</definedName>
    <definedName name="KSP">#REF!</definedName>
    <definedName name="kuitly">#REF!</definedName>
    <definedName name="KVA">#REF!</definedName>
    <definedName name="Kva_Column">#REF!</definedName>
    <definedName name="kW" localSheetId="17">#REF!</definedName>
    <definedName name="kW">#N/A</definedName>
    <definedName name="KWH_Data">#REF!</definedName>
    <definedName name="KWP">#REF!</definedName>
    <definedName name="kyu">#REF!</definedName>
    <definedName name="l" localSheetId="18">{#N/A,#N/A,FALSE,"Cover";#N/A,#N/A,FALSE,"Comments CIG";#N/A,#N/A,FALSE,"BS CIG";#N/A,#N/A,FALSE,"P&amp;L CIG";#N/A,#N/A,FALSE,"Cash Flow CIG";#N/A,#N/A,FALSE,"MBR CIG";#N/A,#N/A,FALSE,"Headcount - CIG";#N/A,#N/A,FALSE,"FAB UN CIG";#N/A,#N/A,FALSE,"CIG MFG";#N/A,#N/A,FALSE,"CIG Inventory";#N/A,#N/A,FALSE,"FM CIG";#N/A,#N/A,FALSE,"NSAD ASP CIG";#N/A,#N/A,FALSE,"Capital Expenditures"}</definedName>
    <definedName name="l" localSheetId="17" hidden="1">{"SEP",#N/A,FALSE,"SEP"}</definedName>
    <definedName name="l">#REF!</definedName>
    <definedName name="L_CY_Beg">#REF!</definedName>
    <definedName name="Labor" localSheetId="17">#REF!</definedName>
    <definedName name="Labor">#REF!</definedName>
    <definedName name="Labor____of_People" localSheetId="17">#REF!</definedName>
    <definedName name="Labor____of_People">#N/A</definedName>
    <definedName name="Labor_Impact_Factor">#REF!</definedName>
    <definedName name="Labor_Index">#REF!</definedName>
    <definedName name="labor2001">#REF!</definedName>
    <definedName name="labor2002">#REF!</definedName>
    <definedName name="labor2003">#REF!</definedName>
    <definedName name="labor2004">#REF!</definedName>
    <definedName name="labor2005">#REF!</definedName>
    <definedName name="LaborAnglePole">#REF!</definedName>
    <definedName name="LaborInfl" localSheetId="17">#REF!</definedName>
    <definedName name="LaborInfl">#N/A</definedName>
    <definedName name="LaborPole">#REF!</definedName>
    <definedName name="LADENOM">#REF!</definedName>
    <definedName name="LAFACTOR">#REF!</definedName>
    <definedName name="LAFRANFACTOR">#REF!</definedName>
    <definedName name="lakmf">#REF!</definedName>
    <definedName name="Lallo">#REF!</definedName>
    <definedName name="LAlloc">#REF!</definedName>
    <definedName name="Lamar_Alloc">#REF!</definedName>
    <definedName name="Land_Lease">#REF!</definedName>
    <definedName name="Land_Required">#REF!</definedName>
    <definedName name="Landuse">#REF!</definedName>
    <definedName name="LANUMER">#REF!</definedName>
    <definedName name="LargestBcts">#REF!</definedName>
    <definedName name="largestradio">#REF!</definedName>
    <definedName name="Last">#REF!</definedName>
    <definedName name="Last_Row" localSheetId="18">IF('GLHP Excess Deferreds'!Values_Entered,Header_Row+'GLHP Excess Deferreds'!Number_of_Payments,Header_Row)</definedName>
    <definedName name="Last_Row" localSheetId="17">IF('GLHP Taxes'!Values_Entered,[0]!Header_Row+'GLHP Taxes'!Number_of_Payments,[0]!Header_Row)</definedName>
    <definedName name="Last_Row">IF(Values_Entered,Header_Row+Number_of_Payments,Header_Row)</definedName>
    <definedName name="LastComp">#REF!</definedName>
    <definedName name="LastFwdYear">#N/A</definedName>
    <definedName name="LastRow1">#REF!</definedName>
    <definedName name="LastRow2">#REF!</definedName>
    <definedName name="lastupdate">#REF!</definedName>
    <definedName name="LastUpdated">#REF!</definedName>
    <definedName name="LatestFYE">#REF!</definedName>
    <definedName name="LatestQuarterDate">#REF!</definedName>
    <definedName name="LatestShares">#REF!</definedName>
    <definedName name="LaunchFormulaLookup">#REF!</definedName>
    <definedName name="layout7" localSheetId="17">#REF!</definedName>
    <definedName name="layout7">#REF!</definedName>
    <definedName name="LayoutOut">#REF!</definedName>
    <definedName name="lbohead1">#REF!</definedName>
    <definedName name="lbohead2">#REF!</definedName>
    <definedName name="LBOIPOExit1">#REF!</definedName>
    <definedName name="LBOIPOExit2">#REF!</definedName>
    <definedName name="lbomcb">#REF!</definedName>
    <definedName name="lborefin">LEFT(#REF!)="Y"</definedName>
    <definedName name="LBOSaleExit1">#REF!</definedName>
    <definedName name="LBOSaleExit2">#REF!</definedName>
    <definedName name="LC_Target" localSheetId="17">#REF!</definedName>
    <definedName name="LC_Target">#REF!</definedName>
    <definedName name="LCPI_04">#REF!</definedName>
    <definedName name="LCPI_05">#REF!</definedName>
    <definedName name="LCPI_06">#REF!</definedName>
    <definedName name="LCPI_07">#REF!</definedName>
    <definedName name="LCPI_08">#REF!</definedName>
    <definedName name="LCPI_09">#REF!</definedName>
    <definedName name="LCPI08">#REF!</definedName>
    <definedName name="left">OFFSET(!A1,0,-1)</definedName>
    <definedName name="LegalEntity">#REF!</definedName>
    <definedName name="level" localSheetId="17">#REF!,#REF!,#REF!,#REF!</definedName>
    <definedName name="LEVEL">#N/A</definedName>
    <definedName name="LeveragedCashFlow">#REF!</definedName>
    <definedName name="lew" localSheetId="18" hidden="1">{#N/A,#N/A,FALSE,"INPUTDATA";#N/A,#N/A,FALSE,"SUMMARY"}</definedName>
    <definedName name="lew" localSheetId="17" hidden="1">{#N/A,#N/A,FALSE,"INPUTDATA";#N/A,#N/A,FALSE,"SUMMARY"}</definedName>
    <definedName name="lew" hidden="1">{#N/A,#N/A,FALSE,"INPUTDATA";#N/A,#N/A,FALSE,"SUMMARY"}</definedName>
    <definedName name="LFQ">#REF!</definedName>
    <definedName name="LFTSR">#REF!</definedName>
    <definedName name="LFY">#REF!</definedName>
    <definedName name="LFYPrice">#REF!</definedName>
    <definedName name="LHMonth">#REF!</definedName>
    <definedName name="LHYear">#REF!</definedName>
    <definedName name="LIABILITIES">#REF!</definedName>
    <definedName name="LiborRate">#REF!</definedName>
    <definedName name="Library" hidden="1">"a1"</definedName>
    <definedName name="limcount" localSheetId="17">2</definedName>
    <definedName name="limcount" hidden="1">1</definedName>
    <definedName name="Limestone_Cost____ton" localSheetId="17">#REF!</definedName>
    <definedName name="Limestone_Cost____ton">#N/A</definedName>
    <definedName name="Limestone_Usage__tons_MWH" localSheetId="17">#REF!</definedName>
    <definedName name="Limestone_Usage__tons_MWH">#N/A</definedName>
    <definedName name="Line">#REF!</definedName>
    <definedName name="Line_Losses">#REF!</definedName>
    <definedName name="line1">#REF!</definedName>
    <definedName name="Line22">#REF!</definedName>
    <definedName name="Line26">#REF!</definedName>
    <definedName name="Line30">#REF!</definedName>
    <definedName name="Line32">#REF!</definedName>
    <definedName name="LineItems">#REF!</definedName>
    <definedName name="LineItems06">#REF!</definedName>
    <definedName name="lineitems07">#REF!</definedName>
    <definedName name="Lineitems08">#REF!</definedName>
    <definedName name="Lineitems10">#REF!</definedName>
    <definedName name="Lines">#REF!</definedName>
    <definedName name="LineSize">#REF!</definedName>
    <definedName name="LiqPriceHeading">#REF!</definedName>
    <definedName name="LiqPrices">#REF!</definedName>
    <definedName name="LiqProps">#REF!</definedName>
    <definedName name="LiquidityPreference">#REF!</definedName>
    <definedName name="Liquids" localSheetId="18" hidden="1">{#N/A,#N/A,FALSE,"Earnings release"}</definedName>
    <definedName name="Liquids" localSheetId="17" hidden="1">{#N/A,#N/A,FALSE,"Earnings release"}</definedName>
    <definedName name="Liquids" hidden="1">{#N/A,#N/A,FALSE,"Earnings release"}</definedName>
    <definedName name="LIST">#REF!</definedName>
    <definedName name="List_Ancillary_Cases">#REF!</definedName>
    <definedName name="List_CND">7</definedName>
    <definedName name="List_CND_Col">7</definedName>
    <definedName name="List_CnstFin_Cases">#REF!</definedName>
    <definedName name="List_CnstFund_Cases">#REF!</definedName>
    <definedName name="List_CnstPreFin_Cases">#REF!</definedName>
    <definedName name="List_Col">1</definedName>
    <definedName name="List_MajMaint_Cases">#REF!</definedName>
    <definedName name="List_Market_Cases">#REF!</definedName>
    <definedName name="List_MM_Acctg">#REF!</definedName>
    <definedName name="List_PropTax_Cases">#REF!</definedName>
    <definedName name="List_Sensitivity_Cases">#REF!</definedName>
    <definedName name="List_TermFin_Cases">#REF!</definedName>
    <definedName name="List_TermFund_Cases">#REF!</definedName>
    <definedName name="List_TermRsv_Cases">#REF!</definedName>
    <definedName name="List_USD">6</definedName>
    <definedName name="List_USD_Col">6</definedName>
    <definedName name="listentop50">#REF!</definedName>
    <definedName name="listenviewread">#REF!</definedName>
    <definedName name="listenviewreadsum">#REF!</definedName>
    <definedName name="listINDEX">#REF!:INDEX(#REF!,SUMPRODUCT(--(#REF!&lt;&gt;"")))</definedName>
    <definedName name="ListOffset" hidden="1">1</definedName>
    <definedName name="LiveCost">4</definedName>
    <definedName name="LiveList">5</definedName>
    <definedName name="LJG">#REF!</definedName>
    <definedName name="LJK">#REF!</definedName>
    <definedName name="lk" localSheetId="18" hidden="1">{#N/A,#N/A,FALSE,"Summary";#N/A,#N/A,FALSE,"Adj to Option C";#N/A,#N/A,FALSE,"Dividend Analysis";#N/A,#N/A,FALSE,"Reserve Analysis";#N/A,#N/A,FALSE,"Depreciation";#N/A,#N/A,FALSE,"Other Tax Adj"}</definedName>
    <definedName name="lk" localSheetId="17" hidden="1">{#N/A,#N/A,FALSE,"Summary";#N/A,#N/A,FALSE,"Adj to Option C";#N/A,#N/A,FALSE,"Dividend Analysis";#N/A,#N/A,FALSE,"Reserve Analysis";#N/A,#N/A,FALSE,"Depreciation";#N/A,#N/A,FALSE,"Other Tax Adj"}</definedName>
    <definedName name="lk" hidden="1">{#N/A,#N/A,FALSE,"Summary";#N/A,#N/A,FALSE,"Adj to Option C";#N/A,#N/A,FALSE,"Dividend Analysis";#N/A,#N/A,FALSE,"Reserve Analysis";#N/A,#N/A,FALSE,"Depreciation";#N/A,#N/A,FALSE,"Other Tax Adj"}</definedName>
    <definedName name="LLC_only_print">#REF!</definedName>
    <definedName name="lll" localSheetId="18" hidden="1">{#N/A,#N/A,FALSE,"INPUTDATA";#N/A,#N/A,FALSE,"SUMMARY";#N/A,#N/A,FALSE,"CTAREP";#N/A,#N/A,FALSE,"CTBREP";#N/A,#N/A,FALSE,"TURBEFF";#N/A,#N/A,FALSE,"Condenser Performance"}</definedName>
    <definedName name="lll" localSheetId="17" hidden="1">{#N/A,#N/A,FALSE,"INPUTDATA";#N/A,#N/A,FALSE,"SUMMARY";#N/A,#N/A,FALSE,"CTAREP";#N/A,#N/A,FALSE,"CTBREP";#N/A,#N/A,FALSE,"TURBEFF";#N/A,#N/A,FALSE,"Condenser Performance"}</definedName>
    <definedName name="lll" hidden="1">{#N/A,#N/A,FALSE,"INPUTDATA";#N/A,#N/A,FALSE,"SUMMARY";#N/A,#N/A,FALSE,"CTAREP";#N/A,#N/A,FALSE,"CTBREP";#N/A,#N/A,FALSE,"TURBEFF";#N/A,#N/A,FALSE,"Condenser Performance"}</definedName>
    <definedName name="LMA_Fees">#REF!</definedName>
    <definedName name="lmas">#REF!</definedName>
    <definedName name="lmastat96">#REF!</definedName>
    <definedName name="lmasum96">#REF!</definedName>
    <definedName name="LNEN">#REF!</definedName>
    <definedName name="LNEN34">#REF!</definedName>
    <definedName name="LNG_Tank_Lease">#REF!</definedName>
    <definedName name="LNSallo">#REF!</definedName>
    <definedName name="Load_Factor">#REF!</definedName>
    <definedName name="Load_Growth">#REF!</definedName>
    <definedName name="Loan_Amount">#REF!</definedName>
    <definedName name="Loan_Start">#REF!</definedName>
    <definedName name="Loan_Years">#REF!</definedName>
    <definedName name="LOC" localSheetId="17">#REF!</definedName>
    <definedName name="LOC">#N/A</definedName>
    <definedName name="LOCALAD">#REF!</definedName>
    <definedName name="LOCATE3">#N/A</definedName>
    <definedName name="Location">#REF!</definedName>
    <definedName name="Location2">#REF!</definedName>
    <definedName name="LocationColumn1">#REF!</definedName>
    <definedName name="LocationColumn2">#REF!</definedName>
    <definedName name="LocationDescr">#REF!</definedName>
    <definedName name="LocationDescr2">#REF!</definedName>
    <definedName name="LOCTABLE">#REF!</definedName>
    <definedName name="LOCTextLen">#REF!</definedName>
    <definedName name="LocusPoint">#REF!</definedName>
    <definedName name="LODI">#REF!</definedName>
    <definedName name="logantax">#REF!</definedName>
    <definedName name="LogReturnsCor">#REF!</definedName>
    <definedName name="LookAddressOne">#REF!</definedName>
    <definedName name="LookAddressThree">#REF!</definedName>
    <definedName name="LookAddressTwo">#REF!</definedName>
    <definedName name="LookAdjustMentOneAmount">#REF!</definedName>
    <definedName name="LookAdjustMentOneText">#REF!</definedName>
    <definedName name="LookAdjustMentThreeAmount">#REF!</definedName>
    <definedName name="LookAdjustMentThreeText">#REF!</definedName>
    <definedName name="LookAdjustMentTwoAmount">#REF!</definedName>
    <definedName name="LookAdjustMentTwoText">#REF!</definedName>
    <definedName name="LookAidInConstAmount">#REF!</definedName>
    <definedName name="LookAidInConstRate">#REF!</definedName>
    <definedName name="LookAllocatedCompFuelMcfBasedOnWellHeadMcf">#REF!</definedName>
    <definedName name="LookAllocatedCompFuelMmbtuBasedOnWellHeadMMBtu">#REF!</definedName>
    <definedName name="LookAllocatedDryCompFuelMcf">#REF!</definedName>
    <definedName name="LookAllocatedDryCompFuelMMBtu">#REF!</definedName>
    <definedName name="LookAllocatedFuelFlareMcfBasedOnWellHeadMcf">#REF!</definedName>
    <definedName name="LookAllocatedFuelFlareMcfTotal">#REF!</definedName>
    <definedName name="LookAllocatedFuelFlareMmbtuBasedOnWellHeadMMBtu">#REF!</definedName>
    <definedName name="LookAllocatedFuelFlareMmbtuTotal">#REF!</definedName>
    <definedName name="LookAllocatedGallonsEthane">#REF!</definedName>
    <definedName name="LookAllocatedGallonsHexanes">#REF!</definedName>
    <definedName name="LookAllocatedGallonsIsoButane">#REF!</definedName>
    <definedName name="LookAllocatedGallonsIsoPentane">#REF!</definedName>
    <definedName name="LookAllocatedGallonsMethane">#REF!</definedName>
    <definedName name="LookAllocatedGallonsNormalButane">#REF!</definedName>
    <definedName name="LookAllocatedGallonsNormalPentane">#REF!</definedName>
    <definedName name="LookAllocatedGallonsPentanesPlus">#REF!</definedName>
    <definedName name="LookAllocatedGallonsPropane">#REF!</definedName>
    <definedName name="LookAllocatedGallonsTotalTimesProducersPercent">#REF!</definedName>
    <definedName name="LookAllocatedMcf">#REF!</definedName>
    <definedName name="LookAllocatedMcfShrinkEthane">#REF!</definedName>
    <definedName name="LookAllocatedMcfShrinkHexanes">#REF!</definedName>
    <definedName name="LookAllocatedMcfShrinkIsoButane">#REF!</definedName>
    <definedName name="LookAllocatedMcfShrinkIsoPentane">#REF!</definedName>
    <definedName name="LookAllocatedMcfShrinkMethane">#REF!</definedName>
    <definedName name="LookAllocatedMcfShrinkNormalButane">#REF!</definedName>
    <definedName name="LookAllocatedMcfShrinkNormalPentane">#REF!</definedName>
    <definedName name="LookAllocatedMcfShrinkPentanesPlus">#REF!</definedName>
    <definedName name="LookAllocatedMcfShrinkPropane">#REF!</definedName>
    <definedName name="LookAllocatedMmbtu">#REF!</definedName>
    <definedName name="LookAllocatedMmbtuShrinkEthane">#REF!</definedName>
    <definedName name="LookAllocatedMmbtuShrinkHexanes">#REF!</definedName>
    <definedName name="LookAllocatedMmbtuShrinkIsoButane">#REF!</definedName>
    <definedName name="LookAllocatedMmbtuShrinkIsoPentane">#REF!</definedName>
    <definedName name="LookAllocatedMmbtuShrinkMethane">#REF!</definedName>
    <definedName name="LookAllocatedMmbtuShrinkNormalButane">#REF!</definedName>
    <definedName name="LookAllocatedMmbtuShrinkNormalPentane">#REF!</definedName>
    <definedName name="LookAllocatedMmbtuShrinkPentanesPlus">#REF!</definedName>
    <definedName name="LookAllocatedMmbtuShrinkPropane">#REF!</definedName>
    <definedName name="LookAllocatedMmbtuShrinkTotal">#REF!</definedName>
    <definedName name="LookAllocGalsEthane">#REF!</definedName>
    <definedName name="LookAllocGalsHexanes">#REF!</definedName>
    <definedName name="LookAllocGalsIsoButane">#REF!</definedName>
    <definedName name="LookAllocGalsIsoPentane">#REF!</definedName>
    <definedName name="LookAllocGalsMethane">#REF!</definedName>
    <definedName name="LookAllocGalsNormalButane">#REF!</definedName>
    <definedName name="LookAllocGalsNormalPentane">#REF!</definedName>
    <definedName name="LookAllocGalsPropane">#REF!</definedName>
    <definedName name="LookAllocLDGalsEthane">#REF!</definedName>
    <definedName name="LookAllocLDGalsHexanes">#REF!</definedName>
    <definedName name="LookAllocLDGalsIsoButane">#REF!</definedName>
    <definedName name="LookAllocLDGalsIsoPentane">#REF!</definedName>
    <definedName name="LookAllocLDGalsMethane">#REF!</definedName>
    <definedName name="LookAllocLDGalsNormalButane">#REF!</definedName>
    <definedName name="LookAllocLDGalsNormalPentane">#REF!</definedName>
    <definedName name="LookAllocLDGalsPropane">#REF!</definedName>
    <definedName name="LookByPassMcf">#REF!</definedName>
    <definedName name="LookByPassMMBtu">#REF!</definedName>
    <definedName name="LookCascadeBPMcf">#REF!</definedName>
    <definedName name="LookCascadeBPMMBtu">#REF!</definedName>
    <definedName name="LookCascadeFeeRate">#REF!</definedName>
    <definedName name="LookCascadeFeeValue">#REF!</definedName>
    <definedName name="LookCO2MolePercent">#REF!</definedName>
    <definedName name="LookCO2TreatingAmount">#REF!</definedName>
    <definedName name="LookCompressionAmount">#REF!</definedName>
    <definedName name="LookCompressionRate">#REF!</definedName>
    <definedName name="LookConditioningFee">#REF!</definedName>
    <definedName name="LookConditioningFeeRatePerMmbtu">#REF!</definedName>
    <definedName name="LookDehyAmount">#REF!</definedName>
    <definedName name="LookDehyRate">#REF!</definedName>
    <definedName name="LookElecCostAmount_Comp">#REF!</definedName>
    <definedName name="LookElecCostAmount_Plant">#REF!</definedName>
    <definedName name="LookExcessGasLiftSalesValue">#REF!</definedName>
    <definedName name="LookExcessGasLiftVolume">#REF!</definedName>
    <definedName name="LookFax1">#REF!</definedName>
    <definedName name="LookFinalResidueMCF">#REF!</definedName>
    <definedName name="LookFinalResidueMmbtu">#REF!</definedName>
    <definedName name="LookFuelCapLimitAdjustment">#REF!</definedName>
    <definedName name="LookFuelCapLimitPercent">#REF!</definedName>
    <definedName name="LookGasLiftGathAmount">#REF!</definedName>
    <definedName name="LookGasLiftGathRate">#REF!</definedName>
    <definedName name="LookGasLiftMeterFeeAmount">#REF!</definedName>
    <definedName name="LookGatheringAmount">#REF!</definedName>
    <definedName name="LookGatheringRate">#REF!</definedName>
    <definedName name="LookIncludeInTheoreticalCalculations">#REF!</definedName>
    <definedName name="LookLiquidsValueEthane">#REF!</definedName>
    <definedName name="LookLiquidsValueHexanes">#REF!</definedName>
    <definedName name="LookLiquidsValueISOButane">#REF!</definedName>
    <definedName name="LookLiquidsValueIsoPentane">#REF!</definedName>
    <definedName name="LookLiquidsValueMethane">#REF!</definedName>
    <definedName name="LookLiquidsValueNormalButane">#REF!</definedName>
    <definedName name="LookLiquidsValueNormalPentane">#REF!</definedName>
    <definedName name="LookLiquidsValuePentanesPlus">#REF!</definedName>
    <definedName name="LookLiquidsValuePropane">#REF!</definedName>
    <definedName name="LookLossLinePackMMBtu">#REF!</definedName>
    <definedName name="LookLowVolumeFee">#REF!</definedName>
    <definedName name="LookMay12OneOkStorageValue">#REF!</definedName>
    <definedName name="LookNetResidueAmount">#REF!</definedName>
    <definedName name="LookNGLDeliveryAmount">#REF!</definedName>
    <definedName name="LookNGLDeliveryRate">#REF!</definedName>
    <definedName name="LookOtherGatheringAmount">#REF!</definedName>
    <definedName name="LookOtherGatheringRate">#REF!</definedName>
    <definedName name="LookPhone1">#REF!</definedName>
    <definedName name="LookPOR_Average_PSIG">#REF!</definedName>
    <definedName name="LookPostedWellHeadMmbtu">#REF!</definedName>
    <definedName name="LookPressureBaseAdjustedTheoreticalGallonsEthane">#REF!</definedName>
    <definedName name="LookPressureBaseAdjustedTheoreticalGallonsHexanes">#REF!</definedName>
    <definedName name="LookPressureBaseAdjustedTheoreticalGallonsIsoButane">#REF!</definedName>
    <definedName name="LookPressureBaseAdjustedTheoreticalGallonsIsoPentane">#REF!</definedName>
    <definedName name="LookPressureBaseAdjustedTheoreticalGallonsMethane">#REF!</definedName>
    <definedName name="LookPressureBaseAdjustedTheoreticalGallonsNormalButane">#REF!</definedName>
    <definedName name="LookPressureBaseAdjustedTheoreticalGallonsNormalPentane">#REF!</definedName>
    <definedName name="LookPressureBaseAdjustedTheoreticalGallonsPentanesPlus">#REF!</definedName>
    <definedName name="LookPressureBaseAdjustedTheoreticalGallonsPropane">#REF!</definedName>
    <definedName name="LookPressureBaseAdjustedTheoreticalGPMEthane">#REF!</definedName>
    <definedName name="LookPressureBaseAdjustedTheoreticalGPMHexanes">#REF!</definedName>
    <definedName name="LookPressureBaseAdjustedTheoreticalGPMIsoButane">#REF!</definedName>
    <definedName name="LookPressureBaseAdjustedTheoreticalGPMIsoPentane">#REF!</definedName>
    <definedName name="LookPressureBaseAdjustedTheoreticalGPMMethane">#REF!</definedName>
    <definedName name="LookPressureBaseAdjustedTheoreticalGPMNormalButane">#REF!</definedName>
    <definedName name="LookPressureBaseAdjustedTheoreticalGPMNormalPentane">#REF!</definedName>
    <definedName name="LookPressureBaseAdjustedTheoreticalGPMPentanesPlus">#REF!</definedName>
    <definedName name="LookPressureBaseAdjustedTheoreticalGPMPropane">#REF!</definedName>
    <definedName name="LookProducerNGLPercent">#REF!</definedName>
    <definedName name="LookProducerPercentEthane">#REF!</definedName>
    <definedName name="LookProducerPercentIsoButane">#REF!</definedName>
    <definedName name="LookProducerPercentNormalButane">#REF!</definedName>
    <definedName name="LookProducerPercentPentanesPlus">#REF!</definedName>
    <definedName name="LookProducerPercentPropane">#REF!</definedName>
    <definedName name="LookProducerProcessingOrSellingAtWellHead">#REF!</definedName>
    <definedName name="LookProducersShareOfLiquidsValueEthane">#REF!</definedName>
    <definedName name="LookProducersShareOfLiquidsValueHexanes">#REF!</definedName>
    <definedName name="LookProducersShareOfLiquidsValueISOButane">#REF!</definedName>
    <definedName name="LookProducersShareOfLiquidsValueIsoPentane">#REF!</definedName>
    <definedName name="LookProducersShareOfLiquidsValueMethane">#REF!</definedName>
    <definedName name="LookProducersShareOfLiquidsValueNormalButane">#REF!</definedName>
    <definedName name="LookProducersShareOfLiquidsValueNormalPentane">#REF!</definedName>
    <definedName name="LookProducersShareOfLiquidsValuePentanesPlus">#REF!</definedName>
    <definedName name="LookProducersShareOfLiquidsValuePropane">#REF!</definedName>
    <definedName name="LookProducersShareOfLiquidsValueTotal">#REF!</definedName>
    <definedName name="LookResidueAmount">#REF!</definedName>
    <definedName name="LookResidueGatheringAmount">#REF!</definedName>
    <definedName name="LookResidueGatheringRate">#REF!</definedName>
    <definedName name="LookResidueTransportAmount">#REF!</definedName>
    <definedName name="LookResidueTransportRate">#REF!</definedName>
    <definedName name="LookSettledResidue">#REF!</definedName>
    <definedName name="LookTheoreticalGallonsEthane">#REF!</definedName>
    <definedName name="LookTheoreticalGallonsHexanes">#REF!</definedName>
    <definedName name="LookTheoreticalGallonsIsoButane">#REF!</definedName>
    <definedName name="LookTheoreticalGallonsIsoPentane">#REF!</definedName>
    <definedName name="LookTheoreticalGallonsMethane">#REF!</definedName>
    <definedName name="LookTheoreticalGallonsNormalButane">#REF!</definedName>
    <definedName name="LookTheoreticalGallonsNormalPentane">#REF!</definedName>
    <definedName name="LookTheoreticalGallonsPropane">#REF!</definedName>
    <definedName name="LookTotalFeeAmount">#REF!</definedName>
    <definedName name="LookUpRange">#REF!</definedName>
    <definedName name="LookVendorNumber">#REF!</definedName>
    <definedName name="LookWellHeadMcf">#REF!</definedName>
    <definedName name="Loss_KW">#REF!</definedName>
    <definedName name="Loss_kWh">#REF!</definedName>
    <definedName name="Loss_Rate">#REF!</definedName>
    <definedName name="losses">#REF!</definedName>
    <definedName name="Low">#REF!</definedName>
    <definedName name="Low_EBITDA_Exit_Multiple" localSheetId="17">#REF!</definedName>
    <definedName name="Low_EBITDA_Exit_Multiple">#N/A</definedName>
    <definedName name="lpo" localSheetId="18" hidden="1">{#N/A,#N/A,FALSE,"Aging Summary";#N/A,#N/A,FALSE,"Ratio Analysis";#N/A,#N/A,FALSE,"Test 120 Day Accts";#N/A,#N/A,FALSE,"Tickmarks"}</definedName>
    <definedName name="lpo" localSheetId="17" hidden="1">{#N/A,#N/A,FALSE,"Aging Summary";#N/A,#N/A,FALSE,"Ratio Analysis";#N/A,#N/A,FALSE,"Test 120 Day Accts";#N/A,#N/A,FALSE,"Tickmarks"}</definedName>
    <definedName name="lpo" hidden="1">{#N/A,#N/A,FALSE,"Aging Summary";#N/A,#N/A,FALSE,"Ratio Analysis";#N/A,#N/A,FALSE,"Test 120 Day Accts";#N/A,#N/A,FALSE,"Tickmarks"}</definedName>
    <definedName name="LRG_GE">#REF!</definedName>
    <definedName name="LRG_GJ">#REF!</definedName>
    <definedName name="LRIC12">#REF!</definedName>
    <definedName name="LRICA">#REF!</definedName>
    <definedName name="LRICY">#REF!</definedName>
    <definedName name="LRICYTD">#REF!</definedName>
    <definedName name="lslkjd" localSheetId="17" hidden="1">#REF!</definedName>
    <definedName name="lslkjd" hidden="1">#REF!</definedName>
    <definedName name="LT_Fed">#REF!</definedName>
    <definedName name="LT_Fed_48">#REF!</definedName>
    <definedName name="LT_State">#REF!</definedName>
    <definedName name="LT_State_48">#REF!</definedName>
    <definedName name="LTD">#REF!</definedName>
    <definedName name="LTDebttoTotalCap">#REF!</definedName>
    <definedName name="ltdebtyr1" localSheetId="17">#REF!</definedName>
    <definedName name="ltdebtyr1">#REF!</definedName>
    <definedName name="ltdebtyr10" localSheetId="17">#REF!</definedName>
    <definedName name="ltdebtyr10">#REF!</definedName>
    <definedName name="ltdebtyr11" localSheetId="17">#REF!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M">#REF!</definedName>
    <definedName name="LTM_DATE">#REF!</definedName>
    <definedName name="LTMPE">#REF!</definedName>
    <definedName name="LTMPrice">#REF!</definedName>
    <definedName name="LUCAS">#REF!</definedName>
    <definedName name="lvlt">#REF!,#REF!,#REF!,#REF!</definedName>
    <definedName name="LVRT_OPTION">#REF!</definedName>
    <definedName name="LYN" localSheetId="17">#REF!</definedName>
    <definedName name="LYN">#REF!</definedName>
    <definedName name="m"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_BaseLev">#REF!,#REF!,#REF!,#REF!,#REF!,#REF!,#REF!</definedName>
    <definedName name="M_BaseUnLev">#REF!,#REF!,#REF!,#REF!,#REF!,#REF!,#REF!</definedName>
    <definedName name="M21Laurie">#REF!</definedName>
    <definedName name="MACRO">#N/A</definedName>
    <definedName name="MACROS">#REF!</definedName>
    <definedName name="MACRS15_1" localSheetId="17">#REF!</definedName>
    <definedName name="MACRS15_1">#N/A</definedName>
    <definedName name="MACRS15_10" localSheetId="17">#REF!</definedName>
    <definedName name="MACRS15_10">#N/A</definedName>
    <definedName name="MACRS15_11" localSheetId="17">#REF!</definedName>
    <definedName name="MACRS15_11">#N/A</definedName>
    <definedName name="MACRS15_12" localSheetId="17">#REF!</definedName>
    <definedName name="MACRS15_12">#N/A</definedName>
    <definedName name="MACRS15_13" localSheetId="17">#REF!</definedName>
    <definedName name="MACRS15_13">#N/A</definedName>
    <definedName name="MACRS15_14" localSheetId="17">#REF!</definedName>
    <definedName name="MACRS15_14">#N/A</definedName>
    <definedName name="MACRS15_15" localSheetId="17">#REF!</definedName>
    <definedName name="MACRS15_15">#N/A</definedName>
    <definedName name="MACRS15_16" localSheetId="17">#REF!</definedName>
    <definedName name="MACRS15_16">#N/A</definedName>
    <definedName name="MACRS15_2" localSheetId="17">#REF!</definedName>
    <definedName name="MACRS15_2">#N/A</definedName>
    <definedName name="MACRS15_3" localSheetId="17">#REF!</definedName>
    <definedName name="MACRS15_3">#N/A</definedName>
    <definedName name="MACRS15_4" localSheetId="17">#REF!</definedName>
    <definedName name="MACRS15_4">#N/A</definedName>
    <definedName name="MACRS15_5" localSheetId="17">#REF!</definedName>
    <definedName name="MACRS15_5">#N/A</definedName>
    <definedName name="MACRS15_6" localSheetId="17">#REF!</definedName>
    <definedName name="MACRS15_6">#N/A</definedName>
    <definedName name="MACRS15_7" localSheetId="17">#REF!</definedName>
    <definedName name="MACRS15_7">#N/A</definedName>
    <definedName name="MACRS15_8" localSheetId="17">#REF!</definedName>
    <definedName name="MACRS15_8">#N/A</definedName>
    <definedName name="MACRS15_9" localSheetId="17">#REF!</definedName>
    <definedName name="MACRS15_9">#N/A</definedName>
    <definedName name="MACRS5_1" localSheetId="17">#REF!</definedName>
    <definedName name="MACRS5_1">#N/A</definedName>
    <definedName name="MACRS5_2" localSheetId="17">#REF!</definedName>
    <definedName name="MACRS5_2">#N/A</definedName>
    <definedName name="MACRS5_3" localSheetId="17">#REF!</definedName>
    <definedName name="MACRS5_3">#N/A</definedName>
    <definedName name="MACRS5_4" localSheetId="17">#REF!</definedName>
    <definedName name="MACRS5_4">#N/A</definedName>
    <definedName name="MACRS5_5" localSheetId="17">#REF!</definedName>
    <definedName name="MACRS5_5">#N/A</definedName>
    <definedName name="MACRS5_6" localSheetId="17">#REF!</definedName>
    <definedName name="MACRS5_6">#N/A</definedName>
    <definedName name="MADENOM">#REF!</definedName>
    <definedName name="MAFACTOR">#REF!</definedName>
    <definedName name="main" localSheetId="17">#REF!</definedName>
    <definedName name="MAIN">#N/A</definedName>
    <definedName name="Main_T_Line_Dist" localSheetId="17">#REF!</definedName>
    <definedName name="Main_T_Line_Dist">#REF!</definedName>
    <definedName name="main_xfmr_concrete">#REF!</definedName>
    <definedName name="Main_xfmr_price">#REF!</definedName>
    <definedName name="MainVolumeCascadeData">#REF!</definedName>
    <definedName name="MainVolumeData">#REF!</definedName>
    <definedName name="MajMatlGrph06">#REF!</definedName>
    <definedName name="Major_Minor">#REF!</definedName>
    <definedName name="MajorLocations">#REF!</definedName>
    <definedName name="majormaintenance">#REF!</definedName>
    <definedName name="MajrMatl07">#REF!</definedName>
    <definedName name="ManageCo_B2Tax_Forecast">#REF!</definedName>
    <definedName name="ManageCo_FBOS">#REF!</definedName>
    <definedName name="ManageCo_Federal_FBOS">#REF!</definedName>
    <definedName name="ManageCo_Gross_Up">#REF!</definedName>
    <definedName name="ManageCo_SBOF">#REF!</definedName>
    <definedName name="ManageCo_State_Rate">#REF!</definedName>
    <definedName name="ManageCo_State_Rate_No_Bonus">#REF!</definedName>
    <definedName name="ManageCo_TEO">#REF!</definedName>
    <definedName name="manuf7" localSheetId="17">#REF!</definedName>
    <definedName name="manuf7">#REF!</definedName>
    <definedName name="MANUMER">#REF!</definedName>
    <definedName name="mar" localSheetId="17">#REF!</definedName>
    <definedName name="MAR">#N/A</definedName>
    <definedName name="mar00">#REF!</definedName>
    <definedName name="Mar2017TopSide">#REF!</definedName>
    <definedName name="march_01_capital_accrual">#REF!</definedName>
    <definedName name="March18Data">#REF!</definedName>
    <definedName name="margin_growth">#REF!,#REF!</definedName>
    <definedName name="margin_main">#REF!,#REF!</definedName>
    <definedName name="margin_matrix">#REF!,#REF!</definedName>
    <definedName name="margin_notes">#REF!,#REF!</definedName>
    <definedName name="margin_valuation">#REF!,#REF!</definedName>
    <definedName name="MARKET">#REF!</definedName>
    <definedName name="market_equity_value">#REF!</definedName>
    <definedName name="MarketData">#REF!</definedName>
    <definedName name="marketsummary">#REF!</definedName>
    <definedName name="MarketValue">#REF!</definedName>
    <definedName name="MARY" localSheetId="18" hidden="1">{#N/A,#N/A,TRUE,"TOTAL DISTRIBUTION";#N/A,#N/A,TRUE,"SOUTH";#N/A,#N/A,TRUE,"NORTHEAST";#N/A,#N/A,TRUE,"WEST"}</definedName>
    <definedName name="MARY" localSheetId="17" hidden="1">{#N/A,#N/A,TRUE,"TOTAL DISTRIBUTION";#N/A,#N/A,TRUE,"SOUTH";#N/A,#N/A,TRUE,"NORTHEAST";#N/A,#N/A,TRUE,"WEST"}</definedName>
    <definedName name="MARY" hidden="1">{#N/A,#N/A,TRUE,"TOTAL DISTRIBUTION";#N/A,#N/A,TRUE,"SOUTH";#N/A,#N/A,TRUE,"NORTHEAST";#N/A,#N/A,TRUE,"WEST"}</definedName>
    <definedName name="Master">#REF!</definedName>
    <definedName name="match1">#REF!</definedName>
    <definedName name="match2">#REF!</definedName>
    <definedName name="match3">#REF!</definedName>
    <definedName name="match4">#REF!</definedName>
    <definedName name="match5">#REF!</definedName>
    <definedName name="Match6">#REF!</definedName>
    <definedName name="Material_Tax_Dollars">#REF!</definedName>
    <definedName name="Materials">#REF!</definedName>
    <definedName name="Materials_Percent">#REF!</definedName>
    <definedName name="MatlOther07">#REF!</definedName>
    <definedName name="MatlOthrGrph06">#REF!</definedName>
    <definedName name="Maury_00">#REF!</definedName>
    <definedName name="Maury_01">#REF!</definedName>
    <definedName name="Maury_98">#REF!</definedName>
    <definedName name="Maury_99">#REF!</definedName>
    <definedName name="maxebit">#REF!</definedName>
    <definedName name="maxebit2">#REF!</definedName>
    <definedName name="maxebitda">#REF!</definedName>
    <definedName name="maxebitda2">#REF!</definedName>
    <definedName name="Maximum_Bank_Debt___EBITDA" localSheetId="17">#REF!</definedName>
    <definedName name="Maximum_Bank_Debt___EBITDA">#N/A</definedName>
    <definedName name="Maximum_Sub._Debt___EBITDA" localSheetId="17">#REF!</definedName>
    <definedName name="Maximum_Sub._Debt___EBITDA">#N/A</definedName>
    <definedName name="maxnet">#REF!</definedName>
    <definedName name="maxnet2">#REF!</definedName>
    <definedName name="may">#REF!</definedName>
    <definedName name="mb"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localSheetId="17">#REF!</definedName>
    <definedName name="mb"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cb">#REF!</definedName>
    <definedName name="MDDENOM">#REF!</definedName>
    <definedName name="MDFACTOR">#REF!</definedName>
    <definedName name="MDNUMER">#REF!</definedName>
    <definedName name="me">"Button 5"</definedName>
    <definedName name="meals08">#REF!</definedName>
    <definedName name="MEALS09">#REF!</definedName>
    <definedName name="MEC">#REF!</definedName>
    <definedName name="MED">#REF!</definedName>
    <definedName name="MEDENOM">#REF!</definedName>
    <definedName name="MEDICARE">#REF!</definedName>
    <definedName name="MEFACTOR">#REF!</definedName>
    <definedName name="MENU">#REF!</definedName>
    <definedName name="MENUALL">#N/A</definedName>
    <definedName name="MENUALLOC">#N/A</definedName>
    <definedName name="MENUDBASE">#N/A</definedName>
    <definedName name="MENUDBS">#N/A</definedName>
    <definedName name="MENUMER">#REF!</definedName>
    <definedName name="MENUPIC">#N/A</definedName>
    <definedName name="MENUPICK">#N/A</definedName>
    <definedName name="MENUPRNT">#N/A</definedName>
    <definedName name="MENUPRST">#N/A</definedName>
    <definedName name="MERCH_CAP" localSheetId="17">#REF!</definedName>
    <definedName name="MERCH_CAP">#N/A</definedName>
    <definedName name="MERCH_CAP1" localSheetId="17">#REF!</definedName>
    <definedName name="MERCH_CAP1">#N/A</definedName>
    <definedName name="MERCH_CAP2" localSheetId="17">#REF!</definedName>
    <definedName name="MERCH_CAP2">#N/A</definedName>
    <definedName name="MERCH_CAP3" localSheetId="17">#REF!</definedName>
    <definedName name="MERCH_CAP3">#N/A</definedName>
    <definedName name="merge">#REF!</definedName>
    <definedName name="Messages">#REF!</definedName>
    <definedName name="MessagesDG">#REF!</definedName>
    <definedName name="MessagesDW">#REF!</definedName>
    <definedName name="MET">#REF!</definedName>
    <definedName name="Meter_Allocation">#REF!</definedName>
    <definedName name="MeteredVolumes">#REF!</definedName>
    <definedName name="MeterProducerXRef">#REF!</definedName>
    <definedName name="methods">#REF!</definedName>
    <definedName name="MFR">#REF!</definedName>
    <definedName name="MFTSR">#REF!</definedName>
    <definedName name="Mgmt" localSheetId="19">#REF!</definedName>
    <definedName name="Mgmt" localSheetId="2">#REF!</definedName>
    <definedName name="Mgmt" localSheetId="15">#REF!</definedName>
    <definedName name="Mgmt" localSheetId="17">#REF!</definedName>
    <definedName name="Mgmt">#REF!</definedName>
    <definedName name="MGMT_FEE">#REF!</definedName>
    <definedName name="Mgmt_Participation" localSheetId="17">#REF!</definedName>
    <definedName name="Mgmt_Participation">#N/A</definedName>
    <definedName name="Mgmt_Participation_Equity" localSheetId="17">#REF!</definedName>
    <definedName name="Mgmt_Participation_Equity">#N/A</definedName>
    <definedName name="michael">#REF!,#REF!,#REF!,#REF!</definedName>
    <definedName name="midcols">#REF!,#REF!,#REF!,#REF!,#REF!,#REF!,#REF!,#REF!,#REF!,#REF!,#REF!,#REF!,#REF!,#REF!,#REF!,#REF!</definedName>
    <definedName name="MIDENOM">#REF!</definedName>
    <definedName name="MIFACTOR">#REF!</definedName>
    <definedName name="Mike">"4L3FS87B47OOC5ZB5QNNABIG6"</definedName>
    <definedName name="MILAN">#REF!</definedName>
    <definedName name="milko">#REF!,#REF!,#REF!,#REF!</definedName>
    <definedName name="million">1000000</definedName>
    <definedName name="MIN">#REF!</definedName>
    <definedName name="MIN_CAPACITY" localSheetId="17">#REF!</definedName>
    <definedName name="MIN_CAPACITY">#N/A</definedName>
    <definedName name="MIN_TAKE" localSheetId="17">#REF!</definedName>
    <definedName name="MIN_TAKE">#N/A</definedName>
    <definedName name="Minimum_Cash_Balance" localSheetId="17">#REF!</definedName>
    <definedName name="Minimum_Cash_Balance">#N/A</definedName>
    <definedName name="minority">#REF!</definedName>
    <definedName name="MinorityInterestAboveTheLine">#REF!</definedName>
    <definedName name="MinorityInterestBalance">#REF!</definedName>
    <definedName name="MinorityInterestBelowTheLine">#REF!</definedName>
    <definedName name="MinRate_Bruno">#REF!</definedName>
    <definedName name="MinRate_Cielo">#REF!</definedName>
    <definedName name="MinRate_Cowden">#REF!</definedName>
    <definedName name="MinRate_NonCielo">#REF!</definedName>
    <definedName name="MinRate_Terry">#REF!</definedName>
    <definedName name="MinRate_Wooley">#REF!</definedName>
    <definedName name="MINUMER">#REF!</definedName>
    <definedName name="misc" localSheetId="17">#REF!</definedName>
    <definedName name="misc">#N/A</definedName>
    <definedName name="MKT_IN" localSheetId="17">#REF!</definedName>
    <definedName name="MKT_IN">#N/A</definedName>
    <definedName name="MKT10YR">#REF!</definedName>
    <definedName name="MKT1B">#REF!</definedName>
    <definedName name="MKT3B">#REF!</definedName>
    <definedName name="Mktg_Amort">#REF!</definedName>
    <definedName name="mkwh_stats1">#REF!</definedName>
    <definedName name="mkwh_stats2">#REF!</definedName>
    <definedName name="MLHRS">#REF!</definedName>
    <definedName name="MM">#REF!</definedName>
    <definedName name="MM_EOH_Table">#REF!</definedName>
    <definedName name="MM_OutageCost_Table">#REF!</definedName>
    <definedName name="mmm" localSheetId="18" hidden="1">{"summary",#N/A,FALSE,"PCR DIRECTORY"}</definedName>
    <definedName name="mmm" localSheetId="17" hidden="1">{"summary",#N/A,FALSE,"PCR DIRECTORY"}</definedName>
    <definedName name="mmm" hidden="1">{"summary",#N/A,FALSE,"PCR DIRECTORY"}</definedName>
    <definedName name="mmmmm" localSheetId="18" hidden="1">{#N/A,#N/A,FALSE,"SUMMARY";#N/A,#N/A,FALSE,"INPUTDATA";#N/A,#N/A,FALSE,"Condenser Performance"}</definedName>
    <definedName name="mmmmm" localSheetId="17" hidden="1">{#N/A,#N/A,FALSE,"SUMMARY";#N/A,#N/A,FALSE,"INPUTDATA";#N/A,#N/A,FALSE,"Condenser Performance"}</definedName>
    <definedName name="mmmmm" hidden="1">{#N/A,#N/A,FALSE,"SUMMARY";#N/A,#N/A,FALSE,"INPUTDATA";#N/A,#N/A,FALSE,"Condenser Performance"}</definedName>
    <definedName name="MMW">#REF!</definedName>
    <definedName name="MNDENOM">#REF!</definedName>
    <definedName name="MNFACTOR">#REF!</definedName>
    <definedName name="MNNUMER">#REF!</definedName>
    <definedName name="Mo_roll">#REF!</definedName>
    <definedName name="Model">#REF!</definedName>
    <definedName name="ModelID1">#REF!</definedName>
    <definedName name="ModelID2">#REF!</definedName>
    <definedName name="Models">#REF!</definedName>
    <definedName name="MON">"09"</definedName>
    <definedName name="MONCON">#REF!</definedName>
    <definedName name="MonitorCol">1</definedName>
    <definedName name="MonitorRow">1</definedName>
    <definedName name="MonoPoleCost">#REF!</definedName>
    <definedName name="MONROEVILLE">#REF!</definedName>
    <definedName name="month" localSheetId="17">#REF!</definedName>
    <definedName name="month">#REF!</definedName>
    <definedName name="Month2">#REF!</definedName>
    <definedName name="MonthEndReconciliation_TempTable2" localSheetId="17">#REF!</definedName>
    <definedName name="MonthEndReconciliation_TempTable2">#REF!</definedName>
    <definedName name="MONTHKPAP">#REF!</definedName>
    <definedName name="MONTHKPBM">#REF!</definedName>
    <definedName name="Monthly_Derivative_Settlements">#REF!</definedName>
    <definedName name="Monthly_Peak">#REF!</definedName>
    <definedName name="MonthlyAdj">#REF!</definedName>
    <definedName name="MonthlyDetail">#REF!</definedName>
    <definedName name="MonthofProd">#REF!</definedName>
    <definedName name="months" localSheetId="17">#REF!</definedName>
    <definedName name="months">#REF!</definedName>
    <definedName name="MonthSelection">#REF!</definedName>
    <definedName name="MonthsList">#REF!</definedName>
    <definedName name="monttxinc">#REF!</definedName>
    <definedName name="MOVE">#N/A</definedName>
    <definedName name="MOverride">#REF!</definedName>
    <definedName name="MovieStars_98">#REF!</definedName>
    <definedName name="MowerTax">#REF!</definedName>
    <definedName name="MRES_Demand">#REF!</definedName>
    <definedName name="MRES_Energy">#REF!</definedName>
    <definedName name="MRES_KW_with_Loss">#REF!</definedName>
    <definedName name="MRES_kWh_with_Loss">#REF!</definedName>
    <definedName name="MREV">#REF!</definedName>
    <definedName name="MS">#REF!</definedName>
    <definedName name="MSDENOM">#REF!</definedName>
    <definedName name="MSNUMER">#REF!</definedName>
    <definedName name="MSRP_CND">9</definedName>
    <definedName name="MSRP_CND_Col">9</definedName>
    <definedName name="MSRP_USD">8</definedName>
    <definedName name="MSRP_USD_Col">8</definedName>
    <definedName name="MTC_Amortization">#REF!</definedName>
    <definedName name="MTDENOM">#REF!</definedName>
    <definedName name="MTFACTOR">#REF!</definedName>
    <definedName name="MTH">#N/A</definedName>
    <definedName name="mthincst2003">#REF!</definedName>
    <definedName name="mthincstmt2002">#REF!</definedName>
    <definedName name="Mtlconc">#REF!</definedName>
    <definedName name="MTM">#REF!</definedName>
    <definedName name="MTNUMER">#REF!</definedName>
    <definedName name="Multiple">#REF!</definedName>
    <definedName name="Multiplier" localSheetId="17">#REF!</definedName>
    <definedName name="Multiplier">#REF!</definedName>
    <definedName name="MVE">#REF!</definedName>
    <definedName name="Mw">#REF!</definedName>
    <definedName name="Mwe">#REF!</definedName>
    <definedName name="mwy">#REF!</definedName>
    <definedName name="MyColumn">COLUMN(#REF!)</definedName>
    <definedName name="MyRow">ROW(#REF!)</definedName>
    <definedName name="N"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localSheetId="17">#REF!</definedName>
    <definedName name="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A">#REF!</definedName>
    <definedName name="NA" localSheetId="18" hidden="1">{#N/A,#N/A,FALSE,"Expenses";#N/A,#N/A,FALSE,"Revenue"}</definedName>
    <definedName name="NA" localSheetId="17" hidden="1">{#N/A,#N/A,FALSE,"Expenses";#N/A,#N/A,FALSE,"Revenue"}</definedName>
    <definedName name="NA" hidden="1">{#N/A,#N/A,FALSE,"Expenses";#N/A,#N/A,FALSE,"Revenue"}</definedName>
    <definedName name="nada" localSheetId="18" hidden="1">{2;#N/A;"R13C16:R17C16";#N/A;"R13C14:R17C15";FALSE;FALSE;FALSE;95;#N/A;#N/A;"R13C19";#N/A;FALSE;FALSE;FALSE;FALSE;#N/A;"";#N/A;FALSE;"";"";#N/A;#N/A;#N/A}</definedName>
    <definedName name="nada" localSheetId="17" hidden="1">{2;#N/A;"R13C16:R17C16";#N/A;"R13C14:R17C15";FALSE;FALSE;FALSE;95;#N/A;#N/A;"R13C19";#N/A;FALSE;FALSE;FALSE;FALSE;#N/A;"";#N/A;FALSE;"";"";#N/A;#N/A;#N/A}</definedName>
    <definedName name="nada" hidden="1">{2;#N/A;"R13C16:R17C16";#N/A;"R13C14:R17C15";FALSE;FALSE;FALSE;95;#N/A;#N/A;"R13C19";#N/A;FALSE;FALSE;FALSE;FALSE;#N/A;"";#N/A;FALSE;"";"";#N/A;#N/A;#N/A}</definedName>
    <definedName name="naec1">#REF!</definedName>
    <definedName name="naec2">#REF!</definedName>
    <definedName name="naeccoc">#REF!</definedName>
    <definedName name="NAECCOC2">#REF!</definedName>
    <definedName name="name">#REF!</definedName>
    <definedName name="Name1" localSheetId="17" hidden="1">#REF!</definedName>
    <definedName name="Name1" hidden="1">#REF!</definedName>
    <definedName name="Name2" localSheetId="17" hidden="1">#REF!</definedName>
    <definedName name="Name2" hidden="1">#REF!</definedName>
    <definedName name="NAME3" localSheetId="17">#REF!</definedName>
    <definedName name="NAME3">#N/A</definedName>
    <definedName name="NAME4" localSheetId="17">#REF!</definedName>
    <definedName name="NAME4">#N/A</definedName>
    <definedName name="NAME6" localSheetId="17">#REF!</definedName>
    <definedName name="NAME6">#N/A</definedName>
    <definedName name="NamesColumn1">#REF!</definedName>
    <definedName name="NamesColumn2">#REF!</definedName>
    <definedName name="NAPOLEON">#REF!</definedName>
    <definedName name="NBCJVCash">#REF!</definedName>
    <definedName name="NBUTANE" localSheetId="17">#REF!</definedName>
    <definedName name="NBUTANE">#REF!</definedName>
    <definedName name="NCP">#N/A</definedName>
    <definedName name="NCP_1">#N/A</definedName>
    <definedName name="NCPK1">#N/A</definedName>
    <definedName name="NCPK1X">#REF!</definedName>
    <definedName name="NCPK2">#REF!</definedName>
    <definedName name="NCPK2X">#REF!</definedName>
    <definedName name="NCPK3">#REF!</definedName>
    <definedName name="ndays">#REF!</definedName>
    <definedName name="NDDENOM">#REF!</definedName>
    <definedName name="NDFACTOR">#REF!</definedName>
    <definedName name="NDNUMER">#REF!</definedName>
    <definedName name="NEA">"Bellingham"</definedName>
    <definedName name="NEASG">#REF!</definedName>
    <definedName name="NEDENOM">#REF!</definedName>
    <definedName name="neescorrectn">#REF!</definedName>
    <definedName name="NEFACTOR">#REF!</definedName>
    <definedName name="Nelvana">#REF!</definedName>
    <definedName name="NENUMER">#REF!</definedName>
    <definedName name="NERC_prelim2005_file">#REF!</definedName>
    <definedName name="net">#REF!</definedName>
    <definedName name="Net_Asset_Valuation" localSheetId="17">#REF!</definedName>
    <definedName name="Net_Asset_Valuation">#REF!</definedName>
    <definedName name="Net_Generation">#REF!</definedName>
    <definedName name="Net_Income" localSheetId="17">#REF!</definedName>
    <definedName name="Net_Income">#REF!</definedName>
    <definedName name="net_income_30_debt">#REF!</definedName>
    <definedName name="net_income_all_debt">#REF!</definedName>
    <definedName name="net_income_all_equity">#REF!</definedName>
    <definedName name="net_output" localSheetId="17">#REF!</definedName>
    <definedName name="net_output">#REF!</definedName>
    <definedName name="net_power" localSheetId="17">#REF!</definedName>
    <definedName name="net_power">#N/A</definedName>
    <definedName name="Net_Revenue">#REF!</definedName>
    <definedName name="NET_TO_ZERO">#REF!</definedName>
    <definedName name="NET1B">#REF!</definedName>
    <definedName name="NET3B">#REF!</definedName>
    <definedName name="NETCAP" localSheetId="17">#REF!</definedName>
    <definedName name="NETCAP">#N/A</definedName>
    <definedName name="NetDebt">#REF!</definedName>
    <definedName name="NETIN08">#REF!</definedName>
    <definedName name="netin09">#REF!</definedName>
    <definedName name="NETINC08">#REF!</definedName>
    <definedName name="NETINC09">#REF!</definedName>
    <definedName name="NetIncome">#REF!</definedName>
    <definedName name="NetMargin">#REF!</definedName>
    <definedName name="NETPROGRAM">#REF!</definedName>
    <definedName name="NetRevenue_ConsLIN">#REF!</definedName>
    <definedName name="NetSales">#REF!</definedName>
    <definedName name="NETWK_TRANS_PK_RPT_Print_Area">#REF!</definedName>
    <definedName name="networknews">#REF!</definedName>
    <definedName name="networkprofit">#REF!</definedName>
    <definedName name="new" localSheetId="19">#REF!</definedName>
    <definedName name="new" localSheetId="2">#REF!</definedName>
    <definedName name="new" localSheetId="15">#REF!</definedName>
    <definedName name="New" localSheetId="17">HLOOKUP(ProjectYear,tblCapRate,swCaptbl+1)</definedName>
    <definedName name="new">#REF!</definedName>
    <definedName name="New_Debt_Issue_Size" localSheetId="17">#REF!</definedName>
    <definedName name="New_Debt_Issue_Size">#N/A</definedName>
    <definedName name="New_Debt_Net_Proceeds" localSheetId="17">#REF!</definedName>
    <definedName name="New_Debt_Net_Proceeds">#N/A</definedName>
    <definedName name="New_Debt_Rate" localSheetId="17">#REF!</definedName>
    <definedName name="New_Debt_Rate">#N/A</definedName>
    <definedName name="New_Debt_U_W_Fees" localSheetId="17">#REF!</definedName>
    <definedName name="New_Debt_U_W_Fees">#N/A</definedName>
    <definedName name="New_Debt_U_W_Spread" localSheetId="17">#REF!</definedName>
    <definedName name="New_Debt_U_W_Spread">#N/A</definedName>
    <definedName name="new_ins" localSheetId="17">#REF!</definedName>
    <definedName name="new_ins">#N/A</definedName>
    <definedName name="new_name">#REF!</definedName>
    <definedName name="New_Senior_Debt" localSheetId="17">#REF!</definedName>
    <definedName name="New_Senior_Debt">#N/A</definedName>
    <definedName name="new_senior_debt_rate" localSheetId="17">#REF!</definedName>
    <definedName name="new_senior_debt_rate">#N/A</definedName>
    <definedName name="New_Wilmington">#REF!</definedName>
    <definedName name="newacct">#REF!</definedName>
    <definedName name="NewCableCom2_2000">#REF!</definedName>
    <definedName name="NewCableCom2_2001">#REF!</definedName>
    <definedName name="NewCableOne2_2000">#REF!</definedName>
    <definedName name="NewCableOne2_2001">#REF!</definedName>
    <definedName name="NewCableOne3_2001">#REF!</definedName>
    <definedName name="newCapacityRate" localSheetId="18">HLOOKUP(ProjectYear,tblCapRate,swCaptbl+1)</definedName>
    <definedName name="newCapacityRate" localSheetId="17">HLOOKUP(ProjectYear,tblCapRate,swCaptbl+1)</definedName>
    <definedName name="newCapacityRate">HLOOKUP(ProjectYear,tblCapRate,swCaptbl+1)</definedName>
    <definedName name="NewCo_EPS_DataTable_Horizontal">#REF!</definedName>
    <definedName name="NewCo_EPS_DataTable_Vertical">#REF!</definedName>
    <definedName name="newcobp" localSheetId="17">#REF!</definedName>
    <definedName name="newcobp">#REF!</definedName>
    <definedName name="newdata">#REF!</definedName>
    <definedName name="newEnergy" localSheetId="18">HLOOKUP(ProjectYear,tblEnergyRate,swEnergytbl+1)</definedName>
    <definedName name="newEnergy" localSheetId="17">HLOOKUP(ProjectYear,tblEnergyRate,swEnergytbl+1)</definedName>
    <definedName name="newEnergy">HLOOKUP(ProjectYear,tblEnergyRate,swEnergytbl+1)</definedName>
    <definedName name="NewFuels">#REF!</definedName>
    <definedName name="NewHalf1_2000">#REF!</definedName>
    <definedName name="NewHalf1_2001">#REF!</definedName>
    <definedName name="NewHalf1_99">#REF!</definedName>
    <definedName name="NewHalf2_1999">#REF!</definedName>
    <definedName name="NewHalf2_2000">#REF!</definedName>
    <definedName name="NewHalf2_2001">#REF!</definedName>
    <definedName name="NewHalf2_99">#REF!</definedName>
    <definedName name="NewHalf3_2000">#REF!</definedName>
    <definedName name="NewHalf3_2001">#REF!</definedName>
    <definedName name="NewHalf4_2001">#REF!</definedName>
    <definedName name="NEWMEDIAVALUE">#REF!</definedName>
    <definedName name="newname" localSheetId="18" hidden="1">{#N/A,#N/A,FALSE,"CAP 1998";#N/A,#N/A,FALSE,"CAP 1999";#N/A,#N/A,FALSE,"CAP 2000";#N/A,#N/A,FALSE,"CAP_2001";#N/A,#N/A,FALSE,"CAP_2002";#N/A,#N/A,FALSE,"MAINT_1998";#N/A,#N/A,FALSE,"MAINT_1999";#N/A,#N/A,FALSE,"MAINT_2000";#N/A,#N/A,FALSE,"MAINT_2001";#N/A,#N/A,FALSE,"MAINT_2002"}</definedName>
    <definedName name="NewName" localSheetId="17" hidden="1">{"Assumptions",#N/A,FALSE,"Sheet1";"Main Report",#N/A,FALSE,"Sheet1";"Results",#N/A,FALSE,"Sheet1";"Advances",#N/A,FALSE,"Sheet1"}</definedName>
    <definedName name="newname" hidden="1">{#N/A,#N/A,FALSE,"CAP 1998";#N/A,#N/A,FALSE,"CAP 1999";#N/A,#N/A,FALSE,"CAP 2000";#N/A,#N/A,FALSE,"CAP_2001";#N/A,#N/A,FALSE,"CAP_2002";#N/A,#N/A,FALSE,"MAINT_1998";#N/A,#N/A,FALSE,"MAINT_1999";#N/A,#N/A,FALSE,"MAINT_2000";#N/A,#N/A,FALSE,"MAINT_2001";#N/A,#N/A,FALSE,"MAINT_2002"}</definedName>
    <definedName name="NewOneHr3_2000">#REF!</definedName>
    <definedName name="NewOneHr3_2001">#REF!</definedName>
    <definedName name="NewOneHr4_2001">#REF!</definedName>
    <definedName name="NewSeniorDiscountNotes">#REF!</definedName>
    <definedName name="NEWSPRESS">#REF!</definedName>
    <definedName name="NEWSRATINGS">#REF!</definedName>
    <definedName name="newtable">#REF!</definedName>
    <definedName name="NEWTON_FALLS">#REF!</definedName>
    <definedName name="NewUSACom3_2001">#REF!</definedName>
    <definedName name="NewUSAHalf1_2000">#REF!</definedName>
    <definedName name="NewUSAHalf1_2001">#REF!</definedName>
    <definedName name="NewUSAHalf1_99">#REF!</definedName>
    <definedName name="nflcities">#REF!</definedName>
    <definedName name="NFY2EBIT">#REF!</definedName>
    <definedName name="NFY2EBITDA">#REF!</definedName>
    <definedName name="NFY2REV">#REF!</definedName>
    <definedName name="NFYEBIT">#REF!</definedName>
    <definedName name="NFYEBITDA">#REF!</definedName>
    <definedName name="NFYREV">#REF!</definedName>
    <definedName name="ng_feed" localSheetId="17">#REF!</definedName>
    <definedName name="ng_feed">#N/A</definedName>
    <definedName name="ng_fuel" localSheetId="17">#REF!</definedName>
    <definedName name="ng_fuel">#N/A</definedName>
    <definedName name="ng_price" localSheetId="17">#REF!</definedName>
    <definedName name="ng_price">#N/A</definedName>
    <definedName name="ngcost_cogen" localSheetId="17">#REF!</definedName>
    <definedName name="ngcost_cogen">#N/A</definedName>
    <definedName name="ngcost_fuel" localSheetId="17">#REF!</definedName>
    <definedName name="ngcost_fuel">#N/A</definedName>
    <definedName name="ngcost_h2" localSheetId="17">#REF!</definedName>
    <definedName name="ngcost_h2">#N/A</definedName>
    <definedName name="NGPL_GDDPrice">#REF!</definedName>
    <definedName name="NHDENOM">#REF!</definedName>
    <definedName name="NHFACTOR">#REF!</definedName>
    <definedName name="NHNUMER">#REF!</definedName>
    <definedName name="nice">#REF!</definedName>
    <definedName name="NILES">#REF!</definedName>
    <definedName name="nine" localSheetId="17">#REF!</definedName>
    <definedName name="NINE">#N/A</definedName>
    <definedName name="nine1">#REF!</definedName>
    <definedName name="nineteen">#REF!</definedName>
    <definedName name="nineteen1">#REF!</definedName>
    <definedName name="NJDENOM">#REF!</definedName>
    <definedName name="NJEA">"Sayreville"</definedName>
    <definedName name="NJFACTOR">#REF!</definedName>
    <definedName name="NJNUMER">#REF!</definedName>
    <definedName name="NMDENOM">#REF!</definedName>
    <definedName name="NMFACTOR">#REF!</definedName>
    <definedName name="NMNUMER">#REF!</definedName>
    <definedName name="Nmonths">#REF!</definedName>
    <definedName name="nn"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n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nn" localSheetId="18" hidden="1">{#N/A,#N/A,FALSE,"T COST";#N/A,#N/A,FALSE,"COST_FH"}</definedName>
    <definedName name="nnnn" localSheetId="17">#REF!</definedName>
    <definedName name="nnnn" hidden="1">{#N/A,#N/A,FALSE,"T COST";#N/A,#N/A,FALSE,"COST_FH"}</definedName>
    <definedName name="nnty">#REF!</definedName>
    <definedName name="NoErrMsg">#REF!</definedName>
    <definedName name="NOL" localSheetId="17">#REF!</definedName>
    <definedName name="NOL">#REF!</definedName>
    <definedName name="NOL_limit" localSheetId="17">#REF!</definedName>
    <definedName name="NOL_limit">#REF!</definedName>
    <definedName name="NOL_tax" localSheetId="17">#REF!</definedName>
    <definedName name="NOL_tax">#REF!</definedName>
    <definedName name="nols">#REF!</definedName>
    <definedName name="nominal">#REF!</definedName>
    <definedName name="Nominal_Output_MW">#REF!</definedName>
    <definedName name="non_cap_int">#REF!</definedName>
    <definedName name="none" localSheetId="18" hidden="1">{#N/A,#N/A,TRUE,"TOTAL DISTRIBUTION";#N/A,#N/A,TRUE,"SOUTH";#N/A,#N/A,TRUE,"NORTHEAST";#N/A,#N/A,TRUE,"WEST"}</definedName>
    <definedName name="none" localSheetId="17" hidden="1">{#N/A,#N/A,TRUE,"TOTAL DISTRIBUTION";#N/A,#N/A,TRUE,"SOUTH";#N/A,#N/A,TRUE,"NORTHEAST";#N/A,#N/A,TRUE,"WEST"}</definedName>
    <definedName name="none" hidden="1">{#N/A,#N/A,TRUE,"TOTAL DISTRIBUTION";#N/A,#N/A,TRUE,"SOUTH";#N/A,#N/A,TRUE,"NORTHEAST";#N/A,#N/A,TRUE,"WEST"}</definedName>
    <definedName name="NONFOL">#REF!</definedName>
    <definedName name="nonoperatingcosts">#REF!</definedName>
    <definedName name="nonrec_oil" localSheetId="17">#REF!</definedName>
    <definedName name="nonrec_oil">#N/A</definedName>
    <definedName name="NonWood">#REF!</definedName>
    <definedName name="NormErrMsg">#REF!</definedName>
    <definedName name="northwest">#REF!</definedName>
    <definedName name="noswitch">#REF!</definedName>
    <definedName name="NOTE">#REF!</definedName>
    <definedName name="NOTE_A">#REF!</definedName>
    <definedName name="NOTE_B">#REF!</definedName>
    <definedName name="Note_Deftax_beg">#REF!</definedName>
    <definedName name="Note_Deftax_End">#REF!</definedName>
    <definedName name="NOTE2">#REF!</definedName>
    <definedName name="nov" localSheetId="17">#REF!</definedName>
    <definedName name="NOV">#N/A</definedName>
    <definedName name="NOX">#REF!</definedName>
    <definedName name="NP">#REF!</definedName>
    <definedName name="NPLs">#REF!</definedName>
    <definedName name="NPV">#REF!</definedName>
    <definedName name="NPV_12">#REF!</definedName>
    <definedName name="NPV_15">#REF!</definedName>
    <definedName name="NPV_9">#REF!</definedName>
    <definedName name="NPV_P10">#REF!</definedName>
    <definedName name="NPV_P4">#REF!</definedName>
    <definedName name="NPV_P5">#REF!</definedName>
    <definedName name="NPV_P6">#REF!</definedName>
    <definedName name="NPV_P7">#REF!</definedName>
    <definedName name="NPV_P8">#REF!</definedName>
    <definedName name="NPV_P9">#REF!</definedName>
    <definedName name="NSP_COS" localSheetId="19">#REF!</definedName>
    <definedName name="NSP_COS" localSheetId="1">#REF!</definedName>
    <definedName name="NSP_COS" localSheetId="15">#REF!</definedName>
    <definedName name="NSP_COS" localSheetId="17">#REF!</definedName>
    <definedName name="NSP_COS">#REF!</definedName>
    <definedName name="NTDR">#REF!</definedName>
    <definedName name="ntinc08">#REF!</definedName>
    <definedName name="NTPL_Fuel">#REF!</definedName>
    <definedName name="NTPL_Transport">#REF!</definedName>
    <definedName name="NTPLT">#REF!</definedName>
    <definedName name="NTSRR">#REF!</definedName>
    <definedName name="NUCLEAR">#REF!</definedName>
    <definedName name="Nuclear_Secur_Date">#REF!</definedName>
    <definedName name="Nuclearfuel">#REF!</definedName>
    <definedName name="NudgeReturn">#REF!</definedName>
    <definedName name="NudgeSet">#REF!</definedName>
    <definedName name="Nuke">#REF!</definedName>
    <definedName name="NUM_TURBINES">#REF!</definedName>
    <definedName name="Number_of_Payments" localSheetId="18">MATCH(0.01,[0]!End_Bal,-1)+1</definedName>
    <definedName name="Number_of_Payments" localSheetId="17">MATCH(0.01,[0]!End_Bal,-1)+1</definedName>
    <definedName name="Number_of_Payments">MATCH(0.01,[0]!End_Bal,-1)+1</definedName>
    <definedName name="NumberArea" localSheetId="17">#REF!</definedName>
    <definedName name="NumberArea">#REF!</definedName>
    <definedName name="NumberOfDaysInMonth">#REF!</definedName>
    <definedName name="numqtrs">#REF!</definedName>
    <definedName name="NvsAnswerCol" localSheetId="17">"'[TXUBS Direct Projection 2007 Plan w_Jul06 Proj 091206 11am.xls]Data'!$A$8:$A$32462"</definedName>
    <definedName name="NvsAnswerCol">"'[RP Consolidating IS YTD - 2017 - 9.xlsx]BU List'!$A$4:$A$19"</definedName>
    <definedName name="NvsASD" localSheetId="17">"V2018-05-31"</definedName>
    <definedName name="NvsASD">"V2016-12-31"</definedName>
    <definedName name="NvsAutoDrillOk">"VN"</definedName>
    <definedName name="NvsElapsedTime" localSheetId="17">0</definedName>
    <definedName name="NvsElapsedTime">0.0000462962925666943</definedName>
    <definedName name="NvsEndTime" localSheetId="17">36397.3992255787</definedName>
    <definedName name="NvsEndTime">42816.4573842593</definedName>
    <definedName name="NvsInstLang">"VENG"</definedName>
    <definedName name="NvsInstSpec" localSheetId="17">"%,FBUSINESS_UNIT,VGL53"</definedName>
    <definedName name="NvsInstSpec">"%,FBUSINESS_UNIT,V41000"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 localSheetId="17">"V"</definedName>
    <definedName name="NvsPanelBusUnit">"V10000"</definedName>
    <definedName name="NvsPanelEffdt" localSheetId="17">"V2008-05-01"</definedName>
    <definedName name="NvsPanelEffdt">"V2016-02-06"</definedName>
    <definedName name="NvsPanelSetid" localSheetId="17">"VNONRG"</definedName>
    <definedName name="NvsPanelSetid">"VSHARE"</definedName>
    <definedName name="NvsParentRef">#REF!</definedName>
    <definedName name="NvsReqBU" localSheetId="17">"VGL9"</definedName>
    <definedName name="NvsReqBU">"V10000"</definedName>
    <definedName name="NvsReqBUOnly">"VN"</definedName>
    <definedName name="NvsStyleNme">"BBStyle.xls"</definedName>
    <definedName name="NvsTransLed">"VN"</definedName>
    <definedName name="NvsTreeASD" localSheetId="17">"V2018-05-31"</definedName>
    <definedName name="NvsTreeASD">"V2016-12-31"</definedName>
    <definedName name="NvsValTbl.ACCOUNT">"GL_ACCOUNT_TBL"</definedName>
    <definedName name="NvsValTbl.AFFILIATE" localSheetId="17">"BUS_UNIT_TBL_FS"</definedName>
    <definedName name="NvsValTbl.AFFILIATE">"AFFILIATE_VW"</definedName>
    <definedName name="NvsValTbl.BUSINESS_UNIT">"BUS_UNIT_TBL_FS"</definedName>
    <definedName name="NvsValTbl.CURRENCY_CD">"CURRENCY_CD_TBL"</definedName>
    <definedName name="NvsValTbl.DEPTID" localSheetId="17">"DEPARTMENT_TBL"</definedName>
    <definedName name="NvsValTbl.DEPTID">"DEPT_TBL"</definedName>
    <definedName name="NvsValTbl.E_LEGAL_ENTITY">"E_LE_TBL"</definedName>
    <definedName name="NvsValTbl.TU_LOCATION">"TU_LOC_TBL"</definedName>
    <definedName name="NWASG">#REF!</definedName>
    <definedName name="NWC">#REF!</definedName>
    <definedName name="NwtrkAffilBal">#REF!</definedName>
    <definedName name="NYC">#REF!</definedName>
    <definedName name="NYCDENOM">#REF!</definedName>
    <definedName name="NYCFACTOR">#REF!</definedName>
    <definedName name="NYCNUMER">#REF!</definedName>
    <definedName name="NYDENOM">#REF!</definedName>
    <definedName name="NYFACTOR">#REF!</definedName>
    <definedName name="NYNUMER">#REF!</definedName>
    <definedName name="nyths">#REF!</definedName>
    <definedName name="o">#REF!</definedName>
    <definedName name="O_D">#REF!</definedName>
    <definedName name="O_DEGRADE" localSheetId="17">#REF!</definedName>
    <definedName name="O_DEGRADE">#N/A</definedName>
    <definedName name="O_HRS" localSheetId="17">#REF!</definedName>
    <definedName name="O_HRS">#N/A</definedName>
    <definedName name="O_I">#REF!</definedName>
    <definedName name="OAK_HARBOR">#REF!</definedName>
    <definedName name="OASDI">#REF!</definedName>
    <definedName name="OBERLIN">#REF!</definedName>
    <definedName name="OBO">#REF!</definedName>
    <definedName name="OBODEFTX">#REF!</definedName>
    <definedName name="oct" localSheetId="18" hidden="1">{#N/A,#N/A,FALSE,"TOTFINAL";#N/A,#N/A,FALSE,"FINPLAN";#N/A,#N/A,FALSE,"TOTMOTADJ";#N/A,#N/A,FALSE,"tieEQ";#N/A,#N/A,FALSE,"G";#N/A,#N/A,FALSE,"ELIMS";#N/A,#N/A,FALSE,"NEXTEL ADJ";#N/A,#N/A,FALSE,"MIMS";#N/A,#N/A,FALSE,"LMPS";#N/A,#N/A,FALSE,"CNSS";#N/A,#N/A,FALSE,"CSS";#N/A,#N/A,FALSE,"MCG";#N/A,#N/A,FALSE,"AECS";#N/A,#N/A,FALSE,"SPS";#N/A,#N/A,FALSE,"CORP"}</definedName>
    <definedName name="oct" localSheetId="17" hidden="1">{#N/A,#N/A,FALSE,"TOTFINAL";#N/A,#N/A,FALSE,"FINPLAN";#N/A,#N/A,FALSE,"TOTMOTADJ";#N/A,#N/A,FALSE,"tieEQ";#N/A,#N/A,FALSE,"G";#N/A,#N/A,FALSE,"ELIMS";#N/A,#N/A,FALSE,"NEXTEL ADJ";#N/A,#N/A,FALSE,"MIMS";#N/A,#N/A,FALSE,"LMPS";#N/A,#N/A,FALSE,"CNSS";#N/A,#N/A,FALSE,"CSS";#N/A,#N/A,FALSE,"MCG";#N/A,#N/A,FALSE,"AECS";#N/A,#N/A,FALSE,"SPS";#N/A,#N/A,FALSE,"CORP"}</definedName>
    <definedName name="oct" hidden="1">{#N/A,#N/A,FALSE,"TOTFINAL";#N/A,#N/A,FALSE,"FINPLAN";#N/A,#N/A,FALSE,"TOTMOTADJ";#N/A,#N/A,FALSE,"tieEQ";#N/A,#N/A,FALSE,"G";#N/A,#N/A,FALSE,"ELIMS";#N/A,#N/A,FALSE,"NEXTEL ADJ";#N/A,#N/A,FALSE,"MIMS";#N/A,#N/A,FALSE,"LMPS";#N/A,#N/A,FALSE,"CNSS";#N/A,#N/A,FALSE,"CSS";#N/A,#N/A,FALSE,"MCG";#N/A,#N/A,FALSE,"AECS";#N/A,#N/A,FALSE,"SPS";#N/A,#N/A,FALSE,"CORP"}</definedName>
    <definedName name="oct18_spendToDate">#REF!</definedName>
    <definedName name="October">#REF!</definedName>
    <definedName name="OEM_WTGs">#REF!</definedName>
    <definedName name="OFF">#REF!</definedName>
    <definedName name="offerings">#REF!</definedName>
    <definedName name="Office">#REF!</definedName>
    <definedName name="Offpeak">8</definedName>
    <definedName name="offpk_basis">#REF!</definedName>
    <definedName name="offpk_bma">#REF!</definedName>
    <definedName name="offpk_correlations">#REF!</definedName>
    <definedName name="offpkgrowth">#REF!</definedName>
    <definedName name="Offsite_detail_mktg">#REF!</definedName>
    <definedName name="OH_Pole_Select">#REF!</definedName>
    <definedName name="OH10YR">#REF!</definedName>
    <definedName name="OHForeYTD">#REF!</definedName>
    <definedName name="OHForeYTD2">#REF!</definedName>
    <definedName name="OHPlanYTD">#REF!</definedName>
    <definedName name="OIL_RATE" localSheetId="17">OFFSET(#REF!,3,IF(#REF!=1,#REF!+1,5*#REF!-3),20000,1)</definedName>
    <definedName name="OIL_RATE">OFFSET(#REF!,3,IF(#REF!=1,#REF!+1,5*#REF!-3),20000,1)</definedName>
    <definedName name="oiupiu" localSheetId="18" hidden="1">{"US Chemical Summary",#N/A,FALSE,"USChem";"Foreign Chemical Summary",#N/A,FALSE,"ForChem"}</definedName>
    <definedName name="oiupiu" localSheetId="17" hidden="1">{"US Chemical Summary",#N/A,FALSE,"USChem";"Foreign Chemical Summary",#N/A,FALSE,"ForChem"}</definedName>
    <definedName name="oiupiu" hidden="1">{"US Chemical Summary",#N/A,FALSE,"USChem";"Foreign Chemical Summary",#N/A,FALSE,"ForChem"}</definedName>
    <definedName name="oiutyut" localSheetId="18" hidden="1">{"US EP DCF Valuation",#N/A,FALSE,"USE&amp;P ";"Can EP DCF Valuation",#N/A,FALSE,"Can E&amp;P";"Eur EP DCF Valuation",#N/A,FALSE,"Eur E&amp;P";"ASPAC EP DCF Valuation",#N/A,FALSE,"Asia-Pac E&amp;P";"NonCon EP DCF Valuation",#N/A,FALSE,"Non-Con E&amp;P"}</definedName>
    <definedName name="oiutyut" localSheetId="17" hidden="1">{"US EP DCF Valuation",#N/A,FALSE,"USE&amp;P ";"Can EP DCF Valuation",#N/A,FALSE,"Can E&amp;P";"Eur EP DCF Valuation",#N/A,FALSE,"Eur E&amp;P";"ASPAC EP DCF Valuation",#N/A,FALSE,"Asia-Pac E&amp;P";"NonCon EP DCF Valuation",#N/A,FALSE,"Non-Con E&amp;P"}</definedName>
    <definedName name="oiutyut" hidden="1">{"US EP DCF Valuation",#N/A,FALSE,"USE&amp;P ";"Can EP DCF Valuation",#N/A,FALSE,"Can E&amp;P";"Eur EP DCF Valuation",#N/A,FALSE,"Eur E&amp;P";"ASPAC EP DCF Valuation",#N/A,FALSE,"Asia-Pac E&amp;P";"NonCon EP DCF Valuation",#N/A,FALSE,"Non-Con E&amp;P"}</definedName>
    <definedName name="oiuyt" localSheetId="18" hidden="1">{"us ep earnings",#N/A,FALSE,"US E&amp;P";"us ep price vol detail",#N/A,FALSE,"US E&amp;P";"fareast ep earnings",#N/A,FALSE,"Far East E&amp;P";"fareast ep price vol detail",#N/A,FALSE,"Far East E&amp;P";"other EP earnings",#N/A,FALSE,"Other E&amp;P";"other EP price vol detail",#N/A,FALSE,"Other E&amp;P"}</definedName>
    <definedName name="oiuyt" localSheetId="17" hidden="1">{"us ep earnings",#N/A,FALSE,"US E&amp;P";"us ep price vol detail",#N/A,FALSE,"US E&amp;P";"fareast ep earnings",#N/A,FALSE,"Far East E&amp;P";"fareast ep price vol detail",#N/A,FALSE,"Far East E&amp;P";"other EP earnings",#N/A,FALSE,"Other E&amp;P";"other EP price vol detail",#N/A,FALSE,"Other E&amp;P"}</definedName>
    <definedName name="oiuyt" hidden="1">{"us ep earnings",#N/A,FALSE,"US E&amp;P";"us ep price vol detail",#N/A,FALSE,"US E&amp;P";"fareast ep earnings",#N/A,FALSE,"Far East E&amp;P";"fareast ep price vol detail",#N/A,FALSE,"Far East E&amp;P";"other EP earnings",#N/A,FALSE,"Other E&amp;P";"other EP price vol detail",#N/A,FALSE,"Other E&amp;P"}</definedName>
    <definedName name="ok" localSheetId="18" hidden="1">{#N/A,#N/A,FALSE,"Aging Summary";#N/A,#N/A,FALSE,"Ratio Analysis";#N/A,#N/A,FALSE,"Test 120 Day Accts";#N/A,#N/A,FALSE,"Tickmarks"}</definedName>
    <definedName name="ok" localSheetId="17">#REF!,#REF!,#REF!,#REF!</definedName>
    <definedName name="ok" hidden="1">{#N/A,#N/A,FALSE,"Aging Summary";#N/A,#N/A,FALSE,"Ratio Analysis";#N/A,#N/A,FALSE,"Test 120 Day Accts";#N/A,#N/A,FALSE,"Tickmarks"}</definedName>
    <definedName name="okay"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DENOM">#REF!</definedName>
    <definedName name="OKFACTOR">#REF!</definedName>
    <definedName name="Oklahoma">#REF!</definedName>
    <definedName name="OKNUMER">#REF!</definedName>
    <definedName name="ol"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_5yr">#REF!</definedName>
    <definedName name="OL_AD">#REF!</definedName>
    <definedName name="OL_AFF5SUM">#REF!</definedName>
    <definedName name="OL_Launch">#REF!</definedName>
    <definedName name="OL_Print">#REF!</definedName>
    <definedName name="OL_Sub">#REF!</definedName>
    <definedName name="ol99_00qtr">#REF!</definedName>
    <definedName name="OldDblClickSetting">#REF!</definedName>
    <definedName name="oldname" localSheetId="18" hidden="1">{#N/A,#N/A,FALSE,"CAP 1998";#N/A,#N/A,FALSE,"CAP 1999";#N/A,#N/A,FALSE,"CAP 2000";#N/A,#N/A,FALSE,"CAP_2001";#N/A,#N/A,FALSE,"CAP_2002";#N/A,#N/A,FALSE,"MAINT_1998";#N/A,#N/A,FALSE,"MAINT_1999";#N/A,#N/A,FALSE,"MAINT_2000";#N/A,#N/A,FALSE,"MAINT_2001";#N/A,#N/A,FALSE,"MAINT_2002"}</definedName>
    <definedName name="oldname" localSheetId="17" hidden="1">{#N/A,#N/A,FALSE,"CAP 1998";#N/A,#N/A,FALSE,"CAP 1999";#N/A,#N/A,FALSE,"CAP 2000";#N/A,#N/A,FALSE,"CAP_2001";#N/A,#N/A,FALSE,"CAP_2002";#N/A,#N/A,FALSE,"MAINT_1998";#N/A,#N/A,FALSE,"MAINT_1999";#N/A,#N/A,FALSE,"MAINT_2000";#N/A,#N/A,FALSE,"MAINT_2001";#N/A,#N/A,FALSE,"MAINT_2002"}</definedName>
    <definedName name="oldname" hidden="1">{#N/A,#N/A,FALSE,"CAP 1998";#N/A,#N/A,FALSE,"CAP 1999";#N/A,#N/A,FALSE,"CAP 2000";#N/A,#N/A,FALSE,"CAP_2001";#N/A,#N/A,FALSE,"CAP_2002";#N/A,#N/A,FALSE,"MAINT_1998";#N/A,#N/A,FALSE,"MAINT_1999";#N/A,#N/A,FALSE,"MAINT_2000";#N/A,#N/A,FALSE,"MAINT_2001";#N/A,#N/A,FALSE,"MAINT_2002"}</definedName>
    <definedName name="OldOptions">#REF!</definedName>
    <definedName name="OldRMouseSetting">#REF!</definedName>
    <definedName name="olg"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olg" localSheetId="17" hidden="1">{#N/A,#N/A,FALSE,"Results";#N/A,#N/A,FALSE,"Input Data";#N/A,#N/A,FALSE,"Generation Calculation";#N/A,#N/A,FALSE,"Unit Heat Rate Calculation";#N/A,#N/A,FALSE,"BEFF.XLS";#N/A,#N/A,FALSE,"TURBEFF.XLS";#N/A,#N/A,FALSE,"Final FWH Extraction Flow";#N/A,#N/A,FALSE,"Condenser Performance";#N/A,#N/A,FALSE,"Stage Pressure Correction"}</definedName>
    <definedName name="olg" hidden="1">{#N/A,#N/A,FALSE,"Results";#N/A,#N/A,FALSE,"Input Data";#N/A,#N/A,FALSE,"Generation Calculation";#N/A,#N/A,FALSE,"Unit Heat Rate Calculation";#N/A,#N/A,FALSE,"BEFF.XLS";#N/A,#N/A,FALSE,"TURBEFF.XLS";#N/A,#N/A,FALSE,"Final FWH Extraction Flow";#N/A,#N/A,FALSE,"Condenser Performance";#N/A,#N/A,FALSE,"Stage Pressure Correction"}</definedName>
    <definedName name="Oliver1tax">#REF!</definedName>
    <definedName name="oliver2tax">#REF!</definedName>
    <definedName name="OM" localSheetId="17">#REF!</definedName>
    <definedName name="OM">#N/A</definedName>
    <definedName name="OM_Rate">#REF!</definedName>
    <definedName name="OMB">#REF!</definedName>
    <definedName name="OMCEPS1998">#REF!</definedName>
    <definedName name="OMCEPS1999">#REF!</definedName>
    <definedName name="OMCEPS2000">#REF!</definedName>
    <definedName name="OMCEPS2001">#REF!</definedName>
    <definedName name="OMCEPS2002">#REF!</definedName>
    <definedName name="OMFEE">#REF!</definedName>
    <definedName name="ON">#REF!</definedName>
    <definedName name="ONAIR10YR">#REF!</definedName>
    <definedName name="one">1</definedName>
    <definedName name="OnePager">#REF!</definedName>
    <definedName name="onpkgrowth">#REF!</definedName>
    <definedName name="OnShow">#REF!</definedName>
    <definedName name="OnyxAllocation">#REF!</definedName>
    <definedName name="Operating_Assumptions" localSheetId="17">#REF!</definedName>
    <definedName name="Operating_Assumptions">#N/A</definedName>
    <definedName name="OPERATING_HOURS" localSheetId="17">#REF!</definedName>
    <definedName name="OPERATING_HOURS">#N/A</definedName>
    <definedName name="OperatingCost">#REF!</definedName>
    <definedName name="operatingcosts">#REF!</definedName>
    <definedName name="OperatingData">#REF!</definedName>
    <definedName name="OperatingIncome">#REF!</definedName>
    <definedName name="operatingrevenue">#REF!</definedName>
    <definedName name="OPERATIONS">#N/A</definedName>
    <definedName name="Operator_Fee" localSheetId="17">#REF!</definedName>
    <definedName name="Operator_Fee">#N/A</definedName>
    <definedName name="operatorfincls">#REF!</definedName>
    <definedName name="operexp">#REF!</definedName>
    <definedName name="operexp97">#REF!</definedName>
    <definedName name="operexp98">#REF!</definedName>
    <definedName name="operexp99">#REF!</definedName>
    <definedName name="operrev97">#REF!</definedName>
    <definedName name="operrev98">#REF!</definedName>
    <definedName name="operrev99">#REF!</definedName>
    <definedName name="OPEX_Acct">#REF!</definedName>
    <definedName name="ophours" localSheetId="17">#REF!</definedName>
    <definedName name="ophours">#N/A</definedName>
    <definedName name="OpInput1">#REF!</definedName>
    <definedName name="OpInput2">#REF!</definedName>
    <definedName name="OpInput3">#REF!</definedName>
    <definedName name="OpInput4">#REF!</definedName>
    <definedName name="OpInput5">#REF!</definedName>
    <definedName name="OpInput6">#REF!</definedName>
    <definedName name="OpInput7">#REF!</definedName>
    <definedName name="OpInput8">#REF!</definedName>
    <definedName name="opiu" localSheetId="18" hidden="1">{2;#N/A;"R13C16:R17C16";#N/A;"R13C14:R17C15";FALSE;FALSE;FALSE;95;#N/A;#N/A;"R13C19";#N/A;FALSE;FALSE;FALSE;FALSE;#N/A;"";#N/A;FALSE;"";"";#N/A;#N/A;#N/A}</definedName>
    <definedName name="opiu" localSheetId="17" hidden="1">{2;#N/A;"R13C16:R17C16";#N/A;"R13C14:R17C15";FALSE;FALSE;FALSE;95;#N/A;#N/A;"R13C19";#N/A;FALSE;FALSE;FALSE;FALSE;#N/A;"";#N/A;FALSE;"";"";#N/A;#N/A;#N/A}</definedName>
    <definedName name="opiu" hidden="1">{2;#N/A;"R13C16:R17C16";#N/A;"R13C14:R17C15";FALSE;FALSE;FALSE;95;#N/A;#N/A;"R13C19";#N/A;FALSE;FALSE;FALSE;FALSE;#N/A;"";#N/A;FALSE;"";"";#N/A;#N/A;#N/A}</definedName>
    <definedName name="Opt_goalseek_change">#REF!</definedName>
    <definedName name="Opt_Goalseek_target">#REF!</definedName>
    <definedName name="OPTGCOST">#REF!</definedName>
    <definedName name="Option_Account">#REF!</definedName>
    <definedName name="Option_cnst_fin">#REF!</definedName>
    <definedName name="Option_Cnst_Fund">#REF!</definedName>
    <definedName name="Option_Cnst_Input">#REF!</definedName>
    <definedName name="Option_Cnst_Pre">#REF!</definedName>
    <definedName name="Option_MM_Exp">#REF!</definedName>
    <definedName name="Option_Other">#REF!</definedName>
    <definedName name="Option_Price_Energy">#REF!</definedName>
    <definedName name="option_proceeds">#REF!</definedName>
    <definedName name="Option_PropTax">#REF!</definedName>
    <definedName name="Option_Term_Calc">#REF!</definedName>
    <definedName name="Option_Term_Fin">#REF!</definedName>
    <definedName name="Option_Term_Input">#REF!</definedName>
    <definedName name="optional">#REF!</definedName>
    <definedName name="options">#REF!</definedName>
    <definedName name="Options_Roll?">#REF!</definedName>
    <definedName name="opy">#REF!,#REF!,#REF!,#REF!</definedName>
    <definedName name="OQLIB">"QUSRSYS"</definedName>
    <definedName name="OQNAM">"STAN"</definedName>
    <definedName name="or"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DENOM">#REF!</definedName>
    <definedName name="ORFACTOR">#REF!</definedName>
    <definedName name="ORIGACCR">#REF!</definedName>
    <definedName name="ormetxinc">#REF!</definedName>
    <definedName name="ORNUMER">#REF!</definedName>
    <definedName name="ORSALESNUM">#REF!</definedName>
    <definedName name="OT">#REF!</definedName>
    <definedName name="OTHER" localSheetId="17">#REF!</definedName>
    <definedName name="OTHER">#N/A</definedName>
    <definedName name="Other_1" localSheetId="17">#REF!</definedName>
    <definedName name="Other_1">#N/A</definedName>
    <definedName name="Other_2" localSheetId="17">#REF!</definedName>
    <definedName name="Other_2">#N/A</definedName>
    <definedName name="Other_3" localSheetId="17">#REF!</definedName>
    <definedName name="Other_3">#N/A</definedName>
    <definedName name="Other_4" localSheetId="17">#REF!</definedName>
    <definedName name="Other_4">#N/A</definedName>
    <definedName name="Other_5" localSheetId="17">#REF!</definedName>
    <definedName name="Other_5">#N/A</definedName>
    <definedName name="Other_6" localSheetId="17">#REF!</definedName>
    <definedName name="Other_6">#N/A</definedName>
    <definedName name="Other_Lower_Tier">#REF!</definedName>
    <definedName name="Other_Tax">#REF!</definedName>
    <definedName name="Other_Upper_Tier">#REF!</definedName>
    <definedName name="OTHER2">#REF!</definedName>
    <definedName name="OTHER31">#REF!</definedName>
    <definedName name="OtherAssets">#REF!</definedName>
    <definedName name="OTHERC12">#REF!</definedName>
    <definedName name="OTHERC14">#REF!</definedName>
    <definedName name="OTHERC15">#REF!</definedName>
    <definedName name="OTHERC22">#REF!</definedName>
    <definedName name="OTHERC23">#REF!</definedName>
    <definedName name="OTHERC3">#REF!</definedName>
    <definedName name="OTHERC44">#REF!</definedName>
    <definedName name="OTHERC55">#REF!</definedName>
    <definedName name="OTHERC6">#REF!</definedName>
    <definedName name="OTHERC7">#REF!</definedName>
    <definedName name="OTHERC8">#REF!</definedName>
    <definedName name="OTHERCOM5">#REF!</definedName>
    <definedName name="OtherCurrentAssets">#REF!</definedName>
    <definedName name="OtherCurrentLiabilities">#REF!</definedName>
    <definedName name="OTHERD55">#REF!</definedName>
    <definedName name="OTHERD7">#REF!</definedName>
    <definedName name="OtherDebtRepayments">#REF!</definedName>
    <definedName name="OTHERDEF1">#REF!</definedName>
    <definedName name="OTHERDEF5">#REF!</definedName>
    <definedName name="OTHERDEF6">#REF!</definedName>
    <definedName name="OTHERGA">#REF!</definedName>
    <definedName name="OtherLongTermLiabilities">#REF!</definedName>
    <definedName name="OtherNonCashOpItems">#REF!</definedName>
    <definedName name="OTHEROCI11">#REF!</definedName>
    <definedName name="OtherOperatingExpense">#REF!</definedName>
    <definedName name="otherterm" localSheetId="17">#REF!</definedName>
    <definedName name="otherterm">#N/A</definedName>
    <definedName name="OTHEXP">#REF!</definedName>
    <definedName name="OTHINC">#REF!</definedName>
    <definedName name="Otl_Dims">#REF!</definedName>
    <definedName name="OTP">#REF!</definedName>
    <definedName name="OTR_TST">#REF!</definedName>
    <definedName name="out">#REF!</definedName>
    <definedName name="Outage" localSheetId="17">#REF!</definedName>
    <definedName name="OUTAGE">#N/A</definedName>
    <definedName name="outage_ot" localSheetId="17">#REF!</definedName>
    <definedName name="outage_ot">#N/A</definedName>
    <definedName name="Outage_Rate" localSheetId="17">#REF!</definedName>
    <definedName name="Outage_Rate">#N/A</definedName>
    <definedName name="outage_work" localSheetId="17">#REF!</definedName>
    <definedName name="outage_work">#N/A</definedName>
    <definedName name="Outages" localSheetId="18" hidden="1">{"MTH_YTD",#N/A,FALSE,"Summary";"VAR_MTH_YTD",#N/A,FALSE,"Summary"}</definedName>
    <definedName name="Outages" hidden="1">{"MTH_YTD",#N/A,FALSE,"Summary";"VAR_MTH_YTD",#N/A,FALSE,"Summary"}</definedName>
    <definedName name="Outages2" localSheetId="18" hidden="1">{"MTH_YTD",#N/A,FALSE,"Summary";"VAR_MTH_YTD",#N/A,FALSE,"Summary"}</definedName>
    <definedName name="Outages2" hidden="1">{"MTH_YTD",#N/A,FALSE,"Summary";"VAR_MTH_YTD",#N/A,FALSE,"Summary"}</definedName>
    <definedName name="outbasis_esi">#REF!</definedName>
    <definedName name="outbasis_other">#REF!</definedName>
    <definedName name="output">#REF!</definedName>
    <definedName name="Output1">#REF!</definedName>
    <definedName name="Output2">#REF!</definedName>
    <definedName name="Output3">#REF!</definedName>
    <definedName name="Output4">#REF!</definedName>
    <definedName name="OUTPUT5">#REF!</definedName>
    <definedName name="OUTPUTC">#REF!</definedName>
    <definedName name="OverallProps">#REF!</definedName>
    <definedName name="overhaul">#REF!</definedName>
    <definedName name="OVERHEAD">#REF!</definedName>
    <definedName name="Override">#REF!</definedName>
    <definedName name="Overtime_Rate">#REF!</definedName>
    <definedName name="Own">#REF!</definedName>
    <definedName name="owner180">#REF!</definedName>
    <definedName name="Owner50">#REF!</definedName>
    <definedName name="owners">#REF!</definedName>
    <definedName name="ownersall">#REF!</definedName>
    <definedName name="Ownership">#REF!,#REF!,#REF!,#REF!</definedName>
    <definedName name="Ownership_30_debt">#REF!</definedName>
    <definedName name="Ownership_all_debt">#REF!</definedName>
    <definedName name="Ownership_all_equity">#REF!</definedName>
    <definedName name="Ownership_Tables" localSheetId="17">#REF!</definedName>
    <definedName name="Ownership_Tables">#N/A</definedName>
    <definedName name="oyutfc" localSheetId="18" hidden="1">{"Earnings",#N/A,FALSE,"Earnings";"BalanceSheet",#N/A,FALSE,"BalanceSheet";"ChangeinCash",#N/A,FALSE,"CashFlow";"IR Production Sum",#N/A,FALSE,"E&amp;P Summary";"IR EPCost Sum",#N/A,FALSE,"E&amp;P Summary"}</definedName>
    <definedName name="oyutfc" localSheetId="17" hidden="1">{"Earnings",#N/A,FALSE,"Earnings";"BalanceSheet",#N/A,FALSE,"BalanceSheet";"ChangeinCash",#N/A,FALSE,"CashFlow";"IR Production Sum",#N/A,FALSE,"E&amp;P Summary";"IR EPCost Sum",#N/A,FALSE,"E&amp;P Summary"}</definedName>
    <definedName name="oyutfc" hidden="1">{"Earnings",#N/A,FALSE,"Earnings";"BalanceSheet",#N/A,FALSE,"BalanceSheet";"ChangeinCash",#N/A,FALSE,"CashFlow";"IR Production Sum",#N/A,FALSE,"E&amp;P Summary";"IR EPCost Sum",#N/A,FALSE,"E&amp;P Summary"}</definedName>
    <definedName name="P">#REF!</definedName>
    <definedName name="p_acq_BS">#REF!</definedName>
    <definedName name="p_acq_CFS">#REF!</definedName>
    <definedName name="p_acq_PL">#REF!</definedName>
    <definedName name="p_Assump">#REF!</definedName>
    <definedName name="P_BOILER_FUEL" localSheetId="17">#REF!</definedName>
    <definedName name="P_BOILER_FUEL">#N/A</definedName>
    <definedName name="p_BSadj">#REF!</definedName>
    <definedName name="P_CAPACITY2" localSheetId="17">#REF!</definedName>
    <definedName name="P_CAPACITY2">#N/A</definedName>
    <definedName name="p_Contrib">#REF!</definedName>
    <definedName name="p_ConvDebt">#REF!</definedName>
    <definedName name="p_DAadj">#REF!</definedName>
    <definedName name="p_DAadj2">#REF!</definedName>
    <definedName name="P_DUCT_FUEL" localSheetId="17">#REF!</definedName>
    <definedName name="P_DUCT_FUEL">#N/A</definedName>
    <definedName name="p_EVA">#REF!</definedName>
    <definedName name="p_Fe">#REF!</definedName>
    <definedName name="p_Fe_OH_3">#REF!</definedName>
    <definedName name="p_FeOH">#REF!</definedName>
    <definedName name="p_FirmValue">#REF!</definedName>
    <definedName name="p_football">#REF!</definedName>
    <definedName name="P_FUEL_V" localSheetId="17">#REF!</definedName>
    <definedName name="P_FUEL_V">#N/A</definedName>
    <definedName name="P_GT_FUEL" localSheetId="17">#REF!</definedName>
    <definedName name="P_GT_FUEL">#N/A</definedName>
    <definedName name="p_highyield_BS">#REF!</definedName>
    <definedName name="p_highyield_CFS">#REF!</definedName>
    <definedName name="p_highyield_Depr">#REF!</definedName>
    <definedName name="p_highyield_FA">#REF!</definedName>
    <definedName name="p_highyield_IS">#REF!</definedName>
    <definedName name="p_highyield_Return">#REF!</definedName>
    <definedName name="p_highyield_to">#REF!</definedName>
    <definedName name="P_HRS" localSheetId="17">#REF!</definedName>
    <definedName name="P_HRS">#N/A</definedName>
    <definedName name="P_L_Summary_for_Balance_Sheet">#REF!</definedName>
    <definedName name="p_LBO_Amort">#REF!</definedName>
    <definedName name="p_LBO_BS">#REF!</definedName>
    <definedName name="p_LBO_BS_Adj">#REF!</definedName>
    <definedName name="p_LBO_CF">#REF!</definedName>
    <definedName name="p_LBO_Debt">#REF!</definedName>
    <definedName name="p_LBO_DebtB">#REF!</definedName>
    <definedName name="p_LBO_IS">#REF!</definedName>
    <definedName name="p_LBO_returncalc">#REF!</definedName>
    <definedName name="p_LBO_returncalcb">#REF!</definedName>
    <definedName name="p_LBO_Returns">#REF!</definedName>
    <definedName name="p_LBO_SO">#REF!</definedName>
    <definedName name="p_LBO_Summary">#REF!</definedName>
    <definedName name="p_LBO_Tax">#REF!</definedName>
    <definedName name="P_OFUEL" localSheetId="17">#REF!</definedName>
    <definedName name="P_OFUEL">#N/A</definedName>
    <definedName name="p_Options">#REF!</definedName>
    <definedName name="p_PF_BS">#REF!</definedName>
    <definedName name="p_PF_PL1">#REF!</definedName>
    <definedName name="p_PF_PL2">#REF!</definedName>
    <definedName name="p_PFcfs">#REF!</definedName>
    <definedName name="p_PLadj">#REF!</definedName>
    <definedName name="p_Preferred">#REF!</definedName>
    <definedName name="p_Premium">#REF!</definedName>
    <definedName name="p_PurchAcc">#REF!</definedName>
    <definedName name="p_recon1">#REF!</definedName>
    <definedName name="p_recon2">#REF!</definedName>
    <definedName name="p_recon3">#REF!</definedName>
    <definedName name="p_redemption1">#REF!</definedName>
    <definedName name="p_redemption2">#REF!</definedName>
    <definedName name="p_Revolver">#REF!</definedName>
    <definedName name="p_S_U">#REF!</definedName>
    <definedName name="p_summary">#REF!</definedName>
    <definedName name="p_Synergies">#REF!</definedName>
    <definedName name="p_tar_BS">#REF!</definedName>
    <definedName name="p_tar_CFS">#REF!</definedName>
    <definedName name="p_tar_PL">#REF!</definedName>
    <definedName name="P_TYPE">#N/A</definedName>
    <definedName name="P1_">#REF!</definedName>
    <definedName name="P1ATCPV" localSheetId="17">#REF!</definedName>
    <definedName name="P1ATCPV">#REF!</definedName>
    <definedName name="P1PTCPV" localSheetId="17">#REF!</definedName>
    <definedName name="P1PTCPV">#REF!</definedName>
    <definedName name="P1PTCPV2" localSheetId="17">#REF!</definedName>
    <definedName name="P1PTCPV2">#REF!</definedName>
    <definedName name="P2ATCPV">#REF!</definedName>
    <definedName name="P2PTCPV">#REF!</definedName>
    <definedName name="P2PTCPV2">#REF!</definedName>
    <definedName name="PADENOM">#REF!</definedName>
    <definedName name="Padmount">#REF!</definedName>
    <definedName name="PAFACTOR">#REF!</definedName>
    <definedName name="PAGE">#REF!</definedName>
    <definedName name="PAGE.1">#REF!</definedName>
    <definedName name="PAGE.2">#REF!</definedName>
    <definedName name="PAGE.4">#REF!</definedName>
    <definedName name="PAGE.5">#REF!</definedName>
    <definedName name="PAGE.6">#REF!</definedName>
    <definedName name="PAGE.7">#REF!</definedName>
    <definedName name="PAGE_1_END">#REF!</definedName>
    <definedName name="PAGE_1_START">#REF!</definedName>
    <definedName name="PAGE_2">#REF!</definedName>
    <definedName name="PAGE_2A">#REF!</definedName>
    <definedName name="PAGE_3B">#REF!</definedName>
    <definedName name="PAGE1" localSheetId="17">#REF!</definedName>
    <definedName name="PAGE1">#REF!</definedName>
    <definedName name="PAGE10" localSheetId="17">#REF!</definedName>
    <definedName name="page10">#REF!</definedName>
    <definedName name="PAGE11" localSheetId="17">#REF!</definedName>
    <definedName name="page11">#REF!</definedName>
    <definedName name="PAGE12" localSheetId="17">#REF!</definedName>
    <definedName name="page12">#REF!</definedName>
    <definedName name="page13">#REF!</definedName>
    <definedName name="page14">#REF!</definedName>
    <definedName name="page15">#REF!</definedName>
    <definedName name="page16">#REF!</definedName>
    <definedName name="page1a" localSheetId="17">#REF!</definedName>
    <definedName name="PAGE1A">#REF!</definedName>
    <definedName name="PAGE2" localSheetId="17">#REF!</definedName>
    <definedName name="PAGE2">#REF!</definedName>
    <definedName name="PAGE21">#REF!</definedName>
    <definedName name="PAGE2VIEWS">#REF!</definedName>
    <definedName name="page3" localSheetId="17">#REF!</definedName>
    <definedName name="PAGE3">#REF!</definedName>
    <definedName name="PAGE3A">#REF!</definedName>
    <definedName name="PAGE4" localSheetId="17">#REF!</definedName>
    <definedName name="PAGE4">#REF!</definedName>
    <definedName name="PAGE4A">#REF!</definedName>
    <definedName name="PAGE5" localSheetId="17">#REF!</definedName>
    <definedName name="PAGE5">#REF!</definedName>
    <definedName name="PAGE6" localSheetId="17">#REF!</definedName>
    <definedName name="PAGE6">#REF!</definedName>
    <definedName name="PAGE7">#REF!</definedName>
    <definedName name="PAGE8">#REF!</definedName>
    <definedName name="PAGE9">#REF!</definedName>
    <definedName name="PageA">#REF!</definedName>
    <definedName name="PageB">#REF!</definedName>
    <definedName name="PageC">#REF!</definedName>
    <definedName name="PageDim1">#REF!</definedName>
    <definedName name="pagexxx">#REF!</definedName>
    <definedName name="pagexxxx">#REF!</definedName>
    <definedName name="PAL">#REF!</definedName>
    <definedName name="panamsat">#REF!</definedName>
    <definedName name="PandL" localSheetId="17">#REF!</definedName>
    <definedName name="PandL">#REF!</definedName>
    <definedName name="panel">#REF!</definedName>
    <definedName name="PANUMER">#REF!</definedName>
    <definedName name="parea">#REF!,#REF!,#REF!,#REF!,#REF!,#REF!,#REF!,#REF!,#REF!,#REF!,#REF!,#REF!,#REF!,#REF!,#REF!</definedName>
    <definedName name="pareaold">#REF!,#REF!,#REF!,#REF!,#REF!,#REF!,#REF!,#REF!,#REF!,#REF!,#REF!,#REF!,#REF!,#REF!,#REF!</definedName>
    <definedName name="parent">#REF!</definedName>
    <definedName name="Partialyr">#REF!</definedName>
    <definedName name="Participation">#REF!</definedName>
    <definedName name="PARTNER">#REF!</definedName>
    <definedName name="PartnersATCPV" localSheetId="17">#REF!</definedName>
    <definedName name="PartnersATCPV">#REF!</definedName>
    <definedName name="PartnersPTCPV" localSheetId="17">#REF!</definedName>
    <definedName name="PartnersPTCPV">#REF!</definedName>
    <definedName name="PartnersPTCPV2" localSheetId="17">#REF!</definedName>
    <definedName name="PartnersPTCPV2">#REF!</definedName>
    <definedName name="Parts" localSheetId="17">#REF!</definedName>
    <definedName name="Parts">#N/A</definedName>
    <definedName name="Password">#REF!</definedName>
    <definedName name="PasswordCopy">#REF!</definedName>
    <definedName name="PasswordDG">#REF!</definedName>
    <definedName name="paste.old">#REF!</definedName>
    <definedName name="PasteGraph">#REF!</definedName>
    <definedName name="PAXSON">#REF!</definedName>
    <definedName name="PAY">#REF!</definedName>
    <definedName name="Pay_Per_View">#REF!</definedName>
    <definedName name="Pay_Per_Year">#REF!</definedName>
    <definedName name="PAYBACK" localSheetId="17">#REF!</definedName>
    <definedName name="PAYBACK">#N/A</definedName>
    <definedName name="PAYEBO">#REF!</definedName>
    <definedName name="Payment">#REF!</definedName>
    <definedName name="Payment_Date" localSheetId="18">DATE(YEAR([0]!Loan_Start),MONTH([0]!Loan_Start)+Payment_Number,DAY([0]!Loan_Start))</definedName>
    <definedName name="Payment_Date" localSheetId="17">DATE(YEAR([0]!Loan_Start),MONTH([0]!Loan_Start)+Payment_Number,DAY([0]!Loan_Start))</definedName>
    <definedName name="Payment_Date">DATE(YEAR([0]!Loan_Start),MONTH([0]!Loan_Start)+Payment_Number,DAY([0]!Loan_Start))</definedName>
    <definedName name="Payne_2000">#REF!</definedName>
    <definedName name="Payne_2001">#REF!</definedName>
    <definedName name="Payne_99">#REF!</definedName>
    <definedName name="Payout">#REF!</definedName>
    <definedName name="PAYROLL" localSheetId="17">#REF!</definedName>
    <definedName name="payroll">#N/A</definedName>
    <definedName name="Payroll15">#REF!</definedName>
    <definedName name="Payroll31">#REF!</definedName>
    <definedName name="PayrollAllocation">#REF!</definedName>
    <definedName name="PB" localSheetId="17">#REF!</definedName>
    <definedName name="PB">#N/A</definedName>
    <definedName name="PB_2" localSheetId="17">#REF!</definedName>
    <definedName name="PB_2">#N/A</definedName>
    <definedName name="PC">#REF!</definedName>
    <definedName name="PCap" localSheetId="17" hidden="1">#REF!</definedName>
    <definedName name="PCap" hidden="1">#REF!</definedName>
    <definedName name="pCase">#REF!</definedName>
    <definedName name="PCDAT">"10/5/2004"</definedName>
    <definedName name="PCDT2">"20041005"</definedName>
    <definedName name="PCENTER">#REF!</definedName>
    <definedName name="PCount" localSheetId="17" hidden="1">#REF!</definedName>
    <definedName name="PCount" hidden="1">#REF!</definedName>
    <definedName name="pcs">#REF!</definedName>
    <definedName name="pctHW">#REF!</definedName>
    <definedName name="PCTIM">"3:57:36 PM"</definedName>
    <definedName name="pctSWExp">#REF!</definedName>
    <definedName name="pctTraining">#REF!</definedName>
    <definedName name="PE_CCY">#REF!</definedName>
    <definedName name="PE_LTM">#REF!</definedName>
    <definedName name="PE_NCY">#REF!</definedName>
    <definedName name="Peak" localSheetId="17">16</definedName>
    <definedName name="PEAK">#REF!</definedName>
    <definedName name="PeakHrWest">#REF!</definedName>
    <definedName name="peaks">#REF!</definedName>
    <definedName name="PeakTypeOut">#REF!</definedName>
    <definedName name="PeakTypes">#REF!</definedName>
    <definedName name="PEC">#REF!</definedName>
    <definedName name="Peetztax">#REF!</definedName>
    <definedName name="PEMBERVILLE">#REF!</definedName>
    <definedName name="PENTANE" localSheetId="17">#REF!</definedName>
    <definedName name="PENTANE">#REF!</definedName>
    <definedName name="PEOPLE" localSheetId="17">#REF!</definedName>
    <definedName name="PEOPLE">#N/A</definedName>
    <definedName name="PER" localSheetId="17">#REF!</definedName>
    <definedName name="PER">#REF!</definedName>
    <definedName name="Percent">#REF!</definedName>
    <definedName name="Percent_Ownership" localSheetId="17">#REF!</definedName>
    <definedName name="Percent_Ownership">#N/A</definedName>
    <definedName name="Percentage_of_Shares_to_Buy" localSheetId="17">#REF!</definedName>
    <definedName name="Percentage_of_Shares_to_Buy">#N/A</definedName>
    <definedName name="period">#REF!</definedName>
    <definedName name="Period_12">#REF!</definedName>
    <definedName name="Period_Covered">#REF!</definedName>
    <definedName name="Period1">#REF!</definedName>
    <definedName name="Période_d_actualisation">#REF!</definedName>
    <definedName name="Periods">#REF!</definedName>
    <definedName name="Permit_Fee_Construction_License">#REF!</definedName>
    <definedName name="Perrigo">#REF!,#REF!,#REF!,#REF!</definedName>
    <definedName name="PETRY">#REF!</definedName>
    <definedName name="PEZOLD">#REF!</definedName>
    <definedName name="PF">#REF!</definedName>
    <definedName name="PF_Credit">#REF!</definedName>
    <definedName name="PF_EAI">#REF!</definedName>
    <definedName name="PF_EGSI">#REF!</definedName>
    <definedName name="PF_ELI">#REF!</definedName>
    <definedName name="PF_EMI">#REF!</definedName>
    <definedName name="PF_ENOI">#REF!</definedName>
    <definedName name="pfdebt">#REF!</definedName>
    <definedName name="PFQ">#REF!</definedName>
    <definedName name="PFY1Price">#REF!</definedName>
    <definedName name="PFY2Price">#REF!</definedName>
    <definedName name="PFYPrice">#REF!</definedName>
    <definedName name="PGAS_Meter_Volumes">#REF!</definedName>
    <definedName name="PGD" localSheetId="18" hidden="1">{"detail305",#N/A,FALSE,"BI-305"}</definedName>
    <definedName name="PGD" hidden="1">{"detail305",#N/A,FALSE,"BI-305"}</definedName>
    <definedName name="Phase">#REF!</definedName>
    <definedName name="pHF">#REF!</definedName>
    <definedName name="PHILOSOPHY" localSheetId="17">#REF!</definedName>
    <definedName name="PHILOSOPHY">#REF!</definedName>
    <definedName name="phish1">#REF!</definedName>
    <definedName name="Phoenix">#REF!</definedName>
    <definedName name="PHONE">#REF!</definedName>
    <definedName name="PHS">#REF!</definedName>
    <definedName name="pig_dig5" localSheetId="18" hidden="1">{#N/A,#N/A,FALSE,"T COST";#N/A,#N/A,FALSE,"COST_FH"}</definedName>
    <definedName name="pig_dig5" localSheetId="17" hidden="1">{#N/A,#N/A,FALSE,"T COST";#N/A,#N/A,FALSE,"COST_FH"}</definedName>
    <definedName name="pig_dig5" hidden="1">{#N/A,#N/A,FALSE,"T COST";#N/A,#N/A,FALSE,"COST_FH"}</definedName>
    <definedName name="pig_dog" localSheetId="18" hidden="1">{2;#N/A;"R13C16:R17C16";#N/A;"R13C14:R17C15";FALSE;FALSE;FALSE;95;#N/A;#N/A;"R13C19";#N/A;FALSE;FALSE;FALSE;FALSE;#N/A;"";#N/A;FALSE;"";"";#N/A;#N/A;#N/A}</definedName>
    <definedName name="pig_dog" localSheetId="17"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18" hidden="1">{"EXCELHLP.HLP!1802";5;10;5;10;13;13;13;8;5;5;10;14;13;13;13;13;5;10;14;13;5;10;1;2;24}</definedName>
    <definedName name="pig_dog\" localSheetId="17" hidden="1">{"EXCELHLP.HLP!1802";5;10;5;10;13;13;13;8;5;5;10;14;13;13;13;13;5;10;14;13;5;10;1;2;24}</definedName>
    <definedName name="pig_dog\" hidden="1">{"EXCELHLP.HLP!1802";5;10;5;10;13;13;13;8;5;5;10;14;13;13;13;13;5;10;14;13;5;10;1;2;24}</definedName>
    <definedName name="pig_dog2"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7"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18" hidden="1">{#N/A,#N/A,FALSE,"SUMMARY";#N/A,#N/A,FALSE,"INPUTDATA";#N/A,#N/A,FALSE,"Condenser Performance"}</definedName>
    <definedName name="pig_dog4" localSheetId="17" hidden="1">{#N/A,#N/A,FALSE,"SUMMARY";#N/A,#N/A,FALSE,"INPUTDATA";#N/A,#N/A,FALSE,"Condenser Performance"}</definedName>
    <definedName name="pig_dog4" hidden="1">{#N/A,#N/A,FALSE,"SUMMARY";#N/A,#N/A,FALSE,"INPUTDATA";#N/A,#N/A,FALSE,"Condenser Performance"}</definedName>
    <definedName name="pig_dog6" localSheetId="18" hidden="1">{#N/A,#N/A,FALSE,"INPUTDATA";#N/A,#N/A,FALSE,"SUMMARY";#N/A,#N/A,FALSE,"CTAREP";#N/A,#N/A,FALSE,"CTBREP";#N/A,#N/A,FALSE,"TURBEFF";#N/A,#N/A,FALSE,"Condenser Performance"}</definedName>
    <definedName name="pig_dog6" localSheetId="17"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18" hidden="1">{#N/A,#N/A,FALSE,"INPUTDATA";#N/A,#N/A,FALSE,"SUMMARY"}</definedName>
    <definedName name="pig_dog7" localSheetId="17" hidden="1">{#N/A,#N/A,FALSE,"INPUTDATA";#N/A,#N/A,FALSE,"SUMMARY"}</definedName>
    <definedName name="pig_dog7" hidden="1">{#N/A,#N/A,FALSE,"INPUTDATA";#N/A,#N/A,FALSE,"SUMMARY"}</definedName>
    <definedName name="pig_dog8" localSheetId="18" hidden="1">{#N/A,#N/A,FALSE,"INPUTDATA";#N/A,#N/A,FALSE,"SUMMARY";#N/A,#N/A,FALSE,"CTAREP";#N/A,#N/A,FALSE,"CTBREP";#N/A,#N/A,FALSE,"PMG4ST86";#N/A,#N/A,FALSE,"TURBEFF";#N/A,#N/A,FALSE,"Condenser Performance"}</definedName>
    <definedName name="pig_dog8" localSheetId="17"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kreturn">#REF!</definedName>
    <definedName name="PIONEER">#REF!</definedName>
    <definedName name="pioupoiu" localSheetId="18" hidden="1">{"Earnings_Summary",#N/A,FALSE,"Earnings Model";"Earnings EP Detail",#N/A,FALSE,"Earnings Model";"Earnings RM Detail",#N/A,FALSE,"Earnings Model"}</definedName>
    <definedName name="pioupoiu" localSheetId="17" hidden="1">{"Earnings_Summary",#N/A,FALSE,"Earnings Model";"Earnings EP Detail",#N/A,FALSE,"Earnings Model";"Earnings RM Detail",#N/A,FALSE,"Earnings Model"}</definedName>
    <definedName name="pioupoiu" hidden="1">{"Earnings_Summary",#N/A,FALSE,"Earnings Model";"Earnings EP Detail",#N/A,FALSE,"Earnings Model";"Earnings RM Detail",#N/A,FALSE,"Earnings Model"}</definedName>
    <definedName name="pipiupiou" localSheetId="18" hidden="1">{"Earnings",#N/A,FALSE,"Earnings";"BalanceSheet",#N/A,FALSE,"BalanceSheet";"Change in Cash",#N/A,FALSE,"CashFlow";"normalengs",#N/A,FALSE,"NormalEngs";"upstream normal per Bbl",#N/A,FALSE,"NormEngUp";"CAPEXsum",#N/A,FALSE,"CAPEX Sum"}</definedName>
    <definedName name="pipiupiou" localSheetId="17" hidden="1">{"Earnings",#N/A,FALSE,"Earnings";"BalanceSheet",#N/A,FALSE,"BalanceSheet";"Change in Cash",#N/A,FALSE,"CashFlow";"normalengs",#N/A,FALSE,"NormalEngs";"upstream normal per Bbl",#N/A,FALSE,"NormEngUp";"CAPEXsum",#N/A,FALSE,"CAPEX Sum"}</definedName>
    <definedName name="pipiupiou" hidden="1">{"Earnings",#N/A,FALSE,"Earnings";"BalanceSheet",#N/A,FALSE,"BalanceSheet";"Change in Cash",#N/A,FALSE,"CashFlow";"normalengs",#N/A,FALSE,"NormalEngs";"upstream normal per Bbl",#N/A,FALSE,"NormEngUp";"CAPEXsum",#N/A,FALSE,"CAPEX Sum"}</definedName>
    <definedName name="piuoip" localSheetId="18"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localSheetId="17"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vot5Yr">#REF!</definedName>
    <definedName name="PJE">#REF!</definedName>
    <definedName name="PK_1">#N/A</definedName>
    <definedName name="pk_basis">#REF!</definedName>
    <definedName name="pk_bma">#REF!</definedName>
    <definedName name="pk_correlations">#REF!</definedName>
    <definedName name="pk_vols">#REF!</definedName>
    <definedName name="pka" localSheetId="18" hidden="1">{#N/A,#N/A,FALSE,"INPUTDATA";#N/A,#N/A,FALSE,"SUMMARY";#N/A,#N/A,FALSE,"CTAREP";#N/A,#N/A,FALSE,"CTBREP";#N/A,#N/A,FALSE,"PMG4ST86";#N/A,#N/A,FALSE,"TURBEFF";#N/A,#N/A,FALSE,"Condenser Performance"}</definedName>
    <definedName name="pka" localSheetId="17" hidden="1">{#N/A,#N/A,FALSE,"INPUTDATA";#N/A,#N/A,FALSE,"SUMMARY";#N/A,#N/A,FALSE,"CTAREP";#N/A,#N/A,FALSE,"CTBREP";#N/A,#N/A,FALSE,"PMG4ST86";#N/A,#N/A,FALSE,"TURBEFF";#N/A,#N/A,FALSE,"Condenser Performance"}</definedName>
    <definedName name="pka" hidden="1">{#N/A,#N/A,FALSE,"INPUTDATA";#N/A,#N/A,FALSE,"SUMMARY";#N/A,#N/A,FALSE,"CTAREP";#N/A,#N/A,FALSE,"CTBREP";#N/A,#N/A,FALSE,"PMG4ST86";#N/A,#N/A,FALSE,"TURBEFF";#N/A,#N/A,FALSE,"Condenser Performance"}</definedName>
    <definedName name="PL_Cable_Curitiba">#REF!</definedName>
    <definedName name="PL_Camboriu">#REF!</definedName>
    <definedName name="PL_Curitiba_MMDS">#REF!</definedName>
    <definedName name="PL_Distribuidora_Holding">#REF!</definedName>
    <definedName name="PL_Florianopolis">#REF!</definedName>
    <definedName name="PL_Foz">#REF!</definedName>
    <definedName name="PL_Rio">#REF!</definedName>
    <definedName name="PL_SP_Cable">#REF!</definedName>
    <definedName name="PL_SP_MMDS">#REF!</definedName>
    <definedName name="PL_TVA_Sul_Consolidated">#REF!</definedName>
    <definedName name="PL_TVA_Sul_Holding">#REF!</definedName>
    <definedName name="PL_vs_Prior_variance">#REF!</definedName>
    <definedName name="PL10YR">#REF!</definedName>
    <definedName name="plan">#REF!</definedName>
    <definedName name="Plant_Capacity">#REF!</definedName>
    <definedName name="Plant_Name">"SEGS VIII"</definedName>
    <definedName name="Plant_Op_Fee">#REF!</definedName>
    <definedName name="Plant_Original_Cost">#REF!</definedName>
    <definedName name="Plant_Property_Tax_Rate">#REF!</definedName>
    <definedName name="Plant_Tax">#REF!</definedName>
    <definedName name="PlantAlloc">#REF!</definedName>
    <definedName name="PlantFlare">#REF!</definedName>
    <definedName name="PlantInfo">#REF!</definedName>
    <definedName name="PlantInfoHeading">#REF!</definedName>
    <definedName name="PlantsList">#REF!</definedName>
    <definedName name="plantwrn2000._.Basic." localSheetId="18"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plantwrn2000._.Basic."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planytd">#REF!</definedName>
    <definedName name="please">#REF!</definedName>
    <definedName name="PLNChangeBase">#REF!</definedName>
    <definedName name="PLNChangeWorst">#REF!</definedName>
    <definedName name="PLUG">#REF!</definedName>
    <definedName name="plus_pmts">#REF!</definedName>
    <definedName name="PLVariance_vs_PriorYr_Variance">#REF!</definedName>
    <definedName name="pm">#REF!</definedName>
    <definedName name="PMC">#REF!</definedName>
    <definedName name="PMCCORP">#REF!</definedName>
    <definedName name="pmm" localSheetId="18" hidden="1">{"summary",#N/A,FALSE,"PCR DIRECTORY"}</definedName>
    <definedName name="pmm" hidden="1">{"summary",#N/A,FALSE,"PCR DIRECTORY"}</definedName>
    <definedName name="pms" localSheetId="18" hidden="1">{"detail305",#N/A,FALSE,"BI-305"}</definedName>
    <definedName name="pms" localSheetId="17" hidden="1">{"detail305",#N/A,FALSE,"BI-305"}</definedName>
    <definedName name="pms" hidden="1">{"detail305",#N/A,FALSE,"BI-305"}</definedName>
    <definedName name="PMT" localSheetId="18" hidden="1">{"detail305",#N/A,FALSE,"BI-305"}</definedName>
    <definedName name="PMT" hidden="1">{"detail305",#N/A,FALSE,"BI-305"}</definedName>
    <definedName name="PMX" localSheetId="18" hidden="1">{"detail305",#N/A,FALSE,"BI-305"}</definedName>
    <definedName name="PMX" hidden="1">{"detail305",#N/A,FALSE,"BI-305"}</definedName>
    <definedName name="pnc" localSheetId="18" hidden="1">{#N/A,#N/A,FALSE,"T COST";#N/A,#N/A,FALSE,"COST_FH"}</definedName>
    <definedName name="pnc" localSheetId="17" hidden="1">{#N/A,#N/A,FALSE,"T COST";#N/A,#N/A,FALSE,"COST_FH"}</definedName>
    <definedName name="pnc" hidden="1">{#N/A,#N/A,FALSE,"T COST";#N/A,#N/A,FALSE,"COST_FH"}</definedName>
    <definedName name="po" localSheetId="18" hidden="1">{#N/A,#N/A,FALSE,"Summary";#N/A,#N/A,FALSE,"Adj to Option C";#N/A,#N/A,FALSE,"Dividend Analysis";#N/A,#N/A,FALSE,"Reserve Analysis";#N/A,#N/A,FALSE,"Depreciation";#N/A,#N/A,FALSE,"Other Tax Adj"}</definedName>
    <definedName name="po" localSheetId="17" hidden="1">{#N/A,#N/A,FALSE,"Summary";#N/A,#N/A,FALSE,"Adj to Option C";#N/A,#N/A,FALSE,"Dividend Analysis";#N/A,#N/A,FALSE,"Reserve Analysis";#N/A,#N/A,FALSE,"Depreciation";#N/A,#N/A,FALSE,"Other Tax Adj"}</definedName>
    <definedName name="po" hidden="1">{#N/A,#N/A,FALSE,"Summary";#N/A,#N/A,FALSE,"Adj to Option C";#N/A,#N/A,FALSE,"Dividend Analysis";#N/A,#N/A,FALSE,"Reserve Analysis";#N/A,#N/A,FALSE,"Depreciation";#N/A,#N/A,FALSE,"Other Tax Adj"}</definedName>
    <definedName name="POI">#REF!</definedName>
    <definedName name="poiji" localSheetId="18" hidden="1">{"Balance Sheet",#N/A,FALSE,"Balance";"Balance Sheet Details",#N/A,FALSE,"Balance"}</definedName>
    <definedName name="poiji" localSheetId="17" hidden="1">{"Balance Sheet",#N/A,FALSE,"Balance";"Balance Sheet Details",#N/A,FALSE,"Balance"}</definedName>
    <definedName name="poiji" hidden="1">{"Balance Sheet",#N/A,FALSE,"Balance";"Balance Sheet Details",#N/A,FALSE,"Balance"}</definedName>
    <definedName name="POITAB">#REF!</definedName>
    <definedName name="poiuy" localSheetId="18" hidden="1">{#N/A,#N/A,FALSE,"Aging Summary";#N/A,#N/A,FALSE,"Ratio Analysis";#N/A,#N/A,FALSE,"Test 120 Day Accts";#N/A,#N/A,FALSE,"Tickmarks"}</definedName>
    <definedName name="poiuy" localSheetId="17" hidden="1">{#N/A,#N/A,FALSE,"Aging Summary";#N/A,#N/A,FALSE,"Ratio Analysis";#N/A,#N/A,FALSE,"Test 120 Day Accts";#N/A,#N/A,FALSE,"Tickmarks"}</definedName>
    <definedName name="poiuy" hidden="1">{#N/A,#N/A,FALSE,"Aging Summary";#N/A,#N/A,FALSE,"Ratio Analysis";#N/A,#N/A,FALSE,"Test 120 Day Accts";#N/A,#N/A,FALSE,"Tickmarks"}</definedName>
    <definedName name="Pole">#REF!</definedName>
    <definedName name="Pole_Column">#REF!</definedName>
    <definedName name="Pole_Freight_Column">#REF!</definedName>
    <definedName name="Pole_Materials">#REF!</definedName>
    <definedName name="Pole_Selection">#REF!</definedName>
    <definedName name="PoleMaterials">#REF!</definedName>
    <definedName name="PoleType">#REF!</definedName>
    <definedName name="political">#REF!</definedName>
    <definedName name="PONO">#REF!</definedName>
    <definedName name="Pooling">#REF!</definedName>
    <definedName name="PosDefCor">#REF!</definedName>
    <definedName name="posdtxinc">#REF!</definedName>
    <definedName name="PosPhases">#REF!</definedName>
    <definedName name="post_fossil">#REF!</definedName>
    <definedName name="Post_PPA_a">#REF!</definedName>
    <definedName name="POWER" localSheetId="17">#REF!</definedName>
    <definedName name="POWER">#N/A</definedName>
    <definedName name="power_price" localSheetId="17">#REF!</definedName>
    <definedName name="power_price">#N/A</definedName>
    <definedName name="power_use" localSheetId="17">#REF!</definedName>
    <definedName name="power_use">#N/A</definedName>
    <definedName name="PP_Tax">#REF!</definedName>
    <definedName name="PPA">#REF!</definedName>
    <definedName name="PPA_Case">#REF!</definedName>
    <definedName name="ppa_gas2">#REF!</definedName>
    <definedName name="ppa_gasvols2">#REF!</definedName>
    <definedName name="ppa_table" localSheetId="17">#REF!</definedName>
    <definedName name="ppa_table">#REF!</definedName>
    <definedName name="PPA1_TERM">#REF!</definedName>
    <definedName name="PPA1_YR1_PCT">#REF!</definedName>
    <definedName name="PPA2_TERM">#REF!</definedName>
    <definedName name="PPA2_YR1_PCT">#REF!</definedName>
    <definedName name="PPage">#REF!</definedName>
    <definedName name="PPage1">#REF!</definedName>
    <definedName name="PPage2">#REF!</definedName>
    <definedName name="PPandE">#REF!</definedName>
    <definedName name="PPE" localSheetId="17">#REF!</definedName>
    <definedName name="PPE">#N/A</definedName>
    <definedName name="PPLT">#REF!</definedName>
    <definedName name="ppp" localSheetId="18" hidden="1">{"summary",#N/A,FALSE,"PCR DIRECTORY"}</definedName>
    <definedName name="ppp" localSheetId="17">HLOOKUP(ProjectYear,tblEnergyRate,swEnergytbl+1)</definedName>
    <definedName name="ppp" hidden="1">{"summary",#N/A,FALSE,"PCR DIRECTORY"}</definedName>
    <definedName name="pPRINT">#REF!</definedName>
    <definedName name="PPT">#REF!</definedName>
    <definedName name="PQcor">#REF!</definedName>
    <definedName name="PR">#REF!</definedName>
    <definedName name="PR_Factor" localSheetId="17">#REF!</definedName>
    <definedName name="PR_Factor">#N/A</definedName>
    <definedName name="PRADJ">#REF!</definedName>
    <definedName name="PRAT">#REF!</definedName>
    <definedName name="PRAXIS">#REF!</definedName>
    <definedName name="prb" localSheetId="18" hidden="1">{"summary",#N/A,FALSE,"PCR DIRECTORY"}</definedName>
    <definedName name="prb" localSheetId="17" hidden="1">{"summary",#N/A,FALSE,"PCR DIRECTORY"}</definedName>
    <definedName name="prb" hidden="1">{"summary",#N/A,FALSE,"PCR DIRECTORY"}</definedName>
    <definedName name="Pre_Com_Time">#REF!</definedName>
    <definedName name="Pre_Com_Time_1">#REF!</definedName>
    <definedName name="Pre_Com_Time_2">#REF!</definedName>
    <definedName name="Pre_Tax_Net_Income_ALANDCO">#REF!</definedName>
    <definedName name="PrecedentAnalysis">#REF!</definedName>
    <definedName name="PrecomFinalcom">#REF!</definedName>
    <definedName name="PrecomFinalcom_1">#REF!</definedName>
    <definedName name="PrecomFinalcom_2">#REF!</definedName>
    <definedName name="PreferredBook">#REF!</definedName>
    <definedName name="PreferredDividends">#REF!</definedName>
    <definedName name="PreferredEquity">#REF!</definedName>
    <definedName name="PreferredLiquidation">#REF!</definedName>
    <definedName name="PreferredOutstanding">#REF!</definedName>
    <definedName name="PreferredStock107">#REF!</definedName>
    <definedName name="prem_so">#REF!</definedName>
    <definedName name="Premium" localSheetId="17">#REF!</definedName>
    <definedName name="Premium">#N/A</definedName>
    <definedName name="Prep_in_2001?">#REF!</definedName>
    <definedName name="Prep_in_2002?">#REF!</definedName>
    <definedName name="PreparedBy">#REF!</definedName>
    <definedName name="Preparer">#REF!</definedName>
    <definedName name="PresentationNormalA4" localSheetId="17">#REF!</definedName>
    <definedName name="PresentationNormalA4">#N/A</definedName>
    <definedName name="PreTaxDebt">#REF!</definedName>
    <definedName name="PretaxIncome">#REF!</definedName>
    <definedName name="PretaxMargin">#REF!</definedName>
    <definedName name="Previous_Meter_Reading">#REF!</definedName>
    <definedName name="PRhandicap">#REF!</definedName>
    <definedName name="price" localSheetId="17">#REF!</definedName>
    <definedName name="PRICE">#REF!</definedName>
    <definedName name="PRICE_P10">#REF!</definedName>
    <definedName name="PRICE_P4">#REF!</definedName>
    <definedName name="PRICE_P5">#REF!</definedName>
    <definedName name="PRICE_P6">#REF!</definedName>
    <definedName name="PRICE_P7">#REF!</definedName>
    <definedName name="PRICE_P8">#REF!</definedName>
    <definedName name="PRICE_P9">#REF!</definedName>
    <definedName name="price1997">#REF!</definedName>
    <definedName name="price1998">#REF!</definedName>
    <definedName name="price1999">#REF!</definedName>
    <definedName name="price2">#REF!</definedName>
    <definedName name="price2000">#REF!</definedName>
    <definedName name="price2001">#REF!</definedName>
    <definedName name="price2002">#REF!</definedName>
    <definedName name="price2003">#REF!</definedName>
    <definedName name="price2004">#REF!</definedName>
    <definedName name="price2005">#REF!</definedName>
    <definedName name="price97">#REF!</definedName>
    <definedName name="PriceCurtailment">#REF!</definedName>
    <definedName name="PriceNameCor">#REF!</definedName>
    <definedName name="PricingDate">#REF!</definedName>
    <definedName name="Prilosec">#REF!</definedName>
    <definedName name="Prime_Contractor">#REF!</definedName>
    <definedName name="prime12">#REF!</definedName>
    <definedName name="Prime98">#REF!</definedName>
    <definedName name="primehrsproduce">#REF!</definedName>
    <definedName name="PRIMETIME">#REF!</definedName>
    <definedName name="PRIMEVIEW">#REF!</definedName>
    <definedName name="Principle">#REF!</definedName>
    <definedName name="PRINS">#REF!</definedName>
    <definedName name="Print" localSheetId="17">#REF!</definedName>
    <definedName name="print">#REF!</definedName>
    <definedName name="Print_1">#REF!</definedName>
    <definedName name="Print_2">#REF!</definedName>
    <definedName name="print_all">#REF!</definedName>
    <definedName name="print_all_D_1">#REF!</definedName>
    <definedName name="_xlnm.Print_Area" localSheetId="16">'10-Dep Rates'!$A$1:$C$40</definedName>
    <definedName name="_xlnm.Print_Area" localSheetId="20">'11a-Wholesale Distribution '!$A$1:$O$211</definedName>
    <definedName name="_xlnm.Print_Area" localSheetId="19">'11-Wholesale Distribution'!$A$1:$M$99</definedName>
    <definedName name="_xlnm.Print_Area" localSheetId="1">'1-Project Rev Req'!$A$1:$S$112</definedName>
    <definedName name="_xlnm.Print_Area" localSheetId="2">'2-Incentive ROE'!$A$1:$K$49</definedName>
    <definedName name="_xlnm.Print_Area" localSheetId="3">'3-Project True-up'!$A$1:$K$64</definedName>
    <definedName name="_xlnm.Print_Area" localSheetId="4">'4- Rate Base'!$A$1:$J$72</definedName>
    <definedName name="_xlnm.Print_Area" localSheetId="5">'4a-ADIT Projection'!$A$1:$J$36</definedName>
    <definedName name="_xlnm.Print_Area" localSheetId="6">'4b-ADIT Projection Proration'!$A$1:$L$61</definedName>
    <definedName name="_xlnm.Print_Area" localSheetId="7">'4c- ADIT BOY'!$A$1:$H$84</definedName>
    <definedName name="_xlnm.Print_Area" localSheetId="8">'4d- ADIT EOY'!$A$1:$H$84</definedName>
    <definedName name="_xlnm.Print_Area" localSheetId="9">'4e-ADIT True-up'!$A$1:$J$36</definedName>
    <definedName name="_xlnm.Print_Area" localSheetId="10">'4f-ADIT True-up Proration'!$A$1:$AF$61</definedName>
    <definedName name="_xlnm.Print_Area" localSheetId="11">'5-P3 Support'!$A$1:$M$93</definedName>
    <definedName name="_xlnm.Print_Area" localSheetId="13">'7 - PBOP'!$A$1:$I$21</definedName>
    <definedName name="_xlnm.Print_Area" localSheetId="14">'8-Construction Loan'!$A$1:$J$104</definedName>
    <definedName name="_xlnm.Print_Area" localSheetId="0">'Attachment H'!$A$1:$K$280</definedName>
    <definedName name="_xlnm.Print_Area" localSheetId="17">#REF!</definedName>
    <definedName name="_xlnm.Print_Area">#REF!</definedName>
    <definedName name="Print_Area_MI" localSheetId="17">#REF!</definedName>
    <definedName name="PRINT_AREA_MI">#REF!</definedName>
    <definedName name="Print_Area_MI.1">#REF!</definedName>
    <definedName name="Print_Area_Reset" localSheetId="18">OFFSET(Full_Print,0,0,'GLHP Excess Deferreds'!Last_Row)</definedName>
    <definedName name="Print_Area_Reset" localSheetId="17">OFFSET(Full_Print,0,0,'GLHP Taxes'!Last_Row)</definedName>
    <definedName name="Print_Area_Reset">OFFSET(Full_Print,0,0,Last_Row)</definedName>
    <definedName name="Print_Area2">#REF!</definedName>
    <definedName name="print_assumptions">#REF!,#REF!,#REF!,#REF!</definedName>
    <definedName name="print_Avail">#REF!</definedName>
    <definedName name="Print_ESI">#REF!</definedName>
    <definedName name="print_Force_Out">#REF!</definedName>
    <definedName name="Print_functionality">#REF!</definedName>
    <definedName name="Print_Macro__p">#REF!</definedName>
    <definedName name="Print_Rank">#REF!</definedName>
    <definedName name="print_sch">#REF!</definedName>
    <definedName name="Print_Summary">#REF!</definedName>
    <definedName name="_xlnm.Print_Titles" localSheetId="5">'4a-ADIT Projection'!$5:$6</definedName>
    <definedName name="_xlnm.Print_Titles" localSheetId="6">'4b-ADIT Projection Proration'!$6:$7</definedName>
    <definedName name="_xlnm.Print_Titles" localSheetId="9">'4e-ADIT True-up'!$5:$6</definedName>
    <definedName name="_xlnm.Print_Titles" localSheetId="10">'4f-ADIT True-up Proration'!$6:$7</definedName>
    <definedName name="_xlnm.Print_Titles" localSheetId="17">#REF!,#REF!</definedName>
    <definedName name="_xlnm.Print_Titles">#N/A</definedName>
    <definedName name="PRINT_TITLES_MI" localSheetId="17">#REF!</definedName>
    <definedName name="Print_Titles_MI">#REF!,#REF!</definedName>
    <definedName name="Print1" localSheetId="19">#REF!</definedName>
    <definedName name="Print1" localSheetId="1">#REF!</definedName>
    <definedName name="Print1" localSheetId="2">#REF!</definedName>
    <definedName name="Print1" localSheetId="15">#REF!</definedName>
    <definedName name="Print1" localSheetId="17">#REF!</definedName>
    <definedName name="Print1">#REF!</definedName>
    <definedName name="print2">#REF!</definedName>
    <definedName name="Print3" localSheetId="19">#REF!</definedName>
    <definedName name="Print3" localSheetId="1">#REF!</definedName>
    <definedName name="Print3" localSheetId="15">#REF!</definedName>
    <definedName name="Print3">#REF!</definedName>
    <definedName name="Print4" localSheetId="19">#REF!</definedName>
    <definedName name="Print4" localSheetId="1">#REF!</definedName>
    <definedName name="Print4" localSheetId="15">#REF!</definedName>
    <definedName name="Print4">#REF!</definedName>
    <definedName name="Print5" localSheetId="19">#REF!</definedName>
    <definedName name="Print5" localSheetId="15">#REF!</definedName>
    <definedName name="Print5">#REF!</definedName>
    <definedName name="PrintAll">#REF!</definedName>
    <definedName name="PrintArea">#REF!</definedName>
    <definedName name="PrintareaDec">#REF!,#REF!,#REF!</definedName>
    <definedName name="PRINTC">#REF!</definedName>
    <definedName name="PRINTFILE">#REF!</definedName>
    <definedName name="printfpli">#REF!,#REF!,#REF!</definedName>
    <definedName name="PrintPreview">#REF!</definedName>
    <definedName name="PrintRanking">#REF!</definedName>
    <definedName name="PrintRankingCommand">#REF!</definedName>
    <definedName name="printsum">#REF!</definedName>
    <definedName name="PrintSurveyDetail">#REF!</definedName>
    <definedName name="PrintSurveyDetailCommand">#REF!</definedName>
    <definedName name="PRIOR">" 5"</definedName>
    <definedName name="PRIOR_YEAR_DATE">#REF!</definedName>
    <definedName name="Prior_Year_End">#REF!</definedName>
    <definedName name="PRIOR_YEAR_X">#REF!</definedName>
    <definedName name="PriorActFor">#REF!</definedName>
    <definedName name="Prj_Output" localSheetId="17">#REF!</definedName>
    <definedName name="Prj_Output">#REF!</definedName>
    <definedName name="Prj_Revision">#REF!</definedName>
    <definedName name="prj_start" localSheetId="17">#REF!</definedName>
    <definedName name="prj_start">#REF!</definedName>
    <definedName name="prj_term" localSheetId="17">#REF!</definedName>
    <definedName name="prj_term">#REF!</definedName>
    <definedName name="Pro_Rata_Factor" localSheetId="17">#REF!</definedName>
    <definedName name="Pro_Rata_Factor">#N/A</definedName>
    <definedName name="ProbabilityAssignment">#REF!</definedName>
    <definedName name="Producer_Database">#REF!</definedName>
    <definedName name="PRODUCERS">#REF!</definedName>
    <definedName name="Production_Gals_Butane">#REF!</definedName>
    <definedName name="Production_Gals_Ethane">#REF!</definedName>
    <definedName name="Production_Gals_Pentanes">#REF!</definedName>
    <definedName name="Production_Gals_Propane">#REF!</definedName>
    <definedName name="ProductionMonth">#REF!</definedName>
    <definedName name="Profile">#REF!</definedName>
    <definedName name="PROFIT">#REF!</definedName>
    <definedName name="Proforma">#REF!</definedName>
    <definedName name="proformadebt">#REF!</definedName>
    <definedName name="PROG1">#REF!</definedName>
    <definedName name="PROG1B">#REF!</definedName>
    <definedName name="PROG2">#REF!</definedName>
    <definedName name="PROG3">#REF!</definedName>
    <definedName name="PROG3B">#REF!</definedName>
    <definedName name="PROGRAMCOST">#REF!</definedName>
    <definedName name="PROGRAMGROWTH">#REF!</definedName>
    <definedName name="PROGRAMHOUR">#REF!</definedName>
    <definedName name="programhoursaired">#REF!</definedName>
    <definedName name="PROGRAMSUM">#REF!</definedName>
    <definedName name="ProgViews">#REF!</definedName>
    <definedName name="ProImportExport.ImportFile">#N/A</definedName>
    <definedName name="ProImportExport.SaveNewFile">#N/A</definedName>
    <definedName name="proj">#REF!</definedName>
    <definedName name="Proj_Capacity">#REF!</definedName>
    <definedName name="proj_daily_pk_vols">#REF!</definedName>
    <definedName name="proj_fuel_price">#REF!</definedName>
    <definedName name="proj_fuel_vol">#REF!</definedName>
    <definedName name="PROJ_WOTextLen">#REF!</definedName>
    <definedName name="project">#REF!</definedName>
    <definedName name="Project_Capacity">#REF!</definedName>
    <definedName name="Project_Capactiy">#REF!</definedName>
    <definedName name="Project_Cost__All_In___000" localSheetId="17">#REF!</definedName>
    <definedName name="Project_Cost__All_In___000">#N/A</definedName>
    <definedName name="Project_Name" localSheetId="17">#REF!</definedName>
    <definedName name="Project_Name">#N/A</definedName>
    <definedName name="Project_Scenario">#REF!</definedName>
    <definedName name="Project_Scenario1">#REF!</definedName>
    <definedName name="Project_Scenario2">#REF!</definedName>
    <definedName name="Project_Type_Desc_2">#REF!</definedName>
    <definedName name="project1">#REF!</definedName>
    <definedName name="ProjectDefaults">#REF!</definedName>
    <definedName name="ProjectEndYr">#REF!</definedName>
    <definedName name="projection" localSheetId="17">#REF!</definedName>
    <definedName name="Projection">#REF!</definedName>
    <definedName name="Projections">#REF!</definedName>
    <definedName name="ProjectName" localSheetId="17">#REF!</definedName>
    <definedName name="ProjectName">#REF!</definedName>
    <definedName name="projects">#REF!</definedName>
    <definedName name="ProjectScenario">#REF!</definedName>
    <definedName name="ProjectTitle">#REF!</definedName>
    <definedName name="ProjIDList" localSheetId="19">#REF!</definedName>
    <definedName name="ProjIDList" localSheetId="15">#REF!</definedName>
    <definedName name="ProjIDList" localSheetId="17">#REF!</definedName>
    <definedName name="ProjIDList">#REF!</definedName>
    <definedName name="ProjSuptGrph06">#REF!</definedName>
    <definedName name="ProjTerm">#REF!</definedName>
    <definedName name="ProjTI2006">#REF!</definedName>
    <definedName name="ProjTI2007">#REF!</definedName>
    <definedName name="ProjTI2008">#REF!</definedName>
    <definedName name="ProjTI2009">#REF!</definedName>
    <definedName name="Promote_Fee">#REF!</definedName>
    <definedName name="PROPANE" localSheetId="17">#REF!</definedName>
    <definedName name="PROPANE">#REF!</definedName>
    <definedName name="PropBroadratin">#REF!</definedName>
    <definedName name="PropertyGroupName">#REF!</definedName>
    <definedName name="PropertyUnitName">#REF!</definedName>
    <definedName name="PROPNUM">#REF!</definedName>
    <definedName name="Proposed" localSheetId="18" hidden="1">{#N/A,#N/A,TRUE,"TOTAL DISTRIBUTION";#N/A,#N/A,TRUE,"SOUTH";#N/A,#N/A,TRUE,"NORTHEAST";#N/A,#N/A,TRUE,"WEST"}</definedName>
    <definedName name="Proposed" localSheetId="17" hidden="1">{#N/A,#N/A,TRUE,"TOTAL DISTRIBUTION";#N/A,#N/A,TRUE,"SOUTH";#N/A,#N/A,TRUE,"NORTHEAST";#N/A,#N/A,TRUE,"WEST"}</definedName>
    <definedName name="Proposed" hidden="1">{#N/A,#N/A,TRUE,"TOTAL DISTRIBUTION";#N/A,#N/A,TRUE,"SOUTH";#N/A,#N/A,TRUE,"NORTHEAST";#N/A,#N/A,TRUE,"WEST"}</definedName>
    <definedName name="PROSPECT">#REF!</definedName>
    <definedName name="protected_sheet_password" localSheetId="17">#REF!</definedName>
    <definedName name="protected_sheet_password">#REF!</definedName>
    <definedName name="PROV">#REF!</definedName>
    <definedName name="Provision" localSheetId="17" hidden="1">#REF!</definedName>
    <definedName name="Provision" hidden="1">#REF!</definedName>
    <definedName name="ProvisionCase">#REF!</definedName>
    <definedName name="PRTAX">#REF!</definedName>
    <definedName name="PRTCOMP">#REF!</definedName>
    <definedName name="PRTFIN">#REF!</definedName>
    <definedName name="PRTOH">#REF!</definedName>
    <definedName name="PRTOHB">#REF!</definedName>
    <definedName name="PRTOTHER">#REF!</definedName>
    <definedName name="PRTOTHERB">#REF!</definedName>
    <definedName name="PRTP_L">#REF!</definedName>
    <definedName name="prtrecon">#REF!,#REF!,#REF!,#REF!</definedName>
    <definedName name="PRTSAL">#REF!</definedName>
    <definedName name="prys" localSheetId="18" hidden="1">table_inspection</definedName>
    <definedName name="prys" localSheetId="17" hidden="1">table_inspection</definedName>
    <definedName name="prys" hidden="1">table_inspection</definedName>
    <definedName name="ps">#REF!</definedName>
    <definedName name="PSCo_COS" localSheetId="19">#REF!</definedName>
    <definedName name="PSCo_COS" localSheetId="15">#REF!</definedName>
    <definedName name="PSCo_COS" localSheetId="17">#REF!</definedName>
    <definedName name="PSCo_COS">#REF!</definedName>
    <definedName name="PSL1_1">#REF!</definedName>
    <definedName name="PSL1_2">#REF!</definedName>
    <definedName name="PSL2_1">#REF!</definedName>
    <definedName name="PSL2_2">#REF!</definedName>
    <definedName name="PSLC_1">#REF!</definedName>
    <definedName name="PSLC_2">#REF!</definedName>
    <definedName name="PSLJ8LG">#N/A</definedName>
    <definedName name="psnh1">#REF!</definedName>
    <definedName name="psnh2">#REF!</definedName>
    <definedName name="psnhcoc">#REF!</definedName>
    <definedName name="PSNHCOC2">#REF!</definedName>
    <definedName name="PSOKI6">#N/A</definedName>
    <definedName name="PTAX">#REF!</definedName>
    <definedName name="ptax00">#REF!</definedName>
    <definedName name="ptax01">#REF!</definedName>
    <definedName name="PTAX94">#REF!</definedName>
    <definedName name="PTAX96">#REF!</definedName>
    <definedName name="PTAX97">#REF!</definedName>
    <definedName name="ptax98">#REF!</definedName>
    <definedName name="ptax99">#REF!</definedName>
    <definedName name="PTC_Switch">#REF!</definedName>
    <definedName name="PTCD">#REF!</definedName>
    <definedName name="ptcdebtyr1" localSheetId="17">#REF!</definedName>
    <definedName name="ptcdebtyr1">#REF!</definedName>
    <definedName name="ptcdebtyr10" localSheetId="17">#REF!</definedName>
    <definedName name="ptcdebtyr10">#REF!</definedName>
    <definedName name="ptcdebtyr11" localSheetId="17">#REF!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TCexpire">#REF!</definedName>
    <definedName name="PTFAlloc">#REF!</definedName>
    <definedName name="PTN3_1">#REF!</definedName>
    <definedName name="PTN3_2">#REF!</definedName>
    <definedName name="PTN4_1">#REF!</definedName>
    <definedName name="PTN4_2">#REF!</definedName>
    <definedName name="PTNC_1">#REF!</definedName>
    <definedName name="PTNC_2">#REF!</definedName>
    <definedName name="PtnrType">#REF!</definedName>
    <definedName name="PTP95_Cost_Mw_Month">#REF!</definedName>
    <definedName name="PTP95_Cost_Mwh">#REF!</definedName>
    <definedName name="PTP96_Cost_Mw_Month">#REF!</definedName>
    <definedName name="PTP96_Cost_Mwh_Month">#REF!</definedName>
    <definedName name="pttest">#REF!</definedName>
    <definedName name="PUB">#REF!</definedName>
    <definedName name="purchase">#REF!</definedName>
    <definedName name="purchase?">#REF!</definedName>
    <definedName name="Purchase_Price">#REF!</definedName>
    <definedName name="Purchase_Price_Plant">#REF!</definedName>
    <definedName name="PURE">#REF!</definedName>
    <definedName name="PUREC">#REF!</definedName>
    <definedName name="Purpose">#REF!</definedName>
    <definedName name="PURPWR">#REF!</definedName>
    <definedName name="PURSVC">#REF!</definedName>
    <definedName name="pv">#REF!</definedName>
    <definedName name="PV_Delta">#REF!</definedName>
    <definedName name="PXAG">#REF!</definedName>
    <definedName name="PXAG_561">#REF!</definedName>
    <definedName name="PXAG_EAI">#REF!</definedName>
    <definedName name="PXAG_EGSI">#REF!</definedName>
    <definedName name="PXAG_ELI">#REF!</definedName>
    <definedName name="PXAG_EMI">#REF!</definedName>
    <definedName name="PXAG_ENOI">#REF!</definedName>
    <definedName name="PXAGBAD">#REF!</definedName>
    <definedName name="py_cent">#REF!</definedName>
    <definedName name="py_clint">#REF!</definedName>
    <definedName name="py_eec">#REF!</definedName>
    <definedName name="py_ei">#REF!</definedName>
    <definedName name="py_engl">#REF!</definedName>
    <definedName name="py_epc">#REF!</definedName>
    <definedName name="py_esc">#REF!</definedName>
    <definedName name="PY_Hours">#REF!</definedName>
    <definedName name="PYTX">#REF!</definedName>
    <definedName name="PZ_GAS">#REF!</definedName>
    <definedName name="PZ_HEAT">#REF!</definedName>
    <definedName name="PZ_PRINT">#REF!</definedName>
    <definedName name="q" localSheetId="18" hidden="1">{"MATALL",#N/A,FALSE,"Sheet4";"matclass",#N/A,FALSE,"Sheet4"}</definedName>
    <definedName name="q" localSheetId="17">#REF!</definedName>
    <definedName name="q" hidden="1">{"MATALL",#N/A,FALSE,"Sheet4";"matclass",#N/A,FALSE,"Sheet4"}</definedName>
    <definedName name="q_1" localSheetId="18" hidden="1">{#N/A,#N/A,FALSE,"BS_ESG ";#N/A,#N/A,FALSE,"P&amp;L_ESG"}</definedName>
    <definedName name="q_1" localSheetId="17" hidden="1">{#N/A,#N/A,FALSE,"BS_ESG ";#N/A,#N/A,FALSE,"P&amp;L_ESG"}</definedName>
    <definedName name="q_1" hidden="1">{#N/A,#N/A,FALSE,"BS_ESG ";#N/A,#N/A,FALSE,"P&amp;L_ESG"}</definedName>
    <definedName name="q_2" localSheetId="18" hidden="1">{#N/A,#N/A,FALSE,"BS_ESG ";#N/A,#N/A,FALSE,"P&amp;L_ESG"}</definedName>
    <definedName name="q_2" localSheetId="17" hidden="1">{#N/A,#N/A,FALSE,"BS_ESG ";#N/A,#N/A,FALSE,"P&amp;L_ESG"}</definedName>
    <definedName name="q_2" hidden="1">{#N/A,#N/A,FALSE,"BS_ESG ";#N/A,#N/A,FALSE,"P&amp;L_ESG"}</definedName>
    <definedName name="q_3" localSheetId="18" hidden="1">{#N/A,#N/A,FALSE,"BS_ESG ";#N/A,#N/A,FALSE,"P&amp;L_ESG"}</definedName>
    <definedName name="q_3" localSheetId="17" hidden="1">{#N/A,#N/A,FALSE,"BS_ESG ";#N/A,#N/A,FALSE,"P&amp;L_ESG"}</definedName>
    <definedName name="q_3" hidden="1">{#N/A,#N/A,FALSE,"BS_ESG ";#N/A,#N/A,FALSE,"P&amp;L_ESG"}</definedName>
    <definedName name="q_4" localSheetId="18" hidden="1">{#N/A,#N/A,FALSE,"BS_ESG ";#N/A,#N/A,FALSE,"P&amp;L_ESG"}</definedName>
    <definedName name="q_4" localSheetId="17" hidden="1">{#N/A,#N/A,FALSE,"BS_ESG ";#N/A,#N/A,FALSE,"P&amp;L_ESG"}</definedName>
    <definedName name="q_4" hidden="1">{#N/A,#N/A,FALSE,"BS_ESG ";#N/A,#N/A,FALSE,"P&amp;L_ESG"}</definedName>
    <definedName name="q_5" localSheetId="18" hidden="1">{#N/A,#N/A,FALSE,"BS_ESG ";#N/A,#N/A,FALSE,"P&amp;L_ESG"}</definedName>
    <definedName name="q_5" localSheetId="17" hidden="1">{#N/A,#N/A,FALSE,"BS_ESG ";#N/A,#N/A,FALSE,"P&amp;L_ESG"}</definedName>
    <definedName name="q_5" hidden="1">{#N/A,#N/A,FALSE,"BS_ESG ";#N/A,#N/A,FALSE,"P&amp;L_ESG"}</definedName>
    <definedName name="Q_EPS_Table">#REF!</definedName>
    <definedName name="q_MTEP06_App_AB_Facility" localSheetId="19">#REF!</definedName>
    <definedName name="q_MTEP06_App_AB_Facility" localSheetId="15">#REF!</definedName>
    <definedName name="q_MTEP06_App_AB_Facility" localSheetId="17">#REF!</definedName>
    <definedName name="q_MTEP06_App_AB_Facility">#REF!</definedName>
    <definedName name="q_MTEP06_App_AB_Projects" localSheetId="19">#REF!</definedName>
    <definedName name="q_MTEP06_App_AB_Projects" localSheetId="15">#REF!</definedName>
    <definedName name="q_MTEP06_App_AB_Projects" localSheetId="17">#REF!</definedName>
    <definedName name="q_MTEP06_App_AB_Projects">#REF!</definedName>
    <definedName name="Q_NQFund">#REF!</definedName>
    <definedName name="Q299_vs_Q298">#REF!</definedName>
    <definedName name="Q2Fcst" localSheetId="18" hidden="1">{#N/A,#N/A,FALSE,"TOTFINAL";#N/A,#N/A,FALSE,"FINPLAN";#N/A,#N/A,FALSE,"TOTMOTADJ";#N/A,#N/A,FALSE,"tieEQ";#N/A,#N/A,FALSE,"G";#N/A,#N/A,FALSE,"ELIMS";#N/A,#N/A,FALSE,"NEXTEL ADJ";#N/A,#N/A,FALSE,"MIMS";#N/A,#N/A,FALSE,"LMPS";#N/A,#N/A,FALSE,"CNSS";#N/A,#N/A,FALSE,"CSS";#N/A,#N/A,FALSE,"MCG";#N/A,#N/A,FALSE,"AECS";#N/A,#N/A,FALSE,"SPS";#N/A,#N/A,FALSE,"CORP"}</definedName>
    <definedName name="Q2Fcst" localSheetId="17" hidden="1">{#N/A,#N/A,FALSE,"TOTFINAL";#N/A,#N/A,FALSE,"FINPLAN";#N/A,#N/A,FALSE,"TOTMOTADJ";#N/A,#N/A,FALSE,"tieEQ";#N/A,#N/A,FALSE,"G";#N/A,#N/A,FALSE,"ELIMS";#N/A,#N/A,FALSE,"NEXTEL ADJ";#N/A,#N/A,FALSE,"MIMS";#N/A,#N/A,FALSE,"LMPS";#N/A,#N/A,FALSE,"CNSS";#N/A,#N/A,FALSE,"CSS";#N/A,#N/A,FALSE,"MCG";#N/A,#N/A,FALSE,"AECS";#N/A,#N/A,FALSE,"SPS";#N/A,#N/A,FALSE,"CORP"}</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AMT">#REF!</definedName>
    <definedName name="QAMT1">#REF!</definedName>
    <definedName name="QAMT2">#REF!</definedName>
    <definedName name="QAMT3">#REF!</definedName>
    <definedName name="QCALC">#REF!</definedName>
    <definedName name="qerg">#REF!</definedName>
    <definedName name="qerw"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stimate">#REF!</definedName>
    <definedName name="QProvision">#REF!</definedName>
    <definedName name="qq" localSheetId="18" hidden="1">{#N/A,#N/A,FALSE,"BS_ESG ";#N/A,#N/A,FALSE,"P&amp;L_ESG"}</definedName>
    <definedName name="qq" localSheetId="17" hidden="1">{#N/A,#N/A,FALSE,"BS_ESG ";#N/A,#N/A,FALSE,"P&amp;L_ESG"}</definedName>
    <definedName name="qq" hidden="1">{#N/A,#N/A,FALSE,"BS_ESG ";#N/A,#N/A,FALSE,"P&amp;L_ESG"}</definedName>
    <definedName name="QR"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y9_prelim_export">#REF!</definedName>
    <definedName name="qrySDP">#REF!</definedName>
    <definedName name="QSE">#REF!</definedName>
    <definedName name="QSESF">#REF!</definedName>
    <definedName name="QTAXCALC">#REF!</definedName>
    <definedName name="QTAXTI">#REF!</definedName>
    <definedName name="QTI">#REF!</definedName>
    <definedName name="Qtr">91.25</definedName>
    <definedName name="Qtr_PnL">#REF!</definedName>
    <definedName name="Qtr_Segment">#REF!</definedName>
    <definedName name="qtrn2">#REF!</definedName>
    <definedName name="Qty">#REF!</definedName>
    <definedName name="Qty_Cost_Select">#REF!</definedName>
    <definedName name="QUALTEC">#REF!</definedName>
    <definedName name="QUALTEC_QUALITY_SERVICES__INC.">#REF!</definedName>
    <definedName name="Quantities">#REF!</definedName>
    <definedName name="quarter">#REF!</definedName>
    <definedName name="Quarter_Segment">#REF!</definedName>
    <definedName name="Quarter_Table">#REF!</definedName>
    <definedName name="QUARTERLY">#REF!</definedName>
    <definedName name="Quarterly.Margin.Analysis">#REF!</definedName>
    <definedName name="QuarterlyDividend">#REF!</definedName>
    <definedName name="Quarters">#REF!</definedName>
    <definedName name="query">#REF!</definedName>
    <definedName name="Query_Module_Project_List_Export">#REF!</definedName>
    <definedName name="Query2">#REF!</definedName>
    <definedName name="queryp1">#REF!</definedName>
    <definedName name="questions">#REF!</definedName>
    <definedName name="QuickRatio">#REF!</definedName>
    <definedName name="qutlysubs">#REF!</definedName>
    <definedName name="qwe"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oiruqoewiruqpowieurq" localSheetId="18" hidden="1">{0;5;10;5;10;13;13;13;8;5;5;10;14;13;13;13;13;5;10;14;13;5;10;1;2;24}</definedName>
    <definedName name="qweoiruqoewiruqpowieurq" hidden="1">{0;5;10;5;10;13;13;13;8;5;5;10;14;13;13;13;13;5;10;14;13;5;10;1;2;24}</definedName>
    <definedName name="r.ref" localSheetId="17">#REF!</definedName>
    <definedName name="r.ref">#N/A</definedName>
    <definedName name="r_printfunction">#REF!</definedName>
    <definedName name="RA">#REF!</definedName>
    <definedName name="radiototals">#REF!</definedName>
    <definedName name="RandD">#REF!</definedName>
    <definedName name="range">#REF!</definedName>
    <definedName name="Rank_1">#REF!</definedName>
    <definedName name="Rank_10">#REF!</definedName>
    <definedName name="Rank_11">#REF!</definedName>
    <definedName name="Rank_2">#REF!</definedName>
    <definedName name="Rank_3">#REF!</definedName>
    <definedName name="Rank_4">#REF!</definedName>
    <definedName name="Rank_5">#REF!</definedName>
    <definedName name="Rank_6">#REF!</definedName>
    <definedName name="Rank_7">#REF!</definedName>
    <definedName name="Rank_8">#REF!</definedName>
    <definedName name="Rank_9">#REF!</definedName>
    <definedName name="rankaudience">#REF!</definedName>
    <definedName name="rankclearance">#REF!</definedName>
    <definedName name="rankfcc">#REF!</definedName>
    <definedName name="ranking">#REF!</definedName>
    <definedName name="Rankings">#REF!</definedName>
    <definedName name="RANKPRINT">#REF!</definedName>
    <definedName name="Rate">"1,2,3"</definedName>
    <definedName name="Rate_Case_Years">#REF!</definedName>
    <definedName name="Rate_CSW">#REF!</definedName>
    <definedName name="Rate_Reduction" localSheetId="17">#REF!</definedName>
    <definedName name="Rate_Reduction">#N/A</definedName>
    <definedName name="Rate_Reduction_Yearly_Amount" localSheetId="17">#REF!</definedName>
    <definedName name="Rate_Reduction_Yearly_Amount">#N/A</definedName>
    <definedName name="rate_schedule">#REF!</definedName>
    <definedName name="Rated" localSheetId="17">#REF!</definedName>
    <definedName name="Rated">#N/A</definedName>
    <definedName name="ratingsbroadcable">#REF!</definedName>
    <definedName name="RatingsChart">#REF!</definedName>
    <definedName name="RatingsChrt">#REF!</definedName>
    <definedName name="ratingsdaybroadcable">#REF!</definedName>
    <definedName name="RATINGSHARE">#REF!</definedName>
    <definedName name="ratingsharesum">#REF!</definedName>
    <definedName name="RATINGSHARESUMMARY">#REF!</definedName>
    <definedName name="RATINGSNETWORKNEWS">#REF!</definedName>
    <definedName name="RATINGSNETWORKS">#REF!</definedName>
    <definedName name="ratingsprime">#REF!</definedName>
    <definedName name="RATINGSPRIMENOV">#REF!</definedName>
    <definedName name="RATINGSSEASON">#REF!</definedName>
    <definedName name="ratingssummary">#REF!</definedName>
    <definedName name="Ratio">#REF!</definedName>
    <definedName name="Ratio_Analysis" localSheetId="17">#REF!</definedName>
    <definedName name="Ratio_Analysis">#N/A</definedName>
    <definedName name="RawMtrlInfl" localSheetId="17">#REF!</definedName>
    <definedName name="RawMtrlInfl">#N/A</definedName>
    <definedName name="RBN" localSheetId="17">#REF!</definedName>
    <definedName name="RBN">#REF!</definedName>
    <definedName name="RBU" localSheetId="17">#REF!</definedName>
    <definedName name="RBU">#REF!</definedName>
    <definedName name="Rd_Access_Lngth_TO">#REF!</definedName>
    <definedName name="Rd_Access_Width">#REF!</definedName>
    <definedName name="Rd_Access_Width_Restore">#REF!</definedName>
    <definedName name="Rd_Blasting">#REF!</definedName>
    <definedName name="Rd_Other_Lngth_TO">#REF!</definedName>
    <definedName name="Rd_Other_Width">#REF!</definedName>
    <definedName name="RD_PALLIATIVE">#REF!</definedName>
    <definedName name="Rd_PullOut_TO">#REF!</definedName>
    <definedName name="Rd_Service_Lngth_TO">#REF!</definedName>
    <definedName name="Rd_Service_Width">#REF!</definedName>
    <definedName name="Rd_Turnarounds_TO">#REF!</definedName>
    <definedName name="RD_WIDTHS">#REF!</definedName>
    <definedName name="RDVers">"2.10a"</definedName>
    <definedName name="Re">#REF!</definedName>
    <definedName name="read" localSheetId="18" hidden="1">{#N/A,#N/A,FALSE,"Hastax"}</definedName>
    <definedName name="read" localSheetId="17" hidden="1">{#N/A,#N/A,FALSE,"Hastax"}</definedName>
    <definedName name="read" hidden="1">{#N/A,#N/A,FALSE,"Hastax"}</definedName>
    <definedName name="Reading_Date">#REF!</definedName>
    <definedName name="RealizationPerGalDenbEthane">#REF!</definedName>
    <definedName name="RealizationPerGalDenbIsoButane">#REF!</definedName>
    <definedName name="RealizationPerGalDenbMethane">#REF!</definedName>
    <definedName name="RealizationPerGalDenbNorButane">#REF!</definedName>
    <definedName name="RealizationPerGalDenbPentanes">#REF!</definedName>
    <definedName name="RealizationPerGalDenbPropane">#REF!</definedName>
    <definedName name="RealizationPerGallonEthane">#REF!</definedName>
    <definedName name="RealizationPerGallonIsoButane">#REF!</definedName>
    <definedName name="RealizationPerGallonMethane">#REF!</definedName>
    <definedName name="RealizationPerGallonNormalButane">#REF!</definedName>
    <definedName name="RealizationPerGallonPentanesPlus">#REF!</definedName>
    <definedName name="RealizationPerGallonPropane">#REF!</definedName>
    <definedName name="RealizationPerGalXTXEthane">#REF!</definedName>
    <definedName name="RealizationPerGalXTXIsoButane">#REF!</definedName>
    <definedName name="RealizationPerGalXTXMethane">#REF!</definedName>
    <definedName name="RealizationPerGalXTXNormalButane">#REF!</definedName>
    <definedName name="RealizationPerGalXTXPentanesPlus">#REF!</definedName>
    <definedName name="RealizationPerGalXTXPropane">#REF!</definedName>
    <definedName name="rebecca">#REF!</definedName>
    <definedName name="rebecca2">#REF!</definedName>
    <definedName name="rebecca3">#REF!</definedName>
    <definedName name="rebecca4">#REF!</definedName>
    <definedName name="rebecca5">#REF!</definedName>
    <definedName name="rebecca6">#REF!</definedName>
    <definedName name="REC">#REF!</definedName>
    <definedName name="RECAP">#REF!</definedName>
    <definedName name="Reclass_Codes">#REF!</definedName>
    <definedName name="reclass_debt">#REF!</definedName>
    <definedName name="RECON">#REF!</definedName>
    <definedName name="reconciliation">#REF!</definedName>
    <definedName name="Reconciliation_Sheet">#REF!</definedName>
    <definedName name="Record1">#REF!</definedName>
    <definedName name="_xlnm.Recorder" localSheetId="17">#REF!</definedName>
    <definedName name="_xlnm.Recorder">#REF!</definedName>
    <definedName name="recur_exp" localSheetId="17">#REF!</definedName>
    <definedName name="recur_exp">#N/A</definedName>
    <definedName name="Redeem_MI">#REF!</definedName>
    <definedName name="RedemptionPayment">#REF!</definedName>
    <definedName name="ref">#REF!</definedName>
    <definedName name="Ref_Plants">#REF!</definedName>
    <definedName name="refco">#REF!</definedName>
    <definedName name="reference"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in">LEFT(#REF!)="Y"</definedName>
    <definedName name="Refinanced_Debt_Rate" localSheetId="17">#REF!</definedName>
    <definedName name="Refinanced_Debt_Rate">#N/A</definedName>
    <definedName name="RefreshSet">#REF!</definedName>
    <definedName name="Region">#REF!</definedName>
    <definedName name="Regulatory_RoR">#REF!</definedName>
    <definedName name="RELIABILITY" localSheetId="17">#REF!</definedName>
    <definedName name="RELIABILITY">#N/A</definedName>
    <definedName name="Rem">#REF!</definedName>
    <definedName name="RemAnnual">#REF!</definedName>
    <definedName name="RemittanceGoforth">#REF!</definedName>
    <definedName name="RemittanceNumber">#REF!</definedName>
    <definedName name="rename" localSheetId="18" hidden="1">{#N/A,#N/A,FALSE,"Aging Summary";#N/A,#N/A,FALSE,"Ratio Analysis";#N/A,#N/A,FALSE,"Test 120 Day Accts";#N/A,#N/A,FALSE,"Tickmarks"}</definedName>
    <definedName name="rename" localSheetId="17" hidden="1">{#N/A,#N/A,FALSE,"Aging Summary";#N/A,#N/A,FALSE,"Ratio Analysis";#N/A,#N/A,FALSE,"Test 120 Day Accts";#N/A,#N/A,FALSE,"Tickmarks"}</definedName>
    <definedName name="rename" hidden="1">{#N/A,#N/A,FALSE,"Aging Summary";#N/A,#N/A,FALSE,"Ratio Analysis";#N/A,#N/A,FALSE,"Test 120 Day Accts";#N/A,#N/A,FALSE,"Tickmarks"}</definedName>
    <definedName name="RENT">#REF!</definedName>
    <definedName name="Rent_and_Taxes">#REF!</definedName>
    <definedName name="rep">#REF!,#REF!,#REF!,#REF!</definedName>
    <definedName name="RepAll">#REF!</definedName>
    <definedName name="RepAllFormat">#REF!</definedName>
    <definedName name="RepAllHead">#REF!</definedName>
    <definedName name="Repay_Debt">#REF!</definedName>
    <definedName name="RepData">#REF!</definedName>
    <definedName name="RepDataFormat">#REF!</definedName>
    <definedName name="RepDataMoney1">#REF!</definedName>
    <definedName name="RepDataMoney2">#REF!</definedName>
    <definedName name="RepDataMoney3">#REF!</definedName>
    <definedName name="RepDataMoney4">#REF!</definedName>
    <definedName name="RepDataPercent1">#REF!</definedName>
    <definedName name="RepDataPercent2">#REF!</definedName>
    <definedName name="RepDataPercent3">#REF!</definedName>
    <definedName name="RepDelete">#REF!</definedName>
    <definedName name="RepDollars">#REF!</definedName>
    <definedName name="Replacement_Rate">#REF!</definedName>
    <definedName name="REPLKW" localSheetId="17">#REF!</definedName>
    <definedName name="REPLKW">#N/A</definedName>
    <definedName name="Report">#REF!</definedName>
    <definedName name="REPORT_DATE">#REF!</definedName>
    <definedName name="Report1Layout">#REF!</definedName>
    <definedName name="Report1Title">#REF!</definedName>
    <definedName name="Report2Layout">#REF!</definedName>
    <definedName name="Report2Title">#REF!</definedName>
    <definedName name="Report3Layout">#REF!</definedName>
    <definedName name="Report3Title">#REF!</definedName>
    <definedName name="Report4Layout">#REF!</definedName>
    <definedName name="Report4Title">#REF!</definedName>
    <definedName name="ReportCol1">#REF!</definedName>
    <definedName name="ReportDate2">#REF!</definedName>
    <definedName name="ReportedNetIncome">#REF!</definedName>
    <definedName name="ReportedPretaxIncome">#REF!</definedName>
    <definedName name="ReportedTaxes">#REF!</definedName>
    <definedName name="ReportGroup" hidden="1">0</definedName>
    <definedName name="ReportRange">#REF!</definedName>
    <definedName name="reports">#REF!</definedName>
    <definedName name="Reports_File_Name">#REF!</definedName>
    <definedName name="ReportSelection">#REF!</definedName>
    <definedName name="RepPercent">#REF!</definedName>
    <definedName name="reqaretr">#REF!</definedName>
    <definedName name="Request">#REF!</definedName>
    <definedName name="RequestType">#REF!</definedName>
    <definedName name="Required_Amort_Hardcode">#REF!</definedName>
    <definedName name="rer"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S">#REF!</definedName>
    <definedName name="RES_CPB">#REF!</definedName>
    <definedName name="RES101_4124">#REF!</definedName>
    <definedName name="RES101_6000">#REF!</definedName>
    <definedName name="RES101_6001">#REF!</definedName>
    <definedName name="RES101_6120">#REF!</definedName>
    <definedName name="RES101_6124">#REF!</definedName>
    <definedName name="RES101_6125">#REF!</definedName>
    <definedName name="RES101_6126">#REF!</definedName>
    <definedName name="RES101_6127">#REF!</definedName>
    <definedName name="RES101_6128">#REF!</definedName>
    <definedName name="RES101_6210">#REF!</definedName>
    <definedName name="RES1B">#REF!</definedName>
    <definedName name="RES3B">#REF!</definedName>
    <definedName name="RESALE">#REF!</definedName>
    <definedName name="ResBENA">#REF!,#REF!,#REF!,#REF!,#REF!</definedName>
    <definedName name="Research">#REF!</definedName>
    <definedName name="RESEARCH10YR">#REF!</definedName>
    <definedName name="RESERVE_INT" localSheetId="17">#REF!</definedName>
    <definedName name="RESERVE_INT">#N/A</definedName>
    <definedName name="reserves">#REF!</definedName>
    <definedName name="ResetItemView">#REF!</definedName>
    <definedName name="resid_hand" localSheetId="17">#REF!</definedName>
    <definedName name="resid_hand">#N/A</definedName>
    <definedName name="ResInv_Method">#REF!</definedName>
    <definedName name="Resource">#REF!</definedName>
    <definedName name="Resource_Desc">#REF!</definedName>
    <definedName name="Resp_Civil_01">#REF!</definedName>
    <definedName name="Resp_Civil_03">#REF!</definedName>
    <definedName name="Resp_Civil_04">#REF!</definedName>
    <definedName name="Resp_Civil_05">#REF!</definedName>
    <definedName name="Resp_Civil_06">#REF!</definedName>
    <definedName name="Resp_Elec_01">#REF!</definedName>
    <definedName name="Resp_Elec_02">#REF!</definedName>
    <definedName name="Resp_SubS_01">#REF!</definedName>
    <definedName name="Resp_SubS_02">#REF!</definedName>
    <definedName name="restruct_tog" localSheetId="17">#REF!</definedName>
    <definedName name="restruct_tog">#N/A</definedName>
    <definedName name="Result" localSheetId="17">#REF!</definedName>
    <definedName name="Result">#N/A</definedName>
    <definedName name="Results_Graphs" localSheetId="17">#REF!</definedName>
    <definedName name="Results_Graphs">#REF!</definedName>
    <definedName name="Return__Prep.">#REF!</definedName>
    <definedName name="Return_Calculation" localSheetId="17">#REF!</definedName>
    <definedName name="Return_Calculation">#N/A</definedName>
    <definedName name="Return_Schedule" localSheetId="17">#REF!</definedName>
    <definedName name="Return_Schedule">#N/A</definedName>
    <definedName name="returnonstk">#REF!</definedName>
    <definedName name="rev" localSheetId="18" hidden="1">{#N/A,#N/A,FALSE,"Ratios - Classic";#N/A,#N/A,FALSE,"Share Proof - Classic";#N/A,#N/A,FALSE,"Per Share-Classic"}</definedName>
    <definedName name="rev" localSheetId="17" hidden="1">{#N/A,#N/A,FALSE,"Ratios - Classic";#N/A,#N/A,FALSE,"Share Proof - Classic";#N/A,#N/A,FALSE,"Per Share-Classic"}</definedName>
    <definedName name="rev" hidden="1">{#N/A,#N/A,FALSE,"Ratios - Classic";#N/A,#N/A,FALSE,"Share Proof - Classic";#N/A,#N/A,FALSE,"Per Share-Classic"}</definedName>
    <definedName name="Rev_96">#REF!</definedName>
    <definedName name="Rev_Ad_Revs">#REF!</definedName>
    <definedName name="Rev_Cost">#REF!</definedName>
    <definedName name="Rev_Field_Service">#REF!</definedName>
    <definedName name="Rev_Hook_Up_Fees">#REF!</definedName>
    <definedName name="Rev_KW">#REF!</definedName>
    <definedName name="Rev_Monthly_Fees">#REF!</definedName>
    <definedName name="rev_option" localSheetId="17">#REF!</definedName>
    <definedName name="rev_option">#N/A</definedName>
    <definedName name="Rev_Range">#REF!</definedName>
    <definedName name="Rev_Reconnect_Fees">#REF!</definedName>
    <definedName name="Rev_Rev_Per_Sub_Per_Month">#REF!</definedName>
    <definedName name="Rev_Tax">#REF!</definedName>
    <definedName name="Rev_TVA_Mag">#REF!</definedName>
    <definedName name="rev00">#REF!</definedName>
    <definedName name="revbalance">#REF!</definedName>
    <definedName name="revcon38">#REF!</definedName>
    <definedName name="revday26">#REF!</definedName>
    <definedName name="Revenue">#REF!</definedName>
    <definedName name="Revenue_Analysis_K">#REF!</definedName>
    <definedName name="Revenue_analysis_M">#REF!</definedName>
    <definedName name="Revenue_Mix">#REF!</definedName>
    <definedName name="Revenue_Presentation_format">#REF!</definedName>
    <definedName name="REVENUE10YR">#REF!</definedName>
    <definedName name="RevenuePFQ2">#REF!</definedName>
    <definedName name="REVENUERPT">#REF!</definedName>
    <definedName name="Revenues">#REF!</definedName>
    <definedName name="RevenuesPFQ2">#REF!</definedName>
    <definedName name="reverank97">#REF!</definedName>
    <definedName name="reverse_toll_gas">#REF!</definedName>
    <definedName name="reverse_toll_vols">#REF!</definedName>
    <definedName name="Review">#REF!</definedName>
    <definedName name="REVIEW_DATES">#REF!</definedName>
    <definedName name="ReviewedBy">#REF!</definedName>
    <definedName name="revises" localSheetId="18" hidden="1">{"SEP",#N/A,FALSE,"SEP"}</definedName>
    <definedName name="revises" hidden="1">{"SEP",#N/A,FALSE,"SEP"}</definedName>
    <definedName name="RevMap">#REF!</definedName>
    <definedName name="Revolver">#REF!</definedName>
    <definedName name="Revolver_Rate" localSheetId="17">#REF!</definedName>
    <definedName name="Revolver_Rate">#N/A</definedName>
    <definedName name="REVPERRATING">#REF!</definedName>
    <definedName name="revperviable">#REF!</definedName>
    <definedName name="revreq" localSheetId="19">#REF!</definedName>
    <definedName name="revreq" localSheetId="15">#REF!</definedName>
    <definedName name="revreq" localSheetId="17">#REF!</definedName>
    <definedName name="revreq">#REF!</definedName>
    <definedName name="revs">#REF!</definedName>
    <definedName name="rf" localSheetId="18"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 localSheetId="17">#REF!</definedName>
    <definedName name="RG">#N/A</definedName>
    <definedName name="RG_2" localSheetId="17">#REF!</definedName>
    <definedName name="RG_2">#N/A</definedName>
    <definedName name="rggfgrt" localSheetId="18" hidden="1">{"a",#N/A,FALSE,"Fact Sheet";"a",#N/A,FALSE,"DCFEVA";"a",#N/A,FALSE,"Statements";"a",#N/A,FALSE,"Quarterly";"a",#N/A,FALSE,"Q Grid";"a",#N/A,FALSE,"Stockval";"a",#N/A,FALSE,"DDM"}</definedName>
    <definedName name="rggfgrt" localSheetId="17" hidden="1">{"a",#N/A,FALSE,"Fact Sheet";"a",#N/A,FALSE,"DCFEVA";"a",#N/A,FALSE,"Statements";"a",#N/A,FALSE,"Quarterly";"a",#N/A,FALSE,"Q Grid";"a",#N/A,FALSE,"Stockval";"a",#N/A,FALSE,"DDM"}</definedName>
    <definedName name="rggfgrt" hidden="1">{"a",#N/A,FALSE,"Fact Sheet";"a",#N/A,FALSE,"DCFEVA";"a",#N/A,FALSE,"Statements";"a",#N/A,FALSE,"Quarterly";"a",#N/A,FALSE,"Q Grid";"a",#N/A,FALSE,"Stockval";"a",#N/A,FALSE,"DDM"}</definedName>
    <definedName name="rgytj">#REF!,#REF!,#REF!,#REF!</definedName>
    <definedName name="rHistoTitle">#REF!</definedName>
    <definedName name="RIC">#REF!</definedName>
    <definedName name="rich1">#REF!</definedName>
    <definedName name="rich2">#REF!</definedName>
    <definedName name="rich3">#REF!</definedName>
    <definedName name="rich4">#REF!</definedName>
    <definedName name="rich5">#REF!</definedName>
    <definedName name="RID">#REF!</definedName>
    <definedName name="RIDENOM">#REF!</definedName>
    <definedName name="RIFACTOR">#REF!</definedName>
    <definedName name="right">OFFSET(!A1,0,1)</definedName>
    <definedName name="rIndexTitle">#REF!</definedName>
    <definedName name="RINUMER">#REF!</definedName>
    <definedName name="RIP">#REF!</definedName>
    <definedName name="RiskAfterRecalcMacro">"Maximize_Cap_Structure"</definedName>
    <definedName name="RiskCollectDistributionSamples">2</definedName>
    <definedName name="RiskDet">TRUE</definedName>
    <definedName name="RiskFixedSeed">1</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ta" localSheetId="18" hidden="1">{#N/A,#N/A,TRUE,"TOTAL DISTRIBUTION";#N/A,#N/A,TRUE,"SOUTH";#N/A,#N/A,TRUE,"NORTHEAST";#N/A,#N/A,TRUE,"WEST"}</definedName>
    <definedName name="rita" localSheetId="17" hidden="1">{#N/A,#N/A,TRUE,"TOTAL DISTRIBUTION";#N/A,#N/A,TRUE,"SOUTH";#N/A,#N/A,TRUE,"NORTHEAST";#N/A,#N/A,TRUE,"WEST"}</definedName>
    <definedName name="rita" hidden="1">{#N/A,#N/A,TRUE,"TOTAL DISTRIBUTION";#N/A,#N/A,TRUE,"SOUTH";#N/A,#N/A,TRUE,"NORTHEAST";#N/A,#N/A,TRUE,"WEST"}</definedName>
    <definedName name="RIVERCITY">#REF!</definedName>
    <definedName name="rlw">#REF!,#REF!,#REF!,#REF!</definedName>
    <definedName name="rmcAccount">96050</definedName>
    <definedName name="rmcApplication">"MOTO"</definedName>
    <definedName name="rmcCategory">"PFCST"</definedName>
    <definedName name="rmcFrequency">"MON"</definedName>
    <definedName name="rmcName">"R0P014"</definedName>
    <definedName name="RMCOptions">"*000000000000000"</definedName>
    <definedName name="rmcPeriod">9609</definedName>
    <definedName name="RMM">#REF!</definedName>
    <definedName name="rngEscalation">#REF!</definedName>
    <definedName name="ROA">#REF!</definedName>
    <definedName name="Road_Soil">#REF!</definedName>
    <definedName name="ROB">#REF!</definedName>
    <definedName name="Robert">#REF!</definedName>
    <definedName name="Robson"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E">#REF!</definedName>
    <definedName name="RoHS_CND_Col">15</definedName>
    <definedName name="RoHS_Cur_Cost">#N/A</definedName>
    <definedName name="RoHS_PEC_Col">12</definedName>
    <definedName name="RoHS_USD_Col">14</definedName>
    <definedName name="roll_T_options?">#REF!</definedName>
    <definedName name="rolloverandoptionsreturn">#REF!</definedName>
    <definedName name="rolloverreturn">#REF!</definedName>
    <definedName name="Rollup">#REF!</definedName>
    <definedName name="RollupGroup">#REF!</definedName>
    <definedName name="Rothesay">#REF!</definedName>
    <definedName name="Rotor">#REF!</definedName>
    <definedName name="round">#REF!</definedName>
    <definedName name="Rounding" hidden="1">#REF!</definedName>
    <definedName name="RoundingOption">#REF!</definedName>
    <definedName name="row_Actual">#REF!</definedName>
    <definedName name="row_ActualCash">#REF!</definedName>
    <definedName name="row_ActualRev">#REF!</definedName>
    <definedName name="row_blank">#REF!,#REF!,#REF!,#REF!,#REF!,#REF!,#REF!</definedName>
    <definedName name="row_Budget">#REF!</definedName>
    <definedName name="row_BudgetCash">#REF!</definedName>
    <definedName name="row_BudgetRev">#REF!</definedName>
    <definedName name="row_data">#REF!,#REF!,#REF!,#REF!,#REF!,#REF!,#REF!</definedName>
    <definedName name="row_header">#REF!,#REF!,#REF!,#REF!,#REF!,#REF!,#REF!,#REF!,#REF!,#REF!,#REF!,#REF!,#REF!</definedName>
    <definedName name="row_Reforecast">#REF!</definedName>
    <definedName name="row_ReforecastCash">#REF!</definedName>
    <definedName name="row_ReforecastRev">#REF!</definedName>
    <definedName name="ROWS">#N/A</definedName>
    <definedName name="RowStart">#REF!</definedName>
    <definedName name="rPriceTitle">#REF!</definedName>
    <definedName name="Rpt1_RequiredRev">#REF!</definedName>
    <definedName name="rPVolTitle">#REF!</definedName>
    <definedName name="rr"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17">#REF!,#REF!,#REF!,#REF!</definedName>
    <definedName name="r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E">#REF!</definedName>
    <definedName name="rrr" localSheetId="18" hidden="1">{#N/A,#N/A,FALSE,"INPUTDATA";#N/A,#N/A,FALSE,"SUMMARY"}</definedName>
    <definedName name="rrr" localSheetId="17">#REF!</definedName>
    <definedName name="rrr" hidden="1">{#N/A,#N/A,FALSE,"INPUTDATA";#N/A,#N/A,FALSE,"SUMMARY"}</definedName>
    <definedName name="rrrr" localSheetId="10" hidden="1">{#N/A,#N/A,FALSE,"O&amp;M by processes";#N/A,#N/A,FALSE,"Elec Act vs Bud";#N/A,#N/A,FALSE,"G&amp;A";#N/A,#N/A,FALSE,"BGS";#N/A,#N/A,FALSE,"Res Cost"}</definedName>
    <definedName name="rrrr" localSheetId="15" hidden="1">{#N/A,#N/A,FALSE,"O&amp;M by processes";#N/A,#N/A,FALSE,"Elec Act vs Bud";#N/A,#N/A,FALSE,"G&amp;A";#N/A,#N/A,FALSE,"BGS";#N/A,#N/A,FALSE,"Res Cost"}</definedName>
    <definedName name="rrrr" localSheetId="18" hidden="1">{#N/A,#N/A,FALSE,"O&amp;M by processes";#N/A,#N/A,FALSE,"Elec Act vs Bud";#N/A,#N/A,FALSE,"G&amp;A";#N/A,#N/A,FALSE,"BGS";#N/A,#N/A,FALSE,"Res Cost"}</definedName>
    <definedName name="rrrr" localSheetId="17" hidden="1">{#N/A,#N/A,FALSE,"O&amp;M by processes";#N/A,#N/A,FALSE,"Elec Act vs Bud";#N/A,#N/A,FALSE,"G&amp;A";#N/A,#N/A,FALSE,"BGS";#N/A,#N/A,FALSE,"Res Cost"}</definedName>
    <definedName name="rrrr" hidden="1">{#N/A,#N/A,FALSE,"O&amp;M by processes";#N/A,#N/A,FALSE,"Elec Act vs Bud";#N/A,#N/A,FALSE,"G&amp;A";#N/A,#N/A,FALSE,"BGS";#N/A,#N/A,FALSE,"Res Cost"}</definedName>
    <definedName name="RSA">#REF!</definedName>
    <definedName name="rstwewre">#REF!</definedName>
    <definedName name="RTAX">#REF!</definedName>
    <definedName name="rtg">#REF!</definedName>
    <definedName name="RTNS2" localSheetId="17">#REF!</definedName>
    <definedName name="RTNS2">#N/A</definedName>
    <definedName name="RTT">#REF!</definedName>
    <definedName name="rtwegvs">#REF!</definedName>
    <definedName name="RTX">#REF!</definedName>
    <definedName name="rtyertye" localSheetId="18" hidden="1">{TRUE,TRUE,-1.25,-15.5,604.5,343.5,FALSE,FALSE,TRUE,TRUE,0,1,5,1,5,1,4,4,TRUE,TRUE,3,TRUE,1,TRUE,80,"Swvu.qtr._.earnings._.model.","ACwvu.qtr._.earnings._.model.",#N/A,FALSE,FALSE,0.65,0.5,1.25,1,2,"","",TRUE,FALSE,FALSE,FALSE,1,#N/A,1,1,"=R1C1:R36C16",FALSE,#N/A,#N/A,FALSE,FALSE,FALSE,1,#N/A,#N/A,FALSE,FALSE,TRUE,TRUE,TRUE}</definedName>
    <definedName name="rtyertye" localSheetId="17" hidden="1">{TRUE,TRUE,-1.25,-15.5,604.5,343.5,FALSE,FALSE,TRUE,TRUE,0,1,5,1,5,1,4,4,TRUE,TRUE,3,TRUE,1,TRUE,80,"Swvu.qtr._.earnings._.model.","ACwvu.qtr._.earnings._.model.",#N/A,FALSE,FALSE,0.65,0.5,1.25,1,2,"","",TRUE,FALSE,FALSE,FALSE,1,#N/A,1,1,"=R1C1:R36C16",FALSE,#N/A,#N/A,FALSE,FALSE,FALSE,1,#N/A,#N/A,FALSE,FALSE,TRUE,TRUE,TRUE}</definedName>
    <definedName name="rtyertye" hidden="1">{TRUE,TRUE,-1.25,-15.5,604.5,343.5,FALSE,FALSE,TRUE,TRUE,0,1,5,1,5,1,4,4,TRUE,TRUE,3,TRUE,1,TRUE,80,"Swvu.qtr._.earnings._.model.","ACwvu.qtr._.earnings._.model.",#N/A,FALSE,FALSE,0.65,0.5,1.25,1,2,"","",TRUE,FALSE,FALSE,FALSE,1,#N/A,1,1,"=R1C1:R36C16",FALSE,#N/A,#N/A,FALSE,FALSE,FALSE,1,#N/A,#N/A,FALSE,FALSE,TRUE,TRUE,TRUE}</definedName>
    <definedName name="rtyertyreyt" localSheetId="18"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localSheetId="17"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hidden="1">{TRUE,TRUE,-1.25,-15.5,604.5,343.5,FALSE,FALSE,TRUE,TRUE,0,1,#N/A,1,35,14.1666666666667,3,3,FALSE,TRUE,3,TRUE,1,TRUE,85,"Swvu.oil._.and._.gas._.details.","ACwvu.oil._.and._.gas._.details.",#N/A,FALSE,FALSE,0.75,0.75,1,1,1,"","",TRUE,FALSE,FALSE,FALSE,1,#N/A,1,1,"=R1C1:R59C11","=R1:R3",#N/A,#N/A,FALSE,FALSE,FALSE,1,#N/A,#N/A,FALSE,FALSE,TRUE,TRUE,TRUE}</definedName>
    <definedName name="rtyf">#REF!,#REF!,#REF!,#REF!</definedName>
    <definedName name="RU">#REF!</definedName>
    <definedName name="running_irr" localSheetId="17">#REF!</definedName>
    <definedName name="running_irr">#REF!</definedName>
    <definedName name="running_npv" localSheetId="17">#REF!</definedName>
    <definedName name="running_npv">#REF!</definedName>
    <definedName name="RunNoOut">#REF!</definedName>
    <definedName name="Rwvu.Comments._.MTH." hidden="1">#REF!</definedName>
    <definedName name="Rwvu.Comments._.QTR." hidden="1">#REF!,#REF!</definedName>
    <definedName name="Rwvu.Comments._.YTD." hidden="1">#REF!</definedName>
    <definedName name="Rwvu.Earnings." localSheetId="17" hidden="1">#REF!</definedName>
    <definedName name="Rwvu.Earnings." hidden="1">#REF!</definedName>
    <definedName name="Rwvu.MTH._.QTR._.YTD." hidden="1">#REF!,#REF!,#REF!</definedName>
    <definedName name="Rwvu.MTH._.YTD." hidden="1">#REF!</definedName>
    <definedName name="Rwvu.Qtr._.Earnings._.Model." hidden="1">#REF!</definedName>
    <definedName name="Rwvu.Table." localSheetId="17" hidden="1">#REF!,#REF!,#REF!,#REF!,#REF!</definedName>
    <definedName name="Rwvu.Table." hidden="1">#REF!,#REF!,#REF!,#REF!,#REF!</definedName>
    <definedName name="RXRPark">#REF!</definedName>
    <definedName name="ryku">#REF!</definedName>
    <definedName name="s" localSheetId="17" hidden="1">#REF!</definedName>
    <definedName name="s" hidden="1">#REF!</definedName>
    <definedName name="S_1"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AcctNum">#REF!</definedName>
    <definedName name="S_CY_Beg_Data">#REF!</definedName>
    <definedName name="S_LSRange1">#REF!</definedName>
    <definedName name="S_LSRange1Balance">#REF!</definedName>
    <definedName name="S_LSRange1Balance1">#REF!</definedName>
    <definedName name="S_LSRange1Balance2">#REF!</definedName>
    <definedName name="S_LSRange1Balance3">#REF!</definedName>
    <definedName name="sada" localSheetId="18" hidden="1">{"summary",#N/A,FALSE,"PCR DIRECTORY"}</definedName>
    <definedName name="sada" hidden="1">{"summary",#N/A,FALSE,"PCR DIRECTORY"}</definedName>
    <definedName name="SALARIES">#REF!</definedName>
    <definedName name="Salaries_Paid_1">#REF!</definedName>
    <definedName name="Salaries_Paid_2">#REF!</definedName>
    <definedName name="SALARY">#REF!</definedName>
    <definedName name="Sale_Price">#REF!</definedName>
    <definedName name="SALES">#REF!</definedName>
    <definedName name="Sales2" localSheetId="18" hidden="1">{"'Highlights'!$A$1:$M$123"}</definedName>
    <definedName name="Sales2" localSheetId="17" hidden="1">{"'Highlights'!$A$1:$M$123"}</definedName>
    <definedName name="Sales2" hidden="1">{"'Highlights'!$A$1:$M$123"}</definedName>
    <definedName name="SalesCAGR">#REF!</definedName>
    <definedName name="SalesRegions" localSheetId="18">{"S. California";"Pacific NW";"SouthWest";"Central";"SouthEast";"NorthEast"}</definedName>
    <definedName name="SalesRegions">{"S. California";"Pacific NW";"SouthWest";"Central";"SouthEast";"NorthEast"}</definedName>
    <definedName name="saletype" localSheetId="17">#REF!</definedName>
    <definedName name="saletype">#N/A</definedName>
    <definedName name="Sally_00">#REF!</definedName>
    <definedName name="Sally_01">#REF!</definedName>
    <definedName name="Sally_98">#REF!</definedName>
    <definedName name="Sally_99">#REF!</definedName>
    <definedName name="SALMTH">#REF!</definedName>
    <definedName name="sam" localSheetId="18" hidden="1">{#N/A,#N/A,FALSE,"Ratios - Classic";#N/A,#N/A,FALSE,"Share Proof - Classic";#N/A,#N/A,FALSE,"Per Share-Classic"}</definedName>
    <definedName name="sam" localSheetId="17" hidden="1">{#N/A,#N/A,FALSE,"Ratios - Classic";#N/A,#N/A,FALSE,"Share Proof - Classic";#N/A,#N/A,FALSE,"Per Share-Classic"}</definedName>
    <definedName name="sam" hidden="1">{#N/A,#N/A,FALSE,"Ratios - Classic";#N/A,#N/A,FALSE,"Share Proof - Classic";#N/A,#N/A,FALSE,"Per Share-Classic"}</definedName>
    <definedName name="saoj.ss">#REF!</definedName>
    <definedName name="Sap" hidden="1">"C4WBT4UJSCEM11HLET919CI2T"</definedName>
    <definedName name="sap_D0001_00000001">#REF!</definedName>
    <definedName name="sap_D0002_00000001">#REF!</definedName>
    <definedName name="sap_D0003_00000001">#REF!</definedName>
    <definedName name="sap_D0004_00000001">#REF!</definedName>
    <definedName name="sap_D0005_00000001">#REF!</definedName>
    <definedName name="sap_D0006_00000001">#REF!</definedName>
    <definedName name="sap_D0007_00000001">#REF!</definedName>
    <definedName name="sap_D0008_00000001">#REF!</definedName>
    <definedName name="sap_D0009_00000001">#REF!</definedName>
    <definedName name="sap_D0010_00000001">#REF!</definedName>
    <definedName name="sap_D0011_00000001">#REF!</definedName>
    <definedName name="sap_D0012_00000001">#REF!</definedName>
    <definedName name="sap_D0013_00000001">#REF!</definedName>
    <definedName name="sap_D0014_00000001">#REF!</definedName>
    <definedName name="sap_D0015_00000001">#REF!</definedName>
    <definedName name="sap_D0016_00000001">#REF!</definedName>
    <definedName name="sap_D0017_00000001">#REF!</definedName>
    <definedName name="sap_D0018_00000001">#REF!</definedName>
    <definedName name="sap_D0019_00000001">#REF!</definedName>
    <definedName name="sap_D0020_00000001">#REF!</definedName>
    <definedName name="sap_D0021_00000001">#REF!</definedName>
    <definedName name="sap_D0022_00000001">#REF!</definedName>
    <definedName name="sap_D0023_00000001">#REF!</definedName>
    <definedName name="sap_D0024_00000001">#REF!</definedName>
    <definedName name="sap_D0025_00000001">#REF!</definedName>
    <definedName name="sap_D0026_00000001">#REF!</definedName>
    <definedName name="sap_D0027_00000001">#REF!</definedName>
    <definedName name="sap_D0028_00000001">#REF!</definedName>
    <definedName name="sap_D0029_00000001">#REF!</definedName>
    <definedName name="sap_D0030_00000001">#REF!</definedName>
    <definedName name="sap_D0031_00000001">#REF!</definedName>
    <definedName name="sap_D0032_00000001">#REF!</definedName>
    <definedName name="sap_D0033_00000001">#REF!</definedName>
    <definedName name="sap_D0034_00000001">#REF!</definedName>
    <definedName name="sap_D0035_00000001">#REF!</definedName>
    <definedName name="sap_D0036_00000001">#REF!</definedName>
    <definedName name="sap_D0037_00000001">#REF!</definedName>
    <definedName name="sap_D0038_00000001">#REF!</definedName>
    <definedName name="sap_D0039_00000001">#REF!</definedName>
    <definedName name="sap_D0040_00000001">#REF!</definedName>
    <definedName name="sap_D0041_00000001">#REF!</definedName>
    <definedName name="sap_D0042_00000001">#REF!</definedName>
    <definedName name="sap_F0001">#REF!</definedName>
    <definedName name="sap_F0002">#REF!</definedName>
    <definedName name="sap_F0003">#REF!</definedName>
    <definedName name="SAP_Info">#REF!</definedName>
    <definedName name="sap_K0001">#REF!</definedName>
    <definedName name="sap_K0002">#REF!</definedName>
    <definedName name="sap_K0003">#REF!</definedName>
    <definedName name="sap_K0004">#REF!</definedName>
    <definedName name="sap_K0005">#REF!</definedName>
    <definedName name="sap_K0006">#REF!</definedName>
    <definedName name="sap_K0007">#REF!</definedName>
    <definedName name="sap_K0008">#REF!</definedName>
    <definedName name="sap_K0009">#REF!</definedName>
    <definedName name="sap_S0001">#REF!</definedName>
    <definedName name="sap_S0002">#REF!</definedName>
    <definedName name="sap_S0003">#REF!</definedName>
    <definedName name="sap_S0004">#REF!</definedName>
    <definedName name="sap_S0005">#REF!</definedName>
    <definedName name="sap_S0006">#REF!</definedName>
    <definedName name="sap_S0007">#REF!</definedName>
    <definedName name="sap_S0008">#REF!</definedName>
    <definedName name="sap_S0009">#REF!</definedName>
    <definedName name="sap_S0010">#REF!</definedName>
    <definedName name="sap_S0011">#REF!</definedName>
    <definedName name="sap_S0012">#REF!</definedName>
    <definedName name="sap_S0013">#REF!</definedName>
    <definedName name="sap_S0014">#REF!</definedName>
    <definedName name="sap_S0015">#REF!</definedName>
    <definedName name="sap_S0016">#REF!</definedName>
    <definedName name="sap_S0017">#REF!</definedName>
    <definedName name="sap_S0018">#REF!</definedName>
    <definedName name="sap_S0019">#REF!</definedName>
    <definedName name="sap_S0020">#REF!</definedName>
    <definedName name="sap_S0021">#REF!</definedName>
    <definedName name="sap_S0022">#REF!</definedName>
    <definedName name="sap_S0023">#REF!</definedName>
    <definedName name="sap_S0024">#REF!</definedName>
    <definedName name="sap_S0025">#REF!</definedName>
    <definedName name="sap_S0026">#REF!</definedName>
    <definedName name="sap_S0027">#REF!</definedName>
    <definedName name="sap_S0028">#REF!</definedName>
    <definedName name="sap_S0029">#REF!</definedName>
    <definedName name="sap_S0030">#REF!</definedName>
    <definedName name="sap_S0031">#REF!</definedName>
    <definedName name="sap_S0032">#REF!</definedName>
    <definedName name="sap_S0033">#REF!</definedName>
    <definedName name="sap_S0034">#REF!</definedName>
    <definedName name="sap_S0035">#REF!</definedName>
    <definedName name="sap_S0036">#REF!</definedName>
    <definedName name="sap_S0037">#REF!</definedName>
    <definedName name="sap_S0038">#REF!</definedName>
    <definedName name="sap_S0039">#REF!</definedName>
    <definedName name="sap_S0040">#REF!</definedName>
    <definedName name="sap_S0041">#REF!</definedName>
    <definedName name="sap_S0042">#REF!</definedName>
    <definedName name="sap_Z0001_00000001">#REF!</definedName>
    <definedName name="sap_Z0002_00000001">#REF!</definedName>
    <definedName name="sap_Z0003_00000001">#REF!</definedName>
    <definedName name="SAPBEXdnldView" hidden="1">"4FF00RAMDPJZ88O2AGW5D406R"</definedName>
    <definedName name="SAPBEXhrIndnt">1</definedName>
    <definedName name="SAPBEXrevision" hidden="1">1</definedName>
    <definedName name="SAPBEXsysID" localSheetId="17" hidden="1">"GP1"</definedName>
    <definedName name="SAPBEXsysID" hidden="1">"BWP"</definedName>
    <definedName name="SAPBEXwbID" localSheetId="17" hidden="1">"4MPO1CP18U4TA0W9HO5EI7ADP"</definedName>
    <definedName name="SAPBEXwbID" hidden="1">"3KKFFT2OE3M09AA9DMJ9WPQ2U"</definedName>
    <definedName name="SAPBEXwbID1" hidden="1">"4GFCYJPWBXEXEDJLJBH1DOQ0Z"</definedName>
    <definedName name="SAPCrosstab1">#REF!</definedName>
    <definedName name="SAPCrosstab12">#REF!</definedName>
    <definedName name="SAPCrosstab2">#REF!</definedName>
    <definedName name="SAPCrosstab4">#REF!</definedName>
    <definedName name="SAPCrosstab6">#REF!</definedName>
    <definedName name="SAPCrosstab8">#REF!</definedName>
    <definedName name="SAPsysID" hidden="1">"708C5W7SBKP804JT78WJ0JNKI"</definedName>
    <definedName name="SAPwbID" hidden="1">"ARS"</definedName>
    <definedName name="Sara" localSheetId="18">HLOOKUP(ProjectYear,tblEnergyRate,swEnergytbl+1)</definedName>
    <definedName name="Sara" localSheetId="17">HLOOKUP(ProjectYear,tblEnergyRate,swEnergytbl+1)</definedName>
    <definedName name="Sara">HLOOKUP(ProjectYear,tblEnergyRate,swEnergytbl+1)</definedName>
    <definedName name="saveFolder">#REF!</definedName>
    <definedName name="SaveNewFile">#N/A</definedName>
    <definedName name="SavingsPlan?">#REF!</definedName>
    <definedName name="sayds">#REF!</definedName>
    <definedName name="SBORDER">#REF!</definedName>
    <definedName name="SCADA">#REF!</definedName>
    <definedName name="SCADA_OPTION">#REF!</definedName>
    <definedName name="SCALC">#REF!</definedName>
    <definedName name="SCALPER">#REF!</definedName>
    <definedName name="SCDENOM">#REF!</definedName>
    <definedName name="scen">#REF!</definedName>
    <definedName name="Scenario">#REF!</definedName>
    <definedName name="Scenario_2">#REF!</definedName>
    <definedName name="Scenario_2A__Excite_Shares_Good___Conversion_of_Quips___Tainted">#REF!</definedName>
    <definedName name="Scenario_2b">#REF!</definedName>
    <definedName name="Scenario_2cont">#REF!</definedName>
    <definedName name="Scenario_3">#REF!</definedName>
    <definedName name="Scenario_4">#REF!</definedName>
    <definedName name="Scenario_sw">#REF!</definedName>
    <definedName name="Scenario_sw\">#REF!</definedName>
    <definedName name="scenario1a_absolut">#REF!</definedName>
    <definedName name="scenario1a_absolut_i">#REF!</definedName>
    <definedName name="scenario1a_coast">#REF!</definedName>
    <definedName name="scenario1b_absolut">#REF!</definedName>
    <definedName name="scenario1b_absolut_i">#REF!</definedName>
    <definedName name="scenario2a_absolut">#REF!</definedName>
    <definedName name="scenario2a_absolut_i">#REF!</definedName>
    <definedName name="scenario2a_coast">#REF!</definedName>
    <definedName name="scenario2b_absolut">#REF!</definedName>
    <definedName name="scenario2b_absolut_i">#REF!</definedName>
    <definedName name="scenario3a_absolut">#REF!</definedName>
    <definedName name="scenario3a_absolut_i">#REF!</definedName>
    <definedName name="scenario3a_coast">#REF!</definedName>
    <definedName name="SCFACTOR">#REF!</definedName>
    <definedName name="SCH">#REF!</definedName>
    <definedName name="ScheduledDebtRepayment">#REF!</definedName>
    <definedName name="SChurn">#REF!</definedName>
    <definedName name="SChurn1">#REF!</definedName>
    <definedName name="SChurn2">#REF!</definedName>
    <definedName name="SChurnRate">#REF!</definedName>
    <definedName name="SCNUMER">#REF!</definedName>
    <definedName name="SCR" localSheetId="17">#REF!</definedName>
    <definedName name="SCR">#N/A</definedName>
    <definedName name="sd" localSheetId="17" hidden="1">#REF!</definedName>
    <definedName name="sd" hidden="1">#REF!</definedName>
    <definedName name="sdewer" localSheetId="18">HLOOKUP(ProjectYear,tblCapRate,swCaptbl+1)</definedName>
    <definedName name="sdewer" localSheetId="17">HLOOKUP(ProjectYear,tblCapRate,swCaptbl+1)</definedName>
    <definedName name="sdewer">HLOOKUP(ProjectYear,tblCapRate,swCaptbl+1)</definedName>
    <definedName name="SDF" localSheetId="18" hidden="1">{TRUE,TRUE,-1.25,-15.5,604.5,343.5,FALSE,FALSE,TRUE,TRUE,0,1,#N/A,1,35,14.1666666666667,3,3,FALSE,TRUE,3,TRUE,1,TRUE,85,"Swvu.oil._.and._.gas._.details.","ACwvu.oil._.and._.gas._.details.",#N/A,FALSE,FALSE,0.75,0.75,1,1,1,"","",TRUE,FALSE,FALSE,FALSE,1,#N/A,1,1,"=R1C1:R59C11","=R1:R3",#N/A,#N/A,FALSE,FALSE,FALSE,1,#N/A,#N/A,FALSE,FALSE,TRUE,TRUE,TRUE}</definedName>
    <definedName name="sdf" localSheetId="17" hidden="1">{"SEP",#N/A,FALSE,"SEP"}</definedName>
    <definedName name="SDF" hidden="1">{TRUE,TRUE,-1.25,-15.5,604.5,343.5,FALSE,FALSE,TRUE,TRUE,0,1,#N/A,1,35,14.1666666666667,3,3,FALSE,TRUE,3,TRUE,1,TRUE,85,"Swvu.oil._.and._.gas._.details.","ACwvu.oil._.and._.gas._.details.",#N/A,FALSE,FALSE,0.75,0.75,1,1,1,"","",TRUE,FALSE,FALSE,FALSE,1,#N/A,1,1,"=R1C1:R59C11","=R1:R3",#N/A,#N/A,FALSE,FALSE,FALSE,1,#N/A,#N/A,FALSE,FALSE,TRUE,TRUE,TRUE}</definedName>
    <definedName name="sdf_qww" localSheetId="18" hidden="1">table_demob</definedName>
    <definedName name="sdf_qww" localSheetId="17" hidden="1">table_demob</definedName>
    <definedName name="sdf_qww" hidden="1">table_demob</definedName>
    <definedName name="sdfjsdfh" localSheetId="18" hidden="1">{"Income Budget",#N/A,FALSE,"98 Income";"Running GAAP Budget Income",#N/A,FALSE,"98 Income";"GAAP Actual",#N/A,FALSE,"98 Income";"GAAP Varinance",#N/A,FALSE,"98 Income"}</definedName>
    <definedName name="sdfjsdfh" hidden="1">{"Income Budget",#N/A,FALSE,"98 Income";"Running GAAP Budget Income",#N/A,FALSE,"98 Income";"GAAP Actual",#N/A,FALSE,"98 Income";"GAAP Varinance",#N/A,FALSE,"98 Income"}</definedName>
    <definedName name="sdfsdf" localSheetId="18"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localSheetId="1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sdfsdf"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adf" localSheetId="18" hidden="1">{"12 months",#N/A,FALSE,"Hourly"}</definedName>
    <definedName name="sdfsdfadf" hidden="1">{"12 months",#N/A,FALSE,"Hourly"}</definedName>
    <definedName name="sdkg">#REF!</definedName>
    <definedName name="sdytj">#REF!</definedName>
    <definedName name="SEC_Switch">#REF!</definedName>
    <definedName name="SEC199_Switch">#REF!</definedName>
    <definedName name="SECT1">#REF!</definedName>
    <definedName name="SECT2">#REF!</definedName>
    <definedName name="SECUR_GI">#REF!</definedName>
    <definedName name="SECUR_IS">#REF!</definedName>
    <definedName name="SECUR_KR">#REF!</definedName>
    <definedName name="securities">#REF!</definedName>
    <definedName name="sedfsd" localSheetId="17">#REF!</definedName>
    <definedName name="sedfsd">#REF!</definedName>
    <definedName name="SEED_DATE">#REF!</definedName>
    <definedName name="seg">#REF!</definedName>
    <definedName name="seg8c">#REF!</definedName>
    <definedName name="Seismic">#REF!</definedName>
    <definedName name="SEISMIC_REFRACTION_TEST">#REF!</definedName>
    <definedName name="SELECT">#N/A</definedName>
    <definedName name="SelectListCopy">#REF!</definedName>
    <definedName name="Sell_International_Assets" localSheetId="17">#REF!</definedName>
    <definedName name="Sell_International_Assets">#N/A</definedName>
    <definedName name="sell_short">#REF!</definedName>
    <definedName name="Sell_Trading_Assets" localSheetId="17">#REF!</definedName>
    <definedName name="Sell_Trading_Assets">#N/A</definedName>
    <definedName name="sematxinc">#REF!</definedName>
    <definedName name="SEN" localSheetId="17">#REF!</definedName>
    <definedName name="SEN">#N/A</definedName>
    <definedName name="sencount" hidden="1">1</definedName>
    <definedName name="senint">#REF!</definedName>
    <definedName name="SeniorDiscountNotes">#REF!</definedName>
    <definedName name="SeniorNotes">#REF!</definedName>
    <definedName name="SeniorRating">#REF!</definedName>
    <definedName name="SeniorSubNotes">#REF!</definedName>
    <definedName name="SENS" localSheetId="17">#REF!</definedName>
    <definedName name="SENS">#N/A</definedName>
    <definedName name="SENS1C">#REF!</definedName>
    <definedName name="SENS2C">#REF!</definedName>
    <definedName name="SENS3C">#REF!</definedName>
    <definedName name="SENS4C">#REF!</definedName>
    <definedName name="SENS5C">#REF!</definedName>
    <definedName name="SENSITIVITY" localSheetId="17">#REF!</definedName>
    <definedName name="Sensitivity">#REF!</definedName>
    <definedName name="sep"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01a" localSheetId="18" hidden="1">{"SEP",#N/A,FALSE,"SEP"}</definedName>
    <definedName name="SEP01a" hidden="1">{"SEP",#N/A,FALSE,"SEP"}</definedName>
    <definedName name="SeriesFormat">#REF!</definedName>
    <definedName name="serp">#REF!</definedName>
    <definedName name="sert">#REF!</definedName>
    <definedName name="Server">#REF!</definedName>
    <definedName name="Service_Metered">#REF!</definedName>
    <definedName name="set_of_books_id_valid_values">#REF!</definedName>
    <definedName name="Settlement">#REF!</definedName>
    <definedName name="seven" localSheetId="17">#REF!</definedName>
    <definedName name="SEVEN">#N/A</definedName>
    <definedName name="seven1">#REF!</definedName>
    <definedName name="seventeen">#REF!</definedName>
    <definedName name="seventeen1">#REF!</definedName>
    <definedName name="seventeen2">#REF!</definedName>
    <definedName name="SEVILLE">#REF!</definedName>
    <definedName name="sf">#REF!</definedName>
    <definedName name="SFD">#REF!</definedName>
    <definedName name="sfdrgse">#REF!</definedName>
    <definedName name="sfdsf"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gasd" localSheetId="18" hidden="1">{0,0,0,0;0,0,0,0;0,0,0,0;0,0,0,0;0,0,0,0;0,0,0,0;0,0,2,0;2,3,3,0;FALSE,FALSE,FALSE,FALSE;TRUE,FALSE,TRUE,TRUE;FALSE,FALSE,TRUE,TRUE;FALSE,0,2.78134444564786E-308,4.45015196281921E-308;7.78776275135711E-308,1.33504516457612E-307,2.22507555776164E-307,3.56012157274209E-307}</definedName>
    <definedName name="sfgasd" localSheetId="17" hidden="1">{0,0,0,0;0,0,0,0;0,0,0,0;0,0,0,0;0,0,0,0;0,0,0,0;0,0,2,0;2,3,3,0;FALSE,FALSE,FALSE,FALSE;TRUE,FALSE,TRUE,TRUE;FALSE,FALSE,TRUE,TRUE;FALSE,0,2.78134444564786E-308,4.45015196281921E-308;7.78776275135711E-308,1.33504516457612E-307,2.22507555776164E-307,3.56012157274209E-307}</definedName>
    <definedName name="sfgasd" hidden="1">{0,0,0,0;0,0,0,0;0,0,0,0;0,0,0,0;0,0,0,0;0,0,0,0;0,0,2,0;2,3,3,0;FALSE,FALSE,FALSE,FALSE;TRUE,FALSE,TRUE,TRUE;FALSE,FALSE,TRUE,TRUE;FALSE,0,2.78134444564786E-308,4.45015196281921E-308;7.78776275135711E-308,1.33504516457612E-307,2.22507555776164E-307,3.56012157274209E-307}</definedName>
    <definedName name="sfgds">#REF!</definedName>
    <definedName name="sfgg">#REF!</definedName>
    <definedName name="sfghjhx">#REF!</definedName>
    <definedName name="sfgsfgsdfg" localSheetId="18" hidden="1">{#N/A,#N/A,FALSE,"Aging Summary";#N/A,#N/A,FALSE,"Ratio Analysis";#N/A,#N/A,FALSE,"Test 120 Day Accts";#N/A,#N/A,FALSE,"Tickmarks"}</definedName>
    <definedName name="sfgsfgsdfg" localSheetId="17" hidden="1">{#N/A,#N/A,FALSE,"Aging Summary";#N/A,#N/A,FALSE,"Ratio Analysis";#N/A,#N/A,FALSE,"Test 120 Day Accts";#N/A,#N/A,FALSE,"Tickmarks"}</definedName>
    <definedName name="sfgsfgsdfg" hidden="1">{#N/A,#N/A,FALSE,"Aging Summary";#N/A,#N/A,FALSE,"Ratio Analysis";#N/A,#N/A,FALSE,"Test 120 Day Accts";#N/A,#N/A,FALSE,"Tickmarks"}</definedName>
    <definedName name="SFV">#REF!</definedName>
    <definedName name="SGandA">#REF!</definedName>
    <definedName name="SharePriceLTM">#REF!</definedName>
    <definedName name="SharePricePFY">#REF!</definedName>
    <definedName name="SharePricePFY1">#REF!</definedName>
    <definedName name="shareprime">#REF!</definedName>
    <definedName name="SHARES">#REF!</definedName>
    <definedName name="SHARESDILUTED">#REF!</definedName>
    <definedName name="sharesout">#REF!</definedName>
    <definedName name="SharesOutNow">#REF!</definedName>
    <definedName name="Sheet1Remark0">#REF!</definedName>
    <definedName name="Sheet1Remark1">#REF!</definedName>
    <definedName name="Sheet1Remark10">#REF!</definedName>
    <definedName name="Sheet1Remark11">#REF!</definedName>
    <definedName name="Sheet1Remark12">#REF!</definedName>
    <definedName name="Sheet1Remark13">#REF!</definedName>
    <definedName name="Sheet1Remark14">#REF!</definedName>
    <definedName name="Sheet1Remark15">#REF!</definedName>
    <definedName name="Sheet1Remark16">#REF!</definedName>
    <definedName name="Sheet1Remark17">#REF!</definedName>
    <definedName name="Sheet1Remark18">#REF!</definedName>
    <definedName name="Sheet1Remark19">#REF!</definedName>
    <definedName name="Sheet1Remark2">#REF!</definedName>
    <definedName name="Sheet1Remark20">#REF!</definedName>
    <definedName name="Sheet1Remark21">#REF!</definedName>
    <definedName name="Sheet1Remark22">#REF!</definedName>
    <definedName name="Sheet1Remark3">#REF!</definedName>
    <definedName name="Sheet1Remark4">#REF!</definedName>
    <definedName name="Sheet1Remark5">#REF!</definedName>
    <definedName name="Sheet1Remark6">#REF!</definedName>
    <definedName name="Sheet1Remark7">#REF!</definedName>
    <definedName name="Sheet1Remark8">#REF!</definedName>
    <definedName name="Sheet1Remark9">#REF!</definedName>
    <definedName name="Sheet1Unit0">#REF!</definedName>
    <definedName name="Sheet1Unit1">#REF!</definedName>
    <definedName name="Sheet1Unit10">#REF!</definedName>
    <definedName name="Sheet1Unit11">#REF!</definedName>
    <definedName name="Sheet1Unit12">#REF!</definedName>
    <definedName name="Sheet1Unit13">#REF!</definedName>
    <definedName name="Sheet1Unit14">#REF!</definedName>
    <definedName name="Sheet1Unit15">#REF!</definedName>
    <definedName name="Sheet1Unit16">#REF!</definedName>
    <definedName name="Sheet1Unit17">#REF!</definedName>
    <definedName name="Sheet1Unit18">#REF!</definedName>
    <definedName name="Sheet1Unit19">#REF!</definedName>
    <definedName name="Sheet1Unit2">#REF!</definedName>
    <definedName name="Sheet1Unit20">#REF!</definedName>
    <definedName name="Sheet1Unit21">#REF!</definedName>
    <definedName name="Sheet1Unit22">#REF!</definedName>
    <definedName name="Sheet1Unit23">#REF!</definedName>
    <definedName name="Sheet1Unit24">#REF!</definedName>
    <definedName name="Sheet1Unit25">#REF!</definedName>
    <definedName name="Sheet1Unit26">#REF!</definedName>
    <definedName name="Sheet1Unit3">#REF!</definedName>
    <definedName name="Sheet1Unit4">#REF!</definedName>
    <definedName name="Sheet1Unit5">#REF!</definedName>
    <definedName name="Sheet1Unit6">#REF!</definedName>
    <definedName name="Sheet1Unit7">#REF!</definedName>
    <definedName name="Sheet1Unit8">#REF!</definedName>
    <definedName name="Sheet1Unit9">#REF!</definedName>
    <definedName name="Sheet1Value0">#REF!</definedName>
    <definedName name="Sheet1Value1">#REF!</definedName>
    <definedName name="Sheet1Value10">#REF!</definedName>
    <definedName name="Sheet1Value100">#REF!</definedName>
    <definedName name="Sheet1Value101">#REF!</definedName>
    <definedName name="Sheet1Value102">#REF!</definedName>
    <definedName name="Sheet1Value103">#REF!</definedName>
    <definedName name="Sheet1Value104">#REF!</definedName>
    <definedName name="Sheet1Value11">#REF!</definedName>
    <definedName name="Sheet1Value12">#REF!</definedName>
    <definedName name="Sheet1Value13">#REF!</definedName>
    <definedName name="Sheet1Value14">#REF!</definedName>
    <definedName name="Sheet1Value15">#REF!</definedName>
    <definedName name="Sheet1Value16">#REF!</definedName>
    <definedName name="Sheet1Value17">#REF!</definedName>
    <definedName name="Sheet1Value18">#REF!</definedName>
    <definedName name="Sheet1Value19">#REF!</definedName>
    <definedName name="Sheet1Value2">#REF!</definedName>
    <definedName name="Sheet1Value20">#REF!</definedName>
    <definedName name="Sheet1Value21">#REF!</definedName>
    <definedName name="Sheet1Value22">#REF!</definedName>
    <definedName name="Sheet1Value23">#REF!</definedName>
    <definedName name="Sheet1Value24">#REF!</definedName>
    <definedName name="Sheet1Value25">#REF!</definedName>
    <definedName name="Sheet1Value26">#REF!</definedName>
    <definedName name="Sheet1Value27">#REF!</definedName>
    <definedName name="Sheet1Value28">#REF!</definedName>
    <definedName name="Sheet1Value29">#REF!</definedName>
    <definedName name="Sheet1Value3">#REF!</definedName>
    <definedName name="Sheet1Value30">#REF!</definedName>
    <definedName name="Sheet1Value31">#REF!</definedName>
    <definedName name="Sheet1Value32">#REF!</definedName>
    <definedName name="Sheet1Value33">#REF!</definedName>
    <definedName name="Sheet1Value34">#REF!</definedName>
    <definedName name="Sheet1Value35">#REF!</definedName>
    <definedName name="Sheet1Value36">#REF!</definedName>
    <definedName name="Sheet1Value37">#REF!</definedName>
    <definedName name="Sheet1Value38">#REF!</definedName>
    <definedName name="Sheet1Value39">#REF!</definedName>
    <definedName name="Sheet1Value4">#REF!</definedName>
    <definedName name="Sheet1Value40">#REF!</definedName>
    <definedName name="Sheet1Value41">#REF!</definedName>
    <definedName name="Sheet1Value42">#REF!</definedName>
    <definedName name="Sheet1Value43">#REF!</definedName>
    <definedName name="Sheet1Value44">#REF!</definedName>
    <definedName name="Sheet1Value45">#REF!</definedName>
    <definedName name="Sheet1Value46">#REF!</definedName>
    <definedName name="Sheet1Value47">#REF!</definedName>
    <definedName name="Sheet1Value48">#REF!</definedName>
    <definedName name="Sheet1Value49">#REF!</definedName>
    <definedName name="Sheet1Value5">#REF!</definedName>
    <definedName name="Sheet1Value50">#REF!</definedName>
    <definedName name="Sheet1Value51">#REF!</definedName>
    <definedName name="Sheet1Value52">#REF!</definedName>
    <definedName name="Sheet1Value53">#REF!</definedName>
    <definedName name="Sheet1Value54">#REF!</definedName>
    <definedName name="Sheet1Value55">#REF!</definedName>
    <definedName name="Sheet1Value56">#REF!</definedName>
    <definedName name="Sheet1Value57">#REF!</definedName>
    <definedName name="Sheet1Value58">#REF!</definedName>
    <definedName name="Sheet1Value59">#REF!</definedName>
    <definedName name="Sheet1Value6">#REF!</definedName>
    <definedName name="Sheet1Value60">#REF!</definedName>
    <definedName name="Sheet1Value61">#REF!</definedName>
    <definedName name="Sheet1Value62">#REF!</definedName>
    <definedName name="Sheet1Value63">#REF!</definedName>
    <definedName name="Sheet1Value64">#REF!</definedName>
    <definedName name="Sheet1Value65">#REF!</definedName>
    <definedName name="Sheet1Value66">#REF!</definedName>
    <definedName name="Sheet1Value67">#REF!</definedName>
    <definedName name="Sheet1Value68">#REF!</definedName>
    <definedName name="Sheet1Value69">#REF!</definedName>
    <definedName name="Sheet1Value7">#REF!</definedName>
    <definedName name="Sheet1Value70">#REF!</definedName>
    <definedName name="Sheet1Value71">#REF!</definedName>
    <definedName name="Sheet1Value72">#REF!</definedName>
    <definedName name="Sheet1Value73">#REF!</definedName>
    <definedName name="Sheet1Value74">#REF!</definedName>
    <definedName name="Sheet1Value75">#REF!</definedName>
    <definedName name="Sheet1Value76">#REF!</definedName>
    <definedName name="Sheet1Value77">#REF!</definedName>
    <definedName name="Sheet1Value78">#REF!</definedName>
    <definedName name="Sheet1Value79">#REF!</definedName>
    <definedName name="Sheet1Value8">#REF!</definedName>
    <definedName name="Sheet1Value80">#REF!</definedName>
    <definedName name="Sheet1Value81">#REF!</definedName>
    <definedName name="Sheet1Value82">#REF!</definedName>
    <definedName name="Sheet1Value83">#REF!</definedName>
    <definedName name="Sheet1Value84">#REF!</definedName>
    <definedName name="Sheet1Value85">#REF!</definedName>
    <definedName name="Sheet1Value86">#REF!</definedName>
    <definedName name="Sheet1Value87">#REF!</definedName>
    <definedName name="Sheet1Value88">#REF!</definedName>
    <definedName name="Sheet1Value89">#REF!</definedName>
    <definedName name="Sheet1Value9">#REF!</definedName>
    <definedName name="Sheet1Value90">#REF!</definedName>
    <definedName name="Sheet1Value91">#REF!</definedName>
    <definedName name="Sheet1Value92">#REF!</definedName>
    <definedName name="Sheet1Value93">#REF!</definedName>
    <definedName name="Sheet1Value94">#REF!</definedName>
    <definedName name="Sheet1Value95">#REF!</definedName>
    <definedName name="Sheet1Value96">#REF!</definedName>
    <definedName name="Sheet1Value97">#REF!</definedName>
    <definedName name="Sheet1Value98">#REF!</definedName>
    <definedName name="Sheet1Value99">#REF!</definedName>
    <definedName name="shelf">#REF!</definedName>
    <definedName name="shelly" localSheetId="18" hidden="1">{#N/A,#N/A,FALSE,"TOTFINAL";#N/A,#N/A,FALSE,"FINPLAN";#N/A,#N/A,FALSE,"TOTMOTADJ";#N/A,#N/A,FALSE,"tieEQ";#N/A,#N/A,FALSE,"G";#N/A,#N/A,FALSE,"ELIMS";#N/A,#N/A,FALSE,"NEXTEL ADJ";#N/A,#N/A,FALSE,"MIMS";#N/A,#N/A,FALSE,"LMPS";#N/A,#N/A,FALSE,"CNSS";#N/A,#N/A,FALSE,"CSS";#N/A,#N/A,FALSE,"MCG";#N/A,#N/A,FALSE,"AECS";#N/A,#N/A,FALSE,"SPS";#N/A,#N/A,FALSE,"CORP"}</definedName>
    <definedName name="shelly" localSheetId="17" hidden="1">{#N/A,#N/A,FALSE,"TOTFINAL";#N/A,#N/A,FALSE,"FINPLAN";#N/A,#N/A,FALSE,"TOTMOTADJ";#N/A,#N/A,FALSE,"tieEQ";#N/A,#N/A,FALSE,"G";#N/A,#N/A,FALSE,"ELIMS";#N/A,#N/A,FALSE,"NEXTEL ADJ";#N/A,#N/A,FALSE,"MIMS";#N/A,#N/A,FALSE,"LMPS";#N/A,#N/A,FALSE,"CNSS";#N/A,#N/A,FALSE,"CSS";#N/A,#N/A,FALSE,"MCG";#N/A,#N/A,FALSE,"AECS";#N/A,#N/A,FALSE,"SPS";#N/A,#N/A,FALSE,"CORP"}</definedName>
    <definedName name="shelly" hidden="1">{#N/A,#N/A,FALSE,"TOTFINAL";#N/A,#N/A,FALSE,"FINPLAN";#N/A,#N/A,FALSE,"TOTMOTADJ";#N/A,#N/A,FALSE,"tieEQ";#N/A,#N/A,FALSE,"G";#N/A,#N/A,FALSE,"ELIMS";#N/A,#N/A,FALSE,"NEXTEL ADJ";#N/A,#N/A,FALSE,"MIMS";#N/A,#N/A,FALSE,"LMPS";#N/A,#N/A,FALSE,"CNSS";#N/A,#N/A,FALSE,"CSS";#N/A,#N/A,FALSE,"MCG";#N/A,#N/A,FALSE,"AECS";#N/A,#N/A,FALSE,"SPS";#N/A,#N/A,FALSE,"CORP"}</definedName>
    <definedName name="Shifts">#REF!</definedName>
    <definedName name="Ship2013">#REF!</definedName>
    <definedName name="Ship2014">#REF!</definedName>
    <definedName name="Ship2015">#REF!</definedName>
    <definedName name="shiva" localSheetId="10" hidden="1">{#N/A,#N/A,FALSE,"O&amp;M by processes";#N/A,#N/A,FALSE,"Elec Act vs Bud";#N/A,#N/A,FALSE,"G&amp;A";#N/A,#N/A,FALSE,"BGS";#N/A,#N/A,FALSE,"Res Cost"}</definedName>
    <definedName name="shiva" localSheetId="15" hidden="1">{#N/A,#N/A,FALSE,"O&amp;M by processes";#N/A,#N/A,FALSE,"Elec Act vs Bud";#N/A,#N/A,FALSE,"G&amp;A";#N/A,#N/A,FALSE,"BGS";#N/A,#N/A,FALSE,"Res Cost"}</definedName>
    <definedName name="shiva" localSheetId="18" hidden="1">{#N/A,#N/A,FALSE,"O&amp;M by processes";#N/A,#N/A,FALSE,"Elec Act vs Bud";#N/A,#N/A,FALSE,"G&amp;A";#N/A,#N/A,FALSE,"BGS";#N/A,#N/A,FALSE,"Res Cost"}</definedName>
    <definedName name="shiva" localSheetId="17" hidden="1">{#N/A,#N/A,FALSE,"O&amp;M by processes";#N/A,#N/A,FALSE,"Elec Act vs Bud";#N/A,#N/A,FALSE,"G&amp;A";#N/A,#N/A,FALSE,"BGS";#N/A,#N/A,FALSE,"Res Cost"}</definedName>
    <definedName name="shiva" hidden="1">{#N/A,#N/A,FALSE,"O&amp;M by processes";#N/A,#N/A,FALSE,"Elec Act vs Bud";#N/A,#N/A,FALSE,"G&amp;A";#N/A,#N/A,FALSE,"BGS";#N/A,#N/A,FALSE,"Res Cost"}</definedName>
    <definedName name="SHL">#REF!</definedName>
    <definedName name="SHORT">#REF!</definedName>
    <definedName name="SHORTFALL_KW" localSheetId="17">#REF!</definedName>
    <definedName name="SHORTFALL_KW">#N/A</definedName>
    <definedName name="ShowData">#REF!</definedName>
    <definedName name="ShowDottedLine">#REF!</definedName>
    <definedName name="ShowGraph">#REF!</definedName>
    <definedName name="ShrinkageMcfEthane">#REF!</definedName>
    <definedName name="ShrinkageMcfIsoButane">#REF!</definedName>
    <definedName name="ShrinkageMcfNormalButane">#REF!</definedName>
    <definedName name="ShrinkageMcfPentanesPlus">#REF!</definedName>
    <definedName name="ShrinkageMcfPropane">#REF!</definedName>
    <definedName name="ShrinkageMmbtuEthane">#REF!</definedName>
    <definedName name="ShrinkageMmbtuIsoButane">#REF!</definedName>
    <definedName name="ShrinkageMmbtuNormalButane">#REF!</definedName>
    <definedName name="ShrinkageMmbtuPentanesPlus">#REF!</definedName>
    <definedName name="ShrinkageMmbtuPropane">#REF!</definedName>
    <definedName name="shSubsList">#REF!</definedName>
    <definedName name="SICcode">#REF!</definedName>
    <definedName name="SIDE">#REF!</definedName>
    <definedName name="siertxinc">#REF!</definedName>
    <definedName name="sign_date">#REF!</definedName>
    <definedName name="Signoff" localSheetId="18" hidden="1">{"summary",#N/A,FALSE,"PCR DIRECTORY"}</definedName>
    <definedName name="Signoff" hidden="1">{"summary",#N/A,FALSE,"PCR DIRECTORY"}</definedName>
    <definedName name="signonoff">#REF!</definedName>
    <definedName name="silc">#REF!</definedName>
    <definedName name="simoutaneous">#REF!</definedName>
    <definedName name="Site_Caliche">#REF!</definedName>
    <definedName name="Site_Gravel">#REF!</definedName>
    <definedName name="Sites" localSheetId="18" hidden="1">{#N/A,#N/A,TRUE,"TOTAL DISTRIBUTION";#N/A,#N/A,TRUE,"SOUTH";#N/A,#N/A,TRUE,"NORTHEAST";#N/A,#N/A,TRUE,"WEST"}</definedName>
    <definedName name="Sites" localSheetId="17" hidden="1">{#N/A,#N/A,TRUE,"TOTAL DISTRIBUTION";#N/A,#N/A,TRUE,"SOUTH";#N/A,#N/A,TRUE,"NORTHEAST";#N/A,#N/A,TRUE,"WEST"}</definedName>
    <definedName name="Sites" hidden="1">{#N/A,#N/A,TRUE,"TOTAL DISTRIBUTION";#N/A,#N/A,TRUE,"SOUTH";#N/A,#N/A,TRUE,"NORTHEAST";#N/A,#N/A,TRUE,"WEST"}</definedName>
    <definedName name="Sitesdate" localSheetId="18" hidden="1">{#N/A,#N/A,TRUE,"TOTAL DSBN";#N/A,#N/A,TRUE,"WEST";#N/A,#N/A,TRUE,"SOUTH";#N/A,#N/A,TRUE,"NORTHEAST"}</definedName>
    <definedName name="Sitesdate" localSheetId="17" hidden="1">{#N/A,#N/A,TRUE,"TOTAL DSBN";#N/A,#N/A,TRUE,"WEST";#N/A,#N/A,TRUE,"SOUTH";#N/A,#N/A,TRUE,"NORTHEAST"}</definedName>
    <definedName name="Sitesdate" hidden="1">{#N/A,#N/A,TRUE,"TOTAL DSBN";#N/A,#N/A,TRUE,"WEST";#N/A,#N/A,TRUE,"SOUTH";#N/A,#N/A,TRUE,"NORTHEAST"}</definedName>
    <definedName name="six" localSheetId="17">#REF!</definedName>
    <definedName name="SIX">#N/A</definedName>
    <definedName name="sixteen">#REF!</definedName>
    <definedName name="sixteen1">#REF!</definedName>
    <definedName name="size">#REF!</definedName>
    <definedName name="SizingColumn" localSheetId="17">#REF!</definedName>
    <definedName name="SizingColumn">#REF!</definedName>
    <definedName name="SJ">#REF!</definedName>
    <definedName name="sjhgfgj">#REF!</definedName>
    <definedName name="sjytuj">#REF!</definedName>
    <definedName name="sktvsum">#REF!</definedName>
    <definedName name="skyrtxinc">#REF!</definedName>
    <definedName name="SmallStats">#REF!</definedName>
    <definedName name="SMSFEE">#REF!</definedName>
    <definedName name="SMSFEE2">#REF!</definedName>
    <definedName name="SNew">#REF!</definedName>
    <definedName name="SO4ADD">#REF!</definedName>
    <definedName name="socoBasis">#REF!</definedName>
    <definedName name="SOF" localSheetId="17">#REF!</definedName>
    <definedName name="SOF">#N/A</definedName>
    <definedName name="Soil">#REF!</definedName>
    <definedName name="SoilType">#REF!</definedName>
    <definedName name="sol">#REF!</definedName>
    <definedName name="solver_adj" localSheetId="14" hidden="1">'8-Construction Loan'!$D$50</definedName>
    <definedName name="solver_adj" localSheetId="17" hidden="1">#REF!</definedName>
    <definedName name="solver_adj" hidden="1">#REF!</definedName>
    <definedName name="solver_cvg" localSheetId="14" hidden="1">0.0001</definedName>
    <definedName name="solver_cvg" hidden="1">0.001</definedName>
    <definedName name="solver_drv" localSheetId="14" hidden="1">1</definedName>
    <definedName name="solver_drv" hidden="1">1</definedName>
    <definedName name="solver_eng" localSheetId="14" hidden="1">1</definedName>
    <definedName name="solver_est" localSheetId="14" hidden="1">1</definedName>
    <definedName name="solver_est" hidden="1">1</definedName>
    <definedName name="solver_itr" localSheetId="14" hidden="1">2147483647</definedName>
    <definedName name="solver_itr" hidden="1">100</definedName>
    <definedName name="solver_lhs1" localSheetId="17" hidden="1">#REF!</definedName>
    <definedName name="solver_lhs1" hidden="1">#REF!</definedName>
    <definedName name="solver_lhs2" localSheetId="17" hidden="1">#REF!</definedName>
    <definedName name="solver_lhs2" hidden="1">#REF!</definedName>
    <definedName name="solver_lin" localSheetId="17" hidden="1">2</definedName>
    <definedName name="solver_lin" hidden="1">0</definedName>
    <definedName name="solver_mip" localSheetId="14" hidden="1">2147483647</definedName>
    <definedName name="solver_mni" localSheetId="14" hidden="1">30</definedName>
    <definedName name="solver_mrt" localSheetId="14" hidden="1">0.075</definedName>
    <definedName name="solver_msl" localSheetId="14" hidden="1">2</definedName>
    <definedName name="solver_neg" localSheetId="14" hidden="1">1</definedName>
    <definedName name="solver_neg" hidden="1">2</definedName>
    <definedName name="solver_nod" localSheetId="14" hidden="1">2147483647</definedName>
    <definedName name="solver_num" localSheetId="14" hidden="1">0</definedName>
    <definedName name="solver_num" localSheetId="17" hidden="1">1</definedName>
    <definedName name="solver_num" hidden="1">2</definedName>
    <definedName name="solver_nwt" localSheetId="14" hidden="1">1</definedName>
    <definedName name="solver_nwt" hidden="1">1</definedName>
    <definedName name="solver_opt" localSheetId="14" hidden="1">'8-Construction Loan'!$F$12</definedName>
    <definedName name="solver_opt" localSheetId="17" hidden="1">#REF!</definedName>
    <definedName name="solver_opt" hidden="1">#REF!</definedName>
    <definedName name="solver_pre" localSheetId="14" hidden="1">0.000001</definedName>
    <definedName name="solver_pre" hidden="1">0.000001</definedName>
    <definedName name="solver_rbv" localSheetId="14" hidden="1">1</definedName>
    <definedName name="solver_rel1" localSheetId="17" hidden="1">2</definedName>
    <definedName name="solver_rel1" hidden="1">1</definedName>
    <definedName name="solver_rel2" hidden="1">3</definedName>
    <definedName name="solver_rhs1" localSheetId="17" hidden="1">17</definedName>
    <definedName name="solver_rhs1" hidden="1">50</definedName>
    <definedName name="solver_rhs2" hidden="1">0</definedName>
    <definedName name="solver_rlx" localSheetId="14" hidden="1">2</definedName>
    <definedName name="solver_rsd" localSheetId="14" hidden="1">0</definedName>
    <definedName name="solver_scl" localSheetId="14" hidden="1">1</definedName>
    <definedName name="solver_scl" localSheetId="17" hidden="1">2</definedName>
    <definedName name="solver_scl" hidden="1">0</definedName>
    <definedName name="solver_sho" localSheetId="14" hidden="1">2</definedName>
    <definedName name="solver_sho" localSheetId="17" hidden="1">2</definedName>
    <definedName name="solver_sho" hidden="1">0</definedName>
    <definedName name="solver_ssz" localSheetId="14" hidden="1">100</definedName>
    <definedName name="solver_tim" localSheetId="14" hidden="1">2147483647</definedName>
    <definedName name="solver_tim" hidden="1">100</definedName>
    <definedName name="solver_tmp" hidden="1">0</definedName>
    <definedName name="solver_tol" localSheetId="14" hidden="1">0.01</definedName>
    <definedName name="solver_tol" hidden="1">0.05</definedName>
    <definedName name="solver_typ" localSheetId="14" hidden="1">3</definedName>
    <definedName name="solver_typ" localSheetId="17" hidden="1">1</definedName>
    <definedName name="solver_typ" hidden="1">3</definedName>
    <definedName name="solver_val" localSheetId="14" hidden="1">200000000</definedName>
    <definedName name="solver_val" localSheetId="17" hidden="1">0</definedName>
    <definedName name="solver_val" hidden="1">10.9</definedName>
    <definedName name="solver_ver" localSheetId="14" hidden="1">3</definedName>
    <definedName name="SOpening">#REF!</definedName>
    <definedName name="Sort" localSheetId="17">#REF!</definedName>
    <definedName name="SORT">#N/A</definedName>
    <definedName name="SORTMACRO">#REF!</definedName>
    <definedName name="SortRankingTable">#REF!</definedName>
    <definedName name="Source">#REF!</definedName>
    <definedName name="SourceDBname">#REF!</definedName>
    <definedName name="SourceStudyName">#REF!</definedName>
    <definedName name="SourceStudyNameCopy">#REF!</definedName>
    <definedName name="SourceUserName">#REF!</definedName>
    <definedName name="SOUTH_VIENNA">#REF!</definedName>
    <definedName name="SOV_Cost_CC_Cont_Total">#REF!</definedName>
    <definedName name="SOV_Cost_Civil_Othr_Total">#REF!</definedName>
    <definedName name="SOV_Cost_Construction_Total">#REF!</definedName>
    <definedName name="SOV_Cost_Cont_MA_Total">#REF!</definedName>
    <definedName name="SOV_Cost_Fnds_Total">#REF!</definedName>
    <definedName name="SOV_Cost_Misc_Const_Total">#REF!</definedName>
    <definedName name="SOV_Cost_Rds_Total">#REF!</definedName>
    <definedName name="SOV_Cost_Sub_Cont_Total">#REF!</definedName>
    <definedName name="SOV_Cost_WTG_Erec_Total">#REF!</definedName>
    <definedName name="SOV_Project_Total">#REF!</definedName>
    <definedName name="SOV_TLine_Matl_Total">#REF!</definedName>
    <definedName name="space" localSheetId="17">#REF!</definedName>
    <definedName name="SPACE">#N/A</definedName>
    <definedName name="Space1">#REF!</definedName>
    <definedName name="Space2">#REF!</definedName>
    <definedName name="Spanish_CPI">#REF!</definedName>
    <definedName name="Spanish_Stamp_Tax">#REF!</definedName>
    <definedName name="Spanner_Auto_File">"C:\Documents and Settings\linda\My Documents\Process .x2a"</definedName>
    <definedName name="SPARES_ST_TAX" localSheetId="17">#REF!</definedName>
    <definedName name="SPARES_ST_TAX">#N/A</definedName>
    <definedName name="spcompany" localSheetId="17">#REF!</definedName>
    <definedName name="spcompany">#N/A</definedName>
    <definedName name="SPDAT">"10/5/2004"</definedName>
    <definedName name="SPDT2">"20041005"</definedName>
    <definedName name="spec">#REF!</definedName>
    <definedName name="spffo" localSheetId="17">#REF!</definedName>
    <definedName name="spffo">#N/A</definedName>
    <definedName name="spffo2" localSheetId="17">#REF!</definedName>
    <definedName name="spffo2">#N/A</definedName>
    <definedName name="spffo3" localSheetId="17">#REF!</definedName>
    <definedName name="spffo3">#N/A</definedName>
    <definedName name="spffo4\" localSheetId="17">#REF!</definedName>
    <definedName name="spffo4\">#N/A</definedName>
    <definedName name="spffo5" localSheetId="17">#REF!</definedName>
    <definedName name="spffo5">#N/A</definedName>
    <definedName name="Spice">#REF!,#REF!,#REF!,#REF!,#REF!,#REF!,#REF!,#REF!,#REF!,#REF!,#REF!,#REF!,#REF!,#REF!,#REF!,#REF!</definedName>
    <definedName name="Splitters">#REF!</definedName>
    <definedName name="SPNAM">"TRBALANCE"</definedName>
    <definedName name="spname2" localSheetId="17">#REF!</definedName>
    <definedName name="spname2">#N/A</definedName>
    <definedName name="spname3" localSheetId="17">#REF!</definedName>
    <definedName name="spname3">#N/A</definedName>
    <definedName name="spname4" localSheetId="17">#REF!</definedName>
    <definedName name="spname4">#N/A</definedName>
    <definedName name="spname6" localSheetId="17">#REF!</definedName>
    <definedName name="spname6">#N/A</definedName>
    <definedName name="SPNMB">"2"</definedName>
    <definedName name="sponsorreturn">#REF!</definedName>
    <definedName name="spop1" localSheetId="17">#REF!</definedName>
    <definedName name="spop1">#N/A</definedName>
    <definedName name="spop2" localSheetId="17">#REF!</definedName>
    <definedName name="spop2">#N/A</definedName>
    <definedName name="spop3" localSheetId="17">#REF!</definedName>
    <definedName name="spop3">#N/A</definedName>
    <definedName name="spop4" localSheetId="17">#REF!</definedName>
    <definedName name="spop4">#N/A</definedName>
    <definedName name="SportPenBase">#REF!</definedName>
    <definedName name="SportPenWorst">#REF!</definedName>
    <definedName name="sportsprograms">#REF!</definedName>
    <definedName name="Spot_Purchases_and_Tailgate">#REF!</definedName>
    <definedName name="SPOTE_04">#REF!</definedName>
    <definedName name="spotrad12">#REF!</definedName>
    <definedName name="SpotsPerProg">#REF!</definedName>
    <definedName name="spottvradiograph">#REF!</definedName>
    <definedName name="spread">#REF!</definedName>
    <definedName name="spreadwith10">#REF!</definedName>
    <definedName name="spreadwith2011">#N/A</definedName>
    <definedName name="SpringCastle">#REF!</definedName>
    <definedName name="Springer_00">#REF!</definedName>
    <definedName name="Springer_01">#REF!</definedName>
    <definedName name="Springer_98">#REF!</definedName>
    <definedName name="Springer_99">#REF!</definedName>
    <definedName name="SPS_COS" localSheetId="19">#REF!</definedName>
    <definedName name="SPS_COS" localSheetId="2">#REF!</definedName>
    <definedName name="SPS_COS" localSheetId="15">#REF!</definedName>
    <definedName name="SPS_COS">#REF!</definedName>
    <definedName name="SPTIM">"154033"</definedName>
    <definedName name="SPWS_WBID" localSheetId="17">"B1C80735-5882-4AF2-B0B4-34EDD8A645E0"</definedName>
    <definedName name="SPWS_WBID">"6770D16C-B453-4883-9736-E9CCF832AEC8"</definedName>
    <definedName name="SR" localSheetId="17">#REF!</definedName>
    <definedName name="SR">#N/A</definedName>
    <definedName name="SR_2" localSheetId="17">#REF!</definedName>
    <definedName name="SR_2">#N/A</definedName>
    <definedName name="SR_BW_IS_4th_Pass" hidden="1">"47QU7MQZS7AA0RL6O5BR5NO4Z"</definedName>
    <definedName name="srhtrhtrhrth">#REF!</definedName>
    <definedName name="srtsu">#REF!</definedName>
    <definedName name="srtu">#REF!</definedName>
    <definedName name="srtyr">#REF!</definedName>
    <definedName name="srtyt">#REF!</definedName>
    <definedName name="srtythgf">#REF!</definedName>
    <definedName name="SSDD" localSheetId="17" hidden="1">#REF!</definedName>
    <definedName name="SSDD" hidden="1">#REF!</definedName>
    <definedName name="SSR_1999">#REF!</definedName>
    <definedName name="SSR_2000">#REF!</definedName>
    <definedName name="SSR_2001">#REF!</definedName>
    <definedName name="SSR_98">#REF!</definedName>
    <definedName name="sss"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localSheetId="17">#REF!,#REF!,#REF!,#REF!</definedName>
    <definedName name="sss"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s" localSheetId="18" hidden="1">{TRUE,TRUE,-1.25,-15.5,484.5,279.75,FALSE,FALSE,TRUE,TRUE,0,3,#N/A,1,#N/A,6.54545454545454,15.55,1,FALSE,FALSE,3,TRUE,1,FALSE,100,"Swvu.WP1.","ACwvu.WP1.",1,FALSE,FALSE,0.25,0.25,0.25,0.25,1,"","&amp;L&amp;D &amp;T NBW&amp;C&amp;P&amp;R&amp;F",FALSE,FALSE,FALSE,FALSE,1,100,#N/A,#N/A,FALSE,FALSE,#N/A,#N/A,FALSE,FALSE}</definedName>
    <definedName name="ssss" localSheetId="17" hidden="1">{TRUE,TRUE,-1.25,-15.5,484.5,279.75,FALSE,FALSE,TRUE,TRUE,0,3,#N/A,1,#N/A,6.54545454545454,15.55,1,FALSE,FALSE,3,TRUE,1,FALSE,100,"Swvu.WP1.","ACwvu.WP1.",1,FALSE,FALSE,0.25,0.25,0.25,0.25,1,"","&amp;L&amp;D &amp;T NBW&amp;C&amp;P&amp;R&amp;F",FALSE,FALSE,FALSE,FALSE,1,100,#N/A,#N/A,FALSE,FALSE,#N/A,#N/A,FALSE,FALSE}</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_File_Path">#REF!</definedName>
    <definedName name="St_File_Used">#REF!</definedName>
    <definedName name="staff">#REF!</definedName>
    <definedName name="Staffing_Plan_1">#REF!</definedName>
    <definedName name="Staffing_Plan_2">#REF!</definedName>
    <definedName name="START" localSheetId="17">#REF!</definedName>
    <definedName name="START">#REF!</definedName>
    <definedName name="start.year">#REF!</definedName>
    <definedName name="START_DATE">#REF!</definedName>
    <definedName name="start_month">#REF!</definedName>
    <definedName name="Start_Year">#REF!</definedName>
    <definedName name="START1" localSheetId="17">#REF!</definedName>
    <definedName name="START1">#N/A</definedName>
    <definedName name="StartColumnOut">#REF!</definedName>
    <definedName name="StartContractMonthCor">#REF!</definedName>
    <definedName name="STARTCR">#REF!</definedName>
    <definedName name="STARTDATE">#REF!</definedName>
    <definedName name="STARTDR">#REF!</definedName>
    <definedName name="StartEffDateCor">#REF!</definedName>
    <definedName name="StartRowOut">#REF!</definedName>
    <definedName name="Startup.Quarter" localSheetId="17">#REF!</definedName>
    <definedName name="Startup.Quarter">#N/A</definedName>
    <definedName name="stat">#REF!</definedName>
    <definedName name="State" localSheetId="17">#REF!</definedName>
    <definedName name="State">#REF!</definedName>
    <definedName name="State_Impacts_GenTie">#REF!</definedName>
    <definedName name="state_other">#REF!</definedName>
    <definedName name="State_Special">#REF!</definedName>
    <definedName name="State_Tx_Rate">#REF!</definedName>
    <definedName name="STATEA22">#REF!</definedName>
    <definedName name="STATEA6">#REF!</definedName>
    <definedName name="StateAB">#REF!</definedName>
    <definedName name="StateActivity">#REF!</definedName>
    <definedName name="STATEAFTER1">#REF!</definedName>
    <definedName name="statecurrent">#REF!</definedName>
    <definedName name="StateData">OFFSET(#REF!,,,COUNTA(#REF!),COUNTA(#REF!))</definedName>
    <definedName name="StateInstruction">#REF!</definedName>
    <definedName name="Statelist">#REF!</definedName>
    <definedName name="statelt">#REF!</definedName>
    <definedName name="StatementDate">#REF!</definedName>
    <definedName name="statements">#REF!</definedName>
    <definedName name="statenol1">#REF!</definedName>
    <definedName name="STATENOL12">#REF!</definedName>
    <definedName name="STATENOL13">#REF!</definedName>
    <definedName name="STATENOL22">#REF!</definedName>
    <definedName name="STATENOL24">#REF!</definedName>
    <definedName name="STATENOL25">#REF!</definedName>
    <definedName name="STATENOL33">#REF!</definedName>
    <definedName name="STATENOL44">#REF!</definedName>
    <definedName name="STATENOL55">#REF!</definedName>
    <definedName name="STATENOL6">#REF!</definedName>
    <definedName name="STATENOL66">#REF!</definedName>
    <definedName name="STATENOL77">#REF!</definedName>
    <definedName name="STATERATES">#REF!</definedName>
    <definedName name="STATETAXES">#REF!</definedName>
    <definedName name="StationGraph">#REF!</definedName>
    <definedName name="STATIONS">#REF!</definedName>
    <definedName name="STATIONVOLUME">#REF!</definedName>
    <definedName name="Stats_App">#REF!</definedName>
    <definedName name="Stats_Data">#REF!</definedName>
    <definedName name="Stats_DB">#REF!</definedName>
    <definedName name="Stats_EAC">#REF!</definedName>
    <definedName name="Stats_Rpt">#REF!</definedName>
    <definedName name="Stats_Title1">#REF!</definedName>
    <definedName name="Stats_Title2">#REF!</definedName>
    <definedName name="Stats1">#REF!</definedName>
    <definedName name="STATS2">#REF!</definedName>
    <definedName name="STATS3">#REF!</definedName>
    <definedName name="statsrevised" localSheetId="10" hidden="1">{#N/A,#N/A,FALSE,"O&amp;M by processes";#N/A,#N/A,FALSE,"Elec Act vs Bud";#N/A,#N/A,FALSE,"G&amp;A";#N/A,#N/A,FALSE,"BGS";#N/A,#N/A,FALSE,"Res Cost"}</definedName>
    <definedName name="statsrevised" localSheetId="15" hidden="1">{#N/A,#N/A,FALSE,"O&amp;M by processes";#N/A,#N/A,FALSE,"Elec Act vs Bud";#N/A,#N/A,FALSE,"G&amp;A";#N/A,#N/A,FALSE,"BGS";#N/A,#N/A,FALSE,"Res Cost"}</definedName>
    <definedName name="statsrevised" localSheetId="18" hidden="1">{#N/A,#N/A,FALSE,"O&amp;M by processes";#N/A,#N/A,FALSE,"Elec Act vs Bud";#N/A,#N/A,FALSE,"G&amp;A";#N/A,#N/A,FALSE,"BGS";#N/A,#N/A,FALSE,"Res Cost"}</definedName>
    <definedName name="statsrevised" localSheetId="17" hidden="1">{#N/A,#N/A,FALSE,"O&amp;M by processes";#N/A,#N/A,FALSE,"Elec Act vs Bud";#N/A,#N/A,FALSE,"G&amp;A";#N/A,#N/A,FALSE,"BGS";#N/A,#N/A,FALSE,"Res Cost"}</definedName>
    <definedName name="statsrevised" hidden="1">{#N/A,#N/A,FALSE,"O&amp;M by processes";#N/A,#N/A,FALSE,"Elec Act vs Bud";#N/A,#N/A,FALSE,"G&amp;A";#N/A,#N/A,FALSE,"BGS";#N/A,#N/A,FALSE,"Res Cost"}</definedName>
    <definedName name="Status" localSheetId="17">#REF!</definedName>
    <definedName name="Status">#REF!</definedName>
    <definedName name="Status2">#REF!</definedName>
    <definedName name="StatusCopy">#REF!</definedName>
    <definedName name="StatusCor">#REF!</definedName>
    <definedName name="StatusDG">#REF!</definedName>
    <definedName name="StatusOut">#REF!</definedName>
    <definedName name="statusquo" localSheetId="18" hidden="1">{#N/A,#N/A,FALSE,"T COST";#N/A,#N/A,FALSE,"COST_FH"}</definedName>
    <definedName name="statusquo" hidden="1">{#N/A,#N/A,FALSE,"T COST";#N/A,#N/A,FALSE,"COST_FH"}</definedName>
    <definedName name="STBORDER">#REF!</definedName>
    <definedName name="stc">#REF!</definedName>
    <definedName name="stck" localSheetId="18" hidden="1">{"Saldenliste",#N/A,FALSE,"H A Ü"}</definedName>
    <definedName name="stck" localSheetId="17" hidden="1">{"Saldenliste",#N/A,FALSE,"H A Ü"}</definedName>
    <definedName name="stck" hidden="1">{"Saldenliste",#N/A,FALSE,"H A Ü"}</definedName>
    <definedName name="StConsLia07">#REF!</definedName>
    <definedName name="StConsLia08">#REF!</definedName>
    <definedName name="Stconslia09">#REF!</definedName>
    <definedName name="Stconslia10">#REF!</definedName>
    <definedName name="Stconslia11">#REF!</definedName>
    <definedName name="StConslia12">#REF!</definedName>
    <definedName name="StConslia13">#REF!</definedName>
    <definedName name="StConslia14">#REF!</definedName>
    <definedName name="StConslia15">#REF!</definedName>
    <definedName name="STD">#REF!</definedName>
    <definedName name="stdalne_Scenario_1_List">#REF!</definedName>
    <definedName name="steam_prod" localSheetId="17">#REF!</definedName>
    <definedName name="steam_prod">#N/A</definedName>
    <definedName name="Steel_Bulks_HV">#REF!</definedName>
    <definedName name="Steel_Bulks_LV">#REF!</definedName>
    <definedName name="STEP">#REF!</definedName>
    <definedName name="StepUp_1">#REF!</definedName>
    <definedName name="StepUp_2">#REF!</definedName>
    <definedName name="STG" localSheetId="17">#REF!</definedName>
    <definedName name="STG">#N/A</definedName>
    <definedName name="sthbtf">#REF!</definedName>
    <definedName name="sthsrt">#REF!,#REF!,#REF!,#REF!</definedName>
    <definedName name="sthtyu">#REF!</definedName>
    <definedName name="STI">#REF!</definedName>
    <definedName name="STILL1040">#REF!</definedName>
    <definedName name="Stings_00">#REF!</definedName>
    <definedName name="Stings_01">#REF!</definedName>
    <definedName name="Stings_99">#REF!</definedName>
    <definedName name="stock.price">#REF!</definedName>
    <definedName name="storm08">#REF!</definedName>
    <definedName name="stormadd07">#REF!</definedName>
    <definedName name="stormadd09">#REF!</definedName>
    <definedName name="stormnew08">#REF!</definedName>
    <definedName name="STPOWER" localSheetId="17">#REF!</definedName>
    <definedName name="STPOWER">#N/A</definedName>
    <definedName name="STREET">#REF!</definedName>
    <definedName name="Strings">#REF!</definedName>
    <definedName name="Strip1_00">#REF!</definedName>
    <definedName name="Strip1_01">#REF!</definedName>
    <definedName name="Strip2_01">#REF!</definedName>
    <definedName name="Structures_Improvements">#REF!+#REF!</definedName>
    <definedName name="stryhrth">#REF!</definedName>
    <definedName name="StTax07">#REF!</definedName>
    <definedName name="StTax08">#REF!</definedName>
    <definedName name="StTax09">#REF!</definedName>
    <definedName name="sttax1">#REF!</definedName>
    <definedName name="StTax10">#REF!</definedName>
    <definedName name="StTax11">#REF!</definedName>
    <definedName name="StTax12">#REF!</definedName>
    <definedName name="StTax13">#REF!</definedName>
    <definedName name="StTax14">#REF!</definedName>
    <definedName name="StTax15">#REF!</definedName>
    <definedName name="sttax2">#REF!</definedName>
    <definedName name="StTaxAdj08">#REF!</definedName>
    <definedName name="StTaxAdj12">#REF!</definedName>
    <definedName name="StTaxAdj13">#REF!</definedName>
    <definedName name="StTaxAdj14">#REF!</definedName>
    <definedName name="StTaxAdj15">#REF!</definedName>
    <definedName name="StTaxDiff07">#REF!</definedName>
    <definedName name="StTaxDiff08">#REF!</definedName>
    <definedName name="StTaxDiff09">#REF!</definedName>
    <definedName name="StTaxDiff10">#REF!</definedName>
    <definedName name="StTaxDiff11">#REF!</definedName>
    <definedName name="StTaxDiff12">#REF!</definedName>
    <definedName name="StTaxDiff13">#REF!</definedName>
    <definedName name="StTaxDiff14">#REF!</definedName>
    <definedName name="StTaxDiff15">#REF!</definedName>
    <definedName name="stu">#REF!,#REF!,#REF!,#REF!</definedName>
    <definedName name="Studio_20TV">#REF!</definedName>
    <definedName name="Studio_OffNet1">#REF!</definedName>
    <definedName name="Studio_OffNet2">#REF!</definedName>
    <definedName name="Studio_Summ">#REF!</definedName>
    <definedName name="Studio_Theatrical">#REF!</definedName>
    <definedName name="Studio_TV">#REF!</definedName>
    <definedName name="StudyNameDG">#REF!</definedName>
    <definedName name="StudyNameOut">#REF!</definedName>
    <definedName name="stuff" localSheetId="17" hidden="1">#REF!</definedName>
    <definedName name="stuff" hidden="1">#REF!</definedName>
    <definedName name="styhrt">#REF!</definedName>
    <definedName name="style">#REF!</definedName>
    <definedName name="styytjuyt">#REF!,#REF!,#REF!,#REF!</definedName>
    <definedName name="SU">#REF!</definedName>
    <definedName name="SUB">#REF!</definedName>
    <definedName name="SUBCON">#REF!</definedName>
    <definedName name="Subcontract">#REF!</definedName>
    <definedName name="submit"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ordinatedRating">#REF!</definedName>
    <definedName name="Subs">#REF!</definedName>
    <definedName name="Subs_Camboriu">#REF!</definedName>
    <definedName name="SubS_Count">#REF!</definedName>
    <definedName name="Subs_Curitiba_Cable">#REF!</definedName>
    <definedName name="Subs_Curitiba_MMDS">#REF!</definedName>
    <definedName name="Subs_Florianopolis">#REF!</definedName>
    <definedName name="Subs_Fox">#REF!</definedName>
    <definedName name="Subs_Rio">#REF!</definedName>
    <definedName name="Subs_SP_Cable">#REF!</definedName>
    <definedName name="Subs_SP_MMDS">#REF!</definedName>
    <definedName name="SUBSANDHOMES">#REF!</definedName>
    <definedName name="SUBSEQUENT_YEAR_DATE">#REF!</definedName>
    <definedName name="SUBSEQUENT_YEAR_X">#REF!</definedName>
    <definedName name="SubStation_Rate">#REF!</definedName>
    <definedName name="SUBTITLE">#N/A</definedName>
    <definedName name="SUE" localSheetId="18" hidden="1">{#N/A,#N/A,TRUE,"TOTAL DISTRIBUTION";#N/A,#N/A,TRUE,"SOUTH";#N/A,#N/A,TRUE,"NORTHEAST";#N/A,#N/A,TRUE,"WEST"}</definedName>
    <definedName name="SUE" localSheetId="17" hidden="1">{#N/A,#N/A,TRUE,"TOTAL DISTRIBUTION";#N/A,#N/A,TRUE,"SOUTH";#N/A,#N/A,TRUE,"NORTHEAST";#N/A,#N/A,TRUE,"WEST"}</definedName>
    <definedName name="SUE" hidden="1">{#N/A,#N/A,TRUE,"TOTAL DISTRIBUTION";#N/A,#N/A,TRUE,"SOUTH";#N/A,#N/A,TRUE,"NORTHEAST";#N/A,#N/A,TRUE,"WEST"}</definedName>
    <definedName name="sum">#REF!</definedName>
    <definedName name="sumforeytd">#REF!</definedName>
    <definedName name="sumforeytd2">#REF!</definedName>
    <definedName name="SUMM">#REF!</definedName>
    <definedName name="Summary" localSheetId="17">#REF!</definedName>
    <definedName name="SUMMARY">#REF!</definedName>
    <definedName name="Summary_00">#REF!</definedName>
    <definedName name="Summary_01">#REF!</definedName>
    <definedName name="Summary_1998">#REF!</definedName>
    <definedName name="Summary_1999">#REF!</definedName>
    <definedName name="Summary_2000">#REF!</definedName>
    <definedName name="Summary_2001">#REF!</definedName>
    <definedName name="Summary_98">#REF!</definedName>
    <definedName name="Summary_99">#REF!</definedName>
    <definedName name="Summary_Outputs">#REF!</definedName>
    <definedName name="summarystat">#REF!</definedName>
    <definedName name="Sumplanytd">#REF!</definedName>
    <definedName name="sumptf2">#REF!</definedName>
    <definedName name="sumtran2">#REF!</definedName>
    <definedName name="sumtrans">#REF!</definedName>
    <definedName name="SumUDA">#REF!</definedName>
    <definedName name="SUPFUEL" localSheetId="17">#REF!</definedName>
    <definedName name="SUPFUEL">#N/A</definedName>
    <definedName name="Supplemental_Gas_Burn_Tariff">#REF!</definedName>
    <definedName name="support" localSheetId="10" hidden="1">{#N/A,#N/A,FALSE,"O&amp;M by processes";#N/A,#N/A,FALSE,"Elec Act vs Bud";#N/A,#N/A,FALSE,"G&amp;A";#N/A,#N/A,FALSE,"BGS";#N/A,#N/A,FALSE,"Res Cost"}</definedName>
    <definedName name="support" localSheetId="15" hidden="1">{#N/A,#N/A,FALSE,"O&amp;M by processes";#N/A,#N/A,FALSE,"Elec Act vs Bud";#N/A,#N/A,FALSE,"G&amp;A";#N/A,#N/A,FALSE,"BGS";#N/A,#N/A,FALSE,"Res Cost"}</definedName>
    <definedName name="support" localSheetId="18" hidden="1">{#N/A,#N/A,FALSE,"O&amp;M by processes";#N/A,#N/A,FALSE,"Elec Act vs Bud";#N/A,#N/A,FALSE,"G&amp;A";#N/A,#N/A,FALSE,"BGS";#N/A,#N/A,FALSE,"Res Cost"}</definedName>
    <definedName name="support" localSheetId="17"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0" hidden="1">{#N/A,#N/A,FALSE,"O&amp;M by processes";#N/A,#N/A,FALSE,"Elec Act vs Bud";#N/A,#N/A,FALSE,"G&amp;A";#N/A,#N/A,FALSE,"BGS";#N/A,#N/A,FALSE,"Res Cost"}</definedName>
    <definedName name="supporti" localSheetId="15" hidden="1">{#N/A,#N/A,FALSE,"O&amp;M by processes";#N/A,#N/A,FALSE,"Elec Act vs Bud";#N/A,#N/A,FALSE,"G&amp;A";#N/A,#N/A,FALSE,"BGS";#N/A,#N/A,FALSE,"Res Cost"}</definedName>
    <definedName name="supporti" localSheetId="18" hidden="1">{#N/A,#N/A,FALSE,"O&amp;M by processes";#N/A,#N/A,FALSE,"Elec Act vs Bud";#N/A,#N/A,FALSE,"G&amp;A";#N/A,#N/A,FALSE,"BGS";#N/A,#N/A,FALSE,"Res Cost"}</definedName>
    <definedName name="supporti" localSheetId="17" hidden="1">{#N/A,#N/A,FALSE,"O&amp;M by processes";#N/A,#N/A,FALSE,"Elec Act vs Bud";#N/A,#N/A,FALSE,"G&amp;A";#N/A,#N/A,FALSE,"BGS";#N/A,#N/A,FALSE,"Res Cost"}</definedName>
    <definedName name="supporti" hidden="1">{#N/A,#N/A,FALSE,"O&amp;M by processes";#N/A,#N/A,FALSE,"Elec Act vs Bud";#N/A,#N/A,FALSE,"G&amp;A";#N/A,#N/A,FALSE,"BGS";#N/A,#N/A,FALSE,"Res Cost"}</definedName>
    <definedName name="SUPPORTING_DATA_TO_UPLOAD">#REF!</definedName>
    <definedName name="surplus_pct" localSheetId="17">#REF!</definedName>
    <definedName name="surplus_pct">#REF!</definedName>
    <definedName name="surplus_point" localSheetId="17">#REF!</definedName>
    <definedName name="surplus_point">#REF!</definedName>
    <definedName name="surprise">#REF!</definedName>
    <definedName name="suz">#REF!</definedName>
    <definedName name="sv_5yr">#REF!</definedName>
    <definedName name="SV_AD">#REF!</definedName>
    <definedName name="SV_AD_REV">#REF!</definedName>
    <definedName name="SV_AFF5SUM">#REF!</definedName>
    <definedName name="sv_launch">#REF!</definedName>
    <definedName name="SV_Print">#REF!</definedName>
    <definedName name="SV_SUB">#REF!</definedName>
    <definedName name="svc_costs" localSheetId="17">#REF!</definedName>
    <definedName name="svc_costs">#N/A</definedName>
    <definedName name="SVP" localSheetId="17">#REF!</definedName>
    <definedName name="SVP">#REF!</definedName>
    <definedName name="Swag">#REF!</definedName>
    <definedName name="Swap_Amort">#REF!</definedName>
    <definedName name="switch">#REF!</definedName>
    <definedName name="Switchyard">#REF!</definedName>
    <definedName name="Swvu.All._.of._.Report." hidden="1">#REF!</definedName>
    <definedName name="Swvu.Comments._.MTH." hidden="1">#REF!</definedName>
    <definedName name="Swvu.Comments._.QTR." hidden="1">#REF!</definedName>
    <definedName name="Swvu.Comments._.YTD." hidden="1">#REF!</definedName>
    <definedName name="Swvu.earnings." localSheetId="17" hidden="1">#REF!</definedName>
    <definedName name="Swvu.earnings." hidden="1">#REF!</definedName>
    <definedName name="Swvu.MTH._.QTR._.YTD." hidden="1">#REF!</definedName>
    <definedName name="Swvu.MTH._.YTD." hidden="1">#REF!</definedName>
    <definedName name="Swvu.OP." localSheetId="17" hidden="1">#REF!</definedName>
    <definedName name="Swvu.OP." hidden="1">#REF!</definedName>
    <definedName name="synclear">#REF!</definedName>
    <definedName name="SynClearChrt">#REF!</definedName>
    <definedName name="Synergies">#REF!</definedName>
    <definedName name="Synergy" localSheetId="17">#REF!</definedName>
    <definedName name="Synergy">#N/A</definedName>
    <definedName name="t">#REF!</definedName>
    <definedName name="T_BS">#REF!</definedName>
    <definedName name="T_CFS">#REF!</definedName>
    <definedName name="T_E">#REF!</definedName>
    <definedName name="T_Line_Rate">#REF!</definedName>
    <definedName name="T1_Civil">#REF!</definedName>
    <definedName name="T1_PEM">#REF!</definedName>
    <definedName name="T2_Civil">#REF!</definedName>
    <definedName name="T2_PEM">#REF!</definedName>
    <definedName name="T5_AMORT" localSheetId="17">#REF!</definedName>
    <definedName name="T5_AMORT">#N/A</definedName>
    <definedName name="T5_COMFEE" localSheetId="17">#REF!</definedName>
    <definedName name="T5_COMFEE">#N/A</definedName>
    <definedName name="T5_DEBT" localSheetId="17">#REF!</definedName>
    <definedName name="T5_DEBT">#N/A</definedName>
    <definedName name="T5_FINCFEE" localSheetId="17">#REF!</definedName>
    <definedName name="T5_FINCFEE">#N/A</definedName>
    <definedName name="T5_GP" localSheetId="17">#REF!</definedName>
    <definedName name="T5_GP">#N/A</definedName>
    <definedName name="T5_RATE" localSheetId="17">#REF!</definedName>
    <definedName name="T5_RATE">#N/A</definedName>
    <definedName name="T5_TERM" localSheetId="17">#REF!</definedName>
    <definedName name="T5_TERM">#N/A</definedName>
    <definedName name="TABLE">#REF!</definedName>
    <definedName name="Table_of_Contents" localSheetId="17">#REF!</definedName>
    <definedName name="Table_of_Contents">#N/A</definedName>
    <definedName name="Table1">#REF!</definedName>
    <definedName name="Table1Start">#REF!</definedName>
    <definedName name="Table2">#REF!</definedName>
    <definedName name="table4">#REF!</definedName>
    <definedName name="TABLE4_1">#REF!</definedName>
    <definedName name="TABLE4_2">#REF!</definedName>
    <definedName name="TableHeader">#REF!</definedName>
    <definedName name="TableName">"Dummy"</definedName>
    <definedName name="Tacx_Factor">#REF!</definedName>
    <definedName name="take" localSheetId="18" hidden="1">{#N/A,#N/A,FALSE,"Input Data Sheet";#N/A,#N/A,FALSE,"Turnover";#N/A,#N/A,FALSE,"NSAR";#N/A,#N/A,FALSE,"Ratios-HUB";#N/A,#N/A,FALSE,"Capital Roll - Hub"}</definedName>
    <definedName name="take" localSheetId="17" hidden="1">{#N/A,#N/A,FALSE,"Input Data Sheet";#N/A,#N/A,FALSE,"Turnover";#N/A,#N/A,FALSE,"NSAR";#N/A,#N/A,FALSE,"Ratios-HUB";#N/A,#N/A,FALSE,"Capital Roll - Hub"}</definedName>
    <definedName name="take" hidden="1">{#N/A,#N/A,FALSE,"Input Data Sheet";#N/A,#N/A,FALSE,"Turnover";#N/A,#N/A,FALSE,"NSAR";#N/A,#N/A,FALSE,"Ratios-HUB";#N/A,#N/A,FALSE,"Capital Roll - Hub"}</definedName>
    <definedName name="TAMI" localSheetId="18" hidden="1">{"summary",#N/A,FALSE,"PCR DIRECTORY"}</definedName>
    <definedName name="TAMI" hidden="1">{"summary",#N/A,FALSE,"PCR DIRECTORY"}</definedName>
    <definedName name="TandF">#REF!</definedName>
    <definedName name="TandFHeading">#REF!</definedName>
    <definedName name="Tangent_Type">#REF!</definedName>
    <definedName name="TangibleBook">#REF!</definedName>
    <definedName name="tanstake1">#REF!</definedName>
    <definedName name="tanstake2">#REF!</definedName>
    <definedName name="tanstake3">#REF!</definedName>
    <definedName name="tanstake4">#REF!</definedName>
    <definedName name="tanstake5">#REF!</definedName>
    <definedName name="tar">#REF!</definedName>
    <definedName name="targ_name">#REF!</definedName>
    <definedName name="targ_number">#REF!</definedName>
    <definedName name="Targ1">#REF!</definedName>
    <definedName name="target">#REF!</definedName>
    <definedName name="Target_List">#REF!</definedName>
    <definedName name="Target_Price">#REF!</definedName>
    <definedName name="Target1" localSheetId="17">#REF!</definedName>
    <definedName name="target1">#REF!</definedName>
    <definedName name="target2" localSheetId="17">#REF!</definedName>
    <definedName name="target2">#REF!</definedName>
    <definedName name="target3" localSheetId="17">#REF!</definedName>
    <definedName name="target3">#REF!</definedName>
    <definedName name="target4" localSheetId="17">#REF!</definedName>
    <definedName name="target4">#REF!</definedName>
    <definedName name="target5">#REF!</definedName>
    <definedName name="target6">#REF!</definedName>
    <definedName name="TargetLboProjection">#REF!</definedName>
    <definedName name="TARIFF4" localSheetId="17">#REF!</definedName>
    <definedName name="TARIFF4">#N/A</definedName>
    <definedName name="TARIFF5" localSheetId="17">#REF!</definedName>
    <definedName name="TARIFF5">#N/A</definedName>
    <definedName name="TARIFF6" localSheetId="17">#REF!</definedName>
    <definedName name="TARIFF6">#N/A</definedName>
    <definedName name="Tarrif">#REF!</definedName>
    <definedName name="Task">#REF!</definedName>
    <definedName name="Task2">#REF!</definedName>
    <definedName name="TaskDescr">#REF!</definedName>
    <definedName name="TAX">0.0825</definedName>
    <definedName name="Tax_Adjustment">#REF!</definedName>
    <definedName name="tax_base_on_inc">#REF!</definedName>
    <definedName name="tax_basis">#REF!</definedName>
    <definedName name="Tax_Calculation" localSheetId="17">#REF!</definedName>
    <definedName name="Tax_Calculation">#N/A</definedName>
    <definedName name="tax_desc">#REF!</definedName>
    <definedName name="Tax_Effective">#REF!</definedName>
    <definedName name="Tax_Exempt_Rate">#REF!</definedName>
    <definedName name="Tax_Preparer">#REF!</definedName>
    <definedName name="Tax_Rate" localSheetId="17">#REF!</definedName>
    <definedName name="Tax_Rate">#N/A</definedName>
    <definedName name="Tax_Rate_Adj">#REF!</definedName>
    <definedName name="Tax_Reviewer">#REF!</definedName>
    <definedName name="Taxable_Income">#REF!</definedName>
    <definedName name="taxcalc" localSheetId="19">#REF!</definedName>
    <definedName name="taxcalc" localSheetId="15">#REF!</definedName>
    <definedName name="taxcalc" localSheetId="17">#REF!</definedName>
    <definedName name="taxcalc">#REF!</definedName>
    <definedName name="TaxDep" localSheetId="17">#REF!</definedName>
    <definedName name="TaxDep">#REF!</definedName>
    <definedName name="TaxEq_Return">#N/A</definedName>
    <definedName name="TaxEq_target">#N/A</definedName>
    <definedName name="TaxEquity" localSheetId="17">#REF!</definedName>
    <definedName name="TaxEquity">#REF!</definedName>
    <definedName name="taxes" localSheetId="17">#REF!</definedName>
    <definedName name="TAXES">#N/A</definedName>
    <definedName name="Taxes____000" localSheetId="17">#REF!</definedName>
    <definedName name="Taxes____000">#N/A</definedName>
    <definedName name="TAXINC">#REF!</definedName>
    <definedName name="TaxProvCalc">#REF!</definedName>
    <definedName name="taxr">#REF!</definedName>
    <definedName name="TaxRate" localSheetId="17">#REF!</definedName>
    <definedName name="TaxRate">#N/A</definedName>
    <definedName name="TaxStateSA">#REF!</definedName>
    <definedName name="TaxTfer">#REF!</definedName>
    <definedName name="TAXTI">#REF!</definedName>
    <definedName name="TaxTV">10%</definedName>
    <definedName name="TaxXL">5%</definedName>
    <definedName name="TaxYear">#REF!</definedName>
    <definedName name="tbl_CPIRates">#REF!</definedName>
    <definedName name="tbl_Damaris">#REF!</definedName>
    <definedName name="tbl_festub_ack">#REF!</definedName>
    <definedName name="tbl_festub_basa">#REF!</definedName>
    <definedName name="tbl_festub_details">#REF!</definedName>
    <definedName name="tbl_GDPPTCrates">#REF!</definedName>
    <definedName name="tbl_GDPrates">#REF!</definedName>
    <definedName name="tbl_InsRates">#REF!</definedName>
    <definedName name="tbl_LABORrates">#REF!</definedName>
    <definedName name="tbl_PTaxRates">#REF!</definedName>
    <definedName name="tblAvoidedCost">#REF!</definedName>
    <definedName name="tblEnergy">#REF!</definedName>
    <definedName name="tblEntity">#REF!</definedName>
    <definedName name="tblLegacy_Org_to_WBS_Suffix">#REF!</definedName>
    <definedName name="tblLegacy_to_NEET">#REF!</definedName>
    <definedName name="tblSubsList">#REF!</definedName>
    <definedName name="tblVesselPositionNames">#REF!</definedName>
    <definedName name="TC">#REF!</definedName>
    <definedName name="TCECAcquisition">#REF!</definedName>
    <definedName name="TCF">#REF!</definedName>
    <definedName name="tci_ol">#REF!</definedName>
    <definedName name="tci_sv">#REF!</definedName>
    <definedName name="TCOS_Year">#REF!</definedName>
    <definedName name="TDR_ITC">#REF!</definedName>
    <definedName name="TDR_TD">#REF!</definedName>
    <definedName name="TDRXS">#REF!</definedName>
    <definedName name="tdryfg">#REF!</definedName>
    <definedName name="TDS">#REF!</definedName>
    <definedName name="TDX">#REF!</definedName>
    <definedName name="TDX_TD">#REF!</definedName>
    <definedName name="tdytjyjtyj">#REF!</definedName>
    <definedName name="TE">#REF!</definedName>
    <definedName name="teagdz" localSheetId="18" hidden="1">{"Factsheet",#N/A,FALSE,"Fact";"Earnings",#N/A,FALSE,"Earnings";"BalanceSheet",#N/A,FALSE,"BalanceSheet";"Change in Cash",#N/A,FALSE,"CashFlow"}</definedName>
    <definedName name="teagdz" localSheetId="17" hidden="1">{"Factsheet",#N/A,FALSE,"Fact";"Earnings",#N/A,FALSE,"Earnings";"BalanceSheet",#N/A,FALSE,"BalanceSheet";"Change in Cash",#N/A,FALSE,"CashFlow"}</definedName>
    <definedName name="teagdz" hidden="1">{"Factsheet",#N/A,FALSE,"Fact";"Earnings",#N/A,FALSE,"Earnings";"BalanceSheet",#N/A,FALSE,"BalanceSheet";"Change in Cash",#N/A,FALSE,"CashFlow"}</definedName>
    <definedName name="teast" localSheetId="18" hidden="1">{#N/A,#N/A,TRUE,"TOTAL DSBN";#N/A,#N/A,TRUE,"WEST";#N/A,#N/A,TRUE,"SOUTH";#N/A,#N/A,TRUE,"NORTHEAST"}</definedName>
    <definedName name="teast" localSheetId="17" hidden="1">{#N/A,#N/A,TRUE,"TOTAL DSBN";#N/A,#N/A,TRUE,"WEST";#N/A,#N/A,TRUE,"SOUTH";#N/A,#N/A,TRUE,"NORTHEAST"}</definedName>
    <definedName name="teast" hidden="1">{#N/A,#N/A,TRUE,"TOTAL DSBN";#N/A,#N/A,TRUE,"WEST";#N/A,#N/A,TRUE,"SOUTH";#N/A,#N/A,TRUE,"NORTHEAST"}</definedName>
    <definedName name="tec_op_fee" localSheetId="17">#REF!</definedName>
    <definedName name="tec_op_fee">#N/A</definedName>
    <definedName name="Technology">#REF!</definedName>
    <definedName name="TECHOPS10YR">#REF!</definedName>
    <definedName name="tecotaxmeth" localSheetId="17">#REF!</definedName>
    <definedName name="tecotaxmeth">#N/A</definedName>
    <definedName name="tedebt_reduct" localSheetId="17">#REF!</definedName>
    <definedName name="tedebt_reduct">#N/A</definedName>
    <definedName name="Tel" localSheetId="17" hidden="1">#REF!</definedName>
    <definedName name="Tel" hidden="1">#REF!</definedName>
    <definedName name="telecom5">#REF!</definedName>
    <definedName name="Telecomsum">#REF!</definedName>
    <definedName name="temp">#REF!,#REF!,#REF!,#REF!</definedName>
    <definedName name="Temp4">#REF!</definedName>
    <definedName name="TEMPCELL">#REF!</definedName>
    <definedName name="TemplateID1">#REF!</definedName>
    <definedName name="TemplateID2">#REF!</definedName>
    <definedName name="tempperm">#REF!</definedName>
    <definedName name="temppt">#REF!,#REF!,#REF!,#REF!,#REF!,#REF!,#REF!,#REF!,#REF!,#REF!,#REF!,#REF!,#REF!,#REF!</definedName>
    <definedName name="ten" localSheetId="17">#REF!</definedName>
    <definedName name="TEN">#N/A</definedName>
    <definedName name="teo"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#REF!</definedName>
    <definedName name="teo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Q">#REF!</definedName>
    <definedName name="Term" localSheetId="17">#REF!</definedName>
    <definedName name="TERM">#N/A</definedName>
    <definedName name="Term_Loan_Amt">#REF!</definedName>
    <definedName name="Term_Loan_Cmp">#REF!</definedName>
    <definedName name="Term_Loan_DSR_Amt">#REF!</definedName>
    <definedName name="Term_Loan_DSR_Input">#REF!</definedName>
    <definedName name="Term_Loan_End">#REF!</definedName>
    <definedName name="Term_Loan_Input">#REF!</definedName>
    <definedName name="term7" localSheetId="17">#REF!</definedName>
    <definedName name="term7">#REF!</definedName>
    <definedName name="Terrain">#REF!</definedName>
    <definedName name="tes"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ss"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s"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17" hidden="1">"0rcAAB|LCAAAAAAABADsvQdgHEmWJSYvbcp7f0r1StfgdKEIgGATJNiQQBDswYjN5pLsHWlHIymrKoHKZVZlXWYWQMztnbz33nvvvffee||997o7nU4n99//P1xmZAFs9s5K2smeIYCqyB8/fnwfPyIe/x7vFmV6mddNUS0/|2h3vPNRmi|n1axYXnz20bo939799KPf4|g3Th5/t6rfTqrq7Zerlpo2Kb23bB69a4rPPpq37erR3btXV1fjq3v"</definedName>
    <definedName name="tes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localSheetId="18" hidden="1">{#N/A,#N/A,TRUE,"TOTAL DISTRIBUTION";#N/A,#N/A,TRUE,"SOUTH";#N/A,#N/A,TRUE,"NORTHEAST";#N/A,#N/A,TRUE,"WEST"}</definedName>
    <definedName name="test." localSheetId="17" hidden="1">{#N/A,#N/A,TRUE,"TOTAL DISTRIBUTION";#N/A,#N/A,TRUE,"SOUTH";#N/A,#N/A,TRUE,"NORTHEAST";#N/A,#N/A,TRUE,"WEST"}</definedName>
    <definedName name="test." hidden="1">{#N/A,#N/A,TRUE,"TOTAL DISTRIBUTION";#N/A,#N/A,TRUE,"SOUTH";#N/A,#N/A,TRUE,"NORTHEAST";#N/A,#N/A,TRUE,"WEST"}</definedName>
    <definedName name="TEST_YEAR_DATE">#REF!</definedName>
    <definedName name="TEST_YEAR_X">#REF!</definedName>
    <definedName name="TEST0" localSheetId="17">#REF!</definedName>
    <definedName name="TEST0">#REF!</definedName>
    <definedName name="TEST1" localSheetId="17">#REF!</definedName>
    <definedName name="TEST1">#REF!</definedName>
    <definedName name="TEST10" localSheetId="17">#REF!</definedName>
    <definedName name="TEST10">#REF!</definedName>
    <definedName name="TEST11" localSheetId="17">#REF!</definedName>
    <definedName name="TEST11">#REF!</definedName>
    <definedName name="test12" localSheetId="18" hidden="1">{"assumptions",#N/A,FALSE,"Scenario 1";"valuation",#N/A,FALSE,"Scenario 1"}</definedName>
    <definedName name="test12" localSheetId="17" hidden="1">{"assumptions",#N/A,FALSE,"Scenario 1";"valuation",#N/A,FALSE,"Scenario 1"}</definedName>
    <definedName name="test12" hidden="1">{"assumptions",#N/A,FALSE,"Scenario 1";"valuation",#N/A,FALSE,"Scenario 1"}</definedName>
    <definedName name="test13" localSheetId="18" hidden="1">{"LBO Summary",#N/A,FALSE,"Summary"}</definedName>
    <definedName name="test13" localSheetId="17" hidden="1">{"LBO Summary",#N/A,FALSE,"Summary"}</definedName>
    <definedName name="test13" hidden="1">{"LBO Summary",#N/A,FALSE,"Summary"}</definedName>
    <definedName name="test14" localSheetId="18" hidden="1">{"LBO Summary",#N/A,FALSE,"Summary";"Income Statement",#N/A,FALSE,"Model";"Cash Flow",#N/A,FALSE,"Model";"Balance Sheet",#N/A,FALSE,"Model";"Working Capital",#N/A,FALSE,"Model";"Pro Forma Balance Sheets",#N/A,FALSE,"PFBS";"Debt Balances",#N/A,FALSE,"Model";"Fee Schedules",#N/A,FALSE,"Model"}</definedName>
    <definedName name="test14" localSheetId="17"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18" hidden="1">{"LBO Summary",#N/A,FALSE,"Summary";"Income Statement",#N/A,FALSE,"Model";"Cash Flow",#N/A,FALSE,"Model";"Balance Sheet",#N/A,FALSE,"Model";"Working Capital",#N/A,FALSE,"Model";"Pro Forma Balance Sheets",#N/A,FALSE,"PFBS";"Debt Balances",#N/A,FALSE,"Model";"Fee Schedules",#N/A,FALSE,"Model"}</definedName>
    <definedName name="test15" localSheetId="17"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18" hidden="1">{"LBO Summary",#N/A,FALSE,"Summary";"Income Statement",#N/A,FALSE,"Model";"Cash Flow",#N/A,FALSE,"Model";"Balance Sheet",#N/A,FALSE,"Model";"Working Capital",#N/A,FALSE,"Model";"Pro Forma Balance Sheets",#N/A,FALSE,"PFBS";"Debt Balances",#N/A,FALSE,"Model";"Fee Schedules",#N/A,FALSE,"Model"}</definedName>
    <definedName name="test16" localSheetId="17"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17">#REF!</definedName>
    <definedName name="TEST18">#REF!</definedName>
    <definedName name="TEST19">#REF!</definedName>
    <definedName name="TEST191">#REF!</definedName>
    <definedName name="test2" localSheetId="18" hidden="1">{#N/A,#N/A,TRUE,"TOTAL DISTRIBUTION";#N/A,#N/A,TRUE,"SOUTH";#N/A,#N/A,TRUE,"NORTHEAST";#N/A,#N/A,TRUE,"WEST"}</definedName>
    <definedName name="test2" localSheetId="17" hidden="1">{#N/A,#N/A,TRUE,"TOTAL DISTRIBUTION";#N/A,#N/A,TRUE,"SOUTH";#N/A,#N/A,TRUE,"NORTHEAST";#N/A,#N/A,TRUE,"WEST"}</definedName>
    <definedName name="test2" hidden="1">{#N/A,#N/A,TRUE,"TOTAL DISTRIBUTION";#N/A,#N/A,TRUE,"SOUTH";#N/A,#N/A,TRUE,"NORTHEAST";#N/A,#N/A,TRUE,"WEST"}</definedName>
    <definedName name="TEST20">#REF!</definedName>
    <definedName name="test21" localSheetId="18" hidden="1">{#N/A,#N/A,TRUE,"TOTAL DISTRIBUTION";#N/A,#N/A,TRUE,"SOUTH";#N/A,#N/A,TRUE,"NORTHEAST";#N/A,#N/A,TRUE,"WEST"}</definedName>
    <definedName name="test21" localSheetId="17" hidden="1">{#N/A,#N/A,TRUE,"TOTAL DISTRIBUTION";#N/A,#N/A,TRUE,"SOUTH";#N/A,#N/A,TRUE,"NORTHEAST";#N/A,#N/A,TRUE,"WEST"}</definedName>
    <definedName name="test21" hidden="1">{#N/A,#N/A,TRUE,"TOTAL DISTRIBUTION";#N/A,#N/A,TRUE,"SOUTH";#N/A,#N/A,TRUE,"NORTHEAST";#N/A,#N/A,TRUE,"WEST"}</definedName>
    <definedName name="TEST22">#REF!</definedName>
    <definedName name="test23" localSheetId="18" hidden="1">{#N/A,#N/A,TRUE,"TOTAL DISTRIBUTION";#N/A,#N/A,TRUE,"SOUTH";#N/A,#N/A,TRUE,"NORTHEAST";#N/A,#N/A,TRUE,"WEST"}</definedName>
    <definedName name="test23" localSheetId="17" hidden="1">{#N/A,#N/A,TRUE,"TOTAL DISTRIBUTION";#N/A,#N/A,TRUE,"SOUTH";#N/A,#N/A,TRUE,"NORTHEAST";#N/A,#N/A,TRUE,"WEST"}</definedName>
    <definedName name="test23" hidden="1">{#N/A,#N/A,TRUE,"TOTAL DISTRIBUTION";#N/A,#N/A,TRUE,"SOUTH";#N/A,#N/A,TRUE,"NORTHEAST";#N/A,#N/A,TRUE,"WEST"}</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 localSheetId="17">#REF!</definedName>
    <definedName name="TEST4">#REF!</definedName>
    <definedName name="TEST40">#REF!</definedName>
    <definedName name="TEST41">#REF!</definedName>
    <definedName name="TEST42">#REF!</definedName>
    <definedName name="TEST5" localSheetId="17">#REF!</definedName>
    <definedName name="TEST5">#REF!</definedName>
    <definedName name="TEST6" localSheetId="17">#REF!</definedName>
    <definedName name="TEST6">#REF!</definedName>
    <definedName name="TEST7" localSheetId="17">#REF!</definedName>
    <definedName name="TEST7">#REF!</definedName>
    <definedName name="TEST8">#REF!</definedName>
    <definedName name="TEST9">#REF!</definedName>
    <definedName name="TestAdd">"Test RefersTo1"</definedName>
    <definedName name="teste16"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HKEY">#REF!</definedName>
    <definedName name="testing" localSheetId="18" hidden="1">{"detail305",#N/A,FALSE,"BI-305"}</definedName>
    <definedName name="testing" localSheetId="17" hidden="1">{"detail305",#N/A,FALSE,"BI-305"}</definedName>
    <definedName name="testing" hidden="1">{"detail305",#N/A,FALSE,"BI-305"}</definedName>
    <definedName name="TESTKEYS" localSheetId="17">#REF!</definedName>
    <definedName name="TESTKEYS">#REF!</definedName>
    <definedName name="TESTVKEY" localSheetId="17">#REF!</definedName>
    <definedName name="TESTVKEY">#REF!</definedName>
    <definedName name="testwe" localSheetId="18" hidden="1">{#N/A,#N/A,TRUE,"TOTAL DSBN";#N/A,#N/A,TRUE,"WEST";#N/A,#N/A,TRUE,"SOUTH";#N/A,#N/A,TRUE,"NORTHEAST"}</definedName>
    <definedName name="testwe" localSheetId="17" hidden="1">{#N/A,#N/A,TRUE,"TOTAL DSBN";#N/A,#N/A,TRUE,"WEST";#N/A,#N/A,TRUE,"SOUTH";#N/A,#N/A,TRUE,"NORTHEAST"}</definedName>
    <definedName name="testwe" hidden="1">{#N/A,#N/A,TRUE,"TOTAL DSBN";#N/A,#N/A,TRUE,"WEST";#N/A,#N/A,TRUE,"SOUTH";#N/A,#N/A,TRUE,"NORTHEAST"}</definedName>
    <definedName name="TET"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 localSheetId="17">#REF!</definedName>
    <definedName name="text">"($ in '000s)"</definedName>
    <definedName name="TextFormat">#REF!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7">#REF!</definedName>
    <definedName name="TextRefCopy8">#REF!</definedName>
    <definedName name="TextRefCopy80">#REF!</definedName>
    <definedName name="TextRefCopy82">#REF!</definedName>
    <definedName name="TextRefCopy84">#REF!</definedName>
    <definedName name="TextRefCopy89">#REF!</definedName>
    <definedName name="TextRefCopy9">#REF!</definedName>
    <definedName name="TextRefCopy94">#REF!</definedName>
    <definedName name="TextRefCopy96">#REF!</definedName>
    <definedName name="TextRefCopy97">#REF!</definedName>
    <definedName name="TextRefCopyRangeCount" localSheetId="17">16</definedName>
    <definedName name="TextRefCopyRangeCount" hidden="1">4</definedName>
    <definedName name="TFP">#REF!</definedName>
    <definedName name="th">#REF!</definedName>
    <definedName name="the">#REF!,#REF!,#REF!,#REF!</definedName>
    <definedName name="thirteen">#REF!</definedName>
    <definedName name="thirteen1">#REF!</definedName>
    <definedName name="thirty">#REF!</definedName>
    <definedName name="thirtyone">#REF!</definedName>
    <definedName name="thirtyone1">#REF!</definedName>
    <definedName name="thirtytwo">#REF!</definedName>
    <definedName name="thjty" localSheetId="18" hidden="1">{#N/A,#N/A,TRUE,"TOTAL DSBN";#N/A,#N/A,TRUE,"WEST";#N/A,#N/A,TRUE,"SOUTH";#N/A,#N/A,TRUE,"NORTHEAST"}</definedName>
    <definedName name="thjty" localSheetId="17" hidden="1">{#N/A,#N/A,TRUE,"TOTAL DSBN";#N/A,#N/A,TRUE,"WEST";#N/A,#N/A,TRUE,"SOUTH";#N/A,#N/A,TRUE,"NORTHEAST"}</definedName>
    <definedName name="thjty" hidden="1">{#N/A,#N/A,TRUE,"TOTAL DSBN";#N/A,#N/A,TRUE,"WEST";#N/A,#N/A,TRUE,"SOUTH";#N/A,#N/A,TRUE,"NORTHEAST"}</definedName>
    <definedName name="thousand">1000</definedName>
    <definedName name="thqi">#REF!</definedName>
    <definedName name="thqi1">#REF!</definedName>
    <definedName name="thr">#REF!</definedName>
    <definedName name="three" localSheetId="17">#REF!</definedName>
    <definedName name="THREE">#N/A</definedName>
    <definedName name="three1">#REF!</definedName>
    <definedName name="TI">#REF!</definedName>
    <definedName name="Ticker">#REF!</definedName>
    <definedName name="ticker2">#REF!</definedName>
    <definedName name="TickerList">#REF!</definedName>
    <definedName name="TickerToNameOnEnter">#REF!</definedName>
    <definedName name="TIK_Residue_Noms">#REF!</definedName>
    <definedName name="Time" hidden="1">"b1"</definedName>
    <definedName name="title" localSheetId="17">#REF!</definedName>
    <definedName name="title">#REF!</definedName>
    <definedName name="titles">#REF!,#REF!</definedName>
    <definedName name="TK">#REF!</definedName>
    <definedName name="TKR_98">#REF!</definedName>
    <definedName name="TKR_99">#REF!</definedName>
    <definedName name="tktm">#REF!</definedName>
    <definedName name="tkuy">#REF!,#REF!,#REF!,#REF!</definedName>
    <definedName name="TKW">#REF!</definedName>
    <definedName name="TKWS">#REF!</definedName>
    <definedName name="TL">#REF!</definedName>
    <definedName name="TL_561">#REF!</definedName>
    <definedName name="TLINE_MI">#REF!</definedName>
    <definedName name="TLR_TST">#REF!</definedName>
    <definedName name="TOC" localSheetId="17">#REF!</definedName>
    <definedName name="TOC">#N/A</definedName>
    <definedName name="today">#REF!</definedName>
    <definedName name="Toggle">#REF!</definedName>
    <definedName name="tom" localSheetId="17">HLOOKUP(ProjectYear,tblCapRate,swCaptbl+1)</definedName>
    <definedName name="TOM">#REF!</definedName>
    <definedName name="TOM_98">#REF!</definedName>
    <definedName name="TOM_EAI">#REF!</definedName>
    <definedName name="TOM_EGSI">#REF!</definedName>
    <definedName name="TOM_ELI">#REF!</definedName>
    <definedName name="TOM_EMI">#REF!</definedName>
    <definedName name="TOM_ENOI">#REF!</definedName>
    <definedName name="TOM_ICTC">#REF!</definedName>
    <definedName name="toma" localSheetId="10" hidden="1">{#N/A,#N/A,FALSE,"O&amp;M by processes";#N/A,#N/A,FALSE,"Elec Act vs Bud";#N/A,#N/A,FALSE,"G&amp;A";#N/A,#N/A,FALSE,"BGS";#N/A,#N/A,FALSE,"Res Cost"}</definedName>
    <definedName name="toma" localSheetId="15" hidden="1">{#N/A,#N/A,FALSE,"O&amp;M by processes";#N/A,#N/A,FALSE,"Elec Act vs Bud";#N/A,#N/A,FALSE,"G&amp;A";#N/A,#N/A,FALSE,"BGS";#N/A,#N/A,FALSE,"Res Cost"}</definedName>
    <definedName name="toma" localSheetId="18" hidden="1">{#N/A,#N/A,FALSE,"O&amp;M by processes";#N/A,#N/A,FALSE,"Elec Act vs Bud";#N/A,#N/A,FALSE,"G&amp;A";#N/A,#N/A,FALSE,"BGS";#N/A,#N/A,FALSE,"Res Cost"}</definedName>
    <definedName name="toma" localSheetId="17"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0" hidden="1">{#N/A,#N/A,FALSE,"O&amp;M by processes";#N/A,#N/A,FALSE,"Elec Act vs Bud";#N/A,#N/A,FALSE,"G&amp;A";#N/A,#N/A,FALSE,"BGS";#N/A,#N/A,FALSE,"Res Cost"}</definedName>
    <definedName name="tomb" localSheetId="15" hidden="1">{#N/A,#N/A,FALSE,"O&amp;M by processes";#N/A,#N/A,FALSE,"Elec Act vs Bud";#N/A,#N/A,FALSE,"G&amp;A";#N/A,#N/A,FALSE,"BGS";#N/A,#N/A,FALSE,"Res Cost"}</definedName>
    <definedName name="tomb" localSheetId="18" hidden="1">{#N/A,#N/A,FALSE,"O&amp;M by processes";#N/A,#N/A,FALSE,"Elec Act vs Bud";#N/A,#N/A,FALSE,"G&amp;A";#N/A,#N/A,FALSE,"BGS";#N/A,#N/A,FALSE,"Res Cost"}</definedName>
    <definedName name="tomb" localSheetId="17"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0" hidden="1">{#N/A,#N/A,FALSE,"O&amp;M by processes";#N/A,#N/A,FALSE,"Elec Act vs Bud";#N/A,#N/A,FALSE,"G&amp;A";#N/A,#N/A,FALSE,"BGS";#N/A,#N/A,FALSE,"Res Cost"}</definedName>
    <definedName name="tomc" localSheetId="15" hidden="1">{#N/A,#N/A,FALSE,"O&amp;M by processes";#N/A,#N/A,FALSE,"Elec Act vs Bud";#N/A,#N/A,FALSE,"G&amp;A";#N/A,#N/A,FALSE,"BGS";#N/A,#N/A,FALSE,"Res Cost"}</definedName>
    <definedName name="tomc" localSheetId="18" hidden="1">{#N/A,#N/A,FALSE,"O&amp;M by processes";#N/A,#N/A,FALSE,"Elec Act vs Bud";#N/A,#N/A,FALSE,"G&amp;A";#N/A,#N/A,FALSE,"BGS";#N/A,#N/A,FALSE,"Res Cost"}</definedName>
    <definedName name="tomc" localSheetId="17"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0" hidden="1">{#N/A,#N/A,FALSE,"O&amp;M by processes";#N/A,#N/A,FALSE,"Elec Act vs Bud";#N/A,#N/A,FALSE,"G&amp;A";#N/A,#N/A,FALSE,"BGS";#N/A,#N/A,FALSE,"Res Cost"}</definedName>
    <definedName name="tomd" localSheetId="15" hidden="1">{#N/A,#N/A,FALSE,"O&amp;M by processes";#N/A,#N/A,FALSE,"Elec Act vs Bud";#N/A,#N/A,FALSE,"G&amp;A";#N/A,#N/A,FALSE,"BGS";#N/A,#N/A,FALSE,"Res Cost"}</definedName>
    <definedName name="tomd" localSheetId="18" hidden="1">{#N/A,#N/A,FALSE,"O&amp;M by processes";#N/A,#N/A,FALSE,"Elec Act vs Bud";#N/A,#N/A,FALSE,"G&amp;A";#N/A,#N/A,FALSE,"BGS";#N/A,#N/A,FALSE,"Res Cost"}</definedName>
    <definedName name="tomd" localSheetId="17"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0" hidden="1">{#N/A,#N/A,FALSE,"O&amp;M by processes";#N/A,#N/A,FALSE,"Elec Act vs Bud";#N/A,#N/A,FALSE,"G&amp;A";#N/A,#N/A,FALSE,"BGS";#N/A,#N/A,FALSE,"Res Cost"}</definedName>
    <definedName name="tomx" localSheetId="15" hidden="1">{#N/A,#N/A,FALSE,"O&amp;M by processes";#N/A,#N/A,FALSE,"Elec Act vs Bud";#N/A,#N/A,FALSE,"G&amp;A";#N/A,#N/A,FALSE,"BGS";#N/A,#N/A,FALSE,"Res Cost"}</definedName>
    <definedName name="tomx" localSheetId="18" hidden="1">{#N/A,#N/A,FALSE,"O&amp;M by processes";#N/A,#N/A,FALSE,"Elec Act vs Bud";#N/A,#N/A,FALSE,"G&amp;A";#N/A,#N/A,FALSE,"BGS";#N/A,#N/A,FALSE,"Res Cost"}</definedName>
    <definedName name="tomx" localSheetId="17"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0" hidden="1">{#N/A,#N/A,FALSE,"O&amp;M by processes";#N/A,#N/A,FALSE,"Elec Act vs Bud";#N/A,#N/A,FALSE,"G&amp;A";#N/A,#N/A,FALSE,"BGS";#N/A,#N/A,FALSE,"Res Cost"}</definedName>
    <definedName name="tomy" localSheetId="15" hidden="1">{#N/A,#N/A,FALSE,"O&amp;M by processes";#N/A,#N/A,FALSE,"Elec Act vs Bud";#N/A,#N/A,FALSE,"G&amp;A";#N/A,#N/A,FALSE,"BGS";#N/A,#N/A,FALSE,"Res Cost"}</definedName>
    <definedName name="tomy" localSheetId="18" hidden="1">{#N/A,#N/A,FALSE,"O&amp;M by processes";#N/A,#N/A,FALSE,"Elec Act vs Bud";#N/A,#N/A,FALSE,"G&amp;A";#N/A,#N/A,FALSE,"BGS";#N/A,#N/A,FALSE,"Res Cost"}</definedName>
    <definedName name="tomy" localSheetId="17"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0" hidden="1">{#N/A,#N/A,FALSE,"O&amp;M by processes";#N/A,#N/A,FALSE,"Elec Act vs Bud";#N/A,#N/A,FALSE,"G&amp;A";#N/A,#N/A,FALSE,"BGS";#N/A,#N/A,FALSE,"Res Cost"}</definedName>
    <definedName name="tomz" localSheetId="15" hidden="1">{#N/A,#N/A,FALSE,"O&amp;M by processes";#N/A,#N/A,FALSE,"Elec Act vs Bud";#N/A,#N/A,FALSE,"G&amp;A";#N/A,#N/A,FALSE,"BGS";#N/A,#N/A,FALSE,"Res Cost"}</definedName>
    <definedName name="tomz" localSheetId="18" hidden="1">{#N/A,#N/A,FALSE,"O&amp;M by processes";#N/A,#N/A,FALSE,"Elec Act vs Bud";#N/A,#N/A,FALSE,"G&amp;A";#N/A,#N/A,FALSE,"BGS";#N/A,#N/A,FALSE,"Res Cost"}</definedName>
    <definedName name="tomz" localSheetId="17"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p200owners">#REF!</definedName>
    <definedName name="top20players">#REF!</definedName>
    <definedName name="Top50broad">#REF!</definedName>
    <definedName name="top50radiomkts">#REF!</definedName>
    <definedName name="topcomp">#REF!</definedName>
    <definedName name="topcopy">#REF!</definedName>
    <definedName name="topfiftyowners">#REF!</definedName>
    <definedName name="topfiftyrank">#REF!</definedName>
    <definedName name="topfoot">#REF!</definedName>
    <definedName name="TOPSEG">#REF!</definedName>
    <definedName name="TOPTEN">#REF!</definedName>
    <definedName name="TopTenTVRev">#REF!</definedName>
    <definedName name="TORO">#REF!</definedName>
    <definedName name="tot_ded">#REF!</definedName>
    <definedName name="Tota_Deferred" localSheetId="19">#REF!</definedName>
    <definedName name="Tota_Deferred" localSheetId="15">#REF!</definedName>
    <definedName name="Tota_Deferred" localSheetId="17">#REF!</definedName>
    <definedName name="Tota_Deferred">#REF!</definedName>
    <definedName name="TOTAL" localSheetId="17">#REF!</definedName>
    <definedName name="Total">#REF!</definedName>
    <definedName name="Total__Kilowatts" localSheetId="17">#REF!</definedName>
    <definedName name="Total__Kilowatts">#N/A</definedName>
    <definedName name="Total_Co">#REF!</definedName>
    <definedName name="TOTAL_COLUMBIANA">#REF!</definedName>
    <definedName name="Total_Develop_Cost">#REF!</definedName>
    <definedName name="Total_Grove_City">#REF!</definedName>
    <definedName name="Total_Hours">#REF!</definedName>
    <definedName name="TOTAL_HUDSON">#REF!</definedName>
    <definedName name="TOTAL_ITC">#REF!</definedName>
    <definedName name="Total_kWh">#REF!</definedName>
    <definedName name="TOTAL_MONTPELIER">#REF!</definedName>
    <definedName name="total_net_debt">#REF!</definedName>
    <definedName name="total_spend">#REF!</definedName>
    <definedName name="total_Turbines">#REF!</definedName>
    <definedName name="TOTAL_WOODVILLE">#REF!</definedName>
    <definedName name="TotalAllocatedEthane">#REF!</definedName>
    <definedName name="TotalAllocatedGallons">#REF!</definedName>
    <definedName name="TotalAllocatedIsoButane">#REF!</definedName>
    <definedName name="TotalAllocatedNormalButane">#REF!</definedName>
    <definedName name="TotalAllocatedPentanesPlus">#REF!</definedName>
    <definedName name="TotalAllocatedPropane">#REF!</definedName>
    <definedName name="TotalAssets">#REF!</definedName>
    <definedName name="TotalCap">#REF!</definedName>
    <definedName name="TotalCapitalization">#REF!</definedName>
    <definedName name="totalcost">#REF!</definedName>
    <definedName name="TotalDebt">#REF!</definedName>
    <definedName name="totalfederal">#REF!</definedName>
    <definedName name="TotalMeteredFuelAndFlareMcf">#REF!</definedName>
    <definedName name="TotalMeteredFuelAndFlareMmbtu">#REF!</definedName>
    <definedName name="TotalMeteredPlantInletMcf">#REF!</definedName>
    <definedName name="TotalMeteredPlantInletMmbtu">#REF!</definedName>
    <definedName name="TOTALO_M" localSheetId="17">#REF!</definedName>
    <definedName name="TOTALO_M">#N/A</definedName>
    <definedName name="TotalPostedWellHeadMmbtu">#REF!</definedName>
    <definedName name="totals" localSheetId="17">#REF!,#REF!,#REF!,#REF!,#REF!,#REF!,#REF!</definedName>
    <definedName name="TOTALS">#REF!</definedName>
    <definedName name="TotalSE">#REF!</definedName>
    <definedName name="totalstate">#REF!</definedName>
    <definedName name="TotalTaxProv">#REF!</definedName>
    <definedName name="TotalTheoreticalEthane">#REF!</definedName>
    <definedName name="TotalTheoreticalGallons">#REF!</definedName>
    <definedName name="TotalTheoreticalIsoButane">#REF!</definedName>
    <definedName name="TotalTheoreticalNormalButane">#REF!</definedName>
    <definedName name="TotalTheoreticalPentanesPlus">#REF!</definedName>
    <definedName name="TotalTheoreticalPlantInletMcf">#REF!</definedName>
    <definedName name="TotalTheoreticalPlantInletMmbtu">#REF!</definedName>
    <definedName name="TotalTheoreticalPropane">#REF!</definedName>
    <definedName name="totaltrans">#REF!</definedName>
    <definedName name="TotalvaporVolumeShrinkageMcf">#REF!</definedName>
    <definedName name="TotalvaporVolumeShrinkageMmbtu">#REF!</definedName>
    <definedName name="TotalWellheadMcf">#REF!</definedName>
    <definedName name="TotalWellheadMmbtu">#REF!</definedName>
    <definedName name="TOTCON">#REF!</definedName>
    <definedName name="TOTCUR">#REF!</definedName>
    <definedName name="TOTPG">"3"</definedName>
    <definedName name="Tower">#REF!</definedName>
    <definedName name="Tower_Type">#REF!</definedName>
    <definedName name="TP">#REF!</definedName>
    <definedName name="TPATH">"C:\Program Files\Symtrax\Compleo Explorer 3\Temp\4162f7b5"</definedName>
    <definedName name="TPLT">#REF!</definedName>
    <definedName name="TPLT_ITC">#REF!</definedName>
    <definedName name="TPLTXS">#REF!</definedName>
    <definedName name="TPR_TST">#REF!</definedName>
    <definedName name="TR">#REF!</definedName>
    <definedName name="Tract_Fee">#REF!</definedName>
    <definedName name="TRAddIn_DataTable_4">#REF!</definedName>
    <definedName name="TRAddIn_DataTable_5">#REF!</definedName>
    <definedName name="TradeDirection">#REF!</definedName>
    <definedName name="Trading_Assets_Book_Basis" localSheetId="17">#REF!</definedName>
    <definedName name="Trading_Assets_Book_Basis">#N/A</definedName>
    <definedName name="Trading_Assets_Gross_Proceeds" localSheetId="17">#REF!</definedName>
    <definedName name="Trading_Assets_Gross_Proceeds">#N/A</definedName>
    <definedName name="TRANS">#REF!</definedName>
    <definedName name="Transact">#REF!,#REF!,#REF!,#REF!,#REF!,#REF!,#REF!,#REF!,#REF!,#REF!,#REF!,#REF!,#REF!,#REF!,#REF!,#REF!,#REF!,#REF!</definedName>
    <definedName name="Transaction_Fee" localSheetId="17">#REF!</definedName>
    <definedName name="Transaction_Fee">#N/A</definedName>
    <definedName name="transactions">#REF!</definedName>
    <definedName name="Transallo">#REF!</definedName>
    <definedName name="TransferListDG">#REF!</definedName>
    <definedName name="Transformer_Price">#REF!</definedName>
    <definedName name="TRANSFROM">#REF!</definedName>
    <definedName name="Transm_Prop_Tax">#REF!</definedName>
    <definedName name="TRANSMISSION_PEAK">#REF!</definedName>
    <definedName name="TransNuclear">#REF!</definedName>
    <definedName name="TRANSTO">#REF!</definedName>
    <definedName name="TRB">#REF!</definedName>
    <definedName name="TRC" localSheetId="18">OFFSET(#REF!,0,0,CNT-1,1)</definedName>
    <definedName name="TRC">OFFSET(#REF!,0,0,CNT-1,1)</definedName>
    <definedName name="TRCase">#REF!</definedName>
    <definedName name="treeList" hidden="1">"10000000000000000000000000000000000000000000000000000000000000000000000000000000000000000000000000000000000000000000000000000000000000000000000000000000000000000000000000000000000000000000000000000000"</definedName>
    <definedName name="Trench_Hard">#REF!</definedName>
    <definedName name="TrendCur">#REF!</definedName>
    <definedName name="TrendCur_Lookup">#REF!</definedName>
    <definedName name="TrendCur_Multiples">#REF!</definedName>
    <definedName name="TrendFwd">#REF!</definedName>
    <definedName name="TrendFwd_Lookup">#REF!</definedName>
    <definedName name="TrendFwd_Multiples">#REF!</definedName>
    <definedName name="TREV">#REF!</definedName>
    <definedName name="TRF1B">#REF!</definedName>
    <definedName name="TRF3B">#REF!</definedName>
    <definedName name="TRGT" localSheetId="17">#REF!</definedName>
    <definedName name="TRGT">#N/A</definedName>
    <definedName name="TRGT_Current_Share_Price" localSheetId="17">#REF!</definedName>
    <definedName name="TRGT_Current_Share_Price">#N/A</definedName>
    <definedName name="TRGT_Shares_Outstanding" localSheetId="17">#REF!</definedName>
    <definedName name="TRGT_Shares_Outstanding">#N/A</definedName>
    <definedName name="TRIALBALANCE" localSheetId="17">#REF!</definedName>
    <definedName name="TrialBalance">#REF!</definedName>
    <definedName name="TRIBUNE">#REF!</definedName>
    <definedName name="True_up">#REF!</definedName>
    <definedName name="True_Up___Posted_Jobs">#REF!</definedName>
    <definedName name="truhrnth">#REF!</definedName>
    <definedName name="TRWD_MMBtu">#REF!</definedName>
    <definedName name="tryertyrty" localSheetId="18" hidden="1">{#N/A,#N/A,FALSE,"Income Statement";#N/A,#N/A,FALSE,"Quarter IS";#N/A,#N/A,FALSE,"US E&amp;P";#N/A,#N/A,FALSE,"International E&amp;P";#N/A,#N/A,FALSE,"Chemicals"}</definedName>
    <definedName name="tryertyrty" localSheetId="17" hidden="1">{#N/A,#N/A,FALSE,"Income Statement";#N/A,#N/A,FALSE,"Quarter IS";#N/A,#N/A,FALSE,"US E&amp;P";#N/A,#N/A,FALSE,"International E&amp;P";#N/A,#N/A,FALSE,"Chemicals"}</definedName>
    <definedName name="tryertyrty" hidden="1">{#N/A,#N/A,FALSE,"Income Statement";#N/A,#N/A,FALSE,"Quarter IS";#N/A,#N/A,FALSE,"US E&amp;P";#N/A,#N/A,FALSE,"International E&amp;P";#N/A,#N/A,FALSE,"Chemicals"}</definedName>
    <definedName name="tryrt">#REF!</definedName>
    <definedName name="tt" localSheetId="18" hidden="1">{"Kontenverteilung",#N/A,FALSE,"H A Ü"}</definedName>
    <definedName name="tt" localSheetId="17" hidden="1">{"Kontenverteilung",#N/A,FALSE,"H A Ü"}</definedName>
    <definedName name="tt" hidden="1">{"Kontenverteilung",#N/A,FALSE,"H A Ü"}</definedName>
    <definedName name="TTLProjGrph06">#REF!</definedName>
    <definedName name="TTLProjGrph07">#REF!</definedName>
    <definedName name="ttt"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localSheetId="17">#REF!,#REF!,#REF!</definedName>
    <definedName name="tt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wo">#REF!</definedName>
    <definedName name="ttwo1">#REF!</definedName>
    <definedName name="TUBING_PRESSURE" localSheetId="17">OFFSET(#REF!,3,IF(#REF!=1,#REF!+3,5*#REF!-1),20000,1)</definedName>
    <definedName name="TUBING_PRESSURE">OFFSET(#REF!,3,IF(#REF!=1,#REF!+3,5*#REF!-1),20000,1)</definedName>
    <definedName name="tur">#REF!</definedName>
    <definedName name="Tur_NetCap">#REF!</definedName>
    <definedName name="Turb_Clark_Cielo">#REF!</definedName>
    <definedName name="Turb_Clark_NonCielo">#REF!</definedName>
    <definedName name="Turb_NonCielo">#REF!</definedName>
    <definedName name="TurbChoice">IF(#REF!&lt;&gt;1,#REF!,12)</definedName>
    <definedName name="Turbine_Bruno">#REF!</definedName>
    <definedName name="Turbine_Capacity">#REF!</definedName>
    <definedName name="Turbine_Clark_Cielo">#REF!</definedName>
    <definedName name="Turbine_Cowden">#REF!</definedName>
    <definedName name="turbine_CSW">#REF!</definedName>
    <definedName name="Turbine_Model_1">#REF!</definedName>
    <definedName name="turbine_select" localSheetId="17">#REF!</definedName>
    <definedName name="turbine_select">#REF!</definedName>
    <definedName name="Turbine_Terry">#REF!</definedName>
    <definedName name="Turbine_Wooley">#REF!</definedName>
    <definedName name="TurbineRating">#REF!</definedName>
    <definedName name="Turbines_CSW">#REF!</definedName>
    <definedName name="turbines7" localSheetId="17">#REF!</definedName>
    <definedName name="turbines7">#REF!</definedName>
    <definedName name="TURNDOWN" localSheetId="17">#REF!</definedName>
    <definedName name="TURNDOWN">#N/A</definedName>
    <definedName name="TURNER">#REF!</definedName>
    <definedName name="Turner2">#REF!</definedName>
    <definedName name="TV_CBS">#REF!</definedName>
    <definedName name="TV_FTN">#REF!</definedName>
    <definedName name="TV_FTN_ENT">#REF!</definedName>
    <definedName name="TV_FTN_SPORTS">#REF!</definedName>
    <definedName name="TV_Prod">#REF!</definedName>
    <definedName name="TV_Stations">#REF!</definedName>
    <definedName name="TV_Sum">#REF!</definedName>
    <definedName name="TV_Summ">#REF!</definedName>
    <definedName name="TV_UPN">#REF!</definedName>
    <definedName name="tvassump">#REF!</definedName>
    <definedName name="TVGrowth">#REF!</definedName>
    <definedName name="TVRatings1">#REF!</definedName>
    <definedName name="TVTALK">#REF!</definedName>
    <definedName name="twelve" localSheetId="17">#REF!</definedName>
    <definedName name="TWELVE">#N/A</definedName>
    <definedName name="twelve1">#REF!</definedName>
    <definedName name="twenty">#REF!</definedName>
    <definedName name="twentyeight">#REF!</definedName>
    <definedName name="twentyfive">#REF!</definedName>
    <definedName name="twentyfive1">#REF!</definedName>
    <definedName name="twentyfour">#REF!</definedName>
    <definedName name="twentynine">#REF!</definedName>
    <definedName name="twentynine1">#REF!</definedName>
    <definedName name="twentyone">#REF!</definedName>
    <definedName name="twentyone1">#REF!</definedName>
    <definedName name="twentyseven">#REF!</definedName>
    <definedName name="twentyseven1">#REF!</definedName>
    <definedName name="twentysix">#REF!</definedName>
    <definedName name="twentythree">#REF!</definedName>
    <definedName name="twentythree1">#REF!</definedName>
    <definedName name="twentytwo">#REF!</definedName>
    <definedName name="twevalue1">#REF!</definedName>
    <definedName name="twevalue2">#REF!</definedName>
    <definedName name="twevalue3">#REF!</definedName>
    <definedName name="twevalue4">#REF!</definedName>
    <definedName name="twevalue5">#REF!</definedName>
    <definedName name="two" localSheetId="17">#REF!</definedName>
    <definedName name="TWO">#N/A</definedName>
    <definedName name="Twopage">#REF!</definedName>
    <definedName name="TWP_Lease_Rate">#REF!</definedName>
    <definedName name="TWP_Turbines">#REF!</definedName>
    <definedName name="TX">#REF!</definedName>
    <definedName name="TXDENOM">#REF!</definedName>
    <definedName name="TXFACTOR">#REF!</definedName>
    <definedName name="TXNUMER">#REF!</definedName>
    <definedName name="TXO">#REF!</definedName>
    <definedName name="TXP_TST">#REF!</definedName>
    <definedName name="TYE">#N/A</definedName>
    <definedName name="TYE_1">#N/A</definedName>
    <definedName name="tyertyerty" localSheetId="18"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localSheetId="17"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yt" localSheetId="18" hidden="1">{TRUE,TRUE,-1.25,-15.5,604.5,343.5,FALSE,FALSE,TRUE,TRUE,0,1,2,1,13,1,4,4,TRUE,TRUE,3,TRUE,1,TRUE,80,"Swvu.qtr._.for._.IR.","ACwvu.qtr._.for._.IR.",#N/A,FALSE,FALSE,0.65,0.5,1.25,1,2,"","",TRUE,FALSE,FALSE,FALSE,1,#N/A,1,1,"=R1C1:R33C11",FALSE,#N/A,#N/A,FALSE,FALSE,FALSE,1,#N/A,#N/A,FALSE,FALSE,TRUE,TRUE,TRUE}</definedName>
    <definedName name="tyertyeryt" localSheetId="17" hidden="1">{TRUE,TRUE,-1.25,-15.5,604.5,343.5,FALSE,FALSE,TRUE,TRUE,0,1,2,1,13,1,4,4,TRUE,TRUE,3,TRUE,1,TRUE,80,"Swvu.qtr._.for._.IR.","ACwvu.qtr._.for._.IR.",#N/A,FALSE,FALSE,0.65,0.5,1.25,1,2,"","",TRUE,FALSE,FALSE,FALSE,1,#N/A,1,1,"=R1C1:R33C11",FALSE,#N/A,#N/A,FALSE,FALSE,FALSE,1,#N/A,#N/A,FALSE,FALSE,TRUE,TRUE,TRUE}</definedName>
    <definedName name="tyertyeryt" hidden="1">{TRUE,TRUE,-1.25,-15.5,604.5,343.5,FALSE,FALSE,TRUE,TRUE,0,1,2,1,13,1,4,4,TRUE,TRUE,3,TRUE,1,TRUE,80,"Swvu.qtr._.for._.IR.","ACwvu.qtr._.for._.IR.",#N/A,FALSE,FALSE,0.65,0.5,1.25,1,2,"","",TRUE,FALSE,FALSE,FALSE,1,#N/A,1,1,"=R1C1:R33C11",FALSE,#N/A,#N/A,FALSE,FALSE,FALSE,1,#N/A,#N/A,FALSE,FALSE,TRUE,TRUE,TRUE}</definedName>
    <definedName name="tyj">#REF!</definedName>
    <definedName name="TYPE">#REF!</definedName>
    <definedName name="TYPETextLen">#REF!</definedName>
    <definedName name="Typist" hidden="1">"b1"</definedName>
    <definedName name="tyrerwer">#REF!</definedName>
    <definedName name="tyu">#REF!,#REF!,#REF!,#REF!</definedName>
    <definedName name="u" localSheetId="17">#REF!</definedName>
    <definedName name="U">#REF!</definedName>
    <definedName name="UA">#REF!</definedName>
    <definedName name="UAG">#REF!</definedName>
    <definedName name="uaier09w87r0e9w8fa" localSheetId="18" hidden="1">{0,0,0,0;0,0,0,0;0,0,0,0;0,0,0,0}</definedName>
    <definedName name="uaier09w87r0e9w8fa" hidden="1">{0,0,0,0;0,0,0,0;0,0,0,0;0,0,0,0}</definedName>
    <definedName name="UDFCount" localSheetId="17" hidden="1">#REF!</definedName>
    <definedName name="UDFCount" hidden="1">#REF!</definedName>
    <definedName name="UFG">#REF!</definedName>
    <definedName name="UG_Amps">#REF!</definedName>
    <definedName name="UG_CABLE_INSTALL">#REF!</definedName>
    <definedName name="UIO49X"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kryt">#REF!,#REF!,#REF!,#REF!</definedName>
    <definedName name="UNASSIGNED2">#REF!</definedName>
    <definedName name="UNASSIGNED5">#REF!</definedName>
    <definedName name="UNASSIGNED6">#REF!</definedName>
    <definedName name="Unbilled">#REF!</definedName>
    <definedName name="Underbuild">#REF!</definedName>
    <definedName name="Underground_Cable">#REF!</definedName>
    <definedName name="Underground_Cable_Labor">#REF!</definedName>
    <definedName name="Underground_Columns">#REF!</definedName>
    <definedName name="Underground_Splice">#REF!</definedName>
    <definedName name="Underground_Splice_Labor">#REF!</definedName>
    <definedName name="Underground_Storage_Activity">#REF!</definedName>
    <definedName name="Underground_Vaults">#REF!</definedName>
    <definedName name="Underground_Vaults_Labor">#REF!</definedName>
    <definedName name="unf.Leist" localSheetId="18" hidden="1">{"Alles",#N/A,FALSE,"H A Ü"}</definedName>
    <definedName name="unf.Leist" localSheetId="17" hidden="1">{"Alles",#N/A,FALSE,"H A Ü"}</definedName>
    <definedName name="unf.Leist" hidden="1">{"Alles",#N/A,FALSE,"H A Ü"}</definedName>
    <definedName name="Unfert.Leist" localSheetId="18" hidden="1">{"Saldenliste",#N/A,FALSE,"H A Ü"}</definedName>
    <definedName name="Unfert.Leist" localSheetId="17" hidden="1">{"Saldenliste",#N/A,FALSE,"H A Ü"}</definedName>
    <definedName name="Unfert.Leist" hidden="1">{"Saldenliste",#N/A,FALSE,"H A Ü"}</definedName>
    <definedName name="Union">#REF!</definedName>
    <definedName name="Unitary">#REF!</definedName>
    <definedName name="Unitary_Switch">#REF!</definedName>
    <definedName name="UnitCapLookup">#REF!</definedName>
    <definedName name="UNITEDCHRIS">#REF!</definedName>
    <definedName name="units" localSheetId="17">#REF!</definedName>
    <definedName name="Units">#REF!</definedName>
    <definedName name="Units99">#REF!</definedName>
    <definedName name="unitsbuilt">#REF!</definedName>
    <definedName name="unittype">#REF!</definedName>
    <definedName name="UNIVISION">#REF!</definedName>
    <definedName name="unlock_NonOp">#REF!,#REF!,#REF!,#REF!</definedName>
    <definedName name="UntHlf12_98">#REF!</definedName>
    <definedName name="UntHlf6_98">#REF!</definedName>
    <definedName name="uod" localSheetId="18" hidden="1">{"detail305",#N/A,FALSE,"BI-305"}</definedName>
    <definedName name="uod" localSheetId="17" hidden="1">{"detail305",#N/A,FALSE,"BI-305"}</definedName>
    <definedName name="uod" hidden="1">{"detail305",#N/A,FALSE,"BI-305"}</definedName>
    <definedName name="UofM">#REF!</definedName>
    <definedName name="UoM">#REF!</definedName>
    <definedName name="UOMColumn1">#REF!</definedName>
    <definedName name="UOMColumn2">#REF!</definedName>
    <definedName name="Upgrade">#REF!</definedName>
    <definedName name="upload_range">#REF!</definedName>
    <definedName name="URA">#REF!</definedName>
    <definedName name="Urban_Tax">#REF!</definedName>
    <definedName name="US_Interest">#REF!</definedName>
    <definedName name="us89ds">#REF!</definedName>
    <definedName name="USD">#REF!</definedName>
    <definedName name="USD_Cost_Currency" localSheetId="18">OR(BP_Functionality="CLP: US Currency",BP_Functionality="Direct: US MSRP",BP_Functionality="Partner: US WPP",BP_Functionality="GSA")</definedName>
    <definedName name="USD_Cost_Currency" localSheetId="17">OR(BP_Functionality="CLP: US Currency",BP_Functionality="Direct: US MSRP",BP_Functionality="Partner: US WPP",BP_Functionality="GSA")</definedName>
    <definedName name="USD_Cost_Currency">OR(BP_Functionality="CLP: US Currency",BP_Functionality="Direct: US MSRP",BP_Functionality="Partner: US WPP",BP_Functionality="GSA")</definedName>
    <definedName name="USD_Currency" localSheetId="18">OR(BP_Functionality="CLP: US Currency",BP_Functionality="Direct: US MSRP",BP_Functionality="Partner: US WPP",BP_Functionality="GSA")</definedName>
    <definedName name="USD_Currency" localSheetId="17">OR(BP_Functionality="CLP: US Currency",BP_Functionality="Direct: US MSRP",BP_Functionality="Partner: US WPP",BP_Functionality="GSA")</definedName>
    <definedName name="USD_Currency">OR(BP_Functionality="CLP: US Currency",BP_Functionality="Direct: US MSRP",BP_Functionality="Partner: US WPP",BP_Functionality="GSA")</definedName>
    <definedName name="USDAT">"RA030"</definedName>
    <definedName name="usemcb">LEFT(#REF!)="Y"</definedName>
    <definedName name="User">#REF!</definedName>
    <definedName name="user_gas">#REF!</definedName>
    <definedName name="username">#REF!</definedName>
    <definedName name="UserNameCopy">#REF!</definedName>
    <definedName name="UserNameDG">#REF!</definedName>
    <definedName name="UserPageMember1">#REF!</definedName>
    <definedName name="UserParameters">#REF!</definedName>
    <definedName name="USNAM">"EBENNETT"</definedName>
    <definedName name="UTDENOM">#REF!</definedName>
    <definedName name="UTFACTOR">#REF!</definedName>
    <definedName name="UTNUMER">#REF!</definedName>
    <definedName name="uwe" localSheetId="18" hidden="1">{"Alles",#N/A,FALSE,"H A Ü"}</definedName>
    <definedName name="uwe" localSheetId="17" hidden="1">{"Alles",#N/A,FALSE,"H A Ü"}</definedName>
    <definedName name="uwe" hidden="1">{"Alles",#N/A,FALSE,"H A Ü"}</definedName>
    <definedName name="uwu" localSheetId="18" hidden="1">{#N/A,#N/A,FALSE,"QTR Total";#N/A,#N/A,FALSE,"QTR ASNS";#N/A,#N/A,FALSE,"QTR PNCNS";#N/A,#N/A,FALSE,"QTR DSNS";#N/A,#N/A,FALSE,"QTR TNS"}</definedName>
    <definedName name="uwu" localSheetId="17" hidden="1">{#N/A,#N/A,FALSE,"QTR Total";#N/A,#N/A,FALSE,"QTR ASNS";#N/A,#N/A,FALSE,"QTR PNCNS";#N/A,#N/A,FALSE,"QTR DSNS";#N/A,#N/A,FALSE,"QTR TNS"}</definedName>
    <definedName name="uwu" hidden="1">{#N/A,#N/A,FALSE,"QTR Total";#N/A,#N/A,FALSE,"QTR ASNS";#N/A,#N/A,FALSE,"QTR PNCNS";#N/A,#N/A,FALSE,"QTR DSNS";#N/A,#N/A,FALSE,"QTR TNS"}</definedName>
    <definedName name="uyi">#REF!</definedName>
    <definedName name="v" localSheetId="18" hidden="1">{#N/A,#N/A,FALSE,"TOTFINAL";#N/A,#N/A,FALSE,"FINPLAN";#N/A,#N/A,FALSE,"TOTMOTADJ";#N/A,#N/A,FALSE,"tieEQ";#N/A,#N/A,FALSE,"G";#N/A,#N/A,FALSE,"ELIMS";#N/A,#N/A,FALSE,"NEXTEL ADJ";#N/A,#N/A,FALSE,"MIMS";#N/A,#N/A,FALSE,"LMPS";#N/A,#N/A,FALSE,"CNSS";#N/A,#N/A,FALSE,"CSS";#N/A,#N/A,FALSE,"MCG";#N/A,#N/A,FALSE,"AECS";#N/A,#N/A,FALSE,"SPS";#N/A,#N/A,FALSE,"CORP"}</definedName>
    <definedName name="v" localSheetId="17"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v" hidden="1">{#N/A,#N/A,FALSE,"TOTFINAL";#N/A,#N/A,FALSE,"FINPLAN";#N/A,#N/A,FALSE,"TOTMOTADJ";#N/A,#N/A,FALSE,"tieEQ";#N/A,#N/A,FALSE,"G";#N/A,#N/A,FALSE,"ELIMS";#N/A,#N/A,FALSE,"NEXTEL ADJ";#N/A,#N/A,FALSE,"MIMS";#N/A,#N/A,FALSE,"LMPS";#N/A,#N/A,FALSE,"CNSS";#N/A,#N/A,FALSE,"CSS";#N/A,#N/A,FALSE,"MCG";#N/A,#N/A,FALSE,"AECS";#N/A,#N/A,FALSE,"SPS";#N/A,#N/A,FALSE,"CORP"}</definedName>
    <definedName name="VADENOM">#REF!</definedName>
    <definedName name="VAFACTOR">#REF!</definedName>
    <definedName name="val">#REF!,#REF!,#REF!,#REF!</definedName>
    <definedName name="Valad">#REF!</definedName>
    <definedName name="VALDATE" localSheetId="17">#REF!</definedName>
    <definedName name="valDate">#REF!</definedName>
    <definedName name="valmult2">#REF!</definedName>
    <definedName name="Valparaiso">#REF!</definedName>
    <definedName name="VALUATION">#REF!</definedName>
    <definedName name="valuation_matrix">#REF!</definedName>
    <definedName name="Valuation_Sensitivity">#REF!</definedName>
    <definedName name="Valuation_Sensitivity_title">#REF!</definedName>
    <definedName name="Value" localSheetId="18" hidden="1">{"assumptions",#N/A,FALSE,"Scenario 1";"valuation",#N/A,FALSE,"Scenario 1"}</definedName>
    <definedName name="Value" localSheetId="17" hidden="1">{"assumptions",#N/A,FALSE,"Scenario 1";"valuation",#N/A,FALSE,"Scenario 1"}</definedName>
    <definedName name="Value" hidden="1">{"assumptions",#N/A,FALSE,"Scenario 1";"valuation",#N/A,FALSE,"Scenario 1"}</definedName>
    <definedName name="value1" localSheetId="18" hidden="1">{#N/A,#N/A,FALSE,"Cashflow Analysis";#N/A,#N/A,FALSE,"Sensitivity Analysis";#N/A,#N/A,FALSE,"PV";#N/A,#N/A,FALSE,"Pro Forma"}</definedName>
    <definedName name="value1" localSheetId="17" hidden="1">{#N/A,#N/A,FALSE,"Cashflow Analysis";#N/A,#N/A,FALSE,"Sensitivity Analysis";#N/A,#N/A,FALSE,"PV";#N/A,#N/A,FALSE,"Pro Forma"}</definedName>
    <definedName name="value1" hidden="1">{#N/A,#N/A,FALSE,"Cashflow Analysis";#N/A,#N/A,FALSE,"Sensitivity Analysis";#N/A,#N/A,FALSE,"PV";#N/A,#N/A,FALSE,"Pro Forma"}</definedName>
    <definedName name="ValueColumn1">#REF!</definedName>
    <definedName name="ValueColumn2">#REF!</definedName>
    <definedName name="VALUECOMPARISON">#REF!</definedName>
    <definedName name="valuedcf">#REF!</definedName>
    <definedName name="VALUEDT">#REF!</definedName>
    <definedName name="valuel">#REF!,#REF!,#REF!,#REF!</definedName>
    <definedName name="VALUEMULT">#REF!</definedName>
    <definedName name="Values_Entered" localSheetId="18">IF(Loan_Amount*Interest_Rate*Loan_Years*Loan_Start&gt;0,1,0)</definedName>
    <definedName name="Values_Entered" localSheetId="17">IF([0]!Loan_Amount*#REF!*[0]!Loan_Years*[0]!Loan_Start&gt;0,1,0)</definedName>
    <definedName name="Values_Entered">IF(Loan_Amount*Interest_Rate*Loan_Years*Loan_Start&gt;0,1,0)</definedName>
    <definedName name="VALUESUM">#REF!</definedName>
    <definedName name="valuevx">42.314159</definedName>
    <definedName name="VANUMER">#REF!</definedName>
    <definedName name="VapourProps">#REF!</definedName>
    <definedName name="Var_MM_EOH_Price">#REF!</definedName>
    <definedName name="Var_MM_Rec">#REF!</definedName>
    <definedName name="VAROUTPUT">#REF!</definedName>
    <definedName name="vasdtrws" localSheetId="18" hidden="1">{"1 month",#N/A,FALSE,"Hourly"}</definedName>
    <definedName name="vasdtrws" hidden="1">{"1 month",#N/A,FALSE,"Hourly"}</definedName>
    <definedName name="VAT">#REF!</definedName>
    <definedName name="VBA_ActiveScen">#REF!</definedName>
    <definedName name="VBA_Basis">#REF!</definedName>
    <definedName name="VBA_BS_1">#REF!</definedName>
    <definedName name="VBA_Case_Num">#REF!,#REF!,#REF!</definedName>
    <definedName name="vba_GIOptVOM">#REF!,#REF!,#REF!</definedName>
    <definedName name="VBA_Goodwill">#REF!</definedName>
    <definedName name="VBA_PrevVals">#REF!,#REF!,#REF!,#REF!,#REF!</definedName>
    <definedName name="vba_PrinAdj">#REF!</definedName>
    <definedName name="VBA_PT_Income_Targ">#REF!</definedName>
    <definedName name="VBA_Results">#REF!</definedName>
    <definedName name="VBA_ScenRange">#REF!</definedName>
    <definedName name="VBA_Sheets">#REF!</definedName>
    <definedName name="VBA_TaxCheck">#REF!</definedName>
    <definedName name="VBA_TOC_Clear">#REF!,#REF!</definedName>
    <definedName name="VBA_WACC">#REF!</definedName>
    <definedName name="vcxzxcvfdz">#REF!</definedName>
    <definedName name="vczx">#REF!</definedName>
    <definedName name="Vendor_Model_LU">#REF!</definedName>
    <definedName name="Version" localSheetId="17">#REF!</definedName>
    <definedName name="Version" hidden="1">"a1"</definedName>
    <definedName name="vfdasv">#REF!</definedName>
    <definedName name="vgtl" localSheetId="18" hidden="1">{#N/A,#N/A,FALSE,"INPUTDATA";#N/A,#N/A,FALSE,"SUMMARY"}</definedName>
    <definedName name="vgtl" localSheetId="17" hidden="1">{#N/A,#N/A,FALSE,"INPUTDATA";#N/A,#N/A,FALSE,"SUMMARY"}</definedName>
    <definedName name="vgtl" hidden="1">{#N/A,#N/A,FALSE,"INPUTDATA";#N/A,#N/A,FALSE,"SUMMARY"}</definedName>
    <definedName name="victtxinc">#REF!</definedName>
    <definedName name="Videolaunch">#REF!</definedName>
    <definedName name="VIEWALL">#REF!</definedName>
    <definedName name="VNDRNO">#REF!</definedName>
    <definedName name="VO_M" localSheetId="17">#REF!</definedName>
    <definedName name="VO_M">#N/A</definedName>
    <definedName name="Voltage">#REF!</definedName>
    <definedName name="Voltage_pick">#REF!</definedName>
    <definedName name="volume">#REF!</definedName>
    <definedName name="VolumeEsc" localSheetId="17">#REF!</definedName>
    <definedName name="VolumeEsc">#N/A</definedName>
    <definedName name="votingshare">#REF!</definedName>
    <definedName name="VP" localSheetId="17">#REF!</definedName>
    <definedName name="VP">#REF!</definedName>
    <definedName name="VRIO">#REF!,#REF!,#REF!,#REF!</definedName>
    <definedName name="VRIO_1">#REF!,#REF!,#REF!,#REF!</definedName>
    <definedName name="VSPAE">#REF!</definedName>
    <definedName name="VSPRB">#REF!</definedName>
    <definedName name="vv"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localSheetId="17"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vv"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v" localSheetId="18" hidden="1">{"EXCELHLP.HLP!1802";5;10;5;10;13;13;13;8;5;5;10;14;13;13;13;13;5;10;14;13;5;10;1;2;24}</definedName>
    <definedName name="vvv" localSheetId="17">#REF!</definedName>
    <definedName name="vvv" hidden="1">{"EXCELHLP.HLP!1802";5;10;5;10;13;13;13;8;5;5;10;14;13;13;13;13;5;10;14;13;5;10;1;2;24}</definedName>
    <definedName name="w" localSheetId="18" hidden="1">{"MATALL",#N/A,FALSE,"Sheet4";"matclass",#N/A,FALSE,"Sheet4"}</definedName>
    <definedName name="w" localSheetId="17">#REF!,#REF!,#REF!,#REF!</definedName>
    <definedName name="w" hidden="1">{"MATALL",#N/A,FALSE,"Sheet4";"matclass",#N/A,FALSE,"Sheet4"}</definedName>
    <definedName name="W_CAP">#REF!</definedName>
    <definedName name="w3r345"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45y">#REF!</definedName>
    <definedName name="w4y">#REF!</definedName>
    <definedName name="WACC">#REF!</definedName>
    <definedName name="WACC_Pre_Tax">#REF!</definedName>
    <definedName name="WACC_Pre_TaxExempt">#REF!</definedName>
    <definedName name="WACC_Tax">#REF!</definedName>
    <definedName name="WADSWORTH">#REF!</definedName>
    <definedName name="waefar"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p">#REF!</definedName>
    <definedName name="WageAlloc">#REF!</definedName>
    <definedName name="wages">#REF!</definedName>
    <definedName name="WAPA_CROD">#REF!</definedName>
    <definedName name="WAPA_Demand">#REF!</definedName>
    <definedName name="WAPA_Energy">#REF!</definedName>
    <definedName name="WARR" localSheetId="17" hidden="1">#REF!</definedName>
    <definedName name="WARR" hidden="1">#REF!</definedName>
    <definedName name="WASOfullyDiluted">#REF!</definedName>
    <definedName name="WASOprimary">#REF!</definedName>
    <definedName name="WASTE">#REF!</definedName>
    <definedName name="Water_Pmt">#REF!</definedName>
    <definedName name="WATER_RATE" localSheetId="17">OFFSET(#REF!,3,IF(#REF!=1,#REF!+2,5*#REF!-2),20000,1)</definedName>
    <definedName name="WATER_RATE">OFFSET(#REF!,3,IF(#REF!=1,#REF!+2,5*#REF!-2),20000,1)</definedName>
    <definedName name="Water_Table">#REF!</definedName>
    <definedName name="waterfall">#REF!</definedName>
    <definedName name="wavylws" localSheetId="1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1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BS">#REF!</definedName>
    <definedName name="WbsList">#REF!</definedName>
    <definedName name="WCCGCR2">#REF!</definedName>
    <definedName name="wd">13.04*5</definedName>
    <definedName name="WDBUY">#REF!</definedName>
    <definedName name="WDD">#REF!</definedName>
    <definedName name="we" localSheetId="18" hidden="1">{#N/A,#N/A,FALSE,"1997 WW (Short)";#N/A,#N/A,FALSE,"1997 RF Mfg";#N/A,#N/A,FALSE,"Ancillary-CSM";#N/A,#N/A,FALSE,"1997 Service"}</definedName>
    <definedName name="we" localSheetId="17">13.04*2</definedName>
    <definedName name="we" hidden="1">{#N/A,#N/A,FALSE,"1997 WW (Short)";#N/A,#N/A,FALSE,"1997 RF Mfg";#N/A,#N/A,FALSE,"Ancillary-CSM";#N/A,#N/A,FALSE,"1997 Service"}</definedName>
    <definedName name="WED">#REF!</definedName>
    <definedName name="Week" localSheetId="18">{0;1;2;3;4;5}</definedName>
    <definedName name="Week">{0;1;2;3;4;5}</definedName>
    <definedName name="Weekday" localSheetId="18">{1,2,3,4,5,6,7}</definedName>
    <definedName name="Weekday">{1,2,3,4,5,6,7}</definedName>
    <definedName name="WEEKS" localSheetId="17">#REF!</definedName>
    <definedName name="weeks">#REF!</definedName>
    <definedName name="wef" localSheetId="18" hidden="1">{TRUE,TRUE,-1.25,-15.5,604.5,343.5,FALSE,FALSE,TRUE,TRUE,0,1,#N/A,1,35,14.1666666666667,3,3,FALSE,TRUE,3,TRUE,1,TRUE,85,"Swvu.oil._.and._.gas._.details.","ACwvu.oil._.and._.gas._.details.",#N/A,FALSE,FALSE,0.75,0.75,1,1,1,"","",TRUE,FALSE,FALSE,FALSE,1,#N/A,1,1,"=R1C1:R59C11","=R1:R3",#N/A,#N/A,FALSE,FALSE,FALSE,1,#N/A,#N/A,FALSE,FALSE,TRUE,TRUE,TRUE}</definedName>
    <definedName name="wef" localSheetId="17">#REF!</definedName>
    <definedName name="wef" hidden="1">{TRUE,TRUE,-1.25,-15.5,604.5,343.5,FALSE,FALSE,TRUE,TRUE,0,1,#N/A,1,35,14.1666666666667,3,3,FALSE,TRUE,3,TRUE,1,TRUE,85,"Swvu.oil._.and._.gas._.details.","ACwvu.oil._.and._.gas._.details.",#N/A,FALSE,FALSE,0.75,0.75,1,1,1,"","",TRUE,FALSE,FALSE,FALSE,1,#N/A,1,1,"=R1C1:R59C11","=R1:R3",#N/A,#N/A,FALSE,FALSE,FALSE,1,#N/A,#N/A,FALSE,FALSE,TRUE,TRUE,TRUE}</definedName>
    <definedName name="WEFA" localSheetId="18"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localSheetId="17"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LL_HEAD_ESTIMATES">#REF!</definedName>
    <definedName name="were" localSheetId="18" hidden="1">{#N/A,#N/A,FALSE,"EXP97"}</definedName>
    <definedName name="were" hidden="1">{#N/A,#N/A,FALSE,"EXP97"}</definedName>
    <definedName name="wertewrtewrt" localSheetId="18"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localSheetId="17"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w" localSheetId="18"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localSheetId="17"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wert" localSheetId="18" hidden="1">{"Factsheet",#N/A,FALSE,"Fact";"Earnings",#N/A,FALSE,"Earnings";"BalanceSheet",#N/A,FALSE,"BalanceSheet";"Change in Cash",#N/A,FALSE,"CashFlow";"Q Rating",#N/A,FALSE,"Q-Rating";"Dupont",#N/A,FALSE,"Dupont"}</definedName>
    <definedName name="wertwert" localSheetId="17" hidden="1">{"Factsheet",#N/A,FALSE,"Fact";"Earnings",#N/A,FALSE,"Earnings";"BalanceSheet",#N/A,FALSE,"BalanceSheet";"Change in Cash",#N/A,FALSE,"CashFlow";"Q Rating",#N/A,FALSE,"Q-Rating";"Dupont",#N/A,FALSE,"Dupont"}</definedName>
    <definedName name="wertwert" hidden="1">{"Factsheet",#N/A,FALSE,"Fact";"Earnings",#N/A,FALSE,"Earnings";"BalanceSheet",#N/A,FALSE,"BalanceSheet";"Change in Cash",#N/A,FALSE,"CashFlow";"Q Rating",#N/A,FALSE,"Q-Rating";"Dupont",#N/A,FALSE,"Dupont"}</definedName>
    <definedName name="wertwertewrt" localSheetId="18"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localSheetId="17"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wer" localSheetId="18"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localSheetId="17"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STERN_DEMAND">#REF!</definedName>
    <definedName name="WESTERN_ENERGY">#REF!</definedName>
    <definedName name="westtxinc">#REF!</definedName>
    <definedName name="wetr">#REF!,#REF!,#REF!,#REF!</definedName>
    <definedName name="WFC" localSheetId="17" hidden="1">#REF!</definedName>
    <definedName name="WFC" hidden="1">#REF!</definedName>
    <definedName name="wfe"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fe"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fe"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FTSR">#REF!</definedName>
    <definedName name="WGW">#REF!</definedName>
    <definedName name="wh" localSheetId="10" hidden="1">{#N/A,#N/A,FALSE,"O&amp;M by processes";#N/A,#N/A,FALSE,"Elec Act vs Bud";#N/A,#N/A,FALSE,"G&amp;A";#N/A,#N/A,FALSE,"BGS";#N/A,#N/A,FALSE,"Res Cost"}</definedName>
    <definedName name="wh" localSheetId="15" hidden="1">{#N/A,#N/A,FALSE,"O&amp;M by processes";#N/A,#N/A,FALSE,"Elec Act vs Bud";#N/A,#N/A,FALSE,"G&amp;A";#N/A,#N/A,FALSE,"BGS";#N/A,#N/A,FALSE,"Res Cost"}</definedName>
    <definedName name="wh" localSheetId="18" hidden="1">{#N/A,#N/A,FALSE,"O&amp;M by processes";#N/A,#N/A,FALSE,"Elec Act vs Bud";#N/A,#N/A,FALSE,"G&amp;A";#N/A,#N/A,FALSE,"BGS";#N/A,#N/A,FALSE,"Res Cost"}</definedName>
    <definedName name="wh" localSheetId="17"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0" hidden="1">{#N/A,#N/A,FALSE,"O&amp;M by processes";#N/A,#N/A,FALSE,"Elec Act vs Bud";#N/A,#N/A,FALSE,"G&amp;A";#N/A,#N/A,FALSE,"BGS";#N/A,#N/A,FALSE,"Res Cost"}</definedName>
    <definedName name="what" localSheetId="15" hidden="1">{#N/A,#N/A,FALSE,"O&amp;M by processes";#N/A,#N/A,FALSE,"Elec Act vs Bud";#N/A,#N/A,FALSE,"G&amp;A";#N/A,#N/A,FALSE,"BGS";#N/A,#N/A,FALSE,"Res Cost"}</definedName>
    <definedName name="what" localSheetId="18" hidden="1">{#N/A,#N/A,FALSE,"O&amp;M by processes";#N/A,#N/A,FALSE,"Elec Act vs Bud";#N/A,#N/A,FALSE,"G&amp;A";#N/A,#N/A,FALSE,"BGS";#N/A,#N/A,FALSE,"Res Cost"}</definedName>
    <definedName name="what" localSheetId="17" hidden="1">{#N/A,#N/A,TRUE,"TOTAL DISTRIBUTION";#N/A,#N/A,TRUE,"SOUTH";#N/A,#N/A,TRUE,"NORTHEAST";#N/A,#N/A,TRUE,"WEST"}</definedName>
    <definedName name="what" hidden="1">{#N/A,#N/A,FALSE,"O&amp;M by processes";#N/A,#N/A,FALSE,"Elec Act vs Bud";#N/A,#N/A,FALSE,"G&amp;A";#N/A,#N/A,FALSE,"BGS";#N/A,#N/A,FALSE,"Res Cost"}</definedName>
    <definedName name="what2" localSheetId="18" hidden="1">{"Age 50; 100% - NPPC",#N/A,FALSE,"Age 50; 100%";"Age 50; 100% - PSC",#N/A,FALSE,"Age 50; 100%";"Age 50; 100% - Gain/Loss",#N/A,FALSE,"Age 50; 100%"}</definedName>
    <definedName name="what2" localSheetId="17" hidden="1">{"Age 50; 100% - NPPC",#N/A,FALSE,"Age 50; 100%";"Age 50; 100% - PSC",#N/A,FALSE,"Age 50; 100%";"Age 50; 100% - Gain/Loss",#N/A,FALSE,"Age 50; 100%"}</definedName>
    <definedName name="what2" hidden="1">{"Age 50; 100% - NPPC",#N/A,FALSE,"Age 50; 100%";"Age 50; 100% - PSC",#N/A,FALSE,"Age 50; 100%";"Age 50; 100% - Gain/Loss",#N/A,FALSE,"Age 50; 100%"}</definedName>
    <definedName name="what3" localSheetId="18" hidden="1">{"Age 50; 50% - NPPC",#N/A,FALSE,"Age 50; 50%";"Age 50; 50% - PSC",#N/A,FALSE,"Age 50; 50%";"Age 50; 50% - Gain/Loss",#N/A,FALSE,"Age 50; 50%"}</definedName>
    <definedName name="what3" localSheetId="17" hidden="1">{"Age 50; 50% - NPPC",#N/A,FALSE,"Age 50; 50%";"Age 50; 50% - PSC",#N/A,FALSE,"Age 50; 50%";"Age 50; 50% - Gain/Loss",#N/A,FALSE,"Age 50; 50%"}</definedName>
    <definedName name="what3" hidden="1">{"Age 50; 50% - NPPC",#N/A,FALSE,"Age 50; 50%";"Age 50; 50% - PSC",#N/A,FALSE,"Age 50; 50%";"Age 50; 50% - Gain/Loss",#N/A,FALSE,"Age 50; 50%"}</definedName>
    <definedName name="Whatwhat" localSheetId="10" hidden="1">{#N/A,#N/A,FALSE,"O&amp;M by processes";#N/A,#N/A,FALSE,"Elec Act vs Bud";#N/A,#N/A,FALSE,"G&amp;A";#N/A,#N/A,FALSE,"BGS";#N/A,#N/A,FALSE,"Res Cost"}</definedName>
    <definedName name="Whatwhat" localSheetId="15" hidden="1">{#N/A,#N/A,FALSE,"O&amp;M by processes";#N/A,#N/A,FALSE,"Elec Act vs Bud";#N/A,#N/A,FALSE,"G&amp;A";#N/A,#N/A,FALSE,"BGS";#N/A,#N/A,FALSE,"Res Cost"}</definedName>
    <definedName name="Whatwhat" localSheetId="18" hidden="1">{#N/A,#N/A,FALSE,"O&amp;M by processes";#N/A,#N/A,FALSE,"Elec Act vs Bud";#N/A,#N/A,FALSE,"G&amp;A";#N/A,#N/A,FALSE,"BGS";#N/A,#N/A,FALSE,"Res Cost"}</definedName>
    <definedName name="Whatwhat" localSheetId="17" hidden="1">{#N/A,#N/A,FALSE,"O&amp;M by processes";#N/A,#N/A,FALSE,"Elec Act vs Bud";#N/A,#N/A,FALSE,"G&amp;A";#N/A,#N/A,FALSE,"BGS";#N/A,#N/A,FALSE,"Res Cost"}</definedName>
    <definedName name="Whatwhat" hidden="1">{#N/A,#N/A,FALSE,"O&amp;M by processes";#N/A,#N/A,FALSE,"Elec Act vs Bud";#N/A,#N/A,FALSE,"G&amp;A";#N/A,#N/A,FALSE,"BGS";#N/A,#N/A,FALSE,"Res Cost"}</definedName>
    <definedName name="WHB">#REF!</definedName>
    <definedName name="whnos" localSheetId="18" hidden="1">{#N/A,#N/A,TRUE,"TOTAL DSBN";#N/A,#N/A,TRUE,"WEST";#N/A,#N/A,TRUE,"SOUTH";#N/A,#N/A,TRUE,"NORTHEAST"}</definedName>
    <definedName name="whnos" localSheetId="17" hidden="1">{#N/A,#N/A,TRUE,"TOTAL DSBN";#N/A,#N/A,TRUE,"WEST";#N/A,#N/A,TRUE,"SOUTH";#N/A,#N/A,TRUE,"NORTHEAST"}</definedName>
    <definedName name="whnos" hidden="1">{#N/A,#N/A,TRUE,"TOTAL DSBN";#N/A,#N/A,TRUE,"WEST";#N/A,#N/A,TRUE,"SOUTH";#N/A,#N/A,TRUE,"NORTHEAST"}</definedName>
    <definedName name="who" localSheetId="10" hidden="1">{#N/A,#N/A,FALSE,"O&amp;M by processes";#N/A,#N/A,FALSE,"Elec Act vs Bud";#N/A,#N/A,FALSE,"G&amp;A";#N/A,#N/A,FALSE,"BGS";#N/A,#N/A,FALSE,"Res Cost"}</definedName>
    <definedName name="who" localSheetId="15" hidden="1">{#N/A,#N/A,FALSE,"O&amp;M by processes";#N/A,#N/A,FALSE,"Elec Act vs Bud";#N/A,#N/A,FALSE,"G&amp;A";#N/A,#N/A,FALSE,"BGS";#N/A,#N/A,FALSE,"Res Cost"}</definedName>
    <definedName name="who" localSheetId="18" hidden="1">{#N/A,#N/A,FALSE,"O&amp;M by processes";#N/A,#N/A,FALSE,"Elec Act vs Bud";#N/A,#N/A,FALSE,"G&amp;A";#N/A,#N/A,FALSE,"BGS";#N/A,#N/A,FALSE,"Res Cost"}</definedName>
    <definedName name="who" localSheetId="17"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0" hidden="1">{#N/A,#N/A,FALSE,"O&amp;M by processes";#N/A,#N/A,FALSE,"Elec Act vs Bud";#N/A,#N/A,FALSE,"G&amp;A";#N/A,#N/A,FALSE,"BGS";#N/A,#N/A,FALSE,"Res Cost"}</definedName>
    <definedName name="whowho" localSheetId="15" hidden="1">{#N/A,#N/A,FALSE,"O&amp;M by processes";#N/A,#N/A,FALSE,"Elec Act vs Bud";#N/A,#N/A,FALSE,"G&amp;A";#N/A,#N/A,FALSE,"BGS";#N/A,#N/A,FALSE,"Res Cost"}</definedName>
    <definedName name="whowho" localSheetId="18" hidden="1">{#N/A,#N/A,FALSE,"O&amp;M by processes";#N/A,#N/A,FALSE,"Elec Act vs Bud";#N/A,#N/A,FALSE,"G&amp;A";#N/A,#N/A,FALSE,"BGS";#N/A,#N/A,FALSE,"Res Cost"}</definedName>
    <definedName name="whowho" localSheetId="17"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0" hidden="1">{#N/A,#N/A,FALSE,"O&amp;M by processes";#N/A,#N/A,FALSE,"Elec Act vs Bud";#N/A,#N/A,FALSE,"G&amp;A";#N/A,#N/A,FALSE,"BGS";#N/A,#N/A,FALSE,"Res Cost"}</definedName>
    <definedName name="whwh" localSheetId="15" hidden="1">{#N/A,#N/A,FALSE,"O&amp;M by processes";#N/A,#N/A,FALSE,"Elec Act vs Bud";#N/A,#N/A,FALSE,"G&amp;A";#N/A,#N/A,FALSE,"BGS";#N/A,#N/A,FALSE,"Res Cost"}</definedName>
    <definedName name="whwh" localSheetId="18" hidden="1">{#N/A,#N/A,FALSE,"O&amp;M by processes";#N/A,#N/A,FALSE,"Elec Act vs Bud";#N/A,#N/A,FALSE,"G&amp;A";#N/A,#N/A,FALSE,"BGS";#N/A,#N/A,FALSE,"Res Cost"}</definedName>
    <definedName name="whwh" localSheetId="17"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0" hidden="1">{#N/A,#N/A,FALSE,"O&amp;M by processes";#N/A,#N/A,FALSE,"Elec Act vs Bud";#N/A,#N/A,FALSE,"G&amp;A";#N/A,#N/A,FALSE,"BGS";#N/A,#N/A,FALSE,"Res Cost"}</definedName>
    <definedName name="why" localSheetId="15" hidden="1">{#N/A,#N/A,FALSE,"O&amp;M by processes";#N/A,#N/A,FALSE,"Elec Act vs Bud";#N/A,#N/A,FALSE,"G&amp;A";#N/A,#N/A,FALSE,"BGS";#N/A,#N/A,FALSE,"Res Cost"}</definedName>
    <definedName name="why" localSheetId="18" hidden="1">{#N/A,#N/A,FALSE,"O&amp;M by processes";#N/A,#N/A,FALSE,"Elec Act vs Bud";#N/A,#N/A,FALSE,"G&amp;A";#N/A,#N/A,FALSE,"BGS";#N/A,#N/A,FALSE,"Res Cost"}</definedName>
    <definedName name="why" localSheetId="17" hidden="1">{#N/A,#N/A,TRUE,"TOTAL DSBN";#N/A,#N/A,TRUE,"WEST";#N/A,#N/A,TRUE,"SOUTH";#N/A,#N/A,TRUE,"NORTHEAST"}</definedName>
    <definedName name="why" hidden="1">{#N/A,#N/A,FALSE,"O&amp;M by processes";#N/A,#N/A,FALSE,"Elec Act vs Bud";#N/A,#N/A,FALSE,"G&amp;A";#N/A,#N/A,FALSE,"BGS";#N/A,#N/A,FALSE,"Res Cost"}</definedName>
    <definedName name="why?" localSheetId="18" hidden="1">{#N/A,#N/A,TRUE,"TOTAL DSBN";#N/A,#N/A,TRUE,"WEST";#N/A,#N/A,TRUE,"SOUTH";#N/A,#N/A,TRUE,"NORTHEAST"}</definedName>
    <definedName name="why?" localSheetId="17" hidden="1">{#N/A,#N/A,TRUE,"TOTAL DSBN";#N/A,#N/A,TRUE,"WEST";#N/A,#N/A,TRUE,"SOUTH";#N/A,#N/A,TRUE,"NORTHEAST"}</definedName>
    <definedName name="why?" hidden="1">{#N/A,#N/A,TRUE,"TOTAL DSBN";#N/A,#N/A,TRUE,"WEST";#N/A,#N/A,TRUE,"SOUTH";#N/A,#N/A,TRUE,"NORTHEAST"}</definedName>
    <definedName name="WIDENOM">#REF!</definedName>
    <definedName name="WIFACTOR">#REF!</definedName>
    <definedName name="WindDistroMnthly">#REF!</definedName>
    <definedName name="WindRow">#REF!</definedName>
    <definedName name="WindSpace">#REF!</definedName>
    <definedName name="WINUMER">#REF!</definedName>
    <definedName name="WinZipCell" localSheetId="17" hidden="1">#REF!</definedName>
    <definedName name="WinZipCell" hidden="1">#REF!</definedName>
    <definedName name="wishlws" localSheetId="1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1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THSTD">#REF!</definedName>
    <definedName name="wks">13.04</definedName>
    <definedName name="WKSH">#REF!</definedName>
    <definedName name="wmeco1">#REF!</definedName>
    <definedName name="wmeco2">#REF!</definedName>
    <definedName name="wmecococ">#REF!</definedName>
    <definedName name="WMECOCOC2">#REF!</definedName>
    <definedName name="wo" localSheetId="17">#REF!</definedName>
    <definedName name="WO">#REF!</definedName>
    <definedName name="WO_Description">#REF!</definedName>
    <definedName name="WOList">#REF!</definedName>
    <definedName name="WOOD">#REF!</definedName>
    <definedName name="Wood_Class">#REF!</definedName>
    <definedName name="woorder">#REF!</definedName>
    <definedName name="work_cap">#REF!</definedName>
    <definedName name="Work_Days">#REF!</definedName>
    <definedName name="Work_Days_1">#REF!</definedName>
    <definedName name="Work_Days_2">#REF!</definedName>
    <definedName name="WORK_SHEET_CODING_CONVENTIONS" localSheetId="17">#REF!</definedName>
    <definedName name="WORK_SHEET_CODING_CONVENTIONS">#REF!</definedName>
    <definedName name="WORKCAPa" localSheetId="18" hidden="1">{"WCCWCLL",#N/A,FALSE,"Sheet3";"PP",#N/A,FALSE,"Sheet3";"MAT1",#N/A,FALSE,"Sheet3";"MAT2",#N/A,FALSE,"Sheet3"}</definedName>
    <definedName name="WORKCAPa" localSheetId="17" hidden="1">{"WCCWCLL",#N/A,FALSE,"Sheet3";"PP",#N/A,FALSE,"Sheet3";"MAT1",#N/A,FALSE,"Sheet3";"MAT2",#N/A,FALSE,"Sheet3"}</definedName>
    <definedName name="WORKCAPa" hidden="1">{"WCCWCLL",#N/A,FALSE,"Sheet3";"PP",#N/A,FALSE,"Sheet3";"MAT1",#N/A,FALSE,"Sheet3";"MAT2",#N/A,FALSE,"Sheet3"}</definedName>
    <definedName name="Working_Capital_Req">#REF!</definedName>
    <definedName name="workingcapitalloan">#REF!</definedName>
    <definedName name="WORKINVEST">#REF!</definedName>
    <definedName name="WorkOrders">#REF!</definedName>
    <definedName name="worksheet">#REF!</definedName>
    <definedName name="worksheet1">#REF!</definedName>
    <definedName name="worksheet2">#REF!</definedName>
    <definedName name="worksheet3">#REF!</definedName>
    <definedName name="worksheet4">#REF!</definedName>
    <definedName name="worksheet5">#REF!</definedName>
    <definedName name="worksheet6">#REF!</definedName>
    <definedName name="worksheet7">#REF!</definedName>
    <definedName name="WorksheetOut">#REF!</definedName>
    <definedName name="WOTypes">#REF!</definedName>
    <definedName name="wpdesc">#REF!</definedName>
    <definedName name="wpk" localSheetId="18" hidden="1">{#N/A,#N/A,FALSE,"INPUTDATA";#N/A,#N/A,FALSE,"SUMMARY"}</definedName>
    <definedName name="wpk" localSheetId="17" hidden="1">{#N/A,#N/A,FALSE,"INPUTDATA";#N/A,#N/A,FALSE,"SUMMARY"}</definedName>
    <definedName name="wpk" hidden="1">{#N/A,#N/A,FALSE,"INPUTDATA";#N/A,#N/A,FALSE,"SUMMARY"}</definedName>
    <definedName name="WPP_CND">11</definedName>
    <definedName name="WPP_CND_Col">11</definedName>
    <definedName name="WPP_USD">10</definedName>
    <definedName name="WPP_USD_Col">10</definedName>
    <definedName name="wptt">#REF!</definedName>
    <definedName name="wre"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j" localSheetId="18" hidden="1">{#N/A,#N/A,FALSE,"Aging Summary";#N/A,#N/A,FALSE,"Ratio Analysis";#N/A,#N/A,FALSE,"Test 120 Day Accts";#N/A,#N/A,FALSE,"Tickmarks"}</definedName>
    <definedName name="wrej" localSheetId="17" hidden="1">{#N/A,#N/A,FALSE,"Aging Summary";#N/A,#N/A,FALSE,"Ratio Analysis";#N/A,#N/A,FALSE,"Test 120 Day Accts";#N/A,#N/A,FALSE,"Tickmarks"}</definedName>
    <definedName name="wrej" hidden="1">{#N/A,#N/A,FALSE,"Aging Summary";#N/A,#N/A,FALSE,"Ratio Analysis";#N/A,#N/A,FALSE,"Test 120 Day Accts";#N/A,#N/A,FALSE,"Tickmarks"}</definedName>
    <definedName name="wrn" localSheetId="10" hidden="1">{#N/A,#N/A,FALSE,"O&amp;M by processes";#N/A,#N/A,FALSE,"Elec Act vs Bud";#N/A,#N/A,FALSE,"G&amp;A";#N/A,#N/A,FALSE,"BGS";#N/A,#N/A,FALSE,"Res Cost"}</definedName>
    <definedName name="wrn" localSheetId="15" hidden="1">{#N/A,#N/A,FALSE,"O&amp;M by processes";#N/A,#N/A,FALSE,"Elec Act vs Bud";#N/A,#N/A,FALSE,"G&amp;A";#N/A,#N/A,FALSE,"BGS";#N/A,#N/A,FALSE,"Res Cost"}</definedName>
    <definedName name="wrn" localSheetId="18" hidden="1">{#N/A,#N/A,FALSE,"O&amp;M by processes";#N/A,#N/A,FALSE,"Elec Act vs Bud";#N/A,#N/A,FALSE,"G&amp;A";#N/A,#N/A,FALSE,"BGS";#N/A,#N/A,FALSE,"Res Cost"}</definedName>
    <definedName name="wrn" localSheetId="17" hidden="1">{#N/A,#N/A,FALSE,"O&amp;M by processes";#N/A,#N/A,FALSE,"Elec Act vs Bud";#N/A,#N/A,FALSE,"G&amp;A";#N/A,#N/A,FALSE,"BGS";#N/A,#N/A,FALSE,"Res Cost"}</definedName>
    <definedName name="wrn" hidden="1">{#N/A,#N/A,FALSE,"O&amp;M by processes";#N/A,#N/A,FALSE,"Elec Act vs Bud";#N/A,#N/A,FALSE,"G&amp;A";#N/A,#N/A,FALSE,"BGS";#N/A,#N/A,FALSE,"Res Cost"}</definedName>
    <definedName name="wrn.01_All_Package." localSheetId="18"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localSheetId="17"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localSheetId="18" hidden="1">{#N/A,#N/A,FALSE,"BS_CORPORATE"}</definedName>
    <definedName name="wrn.03_Corporate." localSheetId="17" hidden="1">{#N/A,#N/A,FALSE,"BS_CORPORATE"}</definedName>
    <definedName name="wrn.03_Corporate." hidden="1">{#N/A,#N/A,FALSE,"BS_CORPORATE"}</definedName>
    <definedName name="wrn.03_Corporate._1" localSheetId="18" hidden="1">{#N/A,#N/A,FALSE,"BS_CORPORATE"}</definedName>
    <definedName name="wrn.03_Corporate._1" localSheetId="17" hidden="1">{#N/A,#N/A,FALSE,"BS_CORPORATE"}</definedName>
    <definedName name="wrn.03_Corporate._1" hidden="1">{#N/A,#N/A,FALSE,"BS_CORPORATE"}</definedName>
    <definedName name="wrn.03_Corporate._2" localSheetId="18" hidden="1">{#N/A,#N/A,FALSE,"BS_CORPORATE"}</definedName>
    <definedName name="wrn.03_Corporate._2" localSheetId="17" hidden="1">{#N/A,#N/A,FALSE,"BS_CORPORATE"}</definedName>
    <definedName name="wrn.03_Corporate._2" hidden="1">{#N/A,#N/A,FALSE,"BS_CORPORATE"}</definedName>
    <definedName name="wrn.03_Corporate._3" localSheetId="18" hidden="1">{#N/A,#N/A,FALSE,"BS_CORPORATE"}</definedName>
    <definedName name="wrn.03_Corporate._3" localSheetId="17" hidden="1">{#N/A,#N/A,FALSE,"BS_CORPORATE"}</definedName>
    <definedName name="wrn.03_Corporate._3" hidden="1">{#N/A,#N/A,FALSE,"BS_CORPORATE"}</definedName>
    <definedName name="wrn.03_Corporate._4" localSheetId="18" hidden="1">{#N/A,#N/A,FALSE,"BS_CORPORATE"}</definedName>
    <definedName name="wrn.03_Corporate._4" localSheetId="17" hidden="1">{#N/A,#N/A,FALSE,"BS_CORPORATE"}</definedName>
    <definedName name="wrn.03_Corporate._4" hidden="1">{#N/A,#N/A,FALSE,"BS_CORPORATE"}</definedName>
    <definedName name="wrn.03_Corporate._5" localSheetId="18" hidden="1">{#N/A,#N/A,FALSE,"BS_CORPORATE"}</definedName>
    <definedName name="wrn.03_Corporate._5" localSheetId="17" hidden="1">{#N/A,#N/A,FALSE,"BS_CORPORATE"}</definedName>
    <definedName name="wrn.03_Corporate._5" hidden="1">{#N/A,#N/A,FALSE,"BS_CORPORATE"}</definedName>
    <definedName name="wrn.03_NSS."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localSheetId="18" hidden="1">{#N/A,#N/A,FALSE,"BS_ESG ";#N/A,#N/A,FALSE,"P&amp;L_ESG"}</definedName>
    <definedName name="wrn.04_ESG." localSheetId="17" hidden="1">{#N/A,#N/A,FALSE,"BS_ESG ";#N/A,#N/A,FALSE,"P&amp;L_ESG"}</definedName>
    <definedName name="wrn.04_ESG." hidden="1">{#N/A,#N/A,FALSE,"BS_ESG ";#N/A,#N/A,FALSE,"P&amp;L_ESG"}</definedName>
    <definedName name="wrn.04_ESG._1" localSheetId="18" hidden="1">{#N/A,#N/A,FALSE,"BS_ESG ";#N/A,#N/A,FALSE,"P&amp;L_ESG"}</definedName>
    <definedName name="wrn.04_ESG._1" localSheetId="17" hidden="1">{#N/A,#N/A,FALSE,"BS_ESG ";#N/A,#N/A,FALSE,"P&amp;L_ESG"}</definedName>
    <definedName name="wrn.04_ESG._1" hidden="1">{#N/A,#N/A,FALSE,"BS_ESG ";#N/A,#N/A,FALSE,"P&amp;L_ESG"}</definedName>
    <definedName name="wrn.04_ESG._2" localSheetId="18" hidden="1">{#N/A,#N/A,FALSE,"BS_ESG ";#N/A,#N/A,FALSE,"P&amp;L_ESG"}</definedName>
    <definedName name="wrn.04_ESG._2" localSheetId="17" hidden="1">{#N/A,#N/A,FALSE,"BS_ESG ";#N/A,#N/A,FALSE,"P&amp;L_ESG"}</definedName>
    <definedName name="wrn.04_ESG._2" hidden="1">{#N/A,#N/A,FALSE,"BS_ESG ";#N/A,#N/A,FALSE,"P&amp;L_ESG"}</definedName>
    <definedName name="wrn.04_ESG._3" localSheetId="18" hidden="1">{#N/A,#N/A,FALSE,"BS_ESG ";#N/A,#N/A,FALSE,"P&amp;L_ESG"}</definedName>
    <definedName name="wrn.04_ESG._3" localSheetId="17" hidden="1">{#N/A,#N/A,FALSE,"BS_ESG ";#N/A,#N/A,FALSE,"P&amp;L_ESG"}</definedName>
    <definedName name="wrn.04_ESG._3" hidden="1">{#N/A,#N/A,FALSE,"BS_ESG ";#N/A,#N/A,FALSE,"P&amp;L_ESG"}</definedName>
    <definedName name="wrn.04_ESG._4" localSheetId="18" hidden="1">{#N/A,#N/A,FALSE,"BS_ESG ";#N/A,#N/A,FALSE,"P&amp;L_ESG"}</definedName>
    <definedName name="wrn.04_ESG._4" localSheetId="17" hidden="1">{#N/A,#N/A,FALSE,"BS_ESG ";#N/A,#N/A,FALSE,"P&amp;L_ESG"}</definedName>
    <definedName name="wrn.04_ESG._4" hidden="1">{#N/A,#N/A,FALSE,"BS_ESG ";#N/A,#N/A,FALSE,"P&amp;L_ESG"}</definedName>
    <definedName name="wrn.04_ESG._5" localSheetId="18" hidden="1">{#N/A,#N/A,FALSE,"BS_ESG ";#N/A,#N/A,FALSE,"P&amp;L_ESG"}</definedName>
    <definedName name="wrn.04_ESG._5" localSheetId="17" hidden="1">{#N/A,#N/A,FALSE,"BS_ESG ";#N/A,#N/A,FALSE,"P&amp;L_ESG"}</definedName>
    <definedName name="wrn.04_ESG._5" hidden="1">{#N/A,#N/A,FALSE,"BS_ESG ";#N/A,#N/A,FALSE,"P&amp;L_ESG"}</definedName>
    <definedName name="wrn.05_SPS." localSheetId="18" hidden="1">{#N/A,#N/A,FALSE,"Balance SPS";#N/A,#N/A,FALSE,"P&amp;L_SPS"}</definedName>
    <definedName name="wrn.05_SPS." localSheetId="17" hidden="1">{#N/A,#N/A,FALSE,"Balance SPS";#N/A,#N/A,FALSE,"P&amp;L_SPS"}</definedName>
    <definedName name="wrn.05_SPS." hidden="1">{#N/A,#N/A,FALSE,"Balance SPS";#N/A,#N/A,FALSE,"P&amp;L_SPS"}</definedName>
    <definedName name="wrn.05_SPS._1" localSheetId="18" hidden="1">{#N/A,#N/A,FALSE,"Balance SPS";#N/A,#N/A,FALSE,"P&amp;L_SPS"}</definedName>
    <definedName name="wrn.05_SPS._1" localSheetId="17" hidden="1">{#N/A,#N/A,FALSE,"Balance SPS";#N/A,#N/A,FALSE,"P&amp;L_SPS"}</definedName>
    <definedName name="wrn.05_SPS._1" hidden="1">{#N/A,#N/A,FALSE,"Balance SPS";#N/A,#N/A,FALSE,"P&amp;L_SPS"}</definedName>
    <definedName name="wrn.05_SPS._2" localSheetId="18" hidden="1">{#N/A,#N/A,FALSE,"Balance SPS";#N/A,#N/A,FALSE,"P&amp;L_SPS"}</definedName>
    <definedName name="wrn.05_SPS._2" localSheetId="17" hidden="1">{#N/A,#N/A,FALSE,"Balance SPS";#N/A,#N/A,FALSE,"P&amp;L_SPS"}</definedName>
    <definedName name="wrn.05_SPS._2" hidden="1">{#N/A,#N/A,FALSE,"Balance SPS";#N/A,#N/A,FALSE,"P&amp;L_SPS"}</definedName>
    <definedName name="wrn.05_SPS._3" localSheetId="18" hidden="1">{#N/A,#N/A,FALSE,"Balance SPS";#N/A,#N/A,FALSE,"P&amp;L_SPS"}</definedName>
    <definedName name="wrn.05_SPS._3" localSheetId="17" hidden="1">{#N/A,#N/A,FALSE,"Balance SPS";#N/A,#N/A,FALSE,"P&amp;L_SPS"}</definedName>
    <definedName name="wrn.05_SPS._3" hidden="1">{#N/A,#N/A,FALSE,"Balance SPS";#N/A,#N/A,FALSE,"P&amp;L_SPS"}</definedName>
    <definedName name="wrn.05_SPS._4" localSheetId="18" hidden="1">{#N/A,#N/A,FALSE,"Balance SPS";#N/A,#N/A,FALSE,"P&amp;L_SPS"}</definedName>
    <definedName name="wrn.05_SPS._4" localSheetId="17" hidden="1">{#N/A,#N/A,FALSE,"Balance SPS";#N/A,#N/A,FALSE,"P&amp;L_SPS"}</definedName>
    <definedName name="wrn.05_SPS._4" hidden="1">{#N/A,#N/A,FALSE,"Balance SPS";#N/A,#N/A,FALSE,"P&amp;L_SPS"}</definedName>
    <definedName name="wrn.05_SPS._5" localSheetId="18" hidden="1">{#N/A,#N/A,FALSE,"Balance SPS";#N/A,#N/A,FALSE,"P&amp;L_SPS"}</definedName>
    <definedName name="wrn.05_SPS._5" localSheetId="17" hidden="1">{#N/A,#N/A,FALSE,"Balance SPS";#N/A,#N/A,FALSE,"P&amp;L_SPS"}</definedName>
    <definedName name="wrn.05_SPS._5" hidden="1">{#N/A,#N/A,FALSE,"Balance SPS";#N/A,#N/A,FALSE,"P&amp;L_SPS"}</definedName>
    <definedName name="wrn.1._.month." localSheetId="18" hidden="1">{"1 month",#N/A,FALSE,"Hourly"}</definedName>
    <definedName name="wrn.1._.month." hidden="1">{"1 month",#N/A,FALSE,"Hourly"}</definedName>
    <definedName name="wrn.1._.Month._.vs._.LY." localSheetId="18" hidden="1">{"1",#N/A,FALSE,"X2BA"}</definedName>
    <definedName name="wrn.1._.Month._.vs._.LY." hidden="1">{"1",#N/A,FALSE,"X2BA"}</definedName>
    <definedName name="wrn.1_Complete._.Package._.less._.Backup." localSheetId="18"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localSheetId="17"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2._.months." localSheetId="18" hidden="1">{"12 months",#N/A,FALSE,"Hourly"}</definedName>
    <definedName name="wrn.12._.months." hidden="1">{"12 months",#N/A,FALSE,"Hourly"}</definedName>
    <definedName name="wrn.1995._.Federal._.Tax._.Installments." localSheetId="18" hidden="1">{#N/A,#N/A,TRUE,"TAX CALC";#N/A,#N/A,TRUE,"TI SUMMARY";#N/A,#N/A,TRUE,"AMT";#N/A,#N/A,TRUE,"ETR REVIEW"}</definedName>
    <definedName name="wrn.1995._.Federal._.Tax._.Installments." localSheetId="17" hidden="1">{#N/A,#N/A,TRUE,"TAX CALC";#N/A,#N/A,TRUE,"TI SUMMARY";#N/A,#N/A,TRUE,"AMT";#N/A,#N/A,TRUE,"ETR REVIEW"}</definedName>
    <definedName name="wrn.1995._.Federal._.Tax._.Installments." hidden="1">{#N/A,#N/A,TRUE,"TAX CALC";#N/A,#N/A,TRUE,"TI SUMMARY";#N/A,#N/A,TRUE,"AMT";#N/A,#N/A,TRUE,"ETR REVIEW"}</definedName>
    <definedName name="wrn.1999._.Cash._.Report." localSheetId="18" hidden="1">{"1999 Cash Budget",#N/A,FALSE,"99 Cash";"1999 Cash Budget YTD",#N/A,FALSE,"99 Cash";"1999 Cash Actual/Forcast",#N/A,FALSE,"99 Cash";"1999 Cash Actual/Forcast YTD",#N/A,FALSE,"99 Cash"}</definedName>
    <definedName name="wrn.1999._.Cash._.Report." localSheetId="17" hidden="1">{"1999 Cash Budget",#N/A,FALSE,"99 Cash";"1999 Cash Budget YTD",#N/A,FALSE,"99 Cash";"1999 Cash Actual/Forcast",#N/A,FALSE,"99 Cash";"1999 Cash Actual/Forcast YTD",#N/A,FALSE,"99 Cash"}</definedName>
    <definedName name="wrn.1999._.Cash._.Report." hidden="1">{"1999 Cash Budget",#N/A,FALSE,"99 Cash";"1999 Cash Budget YTD",#N/A,FALSE,"99 Cash";"1999 Cash Actual/Forcast",#N/A,FALSE,"99 Cash";"1999 Cash Actual/Forcast YTD",#N/A,FALSE,"99 Cash"}</definedName>
    <definedName name="wrn.2._.YTD._.vs._.LY." localSheetId="18" hidden="1">{"2",#N/A,FALSE,"X2BA"}</definedName>
    <definedName name="wrn.2._.YTD._.vs._.LY." hidden="1">{"2",#N/A,FALSE,"X2BA"}</definedName>
    <definedName name="wrn.2_PCS." localSheetId="18" hidden="1">{#N/A,#N/A,FALSE,"Cover";#N/A,#N/A,FALSE,"General Assumptions";#N/A,#N/A,FALSE,"Comments CCS";#N/A,#N/A,FALSE,"BS CSS";#N/A,#N/A,FALSE,"P&amp;L CSS";#N/A,#N/A,FALSE,"Cash Flow CSS";#N/A,#N/A,FALSE,"MBR CSS";#N/A,#N/A,FALSE,"Headcount - CSS";#N/A,#N/A,FALSE,"CSS MFG";#N/A,#N/A,FALSE,"CSS Distr ";#N/A,#N/A,FALSE,"CSS Inventory";#N/A,#N/A,FALSE,"Capital CSS"}</definedName>
    <definedName name="wrn.2_PCS." localSheetId="17" hidden="1">{#N/A,#N/A,FALSE,"Cover";#N/A,#N/A,FALSE,"General Assumptions";#N/A,#N/A,FALSE,"Comments CCS";#N/A,#N/A,FALSE,"BS CSS";#N/A,#N/A,FALSE,"P&amp;L CSS";#N/A,#N/A,FALSE,"Cash Flow CSS";#N/A,#N/A,FALSE,"MBR CSS";#N/A,#N/A,FALSE,"Headcount - CSS";#N/A,#N/A,FALSE,"CSS MFG";#N/A,#N/A,FALSE,"CSS Distr ";#N/A,#N/A,FALSE,"CSS Inventory";#N/A,#N/A,FALSE,"Capital CSS"}</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18"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17"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18"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17"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18"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17"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18"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17"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18"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17"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hidden="1">{#N/A,#N/A,FALSE,"Cover";#N/A,#N/A,FALSE,"General Assumptions";#N/A,#N/A,FALSE,"Comments CCS";#N/A,#N/A,FALSE,"BS CSS";#N/A,#N/A,FALSE,"P&amp;L CSS";#N/A,#N/A,FALSE,"Cash Flow CSS";#N/A,#N/A,FALSE,"MBR CSS";#N/A,#N/A,FALSE,"Headcount - CSS";#N/A,#N/A,FALSE,"CSS MFG";#N/A,#N/A,FALSE,"CSS Distr ";#N/A,#N/A,FALSE,"CSS Inventory";#N/A,#N/A,FALSE,"Capital CSS"}</definedName>
    <definedName name="wrn.2000._.Basic." localSheetId="18"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wrn.2000._.Basic."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wrn.2001._.Basic." localSheetId="18" hidden="1">{"2001 Basic",#N/A,FALSE,"Accrual Summary";"2001 Basic",#N/A,FALSE,"Accrual-Detail";"2001 Basic",#N/A,FALSE,"Production";"2001 Basic",#N/A,FALSE,"Support1";"2001 Basic",#N/A,FALSE,"Support2";"2001 Basic",#N/A,FALSE,"Cash Summary";"2001 Basic",#N/A,FALSE,"Cash-Detail";"2001 Basic",#N/A,FALSE,"Title"}</definedName>
    <definedName name="wrn.2001._.Basic." hidden="1">{"2001 Basic",#N/A,FALSE,"Accrual Summary";"2001 Basic",#N/A,FALSE,"Accrual-Detail";"2001 Basic",#N/A,FALSE,"Production";"2001 Basic",#N/A,FALSE,"Support1";"2001 Basic",#N/A,FALSE,"Support2";"2001 Basic",#N/A,FALSE,"Cash Summary";"2001 Basic",#N/A,FALSE,"Cash-Detail";"2001 Basic",#N/A,FALSE,"Title"}</definedName>
    <definedName name="wrn.2002._.Basic." localSheetId="18" hidden="1">{"2002 Basic",#N/A,FALSE,"Accrual Summary";"2002 Basic",#N/A,FALSE,"Accrual-Detail";"2002 Basic",#N/A,FALSE,"Production";"2002 Basic",#N/A,FALSE,"Support1";"2002 Basic",#N/A,FALSE,"Support2";"2002 Basic",#N/A,FALSE,"Cash Summary";"2002 Basic",#N/A,FALSE,"Cash-Detail";"2002 Basic",#N/A,FALSE,"Title"}</definedName>
    <definedName name="wrn.2002._.Basic." hidden="1">{"2002 Basic",#N/A,FALSE,"Accrual Summary";"2002 Basic",#N/A,FALSE,"Accrual-Detail";"2002 Basic",#N/A,FALSE,"Production";"2002 Basic",#N/A,FALSE,"Support1";"2002 Basic",#N/A,FALSE,"Support2";"2002 Basic",#N/A,FALSE,"Cash Summary";"2002 Basic",#N/A,FALSE,"Cash-Detail";"2002 Basic",#N/A,FALSE,"Title"}</definedName>
    <definedName name="wrn.2003._.Basic." localSheetId="18" hidden="1">{"2003 Basic",#N/A,FALSE,"Accrual Summary";"2003 Basic",#N/A,FALSE,"Accrual-Detail";"2003 Basic",#N/A,FALSE,"Production";"2003 Basic",#N/A,FALSE,"Support1";"2003 Basic",#N/A,FALSE,"Support2";"2003 Basic",#N/A,FALSE,"Cash Summary";"2003 Basic",#N/A,FALSE,"Cash-Detail";"2003 Basic",#N/A,FALSE,"Debt Covenants";"2003 Basic",#N/A,FALSE,"Title"}</definedName>
    <definedName name="wrn.2003._.Basic." hidden="1">{"2003 Basic",#N/A,FALSE,"Accrual Summary";"2003 Basic",#N/A,FALSE,"Accrual-Detail";"2003 Basic",#N/A,FALSE,"Production";"2003 Basic",#N/A,FALSE,"Support1";"2003 Basic",#N/A,FALSE,"Support2";"2003 Basic",#N/A,FALSE,"Cash Summary";"2003 Basic",#N/A,FALSE,"Cash-Detail";"2003 Basic",#N/A,FALSE,"Debt Covenants";"2003 Basic",#N/A,FALSE,"Title"}</definedName>
    <definedName name="wrn.2004._.Basic." localSheetId="18" hidden="1">{"2004 Basic",#N/A,FALSE,"Accrual Summary";"2004 Basic",#N/A,FALSE,"Accrual-Detail";"2004 Basic",#N/A,FALSE,"Production";"2004 Basic",#N/A,FALSE,"Support1";"2004 Basic",#N/A,FALSE,"Support2";"2004 Basic",#N/A,FALSE,"Cash Summary";"2004 Basic",#N/A,FALSE,"Cash-Detail";"2004 Basic",#N/A,FALSE,"Title"}</definedName>
    <definedName name="wrn.2004._.Basic." hidden="1">{"2004 Basic",#N/A,FALSE,"Accrual Summary";"2004 Basic",#N/A,FALSE,"Accrual-Detail";"2004 Basic",#N/A,FALSE,"Production";"2004 Basic",#N/A,FALSE,"Support1";"2004 Basic",#N/A,FALSE,"Support2";"2004 Basic",#N/A,FALSE,"Cash Summary";"2004 Basic",#N/A,FALSE,"Cash-Detail";"2004 Basic",#N/A,FALSE,"Title"}</definedName>
    <definedName name="wrn.2006._.Rate._.Case." localSheetId="18" hidden="1">{"DAB-1, Sch 21, Pg 1",#N/A,FALSE,"ELEC ENERGY";"DAB-1, Sch 21, Pg 2",#N/A,FALSE,"RTPDenverWater";"DAB-1, Sch 21, Pg 3",#N/A,FALSE,"INCREMENTAL - WHOLESALE"}</definedName>
    <definedName name="wrn.2006._.Rate._.Case." localSheetId="17" hidden="1">{"DAB-1, Sch 21, Pg 1",#N/A,FALSE,"ELEC ENERGY";"DAB-1, Sch 21, Pg 2",#N/A,FALSE,"RTPDenverWater";"DAB-1, Sch 21, Pg 3",#N/A,FALSE,"INCREMENTAL - WHOLESALE"}</definedName>
    <definedName name="wrn.2006._.Rate._.Case." hidden="1">{"DAB-1, Sch 21, Pg 1",#N/A,FALSE,"ELEC ENERGY";"DAB-1, Sch 21, Pg 2",#N/A,FALSE,"RTPDenverWater";"DAB-1, Sch 21, Pg 3",#N/A,FALSE,"INCREMENTAL - WHOLESALE"}</definedName>
    <definedName name="wrn.3._.STG._.vs._.LY." localSheetId="18" hidden="1">{"3",#N/A,FALSE,"X2BA"}</definedName>
    <definedName name="wrn.3._.STG._.vs._.LY." hidden="1">{"3",#N/A,FALSE,"X2BA"}</definedName>
    <definedName name="wrn.3_CIG." localSheetId="18" hidden="1">{#N/A,#N/A,FALSE,"Cover";#N/A,#N/A,FALSE,"General Assumptions";#N/A,#N/A,FALSE,"Comments CIG";#N/A,#N/A,FALSE,"BS CIG";#N/A,#N/A,FALSE,"P&amp;L CIG";#N/A,#N/A,FALSE,"Cash Flow CIG";#N/A,#N/A,FALSE,"MBR CIG";#N/A,#N/A,FALSE,"Headcount - CIG";#N/A,#N/A,FALSE,"CIG MFG";#N/A,#N/A,FALSE,"CIG Inventory";#N/A,#N/A,FALSE,"Capital CIG"}</definedName>
    <definedName name="wrn.3_CIG." localSheetId="17" hidden="1">{#N/A,#N/A,FALSE,"Cover";#N/A,#N/A,FALSE,"General Assumptions";#N/A,#N/A,FALSE,"Comments CIG";#N/A,#N/A,FALSE,"BS CIG";#N/A,#N/A,FALSE,"P&amp;L CIG";#N/A,#N/A,FALSE,"Cash Flow CIG";#N/A,#N/A,FALSE,"MBR CIG";#N/A,#N/A,FALSE,"Headcount - CIG";#N/A,#N/A,FALSE,"CIG MFG";#N/A,#N/A,FALSE,"CIG Inventory";#N/A,#N/A,FALSE,"Capital CIG"}</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3_CIG._1" localSheetId="18" hidden="1">{#N/A,#N/A,FALSE,"Cover";#N/A,#N/A,FALSE,"General Assumptions";#N/A,#N/A,FALSE,"Comments CIG";#N/A,#N/A,FALSE,"BS CIG";#N/A,#N/A,FALSE,"P&amp;L CIG";#N/A,#N/A,FALSE,"Cash Flow CIG";#N/A,#N/A,FALSE,"MBR CIG";#N/A,#N/A,FALSE,"Headcount - CIG";#N/A,#N/A,FALSE,"CIG MFG";#N/A,#N/A,FALSE,"CIG Inventory";#N/A,#N/A,FALSE,"Capital CIG"}</definedName>
    <definedName name="wrn.3_CIG._1" localSheetId="17" hidden="1">{#N/A,#N/A,FALSE,"Cover";#N/A,#N/A,FALSE,"General Assumptions";#N/A,#N/A,FALSE,"Comments CIG";#N/A,#N/A,FALSE,"BS CIG";#N/A,#N/A,FALSE,"P&amp;L CIG";#N/A,#N/A,FALSE,"Cash Flow CIG";#N/A,#N/A,FALSE,"MBR CIG";#N/A,#N/A,FALSE,"Headcount - CIG";#N/A,#N/A,FALSE,"CIG MFG";#N/A,#N/A,FALSE,"CIG Inventory";#N/A,#N/A,FALSE,"Capital CIG"}</definedName>
    <definedName name="wrn.3_CIG._1" hidden="1">{#N/A,#N/A,FALSE,"Cover";#N/A,#N/A,FALSE,"General Assumptions";#N/A,#N/A,FALSE,"Comments CIG";#N/A,#N/A,FALSE,"BS CIG";#N/A,#N/A,FALSE,"P&amp;L CIG";#N/A,#N/A,FALSE,"Cash Flow CIG";#N/A,#N/A,FALSE,"MBR CIG";#N/A,#N/A,FALSE,"Headcount - CIG";#N/A,#N/A,FALSE,"CIG MFG";#N/A,#N/A,FALSE,"CIG Inventory";#N/A,#N/A,FALSE,"Capital CIG"}</definedName>
    <definedName name="wrn.3_CIG._2" localSheetId="18" hidden="1">{#N/A,#N/A,FALSE,"Cover";#N/A,#N/A,FALSE,"General Assumptions";#N/A,#N/A,FALSE,"Comments CIG";#N/A,#N/A,FALSE,"BS CIG";#N/A,#N/A,FALSE,"P&amp;L CIG";#N/A,#N/A,FALSE,"Cash Flow CIG";#N/A,#N/A,FALSE,"MBR CIG";#N/A,#N/A,FALSE,"Headcount - CIG";#N/A,#N/A,FALSE,"CIG MFG";#N/A,#N/A,FALSE,"CIG Inventory";#N/A,#N/A,FALSE,"Capital CIG"}</definedName>
    <definedName name="wrn.3_CIG._2" localSheetId="17" hidden="1">{#N/A,#N/A,FALSE,"Cover";#N/A,#N/A,FALSE,"General Assumptions";#N/A,#N/A,FALSE,"Comments CIG";#N/A,#N/A,FALSE,"BS CIG";#N/A,#N/A,FALSE,"P&amp;L CIG";#N/A,#N/A,FALSE,"Cash Flow CIG";#N/A,#N/A,FALSE,"MBR CIG";#N/A,#N/A,FALSE,"Headcount - CIG";#N/A,#N/A,FALSE,"CIG MFG";#N/A,#N/A,FALSE,"CIG Inventory";#N/A,#N/A,FALSE,"Capital CIG"}</definedName>
    <definedName name="wrn.3_CIG._2" hidden="1">{#N/A,#N/A,FALSE,"Cover";#N/A,#N/A,FALSE,"General Assumptions";#N/A,#N/A,FALSE,"Comments CIG";#N/A,#N/A,FALSE,"BS CIG";#N/A,#N/A,FALSE,"P&amp;L CIG";#N/A,#N/A,FALSE,"Cash Flow CIG";#N/A,#N/A,FALSE,"MBR CIG";#N/A,#N/A,FALSE,"Headcount - CIG";#N/A,#N/A,FALSE,"CIG MFG";#N/A,#N/A,FALSE,"CIG Inventory";#N/A,#N/A,FALSE,"Capital CIG"}</definedName>
    <definedName name="wrn.3_CIG._3" localSheetId="18" hidden="1">{#N/A,#N/A,FALSE,"Cover";#N/A,#N/A,FALSE,"General Assumptions";#N/A,#N/A,FALSE,"Comments CIG";#N/A,#N/A,FALSE,"BS CIG";#N/A,#N/A,FALSE,"P&amp;L CIG";#N/A,#N/A,FALSE,"Cash Flow CIG";#N/A,#N/A,FALSE,"MBR CIG";#N/A,#N/A,FALSE,"Headcount - CIG";#N/A,#N/A,FALSE,"CIG MFG";#N/A,#N/A,FALSE,"CIG Inventory";#N/A,#N/A,FALSE,"Capital CIG"}</definedName>
    <definedName name="wrn.3_CIG._3" localSheetId="17" hidden="1">{#N/A,#N/A,FALSE,"Cover";#N/A,#N/A,FALSE,"General Assumptions";#N/A,#N/A,FALSE,"Comments CIG";#N/A,#N/A,FALSE,"BS CIG";#N/A,#N/A,FALSE,"P&amp;L CIG";#N/A,#N/A,FALSE,"Cash Flow CIG";#N/A,#N/A,FALSE,"MBR CIG";#N/A,#N/A,FALSE,"Headcount - CIG";#N/A,#N/A,FALSE,"CIG MFG";#N/A,#N/A,FALSE,"CIG Inventory";#N/A,#N/A,FALSE,"Capital CIG"}</definedName>
    <definedName name="wrn.3_CIG._3" hidden="1">{#N/A,#N/A,FALSE,"Cover";#N/A,#N/A,FALSE,"General Assumptions";#N/A,#N/A,FALSE,"Comments CIG";#N/A,#N/A,FALSE,"BS CIG";#N/A,#N/A,FALSE,"P&amp;L CIG";#N/A,#N/A,FALSE,"Cash Flow CIG";#N/A,#N/A,FALSE,"MBR CIG";#N/A,#N/A,FALSE,"Headcount - CIG";#N/A,#N/A,FALSE,"CIG MFG";#N/A,#N/A,FALSE,"CIG Inventory";#N/A,#N/A,FALSE,"Capital CIG"}</definedName>
    <definedName name="wrn.3_CIG._4" localSheetId="18" hidden="1">{#N/A,#N/A,FALSE,"Cover";#N/A,#N/A,FALSE,"General Assumptions";#N/A,#N/A,FALSE,"Comments CIG";#N/A,#N/A,FALSE,"BS CIG";#N/A,#N/A,FALSE,"P&amp;L CIG";#N/A,#N/A,FALSE,"Cash Flow CIG";#N/A,#N/A,FALSE,"MBR CIG";#N/A,#N/A,FALSE,"Headcount - CIG";#N/A,#N/A,FALSE,"CIG MFG";#N/A,#N/A,FALSE,"CIG Inventory";#N/A,#N/A,FALSE,"Capital CIG"}</definedName>
    <definedName name="wrn.3_CIG._4" localSheetId="17" hidden="1">{#N/A,#N/A,FALSE,"Cover";#N/A,#N/A,FALSE,"General Assumptions";#N/A,#N/A,FALSE,"Comments CIG";#N/A,#N/A,FALSE,"BS CIG";#N/A,#N/A,FALSE,"P&amp;L CIG";#N/A,#N/A,FALSE,"Cash Flow CIG";#N/A,#N/A,FALSE,"MBR CIG";#N/A,#N/A,FALSE,"Headcount - CIG";#N/A,#N/A,FALSE,"CIG MFG";#N/A,#N/A,FALSE,"CIG Inventory";#N/A,#N/A,FALSE,"Capital CIG"}</definedName>
    <definedName name="wrn.3_CIG._4" hidden="1">{#N/A,#N/A,FALSE,"Cover";#N/A,#N/A,FALSE,"General Assumptions";#N/A,#N/A,FALSE,"Comments CIG";#N/A,#N/A,FALSE,"BS CIG";#N/A,#N/A,FALSE,"P&amp;L CIG";#N/A,#N/A,FALSE,"Cash Flow CIG";#N/A,#N/A,FALSE,"MBR CIG";#N/A,#N/A,FALSE,"Headcount - CIG";#N/A,#N/A,FALSE,"CIG MFG";#N/A,#N/A,FALSE,"CIG Inventory";#N/A,#N/A,FALSE,"Capital CIG"}</definedName>
    <definedName name="wrn.3_CIG._5" localSheetId="18" hidden="1">{#N/A,#N/A,FALSE,"Cover";#N/A,#N/A,FALSE,"General Assumptions";#N/A,#N/A,FALSE,"Comments CIG";#N/A,#N/A,FALSE,"BS CIG";#N/A,#N/A,FALSE,"P&amp;L CIG";#N/A,#N/A,FALSE,"Cash Flow CIG";#N/A,#N/A,FALSE,"MBR CIG";#N/A,#N/A,FALSE,"Headcount - CIG";#N/A,#N/A,FALSE,"CIG MFG";#N/A,#N/A,FALSE,"CIG Inventory";#N/A,#N/A,FALSE,"Capital CIG"}</definedName>
    <definedName name="wrn.3_CIG._5" localSheetId="17" hidden="1">{#N/A,#N/A,FALSE,"Cover";#N/A,#N/A,FALSE,"General Assumptions";#N/A,#N/A,FALSE,"Comments CIG";#N/A,#N/A,FALSE,"BS CIG";#N/A,#N/A,FALSE,"P&amp;L CIG";#N/A,#N/A,FALSE,"Cash Flow CIG";#N/A,#N/A,FALSE,"MBR CIG";#N/A,#N/A,FALSE,"Headcount - CIG";#N/A,#N/A,FALSE,"CIG MFG";#N/A,#N/A,FALSE,"CIG Inventory";#N/A,#N/A,FALSE,"Capital CIG"}</definedName>
    <definedName name="wrn.3_CIG._5" hidden="1">{#N/A,#N/A,FALSE,"Cover";#N/A,#N/A,FALSE,"General Assumptions";#N/A,#N/A,FALSE,"Comments CIG";#N/A,#N/A,FALSE,"BS CIG";#N/A,#N/A,FALSE,"P&amp;L CIG";#N/A,#N/A,FALSE,"Cash Flow CIG";#N/A,#N/A,FALSE,"MBR CIG";#N/A,#N/A,FALSE,"Headcount - CIG";#N/A,#N/A,FALSE,"CIG MFG";#N/A,#N/A,FALSE,"CIG Inventory";#N/A,#N/A,FALSE,"Capital CIG"}</definedName>
    <definedName name="wrn.3cases." localSheetId="18" hidden="1">{#N/A,"Base",FALSE,"Dividend";#N/A,"Conservative",FALSE,"Dividend";#N/A,"Downside",FALSE,"Dividend"}</definedName>
    <definedName name="wrn.3cases." localSheetId="17" hidden="1">{#N/A,"Base",FALSE,"Dividend";#N/A,"Conservative",FALSE,"Dividend";#N/A,"Downside",FALSE,"Dividend"}</definedName>
    <definedName name="wrn.3cases." hidden="1">{#N/A,"Base",FALSE,"Dividend";#N/A,"Conservative",FALSE,"Dividend";#N/A,"Downside",FALSE,"Dividend"}</definedName>
    <definedName name="wrn.4._.Full._.Year._.vs._.LY." localSheetId="18" hidden="1">{"4",#N/A,FALSE,"X2BA"}</definedName>
    <definedName name="wrn.4._.Full._.Year._.vs._.LY." hidden="1">{"4",#N/A,FALSE,"X2BA"}</definedName>
    <definedName name="wrn.4_iDEN." localSheetId="18"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localSheetId="17"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18"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17"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18"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17"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18"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17"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18"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17"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18"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17"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Month._.vs._.BGT." localSheetId="18" hidden="1">{"5",#N/A,FALSE,"X2BA"}</definedName>
    <definedName name="wrn.5._.Month._.vs._.BGT." hidden="1">{"5",#N/A,FALSE,"X2BA"}</definedName>
    <definedName name="wrn.5_Total._.Back._.Up." localSheetId="18" hidden="1">{#N/A,#N/A,FALSE,"BACK UP CIG";#N/A,#N/A,FALSE,"BACK UP Balance FDM";#N/A,#N/A,FALSE,"BACK UP ASP nsad";#N/A,#N/A,FALSE,"BACK UP CORPORATE"}</definedName>
    <definedName name="wrn.5_Total._.Back._.Up." localSheetId="17" hidden="1">{#N/A,#N/A,FALSE,"BACK UP CIG";#N/A,#N/A,FALSE,"BACK UP Balance FDM";#N/A,#N/A,FALSE,"BACK UP ASP nsad";#N/A,#N/A,FALSE,"BACK UP CORPORATE"}</definedName>
    <definedName name="wrn.5_Total._.Back._.Up." hidden="1">{#N/A,#N/A,FALSE,"BACK UP CIG";#N/A,#N/A,FALSE,"BACK UP Balance FDM";#N/A,#N/A,FALSE,"BACK UP ASP nsad";#N/A,#N/A,FALSE,"BACK UP CORPORATE"}</definedName>
    <definedName name="wrn.5_Total._.Back._.Up._1" localSheetId="18" hidden="1">{#N/A,#N/A,FALSE,"BACK UP CIG";#N/A,#N/A,FALSE,"BACK UP Balance FDM";#N/A,#N/A,FALSE,"BACK UP ASP nsad";#N/A,#N/A,FALSE,"BACK UP CORPORATE"}</definedName>
    <definedName name="wrn.5_Total._.Back._.Up._1" localSheetId="17" hidden="1">{#N/A,#N/A,FALSE,"BACK UP CIG";#N/A,#N/A,FALSE,"BACK UP Balance FDM";#N/A,#N/A,FALSE,"BACK UP ASP nsad";#N/A,#N/A,FALSE,"BACK UP CORPORATE"}</definedName>
    <definedName name="wrn.5_Total._.Back._.Up._1" hidden="1">{#N/A,#N/A,FALSE,"BACK UP CIG";#N/A,#N/A,FALSE,"BACK UP Balance FDM";#N/A,#N/A,FALSE,"BACK UP ASP nsad";#N/A,#N/A,FALSE,"BACK UP CORPORATE"}</definedName>
    <definedName name="wrn.5_Total._.Back._.Up._2" localSheetId="18" hidden="1">{#N/A,#N/A,FALSE,"BACK UP CIG";#N/A,#N/A,FALSE,"BACK UP Balance FDM";#N/A,#N/A,FALSE,"BACK UP ASP nsad";#N/A,#N/A,FALSE,"BACK UP CORPORATE"}</definedName>
    <definedName name="wrn.5_Total._.Back._.Up._2" localSheetId="17" hidden="1">{#N/A,#N/A,FALSE,"BACK UP CIG";#N/A,#N/A,FALSE,"BACK UP Balance FDM";#N/A,#N/A,FALSE,"BACK UP ASP nsad";#N/A,#N/A,FALSE,"BACK UP CORPORATE"}</definedName>
    <definedName name="wrn.5_Total._.Back._.Up._2" hidden="1">{#N/A,#N/A,FALSE,"BACK UP CIG";#N/A,#N/A,FALSE,"BACK UP Balance FDM";#N/A,#N/A,FALSE,"BACK UP ASP nsad";#N/A,#N/A,FALSE,"BACK UP CORPORATE"}</definedName>
    <definedName name="wrn.5_Total._.Back._.Up._3" localSheetId="18" hidden="1">{#N/A,#N/A,FALSE,"BACK UP CIG";#N/A,#N/A,FALSE,"BACK UP Balance FDM";#N/A,#N/A,FALSE,"BACK UP ASP nsad";#N/A,#N/A,FALSE,"BACK UP CORPORATE"}</definedName>
    <definedName name="wrn.5_Total._.Back._.Up._3" localSheetId="17" hidden="1">{#N/A,#N/A,FALSE,"BACK UP CIG";#N/A,#N/A,FALSE,"BACK UP Balance FDM";#N/A,#N/A,FALSE,"BACK UP ASP nsad";#N/A,#N/A,FALSE,"BACK UP CORPORATE"}</definedName>
    <definedName name="wrn.5_Total._.Back._.Up._3" hidden="1">{#N/A,#N/A,FALSE,"BACK UP CIG";#N/A,#N/A,FALSE,"BACK UP Balance FDM";#N/A,#N/A,FALSE,"BACK UP ASP nsad";#N/A,#N/A,FALSE,"BACK UP CORPORATE"}</definedName>
    <definedName name="wrn.5_Total._.Back._.Up._4" localSheetId="18" hidden="1">{#N/A,#N/A,FALSE,"BACK UP CIG";#N/A,#N/A,FALSE,"BACK UP Balance FDM";#N/A,#N/A,FALSE,"BACK UP ASP nsad";#N/A,#N/A,FALSE,"BACK UP CORPORATE"}</definedName>
    <definedName name="wrn.5_Total._.Back._.Up._4" localSheetId="17" hidden="1">{#N/A,#N/A,FALSE,"BACK UP CIG";#N/A,#N/A,FALSE,"BACK UP Balance FDM";#N/A,#N/A,FALSE,"BACK UP ASP nsad";#N/A,#N/A,FALSE,"BACK UP CORPORATE"}</definedName>
    <definedName name="wrn.5_Total._.Back._.Up._4" hidden="1">{#N/A,#N/A,FALSE,"BACK UP CIG";#N/A,#N/A,FALSE,"BACK UP Balance FDM";#N/A,#N/A,FALSE,"BACK UP ASP nsad";#N/A,#N/A,FALSE,"BACK UP CORPORATE"}</definedName>
    <definedName name="wrn.5_Total._.Back._.Up._5" localSheetId="18" hidden="1">{#N/A,#N/A,FALSE,"BACK UP CIG";#N/A,#N/A,FALSE,"BACK UP Balance FDM";#N/A,#N/A,FALSE,"BACK UP ASP nsad";#N/A,#N/A,FALSE,"BACK UP CORPORATE"}</definedName>
    <definedName name="wrn.5_Total._.Back._.Up._5" localSheetId="17" hidden="1">{#N/A,#N/A,FALSE,"BACK UP CIG";#N/A,#N/A,FALSE,"BACK UP Balance FDM";#N/A,#N/A,FALSE,"BACK UP ASP nsad";#N/A,#N/A,FALSE,"BACK UP CORPORATE"}</definedName>
    <definedName name="wrn.5_Total._.Back._.Up._5" hidden="1">{#N/A,#N/A,FALSE,"BACK UP CIG";#N/A,#N/A,FALSE,"BACK UP Balance FDM";#N/A,#N/A,FALSE,"BACK UP ASP nsad";#N/A,#N/A,FALSE,"BACK UP CORPORATE"}</definedName>
    <definedName name="wrn.6._.YTD._.vs._.BGT." localSheetId="18" hidden="1">{"6",#N/A,FALSE,"X2BA"}</definedName>
    <definedName name="wrn.6._.YTD._.vs._.BGT." hidden="1">{"6",#N/A,FALSE,"X2BA"}</definedName>
    <definedName name="wrn.7._.STG._.vs._.BGT." localSheetId="18" hidden="1">{"7",#N/A,FALSE,"X2BA"}</definedName>
    <definedName name="wrn.7._.STG._.vs._.BGT." hidden="1">{"7",#N/A,FALSE,"X2BA"}</definedName>
    <definedName name="wrn.722." localSheetId="10" hidden="1">{#N/A,#N/A,FALSE,"CURRENT"}</definedName>
    <definedName name="wrn.722." localSheetId="15" hidden="1">{#N/A,#N/A,FALSE,"CURRENT"}</definedName>
    <definedName name="wrn.722." localSheetId="18" hidden="1">{#N/A,#N/A,FALSE,"CURRENT"}</definedName>
    <definedName name="wrn.722." localSheetId="17" hidden="1">{#N/A,#N/A,FALSE,"CURRENT"}</definedName>
    <definedName name="wrn.722." hidden="1">{#N/A,#N/A,FALSE,"CURRENT"}</definedName>
    <definedName name="wrn.8._.Full._.Year._.vs._.BGT." localSheetId="18" hidden="1">{"8",#N/A,FALSE,"X2BA"}</definedName>
    <definedName name="wrn.8._.Full._.Year._.vs._.BGT." hidden="1">{"8",#N/A,FALSE,"X2BA"}</definedName>
    <definedName name="wrn.95cap." localSheetId="18" hidden="1">{#N/A,#N/A,FALSE,"95CAPGRY"}</definedName>
    <definedName name="wrn.95cap." localSheetId="17" hidden="1">{#N/A,#N/A,FALSE,"95CAPGRY"}</definedName>
    <definedName name="wrn.95cap." hidden="1">{#N/A,#N/A,FALSE,"95CAPGRY"}</definedName>
    <definedName name="wrn.96._.ju._.forecat." localSheetId="18" hidden="1">{#N/A,#N/A,FALSE,"Expenses";#N/A,#N/A,FALSE,"Revenue"}</definedName>
    <definedName name="wrn.96._.ju._.forecat." localSheetId="17" hidden="1">{#N/A,#N/A,FALSE,"Expenses";#N/A,#N/A,FALSE,"Revenue"}</definedName>
    <definedName name="wrn.96._.ju._.forecat." hidden="1">{#N/A,#N/A,FALSE,"Expenses";#N/A,#N/A,FALSE,"Revenue"}</definedName>
    <definedName name="wrn.97maint.xls." localSheetId="18" hidden="1">{#N/A,#N/A,TRUE,"TOTAL DISTRIBUTION";#N/A,#N/A,TRUE,"SOUTH";#N/A,#N/A,TRUE,"NORTHEAST";#N/A,#N/A,TRUE,"WEST"}</definedName>
    <definedName name="wrn.97maint.xls." localSheetId="17" hidden="1">{#N/A,#N/A,TRUE,"TOTAL DISTRIBUTION";#N/A,#N/A,TRUE,"SOUTH";#N/A,#N/A,TRUE,"NORTHEAST";#N/A,#N/A,TRUE,"WEST"}</definedName>
    <definedName name="wrn.97maint.xls." hidden="1">{#N/A,#N/A,TRUE,"TOTAL DISTRIBUTION";#N/A,#N/A,TRUE,"SOUTH";#N/A,#N/A,TRUE,"NORTHEAST";#N/A,#N/A,TRUE,"WEST"}</definedName>
    <definedName name="wrn.97OR.XLs." localSheetId="18" hidden="1">{#N/A,#N/A,TRUE,"TOTAL DSBN";#N/A,#N/A,TRUE,"WEST";#N/A,#N/A,TRUE,"SOUTH";#N/A,#N/A,TRUE,"NORTHEAST"}</definedName>
    <definedName name="wrn.97OR.XLs." localSheetId="17" hidden="1">{#N/A,#N/A,TRUE,"TOTAL DSBN";#N/A,#N/A,TRUE,"WEST";#N/A,#N/A,TRUE,"SOUTH";#N/A,#N/A,TRUE,"NORTHEAST"}</definedName>
    <definedName name="wrn.97OR.XLs." hidden="1">{#N/A,#N/A,TRUE,"TOTAL DSBN";#N/A,#N/A,TRUE,"WEST";#N/A,#N/A,TRUE,"SOUTH";#N/A,#N/A,TRUE,"NORTHEAST"}</definedName>
    <definedName name="wrn.Accounting._.May." localSheetId="18" hidden="1">{#N/A,#N/A,TRUE,"Sum(2)";#N/A,#N/A,TRUE,"bs";#N/A,#N/A,TRUE,"pnl";#N/A,#N/A,TRUE,"BY DEPT 9605";#N/A,#N/A,TRUE,"BY S/A 9605"}</definedName>
    <definedName name="wrn.Accounting._.May." localSheetId="17" hidden="1">{#N/A,#N/A,TRUE,"Sum(2)";#N/A,#N/A,TRUE,"bs";#N/A,#N/A,TRUE,"pnl";#N/A,#N/A,TRUE,"BY DEPT 9605";#N/A,#N/A,TRUE,"BY S/A 9605"}</definedName>
    <definedName name="wrn.Accounting._.May." hidden="1">{#N/A,#N/A,TRUE,"Sum(2)";#N/A,#N/A,TRUE,"bs";#N/A,#N/A,TRUE,"pnl";#N/A,#N/A,TRUE,"BY DEPT 9605";#N/A,#N/A,TRUE,"BY S/A 9605"}</definedName>
    <definedName name="wrn.ACCOUNTS._.PAYABLE." localSheetId="18" hidden="1">{#N/A,#N/A,FALSE,"CC-1 Accounts Payable";#N/A,#N/A,FALSE,"CC-2 Search for Unrecorded Liab"}</definedName>
    <definedName name="wrn.ACCOUNTS._.PAYABLE." hidden="1">{#N/A,#N/A,FALSE,"CC-1 Accounts Payable";#N/A,#N/A,FALSE,"CC-2 Search for Unrecorded Liab"}</definedName>
    <definedName name="wrn.Accretion." localSheetId="18" hidden="1">{"Accretion",#N/A,FALSE,"Assum"}</definedName>
    <definedName name="wrn.Accretion." localSheetId="17" hidden="1">{"Accretion",#N/A,FALSE,"Assum"}</definedName>
    <definedName name="wrn.Accretion." hidden="1">{"Accretion",#N/A,FALSE,"Assum"}</definedName>
    <definedName name="wrn.ACCRUED._.EXPENSES." localSheetId="18" hidden="1">{#N/A,#N/A,FALSE,"EE-1 Othr Acts. Pbl &amp; Accr. Exp";#N/A,#N/A,FALSE,"FF-1 Payroll Taxes";#N/A,#N/A,FALSE,"HH-1 Employee Benefit Plans"}</definedName>
    <definedName name="wrn.ACCRUED._.EXPENSES." hidden="1">{#N/A,#N/A,FALSE,"EE-1 Othr Acts. Pbl &amp; Accr. Exp";#N/A,#N/A,FALSE,"FF-1 Payroll Taxes";#N/A,#N/A,FALSE,"HH-1 Employee Benefit Plans"}</definedName>
    <definedName name="wrn.ACTUAL._.ALL._.PAGES." localSheetId="18" hidden="1">{"ACTUAL",#N/A,FALSE,"OVER_UND"}</definedName>
    <definedName name="wrn.ACTUAL._.ALL._.PAGES." localSheetId="17" hidden="1">{"ACTUAL",#N/A,FALSE,"OVER_UND"}</definedName>
    <definedName name="wrn.ACTUAL._.ALL._.PAGES." hidden="1">{"ACTUAL",#N/A,FALSE,"OVER_UND"}</definedName>
    <definedName name="wrn.Ad._.Sales._.Op._.Exp." localSheetId="18" hidden="1">{#N/A,#N/A,FALSE,"ADSALES"}</definedName>
    <definedName name="wrn.Ad._.Sales._.Op._.Exp." localSheetId="17" hidden="1">{#N/A,#N/A,FALSE,"ADSALES"}</definedName>
    <definedName name="wrn.Ad._.Sales._.Op._.Exp." hidden="1">{#N/A,#N/A,FALSE,"ADSALES"}</definedName>
    <definedName name="wrn.Aff._.Sales._.Oper._.Exp." localSheetId="18" hidden="1">{#N/A,#N/A,FALSE,"AFFSALES"}</definedName>
    <definedName name="wrn.Aff._.Sales._.Oper._.Exp." localSheetId="17" hidden="1">{#N/A,#N/A,FALSE,"AFFSALES"}</definedName>
    <definedName name="wrn.Aff._.Sales._.Oper._.Exp." hidden="1">{#N/A,#N/A,FALSE,"AFFSALES"}</definedName>
    <definedName name="wrn.AFUDC." localSheetId="18" hidden="1">{#N/A,#N/A,FALSE,"AFDC"}</definedName>
    <definedName name="wrn.AFUDC." localSheetId="17" hidden="1">{#N/A,#N/A,FALSE,"AFDC"}</definedName>
    <definedName name="wrn.AFUDC." hidden="1">{#N/A,#N/A,FALSE,"AFDC"}</definedName>
    <definedName name="wrn.Aging._.and._.Trend._.Analysis." localSheetId="18" hidden="1">{#N/A,#N/A,FALSE,"Aging Summary";#N/A,#N/A,FALSE,"Ratio Analysis";#N/A,#N/A,FALSE,"Test 120 Day Accts";#N/A,#N/A,FALSE,"Tickmarks"}</definedName>
    <definedName name="wrn.Aging._.and._.Trend._.Analysis." localSheetId="17"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T." localSheetId="10" hidden="1">{"AGT",#N/A,FALSE,"Revenue"}</definedName>
    <definedName name="wrn.AGT." localSheetId="15" hidden="1">{"AGT",#N/A,FALSE,"Revenue"}</definedName>
    <definedName name="wrn.AGT." localSheetId="18" hidden="1">{"AGT",#N/A,FALSE,"Revenue"}</definedName>
    <definedName name="wrn.AGT." localSheetId="17" hidden="1">{"AGT",#N/A,FALSE,"Revenue"}</definedName>
    <definedName name="wrn.AGT." hidden="1">{"AGT",#N/A,FALSE,"Revenue"}</definedName>
    <definedName name="wrn.all." localSheetId="18"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_.Data." localSheetId="18"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localSheetId="17"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Periods." localSheetId="18"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17" hidden="1">{"Martin Oct93_Mar94",#N/A,FALSE,"Martin Oct93 - Mar94";"Martin Apr94_Sep94",#N/A,FALSE,"Martin Apr94 - Sep94";"Martin Oct94_Mar95",#N/A,FALSE,"Martin Oct94 - Mar95";"Martin Apr95_Sep95",#N/A,FALSE,"Martin Apr95 - Sep95";"Martin Oct95_Mar96",#N/A,FALSE,"Martin Oct95 - Mar96"}</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Sheets." localSheetId="18" hidden="1">{#N/A,#N/A,TRUE,"Blank";#N/A,#N/A,TRUE,"Report - Portrait";#N/A,#N/A,TRUE,"Report - Landscape";#N/A,#N/A,TRUE,"FAS87 Results"}</definedName>
    <definedName name="wrn.All._.Sheets." localSheetId="17" hidden="1">{#N/A,#N/A,TRUE,"Blank";#N/A,#N/A,TRUE,"Report - Portrait";#N/A,#N/A,TRUE,"Report - Landscape";#N/A,#N/A,TRUE,"FAS87 Results"}</definedName>
    <definedName name="wrn.All._.Sheets." hidden="1">{#N/A,#N/A,TRUE,"Blank";#N/A,#N/A,TRUE,"Report - Portrait";#N/A,#N/A,TRUE,"Report - Landscape";#N/A,#N/A,TRUE,"FAS87 Results"}</definedName>
    <definedName name="wrn.ALL._.WORKPAPERS." localSheetId="18"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sheets."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Package." localSheetId="18"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17"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ERIODS." localSheetId="18" hidden="1">{"Oct93_Mar94",#N/A,TRUE,"Actuals (Oct 93 - Mar 94)";"Apr94_Sep94",#N/A,TRUE,"Actuals (Apr 94 - Sep 94)";"Oct94_Mar95",#N/A,TRUE,"Actuals (Oct 94 - Mar 95)";"Apr95_Sep95",#N/A,TRUE,"Actual Estimt (Apr 95 - Sep 95)";"Oct95_Mar96",#N/A,TRUE,"Estimates (Oct 95 - Mar 96)"}</definedName>
    <definedName name="wrn.ALL_PERIODS." localSheetId="17" hidden="1">{"Oct93_Mar94",#N/A,TRUE,"Actuals (Oct 93 - Mar 94)";"Apr94_Sep94",#N/A,TRUE,"Actuals (Apr 94 - Sep 94)";"Oct94_Mar95",#N/A,TRUE,"Actuals (Oct 94 - Mar 95)";"Apr95_Sep95",#N/A,TRUE,"Actual Estimt (Apr 95 - Sep 95)";"Oct95_Mar96",#N/A,TRUE,"Estimates (Oct 95 - Mar 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lles." localSheetId="18" hidden="1">{"Alles",#N/A,FALSE,"H A Ü"}</definedName>
    <definedName name="wrn.Alles." localSheetId="17" hidden="1">{"Alles",#N/A,FALSE,"H A Ü"}</definedName>
    <definedName name="wrn.Alles." hidden="1">{"Alles",#N/A,FALSE,"H A Ü"}</definedName>
    <definedName name="wrn.ancg." localSheetId="18" hidden="1">{"summary",#N/A,FALSE,"summary";"liabsumm",#N/A,FALSE,"liabsumm";"gl",#N/A,FALSE,"gl";"gl2",#N/A,FALSE,"gl2";"exp",#N/A,FALSE,"exp";"ancg_amort",#N/A,FALSE,"ancg_amort";"recon",#N/A,FALSE,"recon"}</definedName>
    <definedName name="wrn.ancg." localSheetId="17" hidden="1">{"summary",#N/A,FALSE,"summary";"liabsumm",#N/A,FALSE,"liabsumm";"gl",#N/A,FALSE,"gl";"gl2",#N/A,FALSE,"gl2";"exp",#N/A,FALSE,"exp";"ancg_amort",#N/A,FALSE,"ancg_amort";"recon",#N/A,FALSE,"recon"}</definedName>
    <definedName name="wrn.ancg." hidden="1">{"summary",#N/A,FALSE,"summary";"liabsumm",#N/A,FALSE,"liabsumm";"gl",#N/A,FALSE,"gl";"gl2",#N/A,FALSE,"gl2";"exp",#N/A,FALSE,"exp";"ancg_amort",#N/A,FALSE,"ancg_amort";"recon",#N/A,FALSE,"recon"}</definedName>
    <definedName name="wrn.AnnualRentRoll." localSheetId="18" hidden="1">{"AnnualRentRollPg1",#N/A,FALSE,"RentRoll";"AnnualRentRollPg2",#N/A,FALSE,"RentRoll"}</definedName>
    <definedName name="wrn.AnnualRentRoll." localSheetId="17" hidden="1">{"AnnualRentRollPg1",#N/A,FALSE,"RentRoll";"AnnualRentRollPg2",#N/A,FALSE,"RentRoll"}</definedName>
    <definedName name="wrn.AnnualRentRoll." hidden="1">{"AnnualRentRollPg1",#N/A,FALSE,"RentRoll";"AnnualRentRollPg2",#N/A,FALSE,"RentRoll"}</definedName>
    <definedName name="wrn.APAGE1." localSheetId="18" hidden="1">{"APAGE1",#N/A,FALSE,"JAN95_OU"}</definedName>
    <definedName name="wrn.APAGE1." localSheetId="17" hidden="1">{"APAGE1",#N/A,FALSE,"JAN95_OU"}</definedName>
    <definedName name="wrn.APAGE1." hidden="1">{"APAGE1",#N/A,FALSE,"JAN95_OU"}</definedName>
    <definedName name="wrn.APAGE2." localSheetId="18" hidden="1">{"APAGE2",#N/A,FALSE,"JAN95_OU"}</definedName>
    <definedName name="wrn.APAGE2." localSheetId="17" hidden="1">{"APAGE2",#N/A,FALSE,"JAN95_OU"}</definedName>
    <definedName name="wrn.APAGE2." hidden="1">{"APAGE2",#N/A,FALSE,"JAN95_OU"}</definedName>
    <definedName name="wrn.APAGE3." localSheetId="18" hidden="1">{"APAGE3",#N/A,FALSE,"JAN95_OU"}</definedName>
    <definedName name="wrn.APAGE3." localSheetId="17" hidden="1">{"APAGE3",#N/A,FALSE,"JAN95_OU"}</definedName>
    <definedName name="wrn.APAGE3." hidden="1">{"APAGE3",#N/A,FALSE,"JAN95_OU"}</definedName>
    <definedName name="wrn.Appendix._.for._.Quote." localSheetId="18"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localSheetId="17"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r94_Sep95." localSheetId="18" hidden="1">{"Apr95_Sep95",#N/A,FALSE,"Actual Estimt (Apr 95 - Sep 95)"}</definedName>
    <definedName name="wrn.Apr94_Sep95." localSheetId="17" hidden="1">{"Apr95_Sep95",#N/A,FALSE,"Actual Estimt (Apr 95 - Sep 95)"}</definedName>
    <definedName name="wrn.Apr94_Sep95." hidden="1">{"Apr95_Sep95",#N/A,FALSE,"Actual Estimt (Apr 95 - Sep 95)"}</definedName>
    <definedName name="wrn.Apr95_Sep95." localSheetId="18" hidden="1">{"Apr95_Sep95",#N/A,FALSE,"Actual~Estimt (Apr 95 - Sep 95)";"Apr95_Sep95",#N/A,FALSE,#N/A;"Apr95_Sep95",#N/A,FALSE,#N/A;"Apr95_Sep95",#N/A,FALSE,#N/A;"Apr95_Sep95",#N/A,FALSE,#N/A}</definedName>
    <definedName name="wrn.Apr95_Sep95." localSheetId="17" hidden="1">{"Apr95_Sep95",#N/A,FALSE,"Actual~Estimt (Apr 95 - Sep 95)";"Apr95_Sep95",#N/A,FALSE,#N/A;"Apr95_Sep95",#N/A,FALSE,#N/A;"Apr95_Sep95",#N/A,FALSE,#N/A;"Apr95_Sep95",#N/A,FALSE,#N/A}</definedName>
    <definedName name="wrn.Apr95_Sep95." hidden="1">{"Apr95_Sep95",#N/A,FALSE,"Actual~Estimt (Apr 95 - Sep 95)";"Apr95_Sep95",#N/A,FALSE,#N/A;"Apr95_Sep95",#N/A,FALSE,#N/A;"Apr95_Sep95",#N/A,FALSE,#N/A;"Apr95_Sep95",#N/A,FALSE,#N/A}</definedName>
    <definedName name="wrn.AR._.Meeting._.Schedules." localSheetId="18"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17"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K._.JURIS._.FAC._.CALC." localSheetId="18" hidden="1">{"ARK_JURIS_FAC",#N/A,FALSE,"Ark_Fuel&amp;Rev"}</definedName>
    <definedName name="wrn.ARK._.JURIS._.FAC._.CALC." localSheetId="17" hidden="1">{"ARK_JURIS_FAC",#N/A,FALSE,"Ark_Fuel&amp;Rev"}</definedName>
    <definedName name="wrn.ARK._.JURIS._.FAC._.CALC." hidden="1">{"ARK_JURIS_FAC",#N/A,FALSE,"Ark_Fuel&amp;Rev"}</definedName>
    <definedName name="wrn.ARK._.JURIS._.FUEL._.COST." localSheetId="18" hidden="1">{"ARK_JURIS_FUEL",#N/A,FALSE,"Ark_Fuel&amp;Rev"}</definedName>
    <definedName name="wrn.ARK._.JURIS._.FUEL._.COST." localSheetId="17" hidden="1">{"ARK_JURIS_FUEL",#N/A,FALSE,"Ark_Fuel&amp;Rev"}</definedName>
    <definedName name="wrn.ARK._.JURIS._.FUEL._.COST." hidden="1">{"ARK_JURIS_FUEL",#N/A,FALSE,"Ark_Fuel&amp;Rev"}</definedName>
    <definedName name="wrn.Assumptions." localSheetId="18" hidden="1">{"Assumptions",#N/A,FALSE,"Assum"}</definedName>
    <definedName name="wrn.Assumptions." localSheetId="17" hidden="1">{"Assumptions",#N/A,FALSE,"Assum"}</definedName>
    <definedName name="wrn.Assumptions." hidden="1">{"Assumptions",#N/A,FALSE,"Assum"}</definedName>
    <definedName name="wrn.ATOKA._.FAC._.CALC." localSheetId="18" hidden="1">{"ATOKA_FAC",#N/A,FALSE,"Atoka"}</definedName>
    <definedName name="wrn.ATOKA._.FAC._.CALC." localSheetId="17" hidden="1">{"ATOKA_FAC",#N/A,FALSE,"Atoka"}</definedName>
    <definedName name="wrn.ATOKA._.FAC._.CALC." hidden="1">{"ATOKA_FAC",#N/A,FALSE,"Atoka"}</definedName>
    <definedName name="wrn.August._.1._.2003._.Rate._.Change." localSheetId="1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8"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7"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ckup._.Corporate." localSheetId="18" hidden="1">{#N/A,#N/A,FALSE,"BACK UP CORPORATE"}</definedName>
    <definedName name="wrn.Backup._.Corporate." localSheetId="17" hidden="1">{#N/A,#N/A,FALSE,"BACK UP CORPORATE"}</definedName>
    <definedName name="wrn.Backup._.Corporate." hidden="1">{#N/A,#N/A,FALSE,"BACK UP CORPORATE"}</definedName>
    <definedName name="wrn.Backup._.Corporate._1" localSheetId="18" hidden="1">{#N/A,#N/A,FALSE,"BACK UP CORPORATE"}</definedName>
    <definedName name="wrn.Backup._.Corporate._1" localSheetId="17" hidden="1">{#N/A,#N/A,FALSE,"BACK UP CORPORATE"}</definedName>
    <definedName name="wrn.Backup._.Corporate._1" hidden="1">{#N/A,#N/A,FALSE,"BACK UP CORPORATE"}</definedName>
    <definedName name="wrn.Backup._.Corporate._2" localSheetId="18" hidden="1">{#N/A,#N/A,FALSE,"BACK UP CORPORATE"}</definedName>
    <definedName name="wrn.Backup._.Corporate._2" localSheetId="17" hidden="1">{#N/A,#N/A,FALSE,"BACK UP CORPORATE"}</definedName>
    <definedName name="wrn.Backup._.Corporate._2" hidden="1">{#N/A,#N/A,FALSE,"BACK UP CORPORATE"}</definedName>
    <definedName name="wrn.Backup._.Corporate._3" localSheetId="18" hidden="1">{#N/A,#N/A,FALSE,"BACK UP CORPORATE"}</definedName>
    <definedName name="wrn.Backup._.Corporate._3" localSheetId="17" hidden="1">{#N/A,#N/A,FALSE,"BACK UP CORPORATE"}</definedName>
    <definedName name="wrn.Backup._.Corporate._3" hidden="1">{#N/A,#N/A,FALSE,"BACK UP CORPORATE"}</definedName>
    <definedName name="wrn.Backup._.Corporate._4" localSheetId="18" hidden="1">{#N/A,#N/A,FALSE,"BACK UP CORPORATE"}</definedName>
    <definedName name="wrn.Backup._.Corporate._4" localSheetId="17" hidden="1">{#N/A,#N/A,FALSE,"BACK UP CORPORATE"}</definedName>
    <definedName name="wrn.Backup._.Corporate._4" hidden="1">{#N/A,#N/A,FALSE,"BACK UP CORPORATE"}</definedName>
    <definedName name="wrn.Backup._.Corporate._5" localSheetId="18" hidden="1">{#N/A,#N/A,FALSE,"BACK UP CORPORATE"}</definedName>
    <definedName name="wrn.Backup._.Corporate._5" localSheetId="17" hidden="1">{#N/A,#N/A,FALSE,"BACK UP CORPORATE"}</definedName>
    <definedName name="wrn.Backup._.Corporate._5" hidden="1">{#N/A,#N/A,FALSE,"BACK UP CORPORATE"}</definedName>
    <definedName name="wrn.Balance._.Sheet._.with._.details." localSheetId="18" hidden="1">{"Balance Sheet",#N/A,FALSE,"Balance";"Balance Sheet Details",#N/A,FALSE,"Balance"}</definedName>
    <definedName name="wrn.Balance._.Sheet._.with._.details." localSheetId="17" hidden="1">{"Balance Sheet",#N/A,FALSE,"Balance";"Balance Sheet Details",#N/A,FALSE,"Balance"}</definedName>
    <definedName name="wrn.Balance._.Sheet._.with._.details." hidden="1">{"Balance Sheet",#N/A,FALSE,"Balance";"Balance Sheet Details",#N/A,FALSE,"Balance"}</definedName>
    <definedName name="wrn.Basic." localSheetId="10" hidden="1">{#N/A,#N/A,FALSE,"O&amp;M by processes";#N/A,#N/A,FALSE,"Elec Act vs Bud";#N/A,#N/A,FALSE,"G&amp;A";#N/A,#N/A,FALSE,"BGS";#N/A,#N/A,FALSE,"Res Cost"}</definedName>
    <definedName name="wrn.Basic." localSheetId="15" hidden="1">{#N/A,#N/A,FALSE,"O&amp;M by processes";#N/A,#N/A,FALSE,"Elec Act vs Bud";#N/A,#N/A,FALSE,"G&amp;A";#N/A,#N/A,FALSE,"BGS";#N/A,#N/A,FALSE,"Res Cost"}</definedName>
    <definedName name="wrn.Basic." localSheetId="18" hidden="1">{#N/A,#N/A,FALSE,"O&amp;M by processes";#N/A,#N/A,FALSE,"Elec Act vs Bud";#N/A,#N/A,FALSE,"G&amp;A";#N/A,#N/A,FALSE,"BGS";#N/A,#N/A,FALSE,"Res Cost"}</definedName>
    <definedName name="wrn.Basic." localSheetId="17" hidden="1">{#N/A,#N/A,FALSE,"O&amp;M by processes";#N/A,#N/A,FALSE,"Elec Act vs Bud";#N/A,#N/A,FALSE,"G&amp;A";#N/A,#N/A,FALSE,"BGS";#N/A,#N/A,FALSE,"Res Cost"}</definedName>
    <definedName name="wrn.Basic." hidden="1">{#N/A,#N/A,FALSE,"O&amp;M by processes";#N/A,#N/A,FALSE,"Elec Act vs Bud";#N/A,#N/A,FALSE,"G&amp;A";#N/A,#N/A,FALSE,"BGS";#N/A,#N/A,FALSE,"Res Cost"}</definedName>
    <definedName name="wrn.Board._.Forecast." localSheetId="18"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17"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usiness._.Plan." localSheetId="18"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localSheetId="17"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Y._.YEAR." localSheetId="18" hidden="1">{#N/A,#N/A,FALSE,"Total";#N/A,#N/A,FALSE,"ASNS";#N/A,#N/A,FALSE,"PNCNS";#N/A,#N/A,FALSE,"DSNS";#N/A,#N/A,FALSE,"TNS"}</definedName>
    <definedName name="wrn.BY._.YEAR." localSheetId="17" hidden="1">{#N/A,#N/A,FALSE,"Total";#N/A,#N/A,FALSE,"ASNS";#N/A,#N/A,FALSE,"PNCNS";#N/A,#N/A,FALSE,"DSNS";#N/A,#N/A,FALSE,"TNS"}</definedName>
    <definedName name="wrn.BY._.YEAR." hidden="1">{#N/A,#N/A,FALSE,"Total";#N/A,#N/A,FALSE,"ASNS";#N/A,#N/A,FALSE,"PNCNS";#N/A,#N/A,FALSE,"DSNS";#N/A,#N/A,FALSE,"TNS"}</definedName>
    <definedName name="wrn.CAAP._.Report.JPG" localSheetId="18" hidden="1">{"Income Budget",#N/A,FALSE,"98 Income";"Running GAAP Budget Income",#N/A,FALSE,"98 Income";"GAAP Actual",#N/A,FALSE,"98 Income";"GAAP Varinance",#N/A,FALSE,"98 Income"}</definedName>
    <definedName name="wrn.CAAP._.Report.JPG" localSheetId="17" hidden="1">{"Income Budget",#N/A,FALSE,"98 Income";"Running GAAP Budget Income",#N/A,FALSE,"98 Income";"GAAP Actual",#N/A,FALSE,"98 Income";"GAAP Varinance",#N/A,FALSE,"98 Income"}</definedName>
    <definedName name="wrn.CAAP._.Report.JPG" hidden="1">{"Income Budget",#N/A,FALSE,"98 Income";"Running GAAP Budget Income",#N/A,FALSE,"98 Income";"GAAP Actual",#N/A,FALSE,"98 Income";"GAAP Varinance",#N/A,FALSE,"98 Income"}</definedName>
    <definedName name="wrn.calcs." localSheetId="18" hidden="1">{"calcs1",#N/A,FALSE,"Calcs";"calcs2",#N/A,FALSE,"Calcs"}</definedName>
    <definedName name="wrn.calcs." localSheetId="17" hidden="1">{"calcs1",#N/A,FALSE,"Calcs";"calcs2",#N/A,FALSE,"Calcs"}</definedName>
    <definedName name="wrn.calcs." hidden="1">{"calcs1",#N/A,FALSE,"Calcs";"calcs2",#N/A,FALSE,"Calcs"}</definedName>
    <definedName name="wrn.CAPITAL._.LEASES." localSheetId="18" hidden="1">{#N/A,#N/A,FALSE,"NN-1 Capital Leases"}</definedName>
    <definedName name="wrn.CAPITAL._.LEASES." hidden="1">{#N/A,#N/A,FALSE,"NN-1 Capital Leases"}</definedName>
    <definedName name="wrn.CASH." localSheetId="18" hidden="1">{#N/A,#N/A,FALSE,"A-1 Bank Reconcilation";#N/A,#N/A,FALSE,"A-2 Outstanding Checks";#N/A,#N/A,FALSE,"A-3 Savings Accounts";#N/A,#N/A,FALSE,"A-4 Certificates of Deposit";#N/A,#N/A,FALSE,"A-5 Bank Transfer Schedule"}</definedName>
    <definedName name="wrn.CASH." hidden="1">{#N/A,#N/A,FALSE,"A-1 Bank Reconcilation";#N/A,#N/A,FALSE,"A-2 Outstanding Checks";#N/A,#N/A,FALSE,"A-3 Savings Accounts";#N/A,#N/A,FALSE,"A-4 Certificates of Deposit";#N/A,#N/A,FALSE,"A-5 Bank Transfer Schedule"}</definedName>
    <definedName name="wrn.Cash._.Report." localSheetId="18" hidden="1">{"Cash Budget",#N/A,FALSE,"98 Cash";"Running Cash Budget",#N/A,FALSE,"98 Cash";"Actual Cash",#N/A,FALSE,"98 Cash";"Update Cash Budget",#N/A,FALSE,"98 Cash"}</definedName>
    <definedName name="wrn.Cash._.Report." localSheetId="17" hidden="1">{"Cash Budget",#N/A,FALSE,"98 Cash";"Running Cash Budget",#N/A,FALSE,"98 Cash";"Actual Cash",#N/A,FALSE,"98 Cash";"Update Cash Budget",#N/A,FALSE,"98 Cash"}</definedName>
    <definedName name="wrn.Cash._.Report." hidden="1">{"Cash Budget",#N/A,FALSE,"98 Cash";"Running Cash Budget",#N/A,FALSE,"98 Cash";"Actual Cash",#N/A,FALSE,"98 Cash";"Update Cash Budget",#N/A,FALSE,"98 Cash"}</definedName>
    <definedName name="wrn.Cash._.Report.JPG" localSheetId="18" hidden="1">{"Cash Budget",#N/A,FALSE,"98 Cash";"Running Cash Budget",#N/A,FALSE,"98 Cash";"Actual Cash",#N/A,FALSE,"98 Cash";"Update Cash Budget",#N/A,FALSE,"98 Cash"}</definedName>
    <definedName name="wrn.Cash._.Report.JPG" localSheetId="17"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Bd750" localSheetId="18" hidden="1">{"CBd750-IP(FAS87)",#N/A,FALSE,"CBd750";"CBd750-Dyn(FAS87)",#N/A,FALSE,"CBd750";"CBd750-IP(G/L)",#N/A,FALSE,"CBd750";"CBd750-Dyn(G/L)",#N/A,FALSE,"CBd750";"CBd750-Both(Amort)",#N/A,FALSE,"CBd750"}</definedName>
    <definedName name="wrn.CBd750" localSheetId="17" hidden="1">{"CBd750-IP(FAS87)",#N/A,FALSE,"CBd750";"CBd750-Dyn(FAS87)",#N/A,FALSE,"CBd750";"CBd750-IP(G/L)",#N/A,FALSE,"CBd750";"CBd750-Dyn(G/L)",#N/A,FALSE,"CBd750";"CBd750-Both(Amort)",#N/A,FALSE,"CBd750"}</definedName>
    <definedName name="wrn.CBd750" hidden="1">{"CBd750-IP(FAS87)",#N/A,FALSE,"CBd750";"CBd750-Dyn(FAS87)",#N/A,FALSE,"CBd750";"CBd750-IP(G/L)",#N/A,FALSE,"CBd750";"CBd750-Dyn(G/L)",#N/A,FALSE,"CBd750";"CBd750-Both(Amort)",#N/A,FALSE,"CBd750"}</definedName>
    <definedName name="wrn.ChartSet." localSheetId="10" hidden="1">{#N/A,#N/A,FALSE,"Elec Deliv";#N/A,#N/A,FALSE,"Atlantic Pie";#N/A,#N/A,FALSE,"Bay Pie";#N/A,#N/A,FALSE,"New Castle Pie";#N/A,#N/A,FALSE,"Transmission Pie"}</definedName>
    <definedName name="wrn.ChartSet." localSheetId="15" hidden="1">{#N/A,#N/A,FALSE,"Elec Deliv";#N/A,#N/A,FALSE,"Atlantic Pie";#N/A,#N/A,FALSE,"Bay Pie";#N/A,#N/A,FALSE,"New Castle Pie";#N/A,#N/A,FALSE,"Transmission Pie"}</definedName>
    <definedName name="wrn.ChartSet." localSheetId="18" hidden="1">{#N/A,#N/A,FALSE,"Elec Deliv";#N/A,#N/A,FALSE,"Atlantic Pie";#N/A,#N/A,FALSE,"Bay Pie";#N/A,#N/A,FALSE,"New Castle Pie";#N/A,#N/A,FALSE,"Transmission Pie"}</definedName>
    <definedName name="wrn.ChartSet." localSheetId="17"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hemical._.Summary." localSheetId="18" hidden="1">{"US Chemical Summary",#N/A,FALSE,"USChem";"Foreign Chemical Summary",#N/A,FALSE,"ForChem"}</definedName>
    <definedName name="wrn.Chemical._.Summary." localSheetId="17" hidden="1">{"US Chemical Summary",#N/A,FALSE,"USChem";"Foreign Chemical Summary",#N/A,FALSE,"ForChem"}</definedName>
    <definedName name="wrn.Chemical._.Summary." hidden="1">{"US Chemical Summary",#N/A,FALSE,"USChem";"Foreign Chemical Summary",#N/A,FALSE,"ForChem"}</definedName>
    <definedName name="wrn.CIG."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localSheetId="18" hidden="1">{#N/A,#N/A,FALSE,"BACK UP CIG"}</definedName>
    <definedName name="wrn.CIG._.Back._.up._.Files." localSheetId="17" hidden="1">{#N/A,#N/A,FALSE,"BACK UP CIG"}</definedName>
    <definedName name="wrn.CIG._.Back._.up._.Files." hidden="1">{#N/A,#N/A,FALSE,"BACK UP CIG"}</definedName>
    <definedName name="wrn.CIG._.Back._.up._.Files._1" localSheetId="18" hidden="1">{#N/A,#N/A,FALSE,"BACK UP CIG"}</definedName>
    <definedName name="wrn.CIG._.Back._.up._.Files._1" localSheetId="17" hidden="1">{#N/A,#N/A,FALSE,"BACK UP CIG"}</definedName>
    <definedName name="wrn.CIG._.Back._.up._.Files._1" hidden="1">{#N/A,#N/A,FALSE,"BACK UP CIG"}</definedName>
    <definedName name="wrn.CIG._.Back._.up._.Files._2" localSheetId="18" hidden="1">{#N/A,#N/A,FALSE,"BACK UP CIG"}</definedName>
    <definedName name="wrn.CIG._.Back._.up._.Files._2" localSheetId="17" hidden="1">{#N/A,#N/A,FALSE,"BACK UP CIG"}</definedName>
    <definedName name="wrn.CIG._.Back._.up._.Files._2" hidden="1">{#N/A,#N/A,FALSE,"BACK UP CIG"}</definedName>
    <definedName name="wrn.CIG._.Back._.up._.Files._3" localSheetId="18" hidden="1">{#N/A,#N/A,FALSE,"BACK UP CIG"}</definedName>
    <definedName name="wrn.CIG._.Back._.up._.Files._3" localSheetId="17" hidden="1">{#N/A,#N/A,FALSE,"BACK UP CIG"}</definedName>
    <definedName name="wrn.CIG._.Back._.up._.Files._3" hidden="1">{#N/A,#N/A,FALSE,"BACK UP CIG"}</definedName>
    <definedName name="wrn.CIG._.Back._.up._.Files._4" localSheetId="18" hidden="1">{#N/A,#N/A,FALSE,"BACK UP CIG"}</definedName>
    <definedName name="wrn.CIG._.Back._.up._.Files._4" localSheetId="17" hidden="1">{#N/A,#N/A,FALSE,"BACK UP CIG"}</definedName>
    <definedName name="wrn.CIG._.Back._.up._.Files._4" hidden="1">{#N/A,#N/A,FALSE,"BACK UP CIG"}</definedName>
    <definedName name="wrn.CIG._.Back._.up._.Files._5" localSheetId="18" hidden="1">{#N/A,#N/A,FALSE,"BACK UP CIG"}</definedName>
    <definedName name="wrn.CIG._.Back._.up._.Files._5" localSheetId="17" hidden="1">{#N/A,#N/A,FALSE,"BACK UP CIG"}</definedName>
    <definedName name="wrn.CIG._.Back._.up._.Files._5" hidden="1">{#N/A,#N/A,FALSE,"BACK UP CIG"}</definedName>
    <definedName name="wrn.CIG.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PG._.All._.Sheets." localSheetId="18"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17"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localSheetId="18"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17"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localSheetId="18" hidden="1">{#N/A,#N/A,FALSE,"4-up charts p.1";#N/A,#N/A,FALSE,"4-up charts p.2";#N/A,#N/A,FALSE," rate of ? qtr";#N/A,#N/A,FALSE,"Detail Rel rate of ? ";#N/A,#N/A,FALSE,"Inventory"}</definedName>
    <definedName name="wrn.CIPG._.Color._.Charts." localSheetId="17" hidden="1">{#N/A,#N/A,FALSE,"4-up charts p.1";#N/A,#N/A,FALSE,"4-up charts p.2";#N/A,#N/A,FALSE," rate of ? qtr";#N/A,#N/A,FALSE,"Detail Rel rate of ? ";#N/A,#N/A,FALSE,"Inventory"}</definedName>
    <definedName name="wrn.CIPG._.Color._.Charts." hidden="1">{#N/A,#N/A,FALSE,"4-up charts p.1";#N/A,#N/A,FALSE,"4-up charts p.2";#N/A,#N/A,FALSE," rate of ? qtr";#N/A,#N/A,FALSE,"Detail Rel rate of ? ";#N/A,#N/A,FALSE,"Inventory"}</definedName>
    <definedName name="wrn.ClientReport." localSheetId="18" hidden="1">{"Summary",#N/A,FALSE,"Summary";"Liabsumm",#N/A,FALSE,"Liabsumm";"Assets",#N/A,FALSE,"Assets";"GL",#N/A,FALSE,"GL";"GL2",#N/A,FALSE,"GL2";"amort",#N/A,FALSE,"amort";"Recon",#N/A,FALSE,"Recon";"FAS1321",#N/A,FALSE,"FAS1321";"FAS1322",#N/A,FALSE,"FAS1322"}</definedName>
    <definedName name="wrn.ClientReport." localSheetId="17" hidden="1">{"Summary",#N/A,FALSE,"Summary";"Liabsumm",#N/A,FALSE,"Liabsumm";"Assets",#N/A,FALSE,"Assets";"GL",#N/A,FALSE,"GL";"GL2",#N/A,FALSE,"GL2";"amort",#N/A,FALSE,"amort";"Recon",#N/A,FALSE,"Recon";"FAS1321",#N/A,FALSE,"FAS1321";"FAS1322",#N/A,FALSE,"FAS1322"}</definedName>
    <definedName name="wrn.ClientReport." hidden="1">{"Summary",#N/A,FALSE,"Summary";"Liabsumm",#N/A,FALSE,"Liabsumm";"Assets",#N/A,FALSE,"Assets";"GL",#N/A,FALSE,"GL";"GL2",#N/A,FALSE,"GL2";"amort",#N/A,FALSE,"amort";"Recon",#N/A,FALSE,"Recon";"FAS1321",#N/A,FALSE,"FAS1321";"FAS1322",#N/A,FALSE,"FAS1322"}</definedName>
    <definedName name="wrn.company." localSheetId="18"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localSheetId="17"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lete._.Review." localSheetId="18" hidden="1">{#N/A,#N/A,FALSE,"Occ and Rate";#N/A,#N/A,FALSE,"PF Input";#N/A,#N/A,FALSE,"Capital Input";#N/A,#N/A,FALSE,"Proforma Five Yr";#N/A,#N/A,FALSE,"Calculations";#N/A,#N/A,FALSE,"Transaction Summary-DTW"}</definedName>
    <definedName name="wrn.Complete._.Review." localSheetId="17" hidden="1">{#N/A,#N/A,FALSE,"Occ and Rate";#N/A,#N/A,FALSE,"PF Input";#N/A,#N/A,FALSE,"Capital Input";#N/A,#N/A,FALSE,"Proforma Five Yr";#N/A,#N/A,FALSE,"Calculations";#N/A,#N/A,FALSE,"Transaction Summary-DTW"}</definedName>
    <definedName name="wrn.Complete._.Review." hidden="1">{#N/A,#N/A,FALSE,"Occ and Rate";#N/A,#N/A,FALSE,"PF Input";#N/A,#N/A,FALSE,"Capital Input";#N/A,#N/A,FALSE,"Proforma Five Yr";#N/A,#N/A,FALSE,"Calculations";#N/A,#N/A,FALSE,"Transaction Summary-DTW"}</definedName>
    <definedName name="wrn.Complete_Package." localSheetId="18"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localSheetId="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onent._.Analy."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7"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18" hidden="1">{#N/A,#N/A,FALSE,"SUMMARY";#N/A,#N/A,FALSE,"INPUTDATA";#N/A,#N/A,FALSE,"Condenser Performance"}</definedName>
    <definedName name="wrn.Condenser._.Summary." localSheetId="17" hidden="1">{#N/A,#N/A,FALSE,"SUMMARY";#N/A,#N/A,FALSE,"INPUTDATA";#N/A,#N/A,FALSE,"Condenser Performance"}</definedName>
    <definedName name="wrn.Condenser._.Summary." hidden="1">{#N/A,#N/A,FALSE,"SUMMARY";#N/A,#N/A,FALSE,"INPUTDATA";#N/A,#N/A,FALSE,"Condenser Performance"}</definedName>
    <definedName name="wrn.CONOCO._.FAC." localSheetId="18" hidden="1">{"CONOCO_FAC",#N/A,FALSE,"Conoco FAC"}</definedName>
    <definedName name="wrn.CONOCO._.FAC." localSheetId="17" hidden="1">{"CONOCO_FAC",#N/A,FALSE,"Conoco FAC"}</definedName>
    <definedName name="wrn.CONOCO._.FAC." hidden="1">{"CONOCO_FAC",#N/A,FALSE,"Conoco FAC"}</definedName>
    <definedName name="wrn.COST." localSheetId="18" hidden="1">{#N/A,#N/A,FALSE,"T COST";#N/A,#N/A,FALSE,"COST_FH"}</definedName>
    <definedName name="wrn.COST." localSheetId="17" hidden="1">{#N/A,#N/A,FALSE,"T COST";#N/A,#N/A,FALSE,"COST_FH"}</definedName>
    <definedName name="wrn.COST." hidden="1">{#N/A,#N/A,FALSE,"T COST";#N/A,#N/A,FALSE,"COST_FH"}</definedName>
    <definedName name="wrn.Cover_financials." localSheetId="18" hidden="1">{"Factsheet",#N/A,FALSE,"Fact";"Earnings",#N/A,FALSE,"Earnings";"BalanceSheet",#N/A,FALSE,"BalanceSheet";"Change in Cash",#N/A,FALSE,"CashFlow"}</definedName>
    <definedName name="wrn.Cover_financials." localSheetId="17" hidden="1">{"Factsheet",#N/A,FALSE,"Fact";"Earnings",#N/A,FALSE,"Earnings";"BalanceSheet",#N/A,FALSE,"BalanceSheet";"Change in Cash",#N/A,FALSE,"CashFlow"}</definedName>
    <definedName name="wrn.Cover_financials." hidden="1">{"Factsheet",#N/A,FALSE,"Fact";"Earnings",#N/A,FALSE,"Earnings";"BalanceSheet",#N/A,FALSE,"BalanceSheet";"Change in Cash",#N/A,FALSE,"CashFlow"}</definedName>
    <definedName name="wrn.CURRENT." localSheetId="18" hidden="1">{#N/A,#N/A,FALSE,"CURRENT"}</definedName>
    <definedName name="wrn.CURRENT." hidden="1">{#N/A,#N/A,FALSE,"CURRENT"}</definedName>
    <definedName name="wrn.cwip." localSheetId="18" hidden="1">{"CWIP2",#N/A,FALSE,"CWIP";"CWIP3",#N/A,FALSE,"CWIP"}</definedName>
    <definedName name="wrn.cwip." localSheetId="17" hidden="1">{"CWIP2",#N/A,FALSE,"CWIP";"CWIP3",#N/A,FALSE,"CWIP"}</definedName>
    <definedName name="wrn.cwip." hidden="1">{"CWIP2",#N/A,FALSE,"CWIP";"CWIP3",#N/A,FALSE,"CWIP"}</definedName>
    <definedName name="wrn.cwipa" localSheetId="18" hidden="1">{"CWIP2",#N/A,FALSE,"CWIP";"CWIP3",#N/A,FALSE,"CWIP"}</definedName>
    <definedName name="wrn.cwipa" localSheetId="17" hidden="1">{"CWIP2",#N/A,FALSE,"CWIP";"CWIP3",#N/A,FALSE,"CWIP"}</definedName>
    <definedName name="wrn.cwipa" hidden="1">{"CWIP2",#N/A,FALSE,"CWIP";"CWIP3",#N/A,FALSE,"CWIP"}</definedName>
    <definedName name="wrn.daily." localSheetId="18" hidden="1">{"daily",#N/A,FALSE,"Daily"}</definedName>
    <definedName name="wrn.daily." hidden="1">{"daily",#N/A,FALSE,"Daily"}</definedName>
    <definedName name="wrn.Data._.dump." localSheetId="10" hidden="1">{"Input Data",#N/A,FALSE,"Input";"Income and Cash Flow",#N/A,FALSE,"Calculations"}</definedName>
    <definedName name="wrn.Data._.dump." localSheetId="15" hidden="1">{"Input Data",#N/A,FALSE,"Input";"Income and Cash Flow",#N/A,FALSE,"Calculations"}</definedName>
    <definedName name="wrn.Data._.dump." localSheetId="18" hidden="1">{"Input Data",#N/A,FALSE,"Input";"Income and Cash Flow",#N/A,FALSE,"Calculations"}</definedName>
    <definedName name="wrn.Data._.dump." localSheetId="17" hidden="1">{"Input Data",#N/A,FALSE,"Input";"Income and Cash Flow",#N/A,FALSE,"Calculations"}</definedName>
    <definedName name="wrn.Data._.dump." hidden="1">{"Input Data",#N/A,FALSE,"Input";"Income and Cash Flow",#N/A,FALSE,"Calculations"}</definedName>
    <definedName name="wrn.Deferral._.Forecast." localSheetId="10" hidden="1">{"Summary Deferral Forecast",#N/A,FALSE,"Deferral Forecast";"BGS Deferral Forecast",#N/A,FALSE,"BGS Deferral";"NNC Deferral Forecast",#N/A,FALSE,"NNC Deferral";"MTCDeferralForecast",#N/A,FALSE,"MTC Deferral";"SBC Deferral Forecast",#N/A,FALSE,"SBC Deferral"}</definedName>
    <definedName name="wrn.Deferral._.Forecast." localSheetId="15" hidden="1">{"Summary Deferral Forecast",#N/A,FALSE,"Deferral Forecast";"BGS Deferral Forecast",#N/A,FALSE,"BGS Deferral";"NNC Deferral Forecast",#N/A,FALSE,"NNC Deferral";"MTCDeferralForecast",#N/A,FALSE,"MTC Deferral";"SBC Deferral Forecast",#N/A,FALSE,"SBC Deferral"}</definedName>
    <definedName name="wrn.Deferral._.Forecast." localSheetId="18" hidden="1">{"Summary Deferral Forecast",#N/A,FALSE,"Deferral Forecast";"BGS Deferral Forecast",#N/A,FALSE,"BGS Deferral";"NNC Deferral Forecast",#N/A,FALSE,"NNC Deferral";"MTCDeferralForecast",#N/A,FALSE,"MTC Deferral";"SBC Deferral Forecast",#N/A,FALSE,"SBC Deferral"}</definedName>
    <definedName name="wrn.Deferral._.Forecast." localSheetId="17"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tail._.Support._.and._.Summary." localSheetId="18"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17"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_.Model._.with._.Detail." localSheetId="18" hidden="1">{"Earnings_Summary",#N/A,FALSE,"Earnings Model";"Earnings EP Detail",#N/A,FALSE,"Earnings Model";"Earnings RM Detail",#N/A,FALSE,"Earnings Model"}</definedName>
    <definedName name="wrn.Earn._.Model._.with._.Detail." localSheetId="17" hidden="1">{"Earnings_Summary",#N/A,FALSE,"Earnings Model";"Earnings EP Detail",#N/A,FALSE,"Earnings Model";"Earnings RM Detail",#N/A,FALSE,"Earnings Model"}</definedName>
    <definedName name="wrn.Earn._.Model._.with._.Detail." hidden="1">{"Earnings_Summary",#N/A,FALSE,"Earnings Model";"Earnings EP Detail",#N/A,FALSE,"Earnings Model";"Earnings RM Detail",#N/A,FALSE,"Earnings Model"}</definedName>
    <definedName name="wrn.EARNINGS._.RELEASE." localSheetId="18" hidden="1">{#N/A,#N/A,FALSE,"Earnings release"}</definedName>
    <definedName name="wrn.EARNINGS._.RELEASE." localSheetId="17" hidden="1">{#N/A,#N/A,FALSE,"Earnings release"}</definedName>
    <definedName name="wrn.EARNINGS._.RELEASE." hidden="1">{#N/A,#N/A,FALSE,"Earnings release"}</definedName>
    <definedName name="wrn.Earnings._.Test." localSheetId="18"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17"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localSheetId="18" hidden="1">{"EFRT Pg 1",#N/A,FALSE,"EFRT (2)";"EFRT Pg 2",#N/A,FALSE,"EFRT (2)"}</definedName>
    <definedName name="wrn.EFRT." localSheetId="17" hidden="1">{"EFRT Pg 1",#N/A,FALSE,"EFRT (2)";"EFRT Pg 2",#N/A,FALSE,"EFRT (2)"}</definedName>
    <definedName name="wrn.EFRT." hidden="1">{"EFRT Pg 1",#N/A,FALSE,"EFRT (2)";"EFRT Pg 2",#N/A,FALSE,"EFRT (2)"}</definedName>
    <definedName name="wrn.Engr._.Summary." localSheetId="18" hidden="1">{#N/A,#N/A,FALSE,"INPUTDATA";#N/A,#N/A,FALSE,"SUMMARY";#N/A,#N/A,FALSE,"CTAREP";#N/A,#N/A,FALSE,"CTBREP";#N/A,#N/A,FALSE,"TURBEFF";#N/A,#N/A,FALSE,"Condenser Performance"}</definedName>
    <definedName name="wrn.Engr._.Summary." localSheetId="17"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oy." localSheetId="18"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localSheetId="17"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_disc." localSheetId="18" hidden="1">{"pna_disc_p1",#N/A,FALSE,"pna_disc_p1";"apbo_plan",#N/A,FALSE,"apbo_plan";"anc_disc_p1",#N/A,FALSE,"anc_disc_p1";"anc_disc_p2",#N/A,FALSE,"anc_disc_p2";"pna_disc_p2",#N/A,FALSE,"pna_disc_p2"}</definedName>
    <definedName name="wrn.eoy_disc." localSheetId="17" hidden="1">{"pna_disc_p1",#N/A,FALSE,"pna_disc_p1";"apbo_plan",#N/A,FALSE,"apbo_plan";"anc_disc_p1",#N/A,FALSE,"anc_disc_p1";"anc_disc_p2",#N/A,FALSE,"anc_disc_p2";"pna_disc_p2",#N/A,FALSE,"pna_disc_p2"}</definedName>
    <definedName name="wrn.eoy_disc." hidden="1">{"pna_disc_p1",#N/A,FALSE,"pna_disc_p1";"apbo_plan",#N/A,FALSE,"apbo_plan";"anc_disc_p1",#N/A,FALSE,"anc_disc_p1";"anc_disc_p2",#N/A,FALSE,"anc_disc_p2";"pna_disc_p2",#N/A,FALSE,"pna_disc_p2"}</definedName>
    <definedName name="wrn.EOY_Disc2" localSheetId="18"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localSheetId="17"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pages." localSheetId="18" hidden="1">{"AR4",#N/A,FALSE,"act_liab_anc";"AR5",#N/A,FALSE,"act_liab_anc";"AR8",#N/A,FALSE,"act_liab_pppi";"AR9",#N/A,FALSE,"act_liab_pppi";"AR6",#N/A,FALSE,"inact_liab_anc";"AR7",#N/A,FALSE,"inact_liab_anc";"AR11",#N/A,FALSE,"inact_liab_pppi";"AR10",#N/A,FALSE,"inact_liab_pppi";"AR12",#N/A,FALSE,"risk_liab"}</definedName>
    <definedName name="wrn.eoypages." localSheetId="17" hidden="1">{"AR4",#N/A,FALSE,"act_liab_anc";"AR5",#N/A,FALSE,"act_liab_anc";"AR8",#N/A,FALSE,"act_liab_pppi";"AR9",#N/A,FALSE,"act_liab_pppi";"AR6",#N/A,FALSE,"inact_liab_anc";"AR7",#N/A,FALSE,"inact_liab_anc";"AR11",#N/A,FALSE,"inact_liab_pppi";"AR10",#N/A,FALSE,"inact_liab_pppi";"AR12",#N/A,FALSE,"risk_liab"}</definedName>
    <definedName name="wrn.eoypages." hidden="1">{"AR4",#N/A,FALSE,"act_liab_anc";"AR5",#N/A,FALSE,"act_liab_anc";"AR8",#N/A,FALSE,"act_liab_pppi";"AR9",#N/A,FALSE,"act_liab_pppi";"AR6",#N/A,FALSE,"inact_liab_anc";"AR7",#N/A,FALSE,"inact_liab_anc";"AR11",#N/A,FALSE,"inact_liab_pppi";"AR10",#N/A,FALSE,"inact_liab_pppi";"AR12",#N/A,FALSE,"risk_liab"}</definedName>
    <definedName name="wrn.EP._.DCF._.Valuation._.by._.Segment." localSheetId="18" hidden="1">{"US EP DCF Valuation",#N/A,FALSE,"USE&amp;P ";"Can EP DCF Valuation",#N/A,FALSE,"Can E&amp;P";"Eur EP DCF Valuation",#N/A,FALSE,"Eur E&amp;P";"ASPAC EP DCF Valuation",#N/A,FALSE,"Asia-Pac E&amp;P";"NonCon EP DCF Valuation",#N/A,FALSE,"Non-Con E&amp;P"}</definedName>
    <definedName name="wrn.EP._.DCF._.Valuation._.by._.Segment." localSheetId="17" hidden="1">{"US EP DCF Valuation",#N/A,FALSE,"USE&amp;P ";"Can EP DCF Valuation",#N/A,FALSE,"Can E&amp;P";"Eur EP DCF Valuation",#N/A,FALSE,"Eur E&amp;P";"ASPAC EP DCF Valuation",#N/A,FALSE,"Asia-Pac E&amp;P";"NonCon EP DCF Valuation",#N/A,FALSE,"Non-Con E&amp;P"}</definedName>
    <definedName name="wrn.EP._.DCF._.Valuation._.by._.Segment." hidden="1">{"US EP DCF Valuation",#N/A,FALSE,"USE&amp;P ";"Can EP DCF Valuation",#N/A,FALSE,"Can E&amp;P";"Eur EP DCF Valuation",#N/A,FALSE,"Eur E&amp;P";"ASPAC EP DCF Valuation",#N/A,FALSE,"Asia-Pac E&amp;P";"NonCon EP DCF Valuation",#N/A,FALSE,"Non-Con E&amp;P"}</definedName>
    <definedName name="wrn.ep._.details." localSheetId="18"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localSheetId="17"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hidden="1">{"us ep earnings",#N/A,FALSE,"US E&amp;P";"us ep price vol detail",#N/A,FALSE,"US E&amp;P";"fareast ep earnings",#N/A,FALSE,"Far East E&amp;P";"fareast ep price vol detail",#N/A,FALSE,"Far East E&amp;P";"other EP earnings",#N/A,FALSE,"Other E&amp;P";"other EP price vol detail",#N/A,FALSE,"Other E&amp;P"}</definedName>
    <definedName name="wrn.EP._.Earns._.Detail._.by._.Segment." localSheetId="18"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localSheetId="17"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RI2._.AIMR." localSheetId="18" hidden="1">{#N/A,#N/A,FALSE,"NA_Roll";#N/A,#N/A,FALSE,"NAV_recon";#N/A,#N/A,FALSE,"NII";#N/A,#N/A,FALSE,"Contrbtns";#N/A,#N/A,FALSE,"Distrbtns";#N/A,#N/A,FALSE,"QWAE";#N/A,#N/A,FALSE,"AWAE";#N/A,#N/A,FALSE,"Rtrns_bf_fees";#N/A,#N/A,FALSE,"Rtrns_aft_fees";#N/A,#N/A,FALSE,"Inc_bfr_fees";#N/A,#N/A,FALSE,"ERI-II Summary";#N/A,#N/A,FALSE,"ERI-II Fees"}</definedName>
    <definedName name="wrn.ERI2._.AIMR." localSheetId="17" hidden="1">{#N/A,#N/A,FALSE,"NA_Roll";#N/A,#N/A,FALSE,"NAV_recon";#N/A,#N/A,FALSE,"NII";#N/A,#N/A,FALSE,"Contrbtns";#N/A,#N/A,FALSE,"Distrbtns";#N/A,#N/A,FALSE,"QWAE";#N/A,#N/A,FALSE,"AWAE";#N/A,#N/A,FALSE,"Rtrns_bf_fees";#N/A,#N/A,FALSE,"Rtrns_aft_fees";#N/A,#N/A,FALSE,"Inc_bfr_fees";#N/A,#N/A,FALSE,"ERI-II Summary";#N/A,#N/A,FALSE,"ERI-II Fees"}</definedName>
    <definedName name="wrn.ERI2._.AIMR." hidden="1">{#N/A,#N/A,FALSE,"NA_Roll";#N/A,#N/A,FALSE,"NAV_recon";#N/A,#N/A,FALSE,"NII";#N/A,#N/A,FALSE,"Contrbtns";#N/A,#N/A,FALSE,"Distrbtns";#N/A,#N/A,FALSE,"QWAE";#N/A,#N/A,FALSE,"AWAE";#N/A,#N/A,FALSE,"Rtrns_bf_fees";#N/A,#N/A,FALSE,"Rtrns_aft_fees";#N/A,#N/A,FALSE,"Inc_bfr_fees";#N/A,#N/A,FALSE,"ERI-II Summary";#N/A,#N/A,FALSE,"ERI-II Fees"}</definedName>
    <definedName name="wrn.Estimated._.Tax._.Annualized._.Method." localSheetId="18" hidden="1">{#N/A,#N/A,FALSE,"Summary";#N/A,#N/A,FALSE,"Adj to Option C";#N/A,#N/A,FALSE,"Dividend Analysis";#N/A,#N/A,FALSE,"Reserve Analysis";#N/A,#N/A,FALSE,"Depreciation";#N/A,#N/A,FALSE,"Other Tax Adj"}</definedName>
    <definedName name="wrn.Estimated._.Tax._.Annualized._.Method." localSheetId="17" hidden="1">{#N/A,#N/A,FALSE,"Summary";#N/A,#N/A,FALSE,"Adj to Option C";#N/A,#N/A,FALSE,"Dividend Analysis";#N/A,#N/A,FALSE,"Reserve Analysis";#N/A,#N/A,FALSE,"Depreciation";#N/A,#N/A,FALSE,"Other Tax Adj"}</definedName>
    <definedName name="wrn.Estimated._.Tax._.Annualized._.Method." hidden="1">{#N/A,#N/A,FALSE,"Summary";#N/A,#N/A,FALSE,"Adj to Option C";#N/A,#N/A,FALSE,"Dividend Analysis";#N/A,#N/A,FALSE,"Reserve Analysis";#N/A,#N/A,FALSE,"Depreciation";#N/A,#N/A,FALSE,"Other Tax Adj"}</definedName>
    <definedName name="wrn.ET._.Schedules." localSheetId="18" hidden="1">{"ET Schedule 7",#N/A,FALSE,"Plant Adjustments";"ET Schedule 9",#N/A,FALSE,"SterlingStip";"ET Schedule 10",#N/A,FALSE,"Plant Adjustments";"ET Schedule 13",#N/A,FALSE,"Plant Adjustments";"ET Schedule 16",#N/A,FALSE,"DeferredTaxes"}</definedName>
    <definedName name="wrn.ET._.Schedules." localSheetId="17" hidden="1">{"ET Schedule 7",#N/A,FALSE,"Plant Adjustments";"ET Schedule 9",#N/A,FALSE,"SterlingStip";"ET Schedule 10",#N/A,FALSE,"Plant Adjustments";"ET Schedule 13",#N/A,FALSE,"Plant Adjustments";"ET Schedule 16",#N/A,FALSE,"DeferredTaxes"}</definedName>
    <definedName name="wrn.ET._.Schedules." hidden="1">{"ET Schedule 7",#N/A,FALSE,"Plant Adjustments";"ET Schedule 9",#N/A,FALSE,"SterlingStip";"ET Schedule 10",#N/A,FALSE,"Plant Adjustments";"ET Schedule 13",#N/A,FALSE,"Plant Adjustments";"ET Schedule 16",#N/A,FALSE,"DeferredTaxes"}</definedName>
    <definedName name="wrn.Exec._.Summary." localSheetId="18" hidden="1">{#N/A,#N/A,FALSE,"INPUTDATA";#N/A,#N/A,FALSE,"SUMMARY"}</definedName>
    <definedName name="wrn.Exec._.Summary." localSheetId="17" hidden="1">{#N/A,#N/A,FALSE,"INPUTDATA";#N/A,#N/A,FALSE,"SUMMARY"}</definedName>
    <definedName name="wrn.Exec._.Summary." hidden="1">{#N/A,#N/A,FALSE,"INPUTDATA";#N/A,#N/A,FALSE,"SUMMARY"}</definedName>
    <definedName name="wrn.Exec1._.Summary" localSheetId="18" hidden="1">{#N/A,#N/A,FALSE,"INPUTDATA";#N/A,#N/A,FALSE,"SUMMARY"}</definedName>
    <definedName name="wrn.Exec1._.Summary" localSheetId="17" hidden="1">{#N/A,#N/A,FALSE,"INPUTDATA";#N/A,#N/A,FALSE,"SUMMARY"}</definedName>
    <definedName name="wrn.Exec1._.Summary" hidden="1">{#N/A,#N/A,FALSE,"INPUTDATA";#N/A,#N/A,FALSE,"SUMMARY"}</definedName>
    <definedName name="wrn.ExitAndSalesAssumptions." localSheetId="18" hidden="1">{#N/A,#N/A,FALSE,"ExitStrategy"}</definedName>
    <definedName name="wrn.ExitAndSalesAssumptions." localSheetId="17" hidden="1">{#N/A,#N/A,FALSE,"ExitStrategy"}</definedName>
    <definedName name="wrn.ExitAndSalesAssumptions." hidden="1">{#N/A,#N/A,FALSE,"ExitStrategy"}</definedName>
    <definedName name="wrn.EXPENSES." localSheetId="18" hidden="1">{#N/A,#N/A,FALSE,"0400-1 Professional Services";#N/A,#N/A,FALSE,"0400-2 Taxes &amp; Licenses";#N/A,#N/A,FALSE,"0400-3 Repairs &amp; Maint.";#N/A,#N/A,FALSE,"0400-4 Officers Salaries";#N/A,#N/A,FALSE,"0400-5 Officers' Life Insurance";#N/A,#N/A,FALSE,"0400-6 Payroll Test";#N/A,#N/A,FALSE,"0400-7 Donations"}</definedName>
    <definedName name="wrn.EXPENSES." hidden="1">{#N/A,#N/A,FALSE,"0400-1 Professional Services";#N/A,#N/A,FALSE,"0400-2 Taxes &amp; Licenses";#N/A,#N/A,FALSE,"0400-3 Repairs &amp; Maint.";#N/A,#N/A,FALSE,"0400-4 Officers Salaries";#N/A,#N/A,FALSE,"0400-5 Officers' Life Insurance";#N/A,#N/A,FALSE,"0400-6 Payroll Test";#N/A,#N/A,FALSE,"0400-7 Donations"}</definedName>
    <definedName name="wrn.FAC._.SUMMARY." localSheetId="18" hidden="1">{"FAC_SUMMARY",#N/A,FALSE,"Summaries"}</definedName>
    <definedName name="wrn.FAC._.SUMMARY." localSheetId="17" hidden="1">{"FAC_SUMMARY",#N/A,FALSE,"Summaries"}</definedName>
    <definedName name="wrn.FAC._.SUMMARY." hidden="1">{"FAC_SUMMARY",#N/A,FALSE,"Summaries"}</definedName>
    <definedName name="wrn.Falcons._.Divisions." localSheetId="18" hidden="1">{#N/A,#N/A,TRUE,"Fiber_Optic_Cable_Input ";#N/A,#N/A,TRUE,"Specialty_Fiber_Devices_Input";#N/A,#N/A,TRUE,"Optical_Fiber_Apparatus_Input"}</definedName>
    <definedName name="wrn.Falcons._.Divisions." localSheetId="17" hidden="1">{#N/A,#N/A,TRUE,"Fiber_Optic_Cable_Input ";#N/A,#N/A,TRUE,"Specialty_Fiber_Devices_Input";#N/A,#N/A,TRUE,"Optical_Fiber_Apparatus_Input"}</definedName>
    <definedName name="wrn.Falcons._.Divisions." hidden="1">{#N/A,#N/A,TRUE,"Fiber_Optic_Cable_Input ";#N/A,#N/A,TRUE,"Specialty_Fiber_Devices_Input";#N/A,#N/A,TRUE,"Optical_Fiber_Apparatus_Input"}</definedName>
    <definedName name="wrn.Falcons._.Standalone." localSheetId="18" hidden="1">{#N/A,#N/A,TRUE,"Falcons_Standalone";#N/A,#N/A,TRUE,"Target_Input";#N/A,#N/A,TRUE,"Target_Calendarized"}</definedName>
    <definedName name="wrn.Falcons._.Standalone." localSheetId="17" hidden="1">{#N/A,#N/A,TRUE,"Falcons_Standalone";#N/A,#N/A,TRUE,"Target_Input";#N/A,#N/A,TRUE,"Target_Calendarized"}</definedName>
    <definedName name="wrn.Falcons._.Standalone." hidden="1">{#N/A,#N/A,TRUE,"Falcons_Standalone";#N/A,#N/A,TRUE,"Target_Input";#N/A,#N/A,TRUE,"Target_Calendarized"}</definedName>
    <definedName name="wrn.FAS132." localSheetId="18" hidden="1">{"Disc_part1",#N/A,FALSE,"FAS132";"Disc_part2",#N/A,FALSE,"FAS132"}</definedName>
    <definedName name="wrn.FAS132." localSheetId="17" hidden="1">{"Disc_part1",#N/A,FALSE,"FAS132";"Disc_part2",#N/A,FALSE,"FAS132"}</definedName>
    <definedName name="wrn.FAS132." hidden="1">{"Disc_part1",#N/A,FALSE,"FAS132";"Disc_part2",#N/A,FALSE,"FAS132"}</definedName>
    <definedName name="wrn.Fas132.2" localSheetId="18" hidden="1">{"Disc_part1",#N/A,FALSE,"FAS132";"Disc_part2",#N/A,FALSE,"FAS132"}</definedName>
    <definedName name="wrn.Fas132.2" localSheetId="17" hidden="1">{"Disc_part1",#N/A,FALSE,"FAS132";"Disc_part2",#N/A,FALSE,"FAS132"}</definedName>
    <definedName name="wrn.Fas132.2" hidden="1">{"Disc_part1",#N/A,FALSE,"FAS132";"Disc_part2",#N/A,FALSE,"FAS132"}</definedName>
    <definedName name="wrn.FCB." localSheetId="18" hidden="1">{"FCB_ALL",#N/A,FALSE,"FCB"}</definedName>
    <definedName name="wrn.FCB." localSheetId="17" hidden="1">{"FCB_ALL",#N/A,FALSE,"FCB"}</definedName>
    <definedName name="wrn.FCB." hidden="1">{"FCB_ALL",#N/A,FALSE,"FCB"}</definedName>
    <definedName name="wrn.fcb2" localSheetId="18" hidden="1">{"FCB_ALL",#N/A,FALSE,"FCB"}</definedName>
    <definedName name="wrn.fcb2" localSheetId="17" hidden="1">{"FCB_ALL",#N/A,FALSE,"FCB"}</definedName>
    <definedName name="wrn.fcb2" hidden="1">{"FCB_ALL",#N/A,FALSE,"FCB"}</definedName>
    <definedName name="wrn.FERC._.FAC._.CALC." localSheetId="18" hidden="1">{"FERC_FAC",#N/A,FALSE,"FERC_Fuel&amp;Rev"}</definedName>
    <definedName name="wrn.FERC._.FAC._.CALC." localSheetId="17" hidden="1">{"FERC_FAC",#N/A,FALSE,"FERC_Fuel&amp;Rev"}</definedName>
    <definedName name="wrn.FERC._.FAC._.CALC." hidden="1">{"FERC_FAC",#N/A,FALSE,"FERC_Fuel&amp;Rev"}</definedName>
    <definedName name="wrn.FERC._.WEATHER._.and._.JURIS._.FUEL." localSheetId="18" hidden="1">{"FERC_WEATHER_AND_FUEL",#N/A,FALSE,"FERC_Fuel&amp;Rev"}</definedName>
    <definedName name="wrn.FERC._.WEATHER._.and._.JURIS._.FUEL." localSheetId="17" hidden="1">{"FERC_WEATHER_AND_FUEL",#N/A,FALSE,"FERC_Fuel&amp;Rev"}</definedName>
    <definedName name="wrn.FERC._.WEATHER._.and._.JURIS._.FUEL." hidden="1">{"FERC_WEATHER_AND_FUEL",#N/A,FALSE,"FERC_Fuel&amp;Rev"}</definedName>
    <definedName name="wrn.Filing." localSheetId="1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8"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7"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l._.Copies." localSheetId="18" hidden="1">{"PPPI FAS87",#N/A,FALSE,"PPPI";"GroupA",#N/A,FALSE,"GroupA";"GroupB",#N/A,FALSE,"GroupB";"GainLoss",#N/A,FALSE,"GainLoss1"}</definedName>
    <definedName name="wrn.Final._.Copies." localSheetId="17" hidden="1">{"PPPI FAS87",#N/A,FALSE,"PPPI";"GroupA",#N/A,FALSE,"GroupA";"GroupB",#N/A,FALSE,"GroupB";"GainLoss",#N/A,FALSE,"GainLoss1"}</definedName>
    <definedName name="wrn.Final._.Copies." hidden="1">{"PPPI FAS87",#N/A,FALSE,"PPPI";"GroupA",#N/A,FALSE,"GroupA";"GroupB",#N/A,FALSE,"GroupB";"GainLoss",#N/A,FALSE,"GainLoss1"}</definedName>
    <definedName name="wrn.FinalCopies." localSheetId="18" hidden="1">{"FinalAll-Dyn",#N/A,TRUE,"Total";"FinalPens-Dyn",#N/A,TRUE,"Pensions";"FinalOPEB-Dyn",#N/A,TRUE,"OPEB";"FinalAllRound-Dyn",#N/A,TRUE,"Total";"FinalAll-IP",#N/A,TRUE,"Total";"FinalPens-IP",#N/A,TRUE,"Pensions";"FinalAllRound-IP",#N/A,TRUE,"Total"}</definedName>
    <definedName name="wrn.FinalCopies." localSheetId="17" hidden="1">{"FinalAll-Dyn",#N/A,TRUE,"Total";"FinalPens-Dyn",#N/A,TRUE,"Pensions";"FinalOPEB-Dyn",#N/A,TRUE,"OPEB";"FinalAllRound-Dyn",#N/A,TRUE,"Total";"FinalAll-IP",#N/A,TRUE,"Total";"FinalPens-IP",#N/A,TRUE,"Pensions";"FinalAllRound-IP",#N/A,TRUE,"Total"}</definedName>
    <definedName name="wrn.FinalCopies." hidden="1">{"FinalAll-Dyn",#N/A,TRUE,"Total";"FinalPens-Dyn",#N/A,TRUE,"Pensions";"FinalOPEB-Dyn",#N/A,TRUE,"OPEB";"FinalAllRound-Dyn",#N/A,TRUE,"Total";"FinalAll-IP",#N/A,TRUE,"Total";"FinalPens-IP",#N/A,TRUE,"Pensions";"FinalAllRound-IP",#N/A,TRUE,"Total"}</definedName>
    <definedName name="wrn.Financials." localSheetId="18" hidden="1">{"Earnings",#N/A,FALSE,"Earnings";"BalanceSheet",#N/A,FALSE,"BalanceSheet";"Change in Cash",#N/A,FALSE,"CashFlow";"normalengs",#N/A,FALSE,"NormalEngs";"upstream normal per Bbl",#N/A,FALSE,"NormEngUp";"CAPEXsum",#N/A,FALSE,"CAPEX Sum"}</definedName>
    <definedName name="wrn.Financials." localSheetId="17" hidden="1">{"Earnings",#N/A,FALSE,"Earnings";"BalanceSheet",#N/A,FALSE,"BalanceSheet";"Change in Cash",#N/A,FALSE,"CashFlow";"normalengs",#N/A,FALSE,"NormalEngs";"upstream normal per Bbl",#N/A,FALSE,"NormEngUp";"CAPEXsum",#N/A,FALSE,"CAPEX Sum"}</definedName>
    <definedName name="wrn.Financials." hidden="1">{"Earnings",#N/A,FALSE,"Earnings";"BalanceSheet",#N/A,FALSE,"BalanceSheet";"Change in Cash",#N/A,FALSE,"CashFlow";"normalengs",#N/A,FALSE,"NormalEngs";"upstream normal per Bbl",#N/A,FALSE,"NormEngUp";"CAPEXsum",#N/A,FALSE,"CAPEX Sum"}</definedName>
    <definedName name="wrn.FOC._.Detail." localSheetId="18" hidden="1">{#N/A,#N/A,TRUE,"FOC_Product_Assumptions"}</definedName>
    <definedName name="wrn.FOC._.Detail." localSheetId="17" hidden="1">{#N/A,#N/A,TRUE,"FOC_Product_Assumptions"}</definedName>
    <definedName name="wrn.FOC._.Detail." hidden="1">{#N/A,#N/A,TRUE,"FOC_Product_Assumptions"}</definedName>
    <definedName name="wrn.For._.filling._.out._.assessments." localSheetId="10" hidden="1">{"Print Empty Template",#N/A,FALSE,"Input"}</definedName>
    <definedName name="wrn.For._.filling._.out._.assessments." localSheetId="15" hidden="1">{"Print Empty Template",#N/A,FALSE,"Input"}</definedName>
    <definedName name="wrn.For._.filling._.out._.assessments." localSheetId="18" hidden="1">{"Print Empty Template",#N/A,FALSE,"Input"}</definedName>
    <definedName name="wrn.For._.filling._.out._.assessments." localSheetId="17" hidden="1">{"Print Empty Template",#N/A,FALSE,"Input"}</definedName>
    <definedName name="wrn.For._.filling._.out._.assessments." hidden="1">{"Print Empty Template",#N/A,FALSE,"Input"}</definedName>
    <definedName name="wrn.For._.IR." localSheetId="18" hidden="1">{"Earnings",#N/A,TRUE,"Earnings";"qtr for IR",#N/A,TRUE,"Quarters";"balancesheet",#N/A,TRUE,"BalanceSheet";"change in cash",#N/A,TRUE,"CashFlow";"oil and gas earnings",#N/A,TRUE,"Oil and Gas Results";"price and vol detail",#N/A,TRUE,"Oil and Gas Results";"capexsum",#N/A,TRUE,"CAPEX Sum"}</definedName>
    <definedName name="wrn.For._.IR." localSheetId="17" hidden="1">{"Earnings",#N/A,TRUE,"Earnings";"qtr for IR",#N/A,TRUE,"Quarters";"balancesheet",#N/A,TRUE,"BalanceSheet";"change in cash",#N/A,TRUE,"CashFlow";"oil and gas earnings",#N/A,TRUE,"Oil and Gas Results";"price and vol detail",#N/A,TRUE,"Oil and Gas Results";"capexsum",#N/A,TRUE,"CAPEX Sum"}</definedName>
    <definedName name="wrn.For._.IR." hidden="1">{"Earnings",#N/A,TRUE,"Earnings";"qtr for IR",#N/A,TRUE,"Quarters";"balancesheet",#N/A,TRUE,"BalanceSheet";"change in cash",#N/A,TRUE,"CashFlow";"oil and gas earnings",#N/A,TRUE,"Oil and Gas Results";"price and vol detail",#N/A,TRUE,"Oil and Gas Results";"capexsum",#N/A,TRUE,"CAPEX Sum"}</definedName>
    <definedName name="wrn.for._.IR._.review." localSheetId="18" hidden="1">{"Earnings",#N/A,FALSE,"Earnings";"BalanceSheet",#N/A,FALSE,"BalanceSheet";"ChangeinCash",#N/A,FALSE,"CashFlow";"IR Production Sum",#N/A,FALSE,"E&amp;P Summary";"IR EPCost Sum",#N/A,FALSE,"E&amp;P Summary"}</definedName>
    <definedName name="wrn.for._.IR._.review." localSheetId="17" hidden="1">{"Earnings",#N/A,FALSE,"Earnings";"BalanceSheet",#N/A,FALSE,"BalanceSheet";"ChangeinCash",#N/A,FALSE,"CashFlow";"IR Production Sum",#N/A,FALSE,"E&amp;P Summary";"IR EPCost Sum",#N/A,FALSE,"E&amp;P Summary"}</definedName>
    <definedName name="wrn.for._.IR._.review." hidden="1">{"Earnings",#N/A,FALSE,"Earnings";"BalanceSheet",#N/A,FALSE,"BalanceSheet";"ChangeinCash",#N/A,FALSE,"CashFlow";"IR Production Sum",#N/A,FALSE,"E&amp;P Summary";"IR EPCost Sum",#N/A,FALSE,"E&amp;P Summary"}</definedName>
    <definedName name="wrn.For._.Merge." localSheetId="18"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localSheetId="17"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Report." localSheetId="18" hidden="1">{"Factsheet",#N/A,FALSE,"Fact";"Earnings",#N/A,FALSE,"Earnings";"BalanceSheet",#N/A,FALSE,"BalanceSheet";"Change in Cash",#N/A,FALSE,"CashFlow";"Q Rating",#N/A,FALSE,"Q-Rating";"Dupont",#N/A,FALSE,"Dupont"}</definedName>
    <definedName name="wrn.For._.Report." localSheetId="17" hidden="1">{"Factsheet",#N/A,FALSE,"Fact";"Earnings",#N/A,FALSE,"Earnings";"BalanceSheet",#N/A,FALSE,"BalanceSheet";"Change in Cash",#N/A,FALSE,"CashFlow";"Q Rating",#N/A,FALSE,"Q-Rating";"Dupont",#N/A,FALSE,"Dupont"}</definedName>
    <definedName name="wrn.For._.Report." hidden="1">{"Factsheet",#N/A,FALSE,"Fact";"Earnings",#N/A,FALSE,"Earnings";"BalanceSheet",#N/A,FALSE,"BalanceSheet";"Change in Cash",#N/A,FALSE,"CashFlow";"Q Rating",#N/A,FALSE,"Q-Rating";"Dupont",#N/A,FALSE,"Dupont"}</definedName>
    <definedName name="wrn.FPL._.Cnsl._.Inc._.State._.Pg._.3A." localSheetId="18" hidden="1">{"FPL Consol Inc State Pg 3A",#N/A,FALSE,"ISFPLSUB"}</definedName>
    <definedName name="wrn.FPL._.Cnsl._.Inc._.State._.Pg._.3A." localSheetId="17" hidden="1">{"FPL Consol Inc State Pg 3A",#N/A,FALSE,"ISFPLSUB"}</definedName>
    <definedName name="wrn.FPL._.Cnsl._.Inc._.State._.Pg._.3A." hidden="1">{"FPL Consol Inc State Pg 3A",#N/A,FALSE,"ISFPLSUB"}</definedName>
    <definedName name="wrn.FPL._.Cnsl._.Inc._.State._.Pg._.3M." localSheetId="18" hidden="1">{"FPL Consol Inc State Pg 3M",#N/A,FALSE,"ISFPLSUB"}</definedName>
    <definedName name="wrn.FPL._.Cnsl._.Inc._.State._.Pg._.3M." localSheetId="17" hidden="1">{"FPL Consol Inc State Pg 3M",#N/A,FALSE,"ISFPLSUB"}</definedName>
    <definedName name="wrn.FPL._.Cnsl._.Inc._.State._.Pg._.3M." hidden="1">{"FPL Consol Inc State Pg 3M",#N/A,FALSE,"ISFPLSUB"}</definedName>
    <definedName name="wrn.FPL._.Cnsl._.Inc._.State._.Pg._.3Y." localSheetId="18" hidden="1">{"FPL Consol Inc State Pg 3Y",#N/A,FALSE,"ISFPLSUB"}</definedName>
    <definedName name="wrn.FPL._.Cnsl._.Inc._.State._.Pg._.3Y." localSheetId="17" hidden="1">{"FPL Consol Inc State Pg 3Y",#N/A,FALSE,"ISFPLSUB"}</definedName>
    <definedName name="wrn.FPL._.Cnsl._.Inc._.State._.Pg._.3Y." hidden="1">{"FPL Consol Inc State Pg 3Y",#N/A,FALSE,"ISFPLSUB"}</definedName>
    <definedName name="wrn.FPL._.Consolidated." localSheetId="18" hidden="1">{"Fpl Consol Pg 1",#N/A,FALSE,"FPL Consolidated";"FPL Consol Pg 2",#N/A,FALSE,"FPL Consolidated"}</definedName>
    <definedName name="wrn.FPL._.Consolidated." localSheetId="17" hidden="1">{"Fpl Consol Pg 1",#N/A,FALSE,"FPL Consolidated";"FPL Consol Pg 2",#N/A,FALSE,"FPL Consolidated"}</definedName>
    <definedName name="wrn.FPL._.Consolidated." hidden="1">{"Fpl Consol Pg 1",#N/A,FALSE,"FPL Consolidated";"FPL Consol Pg 2",#N/A,FALSE,"FPL Consolidated"}</definedName>
    <definedName name="wrn.Full._.Budget." localSheetId="18"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localSheetId="17"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localSheetId="18"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localSheetId="17"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print." localSheetId="18"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17"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Report." localSheetId="18" hidden="1">{"Assumptions",#N/A,FALSE,"Sheet1";"Main Report",#N/A,FALSE,"Sheet1";"Results",#N/A,FALSE,"Sheet1";"Advances",#N/A,FALSE,"Sheet1"}</definedName>
    <definedName name="wrn.Full._.Report." localSheetId="17" hidden="1">{"Assumptions",#N/A,FALSE,"Sheet1";"Main Report",#N/A,FALSE,"Sheet1";"Results",#N/A,FALSE,"Sheet1";"Advances",#N/A,FALSE,"Sheet1"}</definedName>
    <definedName name="wrn.Full._.Report." hidden="1">{"Assumptions",#N/A,FALSE,"Sheet1";"Main Report",#N/A,FALSE,"Sheet1";"Results",#N/A,FALSE,"Sheet1";"Advances",#N/A,FALSE,"Sheet1"}</definedName>
    <definedName name="wrn.GAAP._.Report." localSheetId="18" hidden="1">{"Income Budget",#N/A,FALSE,"98 Income";"Running GAAP Budget Income",#N/A,FALSE,"98 Income";"GAAP Actual",#N/A,FALSE,"98 Income";"GAAP Varinance",#N/A,FALSE,"98 Income"}</definedName>
    <definedName name="wrn.GAAP._.Report." localSheetId="17" hidden="1">{"Income Budget",#N/A,FALSE,"98 Income";"Running GAAP Budget Income",#N/A,FALSE,"98 Income";"GAAP Actual",#N/A,FALSE,"98 Income";"GAAP Varinance",#N/A,FALSE,"98 Income"}</definedName>
    <definedName name="wrn.GAAP._.Report." hidden="1">{"Income Budget",#N/A,FALSE,"98 Income";"Running GAAP Budget Income",#N/A,FALSE,"98 Income";"GAAP Actual",#N/A,FALSE,"98 Income";"GAAP Varinance",#N/A,FALSE,"98 Income"}</definedName>
    <definedName name="wrn.go." localSheetId="18" hidden="1">{"wp_h4.2",#N/A,FALSE,"WP_H4.2";"wp_h4.3",#N/A,FALSE,"WP_H4.3"}</definedName>
    <definedName name="wrn.go." localSheetId="17" hidden="1">{"wp_h4.2",#N/A,FALSE,"WP_H4.2";"wp_h4.3",#N/A,FALSE,"WP_H4.3"}</definedName>
    <definedName name="wrn.go." hidden="1">{"wp_h4.2",#N/A,FALSE,"WP_H4.2";"wp_h4.3",#N/A,FALSE,"WP_H4.3"}</definedName>
    <definedName name="wrn.group._.detail." localSheetId="18" hidden="1">{"group detail",#N/A,FALSE,"Hourly Detail"}</definedName>
    <definedName name="wrn.group._.detail." hidden="1">{"group detail",#N/A,FALSE,"Hourly Detail"}</definedName>
    <definedName name="wrn.HAReport." localSheetId="18"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localSheetId="17"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hidden="1">{"Input1",#N/A,FALSE,"Input";"Input2",#N/A,FALSE,"Input";"Input3",#N/A,FALSE,"Input2";"Calc1",#N/A,FALSE,"Calcs";"Calc2",#N/A,FALSE,"Calcs";"Liabsumm",#N/A,FALSE,"Liabsumm";"Summary",#N/A,FALSE,"Summary";"GL",#N/A,FALSE,"GL";"GL2",#N/A,FALSE,"GL2";"amort",#N/A,FALSE,"amort";"Recon",#N/A,FALSE,"Recon";"FAS1321",#N/A,FALSE,"FAS1321";"FAS1322",#N/A,FALSE,"FAS1322"}</definedName>
    <definedName name="wrn.HASTAX." localSheetId="18" hidden="1">{#N/A,#N/A,FALSE,"Hastax"}</definedName>
    <definedName name="wrn.HASTAX." localSheetId="17" hidden="1">{#N/A,#N/A,FALSE,"Hastax"}</definedName>
    <definedName name="wrn.HASTAX." hidden="1">{#N/A,#N/A,FALSE,"Hastax"}</definedName>
    <definedName name="wrn.Headcount." localSheetId="18" hidden="1">{#N/A,#N/A,FALSE,"Headcount_PCS ";#N/A,#N/A,FALSE,"Headcount CIG";#N/A,#N/A,FALSE,"Headcount iDEN";#N/A,#N/A,FALSE,"JAG PLANT TREND"}</definedName>
    <definedName name="wrn.Headcount." localSheetId="17" hidden="1">{#N/A,#N/A,FALSE,"Headcount_PCS ";#N/A,#N/A,FALSE,"Headcount CIG";#N/A,#N/A,FALSE,"Headcount iDEN";#N/A,#N/A,FALSE,"JAG PLANT TREND"}</definedName>
    <definedName name="wrn.Headcount." hidden="1">{#N/A,#N/A,FALSE,"Headcount_PCS ";#N/A,#N/A,FALSE,"Headcount CIG";#N/A,#N/A,FALSE,"Headcount iDEN";#N/A,#N/A,FALSE,"JAG PLANT TREND"}</definedName>
    <definedName name="wrn.Headcount._1" localSheetId="18" hidden="1">{#N/A,#N/A,FALSE,"Headcount_PCS ";#N/A,#N/A,FALSE,"Headcount CIG";#N/A,#N/A,FALSE,"Headcount iDEN";#N/A,#N/A,FALSE,"JAG PLANT TREND"}</definedName>
    <definedName name="wrn.Headcount._1" localSheetId="17" hidden="1">{#N/A,#N/A,FALSE,"Headcount_PCS ";#N/A,#N/A,FALSE,"Headcount CIG";#N/A,#N/A,FALSE,"Headcount iDEN";#N/A,#N/A,FALSE,"JAG PLANT TREND"}</definedName>
    <definedName name="wrn.Headcount._1" hidden="1">{#N/A,#N/A,FALSE,"Headcount_PCS ";#N/A,#N/A,FALSE,"Headcount CIG";#N/A,#N/A,FALSE,"Headcount iDEN";#N/A,#N/A,FALSE,"JAG PLANT TREND"}</definedName>
    <definedName name="wrn.Headcount._2" localSheetId="18" hidden="1">{#N/A,#N/A,FALSE,"Headcount_PCS ";#N/A,#N/A,FALSE,"Headcount CIG";#N/A,#N/A,FALSE,"Headcount iDEN";#N/A,#N/A,FALSE,"JAG PLANT TREND"}</definedName>
    <definedName name="wrn.Headcount._2" localSheetId="17" hidden="1">{#N/A,#N/A,FALSE,"Headcount_PCS ";#N/A,#N/A,FALSE,"Headcount CIG";#N/A,#N/A,FALSE,"Headcount iDEN";#N/A,#N/A,FALSE,"JAG PLANT TREND"}</definedName>
    <definedName name="wrn.Headcount._2" hidden="1">{#N/A,#N/A,FALSE,"Headcount_PCS ";#N/A,#N/A,FALSE,"Headcount CIG";#N/A,#N/A,FALSE,"Headcount iDEN";#N/A,#N/A,FALSE,"JAG PLANT TREND"}</definedName>
    <definedName name="wrn.Headcount._3" localSheetId="18" hidden="1">{#N/A,#N/A,FALSE,"Headcount_PCS ";#N/A,#N/A,FALSE,"Headcount CIG";#N/A,#N/A,FALSE,"Headcount iDEN";#N/A,#N/A,FALSE,"JAG PLANT TREND"}</definedName>
    <definedName name="wrn.Headcount._3" localSheetId="17" hidden="1">{#N/A,#N/A,FALSE,"Headcount_PCS ";#N/A,#N/A,FALSE,"Headcount CIG";#N/A,#N/A,FALSE,"Headcount iDEN";#N/A,#N/A,FALSE,"JAG PLANT TREND"}</definedName>
    <definedName name="wrn.Headcount._3" hidden="1">{#N/A,#N/A,FALSE,"Headcount_PCS ";#N/A,#N/A,FALSE,"Headcount CIG";#N/A,#N/A,FALSE,"Headcount iDEN";#N/A,#N/A,FALSE,"JAG PLANT TREND"}</definedName>
    <definedName name="wrn.Headcount._4" localSheetId="18" hidden="1">{#N/A,#N/A,FALSE,"Headcount_PCS ";#N/A,#N/A,FALSE,"Headcount CIG";#N/A,#N/A,FALSE,"Headcount iDEN";#N/A,#N/A,FALSE,"JAG PLANT TREND"}</definedName>
    <definedName name="wrn.Headcount._4" localSheetId="17" hidden="1">{#N/A,#N/A,FALSE,"Headcount_PCS ";#N/A,#N/A,FALSE,"Headcount CIG";#N/A,#N/A,FALSE,"Headcount iDEN";#N/A,#N/A,FALSE,"JAG PLANT TREND"}</definedName>
    <definedName name="wrn.Headcount._4" hidden="1">{#N/A,#N/A,FALSE,"Headcount_PCS ";#N/A,#N/A,FALSE,"Headcount CIG";#N/A,#N/A,FALSE,"Headcount iDEN";#N/A,#N/A,FALSE,"JAG PLANT TREND"}</definedName>
    <definedName name="wrn.Headcount._5" localSheetId="18" hidden="1">{#N/A,#N/A,FALSE,"Headcount_PCS ";#N/A,#N/A,FALSE,"Headcount CIG";#N/A,#N/A,FALSE,"Headcount iDEN";#N/A,#N/A,FALSE,"JAG PLANT TREND"}</definedName>
    <definedName name="wrn.Headcount._5" localSheetId="17" hidden="1">{#N/A,#N/A,FALSE,"Headcount_PCS ";#N/A,#N/A,FALSE,"Headcount CIG";#N/A,#N/A,FALSE,"Headcount iDEN";#N/A,#N/A,FALSE,"JAG PLANT TREND"}</definedName>
    <definedName name="wrn.Headcount._5" hidden="1">{#N/A,#N/A,FALSE,"Headcount_PCS ";#N/A,#N/A,FALSE,"Headcount CIG";#N/A,#N/A,FALSE,"Headcount iDEN";#N/A,#N/A,FALSE,"JAG PLANT TREND"}</definedName>
    <definedName name="wrn.HLP._.Detail." localSheetId="10" hidden="1">{"2002 - 2006 Detail Income Statement",#N/A,FALSE,"TUB Income Statement wo DW";"BGS Deferral",#N/A,FALSE,"BGS Deferral";"NNC Deferral",#N/A,FALSE,"NNC Deferral";"MTC Deferral",#N/A,FALSE,"MTC Deferral";#N/A,#N/A,FALSE,"Schedule D"}</definedName>
    <definedName name="wrn.HLP._.Detail." localSheetId="15" hidden="1">{"2002 - 2006 Detail Income Statement",#N/A,FALSE,"TUB Income Statement wo DW";"BGS Deferral",#N/A,FALSE,"BGS Deferral";"NNC Deferral",#N/A,FALSE,"NNC Deferral";"MTC Deferral",#N/A,FALSE,"MTC Deferral";#N/A,#N/A,FALSE,"Schedule D"}</definedName>
    <definedName name="wrn.HLP._.Detail." localSheetId="18" hidden="1">{"2002 - 2006 Detail Income Statement",#N/A,FALSE,"TUB Income Statement wo DW";"BGS Deferral",#N/A,FALSE,"BGS Deferral";"NNC Deferral",#N/A,FALSE,"NNC Deferral";"MTC Deferral",#N/A,FALSE,"MTC Deferral";#N/A,#N/A,FALSE,"Schedule D"}</definedName>
    <definedName name="wrn.HLP._.Detail." localSheetId="17"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IDEN."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localSheetId="18" hidden="1">{#N/A,#N/A,FALSE,"BACK UP Balance FDM";#N/A,#N/A,FALSE,"BACK UP ASP nsad"}</definedName>
    <definedName name="wrn.iDEN._.Back._.up._.Files." localSheetId="17" hidden="1">{#N/A,#N/A,FALSE,"BACK UP Balance FDM";#N/A,#N/A,FALSE,"BACK UP ASP nsad"}</definedName>
    <definedName name="wrn.iDEN._.Back._.up._.Files." hidden="1">{#N/A,#N/A,FALSE,"BACK UP Balance FDM";#N/A,#N/A,FALSE,"BACK UP ASP nsad"}</definedName>
    <definedName name="wrn.iDEN._.Back._.up._.Files._1" localSheetId="18" hidden="1">{#N/A,#N/A,FALSE,"BACK UP Balance FDM";#N/A,#N/A,FALSE,"BACK UP ASP nsad"}</definedName>
    <definedName name="wrn.iDEN._.Back._.up._.Files._1" localSheetId="17" hidden="1">{#N/A,#N/A,FALSE,"BACK UP Balance FDM";#N/A,#N/A,FALSE,"BACK UP ASP nsad"}</definedName>
    <definedName name="wrn.iDEN._.Back._.up._.Files._1" hidden="1">{#N/A,#N/A,FALSE,"BACK UP Balance FDM";#N/A,#N/A,FALSE,"BACK UP ASP nsad"}</definedName>
    <definedName name="wrn.iDEN._.Back._.up._.Files._2" localSheetId="18" hidden="1">{#N/A,#N/A,FALSE,"BACK UP Balance FDM";#N/A,#N/A,FALSE,"BACK UP ASP nsad"}</definedName>
    <definedName name="wrn.iDEN._.Back._.up._.Files._2" localSheetId="17" hidden="1">{#N/A,#N/A,FALSE,"BACK UP Balance FDM";#N/A,#N/A,FALSE,"BACK UP ASP nsad"}</definedName>
    <definedName name="wrn.iDEN._.Back._.up._.Files._2" hidden="1">{#N/A,#N/A,FALSE,"BACK UP Balance FDM";#N/A,#N/A,FALSE,"BACK UP ASP nsad"}</definedName>
    <definedName name="wrn.iDEN._.Back._.up._.Files._3" localSheetId="18" hidden="1">{#N/A,#N/A,FALSE,"BACK UP Balance FDM";#N/A,#N/A,FALSE,"BACK UP ASP nsad"}</definedName>
    <definedName name="wrn.iDEN._.Back._.up._.Files._3" localSheetId="17" hidden="1">{#N/A,#N/A,FALSE,"BACK UP Balance FDM";#N/A,#N/A,FALSE,"BACK UP ASP nsad"}</definedName>
    <definedName name="wrn.iDEN._.Back._.up._.Files._3" hidden="1">{#N/A,#N/A,FALSE,"BACK UP Balance FDM";#N/A,#N/A,FALSE,"BACK UP ASP nsad"}</definedName>
    <definedName name="wrn.iDEN._.Back._.up._.Files._4" localSheetId="18" hidden="1">{#N/A,#N/A,FALSE,"BACK UP Balance FDM";#N/A,#N/A,FALSE,"BACK UP ASP nsad"}</definedName>
    <definedName name="wrn.iDEN._.Back._.up._.Files._4" localSheetId="17" hidden="1">{#N/A,#N/A,FALSE,"BACK UP Balance FDM";#N/A,#N/A,FALSE,"BACK UP ASP nsad"}</definedName>
    <definedName name="wrn.iDEN._.Back._.up._.Files._4" hidden="1">{#N/A,#N/A,FALSE,"BACK UP Balance FDM";#N/A,#N/A,FALSE,"BACK UP ASP nsad"}</definedName>
    <definedName name="wrn.iDEN._.Back._.up._.Files._5" localSheetId="18" hidden="1">{#N/A,#N/A,FALSE,"BACK UP Balance FDM";#N/A,#N/A,FALSE,"BACK UP ASP nsad"}</definedName>
    <definedName name="wrn.iDEN._.Back._.up._.Files._5" localSheetId="17" hidden="1">{#N/A,#N/A,FALSE,"BACK UP Balance FDM";#N/A,#N/A,FALSE,"BACK UP ASP nsad"}</definedName>
    <definedName name="wrn.iDEN._.Back._.up._.Files._5" hidden="1">{#N/A,#N/A,FALSE,"BACK UP Balance FDM";#N/A,#N/A,FALSE,"BACK UP ASP nsad"}</definedName>
    <definedName name="wrn.IDEN._1"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17"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nput._.and._.output." localSheetId="18"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7"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ages." localSheetId="18" hidden="1">{"Input1",#N/A,FALSE,"Input";"Input2",#N/A,FALSE,"Input";"Input3",#N/A,FALSE,"Input"}</definedName>
    <definedName name="wrn.Input._.pages." localSheetId="17" hidden="1">{"Input1",#N/A,FALSE,"Input";"Input2",#N/A,FALSE,"Input";"Input3",#N/A,FALSE,"Input"}</definedName>
    <definedName name="wrn.Input._.pages." hidden="1">{"Input1",#N/A,FALSE,"Input";"Input2",#N/A,FALSE,"Input";"Input3",#N/A,FALSE,"Input"}</definedName>
    <definedName name="wrn.INTANGIBLES." localSheetId="18" hidden="1">{#N/A,#N/A,FALSE,"T-1 Intangibles"}</definedName>
    <definedName name="wrn.INTANGIBLES." hidden="1">{#N/A,#N/A,FALSE,"T-1 Intangibles"}</definedName>
    <definedName name="wrn.INTEREST." localSheetId="18" hidden="1">{#N/A,#N/A,FALSE,"0700 Interest Expense";#N/A,#N/A,FALSE,"0700-1 Summary of Interest Earn"}</definedName>
    <definedName name="wrn.INTEREST." hidden="1">{#N/A,#N/A,FALSE,"0700 Interest Expense";#N/A,#N/A,FALSE,"0700-1 Summary of Interest Earn"}</definedName>
    <definedName name="wrn.INVENTORY." localSheetId="18" hidden="1">{#N/A,#N/A,FALSE,"F-1 Inventory Price Test-RM";#N/A,#N/A,FALSE,"F-2 Inventory-Test Count"}</definedName>
    <definedName name="wrn.INVENTORY." hidden="1">{#N/A,#N/A,FALSE,"F-1 Inventory Price Test-RM";#N/A,#N/A,FALSE,"F-2 Inventory-Test Count"}</definedName>
    <definedName name="wrn.Investment._.Review." localSheetId="18" hidden="1">{#N/A,#N/A,FALSE,"Proforma Five Yr";#N/A,#N/A,FALSE,"Capital Input";#N/A,#N/A,FALSE,"Calculations";#N/A,#N/A,FALSE,"Transaction Summary-DTW"}</definedName>
    <definedName name="wrn.Investment._.Review." localSheetId="17" hidden="1">{#N/A,#N/A,FALSE,"Proforma Five Yr";#N/A,#N/A,FALSE,"Capital Input";#N/A,#N/A,FALSE,"Calculations";#N/A,#N/A,FALSE,"Transaction Summary-DTW"}</definedName>
    <definedName name="wrn.Investment._.Review." hidden="1">{#N/A,#N/A,FALSE,"Proforma Five Yr";#N/A,#N/A,FALSE,"Capital Input";#N/A,#N/A,FALSE,"Calculations";#N/A,#N/A,FALSE,"Transaction Summary-DTW"}</definedName>
    <definedName name="wrn.IPO._.Valuation." localSheetId="18" hidden="1">{"assumptions",#N/A,FALSE,"Scenario 1";"valuation",#N/A,FALSE,"Scenario 1"}</definedName>
    <definedName name="wrn.IPO._.Valuation." localSheetId="17" hidden="1">{"assumptions",#N/A,FALSE,"Scenario 1";"valuation",#N/A,FALSE,"Scenario 1"}</definedName>
    <definedName name="wrn.IPO._.Valuation." hidden="1">{"assumptions",#N/A,FALSE,"Scenario 1";"valuation",#N/A,FALSE,"Scenario 1"}</definedName>
    <definedName name="wrn.IR._.Review." localSheetId="18"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localSheetId="17"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Jeff._.Standalone." localSheetId="18" hidden="1">{#N/A,#N/A,TRUE,"Acquirer_Cases_Input";#N/A,#N/A,TRUE,"Acquirer_Input";#N/A,#N/A,TRUE,"Acquirer"}</definedName>
    <definedName name="wrn.Jeff._.Standalone." localSheetId="17" hidden="1">{#N/A,#N/A,TRUE,"Acquirer_Cases_Input";#N/A,#N/A,TRUE,"Acquirer_Input";#N/A,#N/A,TRUE,"Acquirer"}</definedName>
    <definedName name="wrn.Jeff._.Standalone." hidden="1">{#N/A,#N/A,TRUE,"Acquirer_Cases_Input";#N/A,#N/A,TRUE,"Acquirer_Input";#N/A,#N/A,TRUE,"Acquirer"}</definedName>
    <definedName name="wrn.Kontenverteilung." localSheetId="18" hidden="1">{"Kontenverteilung",#N/A,FALSE,"H A Ü"}</definedName>
    <definedName name="wrn.Kontenverteilung." localSheetId="17" hidden="1">{"Kontenverteilung",#N/A,FALSE,"H A Ü"}</definedName>
    <definedName name="wrn.Kontenverteilung." hidden="1">{"Kontenverteilung",#N/A,FALSE,"H A Ü"}</definedName>
    <definedName name="wrn.LANDMGMT." localSheetId="18" hidden="1">{#N/A,#N/A,FALSE,"CAP 1998";#N/A,#N/A,FALSE,"CAP 1999";#N/A,#N/A,FALSE,"CAP 2000";#N/A,#N/A,FALSE,"CAP_2001";#N/A,#N/A,FALSE,"CAP_2002";#N/A,#N/A,FALSE,"MAINT_1998";#N/A,#N/A,FALSE,"MAINT_1999";#N/A,#N/A,FALSE,"MAINT_2000";#N/A,#N/A,FALSE,"MAINT_2001";#N/A,#N/A,FALSE,"MAINT_2002"}</definedName>
    <definedName name="wrn.LANDMGMT." localSheetId="17"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aud._.Apr94._.Sep94." localSheetId="18" hidden="1">{"Apr94_Sep94",#N/A,FALSE,"Apr 94 - Sep 94"}</definedName>
    <definedName name="wrn.Laud._.Apr94._.Sep94." localSheetId="17" hidden="1">{"Apr94_Sep94",#N/A,FALSE,"Apr 94 - Sep 94"}</definedName>
    <definedName name="wrn.Laud._.Apr94._.Sep94." hidden="1">{"Apr94_Sep94",#N/A,FALSE,"Apr 94 - Sep 94"}</definedName>
    <definedName name="wrn.Laud._.Apr95._.Sep95." localSheetId="18" hidden="1">{"Apr95_Sep95",#N/A,FALSE,"Apr 95 - Sep 95"}</definedName>
    <definedName name="wrn.Laud._.Apr95._.Sep95." localSheetId="17" hidden="1">{"Apr95_Sep95",#N/A,FALSE,"Apr 95 - Sep 95"}</definedName>
    <definedName name="wrn.Laud._.Apr95._.Sep95." hidden="1">{"Apr95_Sep95",#N/A,FALSE,"Apr 95 - Sep 95"}</definedName>
    <definedName name="wrn.Laud._.Oct93._.Mar94." localSheetId="18" hidden="1">{"Oct93_Mar94",#N/A,FALSE,"Oct 93 - Mar 94"}</definedName>
    <definedName name="wrn.Laud._.Oct93._.Mar94." localSheetId="17" hidden="1">{"Oct93_Mar94",#N/A,FALSE,"Oct 93 - Mar 94"}</definedName>
    <definedName name="wrn.Laud._.Oct93._.Mar94." hidden="1">{"Oct93_Mar94",#N/A,FALSE,"Oct 93 - Mar 94"}</definedName>
    <definedName name="wrn.Laud._.Oct94._.Mar95." localSheetId="18" hidden="1">{"Oct94_Mar95",#N/A,FALSE,"Oct 94 - Mar 95"}</definedName>
    <definedName name="wrn.Laud._.Oct94._.Mar95." localSheetId="17" hidden="1">{"Oct94_Mar95",#N/A,FALSE,"Oct 94 - Mar 95"}</definedName>
    <definedName name="wrn.Laud._.Oct94._.Mar95." hidden="1">{"Oct94_Mar95",#N/A,FALSE,"Oct 94 - Mar 95"}</definedName>
    <definedName name="wrn.Laud._.Oct95._.Mar96." localSheetId="18" hidden="1">{"Oct95_Mar96",#N/A,FALSE,"Oct 95 - Mar 96"}</definedName>
    <definedName name="wrn.Laud._.Oct95._.Mar96." localSheetId="17" hidden="1">{"Oct95_Mar96",#N/A,FALSE,"Oct 95 - Mar 96"}</definedName>
    <definedName name="wrn.Laud._.Oct95._.Mar96." hidden="1">{"Oct95_Mar96",#N/A,FALSE,"Oct 95 - Mar 96"}</definedName>
    <definedName name="wrn.LBO._.Summary." localSheetId="18" hidden="1">{"LBO Summary",#N/A,FALSE,"Summary"}</definedName>
    <definedName name="wrn.LBO._.Summary." localSheetId="17" hidden="1">{"LBO Summary",#N/A,FALSE,"Summary"}</definedName>
    <definedName name="wrn.LBO._.Summary." hidden="1">{"LBO Summary",#N/A,FALSE,"Summary"}</definedName>
    <definedName name="wrn.LIFE._.INS.._.LOANS." localSheetId="18" hidden="1">{#N/A,#N/A,FALSE,"TT-1 Officers' Life Insurance"}</definedName>
    <definedName name="wrn.LIFE._.INS.._.LOANS." hidden="1">{#N/A,#N/A,FALSE,"TT-1 Officers' Life Insurance"}</definedName>
    <definedName name="wrn.LITIGATION." localSheetId="18" hidden="1">{"LI AFUDC DEBT 10282",#N/A,FALSE,"TXFORCST.XLS";"LIT AFUDC 10280",#N/A,FALSE,"TXFORCST.XLS";"LIT DEPR EXP 10281",#N/A,FALSE,"TXFORCST.XLS"}</definedName>
    <definedName name="wrn.LITIGATION." localSheetId="17" hidden="1">{"LI AFUDC DEBT 10282",#N/A,FALSE,"TXFORCST.XLS";"LIT AFUDC 10280",#N/A,FALSE,"TXFORCST.XLS";"LIT DEPR EXP 10281",#N/A,FALSE,"TXFORCST.XLS"}</definedName>
    <definedName name="wrn.LITIGATION." hidden="1">{"LI AFUDC DEBT 10282",#N/A,FALSE,"TXFORCST.XLS";"LIT AFUDC 10280",#N/A,FALSE,"TXFORCST.XLS";"LIT DEPR EXP 10281",#N/A,FALSE,"TXFORCST.XLS"}</definedName>
    <definedName name="wrn.LoanInformation." localSheetId="18" hidden="1">{"LoanSchedule",#N/A,FALSE,"LoanAssumptions";"LoanAssumptions",#N/A,FALSE,"LoanAssumptions"}</definedName>
    <definedName name="wrn.LoanInformation." localSheetId="17" hidden="1">{"LoanSchedule",#N/A,FALSE,"LoanAssumptions";"LoanAssumptions",#N/A,FALSE,"LoanAssumptions"}</definedName>
    <definedName name="wrn.LoanInformation." hidden="1">{"LoanSchedule",#N/A,FALSE,"LoanAssumptions";"LoanAssumptions",#N/A,FALSE,"LoanAssumptions"}</definedName>
    <definedName name="wrn.Long._.Report." localSheetId="18" hidden="1">{#N/A,#N/A,TRUE,"Cover";#N/A,#N/A,TRUE,"Header (ld)";#N/A,#N/A,TRUE,"T&amp;O By Region";#N/A,#N/A,TRUE,"Region Charts ";#N/A,#N/A,TRUE,"T&amp;O London";#N/A,#N/A,TRUE,"AD Report";#N/A,#N/A,TRUE,"Var by OU"}</definedName>
    <definedName name="wrn.Long._.Report." localSheetId="17"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LONG._.TERM._.DEBT." localSheetId="18" hidden="1">{#N/A,#N/A,FALSE,"MM-1 Long Term Debt"}</definedName>
    <definedName name="wrn.LONG._.TERM._.DEBT." hidden="1">{#N/A,#N/A,FALSE,"MM-1 Long Term Debt"}</definedName>
    <definedName name="wrn.Market._.Op._.Exp." localSheetId="18" hidden="1">{#N/A,#N/A,FALSE,"MARKET"}</definedName>
    <definedName name="wrn.Market._.Op._.Exp." localSheetId="17" hidden="1">{#N/A,#N/A,FALSE,"MARKET"}</definedName>
    <definedName name="wrn.Market._.Op._.Exp." hidden="1">{#N/A,#N/A,FALSE,"MARKET"}</definedName>
    <definedName name="wrn.Market._.Share._.Report." localSheetId="18"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17"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ABLE._.SEC.." localSheetId="18" hidden="1">{#N/A,#N/A,FALSE,"B-1 Mkt. Sec. - Int.";#N/A,#N/A,FALSE,"B-2 Mkt. Sec. - Val.";#N/A,#N/A,FALSE,"B-3 Mkt. Sec. - Gain (Loss)"}</definedName>
    <definedName name="wrn.MARKETABLE._.SEC.." hidden="1">{#N/A,#N/A,FALSE,"B-1 Mkt. Sec. - Int.";#N/A,#N/A,FALSE,"B-2 Mkt. Sec. - Val.";#N/A,#N/A,FALSE,"B-3 Mkt. Sec. - Gain (Loss)"}</definedName>
    <definedName name="wrn.Martin._.Apr94_Sep94." localSheetId="18" hidden="1">{"Martin Apr94_Sep94",#N/A,FALSE,"Martin Apr94 - Sep94"}</definedName>
    <definedName name="wrn.Martin._.Apr94_Sep94." localSheetId="17" hidden="1">{"Martin Apr94_Sep94",#N/A,FALSE,"Martin Apr94 - Sep94"}</definedName>
    <definedName name="wrn.Martin._.Apr94_Sep94." hidden="1">{"Martin Apr94_Sep94",#N/A,FALSE,"Martin Apr94 - Sep94"}</definedName>
    <definedName name="wrn.Martin._.Apr95_Sep95." localSheetId="18" hidden="1">{"Martin Apr95_Sep95",#N/A,FALSE,"Martin Apr95 - Sep95"}</definedName>
    <definedName name="wrn.Martin._.Apr95_Sep95." localSheetId="17" hidden="1">{"Martin Apr95_Sep95",#N/A,FALSE,"Martin Apr95 - Sep95"}</definedName>
    <definedName name="wrn.Martin._.Apr95_Sep95." hidden="1">{"Martin Apr95_Sep95",#N/A,FALSE,"Martin Apr95 - Sep95"}</definedName>
    <definedName name="wrn.Martin._.Oct93_Mar94." localSheetId="18" hidden="1">{"Martin Oct93_Mar94",#N/A,FALSE,"Martin Oct93 - Mar94"}</definedName>
    <definedName name="wrn.Martin._.Oct93_Mar94." localSheetId="17" hidden="1">{"Martin Oct93_Mar94",#N/A,FALSE,"Martin Oct93 - Mar94"}</definedName>
    <definedName name="wrn.Martin._.Oct93_Mar94." hidden="1">{"Martin Oct93_Mar94",#N/A,FALSE,"Martin Oct93 - Mar94"}</definedName>
    <definedName name="wrn.Martin._.Oct94_Mar95." localSheetId="18" hidden="1">{"Martin Oct94_Mar95",#N/A,FALSE,"Martin Oct94 - Mar95"}</definedName>
    <definedName name="wrn.Martin._.Oct94_Mar95." localSheetId="17" hidden="1">{"Martin Oct94_Mar95",#N/A,FALSE,"Martin Oct94 - Mar95"}</definedName>
    <definedName name="wrn.Martin._.Oct94_Mar95." hidden="1">{"Martin Oct94_Mar95",#N/A,FALSE,"Martin Oct94 - Mar95"}</definedName>
    <definedName name="wrn.Martin._.Oct95_Mar96." localSheetId="18" hidden="1">{"Martin Oct95_Mar96",#N/A,FALSE,"Martin Oct95 - Mar96"}</definedName>
    <definedName name="wrn.Martin._.Oct95_Mar96." localSheetId="17" hidden="1">{"Martin Oct95_Mar96",#N/A,FALSE,"Martin Oct95 - Mar96"}</definedName>
    <definedName name="wrn.Martin._.Oct95_Mar96." hidden="1">{"Martin Oct95_Mar96",#N/A,FALSE,"Martin Oct95 - Mar96"}</definedName>
    <definedName name="wrn.matdtl." localSheetId="18" hidden="1">{"MATALL",#N/A,FALSE,"Sheet4";"matclass",#N/A,FALSE,"Sheet4"}</definedName>
    <definedName name="wrn.matdtl." localSheetId="17" hidden="1">{"MATALL",#N/A,FALSE,"Sheet4";"matclass",#N/A,FALSE,"Sheet4"}</definedName>
    <definedName name="wrn.matdtl." hidden="1">{"MATALL",#N/A,FALSE,"Sheet4";"matclass",#N/A,FALSE,"Sheet4"}</definedName>
    <definedName name="wrn.matdtla" localSheetId="18" hidden="1">{"MATALL",#N/A,FALSE,"Sheet4";"matclass",#N/A,FALSE,"Sheet4"}</definedName>
    <definedName name="wrn.matdtla" localSheetId="17" hidden="1">{"MATALL",#N/A,FALSE,"Sheet4";"matclass",#N/A,FALSE,"Sheet4"}</definedName>
    <definedName name="wrn.matdtla" hidden="1">{"MATALL",#N/A,FALSE,"Sheet4";"matclass",#N/A,FALSE,"Sheet4"}</definedName>
    <definedName name="wrn.MBRS." localSheetId="18" hidden="1">{#N/A,#N/A,FALSE,"MBR PCS";#N/A,#N/A,FALSE,"MBR CIG";#N/A,#N/A,FALSE,"MBR iDEN";#N/A,#N/A,FALSE,"MBR_FWT";#N/A,#N/A,FALSE,"MBR TOTAL"}</definedName>
    <definedName name="wrn.MBRS." localSheetId="17" hidden="1">{#N/A,#N/A,FALSE,"MBR PCS";#N/A,#N/A,FALSE,"MBR CIG";#N/A,#N/A,FALSE,"MBR iDEN";#N/A,#N/A,FALSE,"MBR_FWT";#N/A,#N/A,FALSE,"MBR TOTAL"}</definedName>
    <definedName name="wrn.MBRS." hidden="1">{#N/A,#N/A,FALSE,"MBR PCS";#N/A,#N/A,FALSE,"MBR CIG";#N/A,#N/A,FALSE,"MBR iDEN";#N/A,#N/A,FALSE,"MBR_FWT";#N/A,#N/A,FALSE,"MBR TOTAL"}</definedName>
    <definedName name="wrn.MBRS._1" localSheetId="18" hidden="1">{#N/A,#N/A,FALSE,"MBR PCS";#N/A,#N/A,FALSE,"MBR CIG";#N/A,#N/A,FALSE,"MBR iDEN";#N/A,#N/A,FALSE,"MBR_FWT";#N/A,#N/A,FALSE,"MBR TOTAL"}</definedName>
    <definedName name="wrn.MBRS._1" localSheetId="17" hidden="1">{#N/A,#N/A,FALSE,"MBR PCS";#N/A,#N/A,FALSE,"MBR CIG";#N/A,#N/A,FALSE,"MBR iDEN";#N/A,#N/A,FALSE,"MBR_FWT";#N/A,#N/A,FALSE,"MBR TOTAL"}</definedName>
    <definedName name="wrn.MBRS._1" hidden="1">{#N/A,#N/A,FALSE,"MBR PCS";#N/A,#N/A,FALSE,"MBR CIG";#N/A,#N/A,FALSE,"MBR iDEN";#N/A,#N/A,FALSE,"MBR_FWT";#N/A,#N/A,FALSE,"MBR TOTAL"}</definedName>
    <definedName name="wrn.MBRS._2" localSheetId="18" hidden="1">{#N/A,#N/A,FALSE,"MBR PCS";#N/A,#N/A,FALSE,"MBR CIG";#N/A,#N/A,FALSE,"MBR iDEN";#N/A,#N/A,FALSE,"MBR_FWT";#N/A,#N/A,FALSE,"MBR TOTAL"}</definedName>
    <definedName name="wrn.MBRS._2" localSheetId="17" hidden="1">{#N/A,#N/A,FALSE,"MBR PCS";#N/A,#N/A,FALSE,"MBR CIG";#N/A,#N/A,FALSE,"MBR iDEN";#N/A,#N/A,FALSE,"MBR_FWT";#N/A,#N/A,FALSE,"MBR TOTAL"}</definedName>
    <definedName name="wrn.MBRS._2" hidden="1">{#N/A,#N/A,FALSE,"MBR PCS";#N/A,#N/A,FALSE,"MBR CIG";#N/A,#N/A,FALSE,"MBR iDEN";#N/A,#N/A,FALSE,"MBR_FWT";#N/A,#N/A,FALSE,"MBR TOTAL"}</definedName>
    <definedName name="wrn.MBRS._3" localSheetId="18" hidden="1">{#N/A,#N/A,FALSE,"MBR PCS";#N/A,#N/A,FALSE,"MBR CIG";#N/A,#N/A,FALSE,"MBR iDEN";#N/A,#N/A,FALSE,"MBR_FWT";#N/A,#N/A,FALSE,"MBR TOTAL"}</definedName>
    <definedName name="wrn.MBRS._3" localSheetId="17" hidden="1">{#N/A,#N/A,FALSE,"MBR PCS";#N/A,#N/A,FALSE,"MBR CIG";#N/A,#N/A,FALSE,"MBR iDEN";#N/A,#N/A,FALSE,"MBR_FWT";#N/A,#N/A,FALSE,"MBR TOTAL"}</definedName>
    <definedName name="wrn.MBRS._3" hidden="1">{#N/A,#N/A,FALSE,"MBR PCS";#N/A,#N/A,FALSE,"MBR CIG";#N/A,#N/A,FALSE,"MBR iDEN";#N/A,#N/A,FALSE,"MBR_FWT";#N/A,#N/A,FALSE,"MBR TOTAL"}</definedName>
    <definedName name="wrn.MBRS._4" localSheetId="18" hidden="1">{#N/A,#N/A,FALSE,"MBR PCS";#N/A,#N/A,FALSE,"MBR CIG";#N/A,#N/A,FALSE,"MBR iDEN";#N/A,#N/A,FALSE,"MBR_FWT";#N/A,#N/A,FALSE,"MBR TOTAL"}</definedName>
    <definedName name="wrn.MBRS._4" localSheetId="17" hidden="1">{#N/A,#N/A,FALSE,"MBR PCS";#N/A,#N/A,FALSE,"MBR CIG";#N/A,#N/A,FALSE,"MBR iDEN";#N/A,#N/A,FALSE,"MBR_FWT";#N/A,#N/A,FALSE,"MBR TOTAL"}</definedName>
    <definedName name="wrn.MBRS._4" hidden="1">{#N/A,#N/A,FALSE,"MBR PCS";#N/A,#N/A,FALSE,"MBR CIG";#N/A,#N/A,FALSE,"MBR iDEN";#N/A,#N/A,FALSE,"MBR_FWT";#N/A,#N/A,FALSE,"MBR TOTAL"}</definedName>
    <definedName name="wrn.MBRS._5" localSheetId="18" hidden="1">{#N/A,#N/A,FALSE,"MBR PCS";#N/A,#N/A,FALSE,"MBR CIG";#N/A,#N/A,FALSE,"MBR iDEN";#N/A,#N/A,FALSE,"MBR_FWT";#N/A,#N/A,FALSE,"MBR TOTAL"}</definedName>
    <definedName name="wrn.MBRS._5" localSheetId="17" hidden="1">{#N/A,#N/A,FALSE,"MBR PCS";#N/A,#N/A,FALSE,"MBR CIG";#N/A,#N/A,FALSE,"MBR iDEN";#N/A,#N/A,FALSE,"MBR_FWT";#N/A,#N/A,FALSE,"MBR TOTAL"}</definedName>
    <definedName name="wrn.MBRS._5" hidden="1">{#N/A,#N/A,FALSE,"MBR PCS";#N/A,#N/A,FALSE,"MBR CIG";#N/A,#N/A,FALSE,"MBR iDEN";#N/A,#N/A,FALSE,"MBR_FWT";#N/A,#N/A,FALSE,"MBR TOTAL"}</definedName>
    <definedName name="wrn.MFR." localSheetId="18"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7"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niSum." localSheetId="18" hidden="1">{#N/A,#N/A,TRUE,"Facility-Input";#N/A,#N/A,TRUE,"Graphs";#N/A,#N/A,TRUE,"TOTAL"}</definedName>
    <definedName name="wrn.MiniSum." localSheetId="17" hidden="1">{#N/A,#N/A,TRUE,"Facility-Input";#N/A,#N/A,TRUE,"Graphs";#N/A,#N/A,TRUE,"TOTAL"}</definedName>
    <definedName name="wrn.MiniSum." hidden="1">{#N/A,#N/A,TRUE,"Facility-Input";#N/A,#N/A,TRUE,"Graphs";#N/A,#N/A,TRUE,"TOTAL"}</definedName>
    <definedName name="wrn.Month.Qtr.YTD." localSheetId="18" hidden="1">{#N/A,#N/A,FALSE,"Cover";"NI_Mon.Qtr.YTD",#N/A,FALSE,"Net Income";"Earnings_Month.Qtr.YTD",#N/A,FALSE,"Earnings";#N/A,#N/A,FALSE,"Indicators"}</definedName>
    <definedName name="wrn.Month.Qtr.YTD." hidden="1">{#N/A,#N/A,FALSE,"Cover";"NI_Mon.Qtr.YTD",#N/A,FALSE,"Net Income";"Earnings_Month.Qtr.YTD",#N/A,FALSE,"Earnings";#N/A,#N/A,FALSE,"Indicators"}</definedName>
    <definedName name="wrn.Month.YTD." localSheetId="18" hidden="1">{#N/A,#N/A,FALSE,"Cover";"NI_Mon.YTD",#N/A,FALSE,"Net Income";"Earnings_Month.YTD",#N/A,FALSE,"Earnings";#N/A,#N/A,FALSE,"Indicators"}</definedName>
    <definedName name="wrn.Month.YTD." hidden="1">{#N/A,#N/A,FALSE,"Cover";"NI_Mon.YTD",#N/A,FALSE,"Net Income";"Earnings_Month.YTD",#N/A,FALSE,"Earnings";#N/A,#N/A,FALSE,"Indicators"}</definedName>
    <definedName name="wrn.MONTH_QTR_YTD." localSheetId="18" hidden="1">{"MTH_QTR_YTD",#N/A,FALSE,"Summary";"VAR_MTH_QTR_YTD",#N/A,FALSE,"Summary"}</definedName>
    <definedName name="wrn.MONTH_QTR_YTD." hidden="1">{"MTH_QTR_YTD",#N/A,FALSE,"Summary";"VAR_MTH_QTR_YTD",#N/A,FALSE,"Summary"}</definedName>
    <definedName name="wrn.MONTH_YTD." localSheetId="18" hidden="1">{"MTH_YTD",#N/A,FALSE,"Summary";"VAR_MTH_YTD",#N/A,FALSE,"Summary"}</definedName>
    <definedName name="wrn.MONTH_YTD." hidden="1">{"MTH_YTD",#N/A,FALSE,"Summary";"VAR_MTH_YTD",#N/A,FALSE,"Summary"}</definedName>
    <definedName name="wrn.monthly." localSheetId="18" hidden="1">{"monthly",#N/A,FALSE,"Monthly"}</definedName>
    <definedName name="wrn.monthly." hidden="1">{"monthly",#N/A,FALSE,"Monthly"}</definedName>
    <definedName name="wrn.MonthlyRentRoll." localSheetId="18" hidden="1">{"MonthlyRentRoll",#N/A,FALSE,"RentRoll"}</definedName>
    <definedName name="wrn.MonthlyRentRoll." localSheetId="17" hidden="1">{"MonthlyRentRoll",#N/A,FALSE,"RentRoll"}</definedName>
    <definedName name="wrn.MonthlyRentRoll." hidden="1">{"MonthlyRentRoll",#N/A,FALSE,"RentRoll"}</definedName>
    <definedName name="wrn.new." localSheetId="18" hidden="1">{"Balance Sheet",#N/A,FALSE,"Balance";"Balance Sheet Details",#N/A,FALSE,"Balance";"Change in Cash",#N/A,FALSE,"Cashflow"}</definedName>
    <definedName name="wrn.new." localSheetId="17" hidden="1">{"Balance Sheet",#N/A,FALSE,"Balance";"Balance Sheet Details",#N/A,FALSE,"Balance";"Change in Cash",#N/A,FALSE,"Cashflow"}</definedName>
    <definedName name="wrn.new." hidden="1">{"Balance Sheet",#N/A,FALSE,"Balance";"Balance Sheet Details",#N/A,FALSE,"Balance";"Change in Cash",#N/A,FALSE,"Cashflow"}</definedName>
    <definedName name="wrn.NOTES._.REC.." localSheetId="18" hidden="1">{#N/A,#N/A,FALSE,"H-1 Notes Receivable"}</definedName>
    <definedName name="wrn.NOTES._.REC.." hidden="1">{#N/A,#N/A,FALSE,"H-1 Notes Receivable"}</definedName>
    <definedName name="wrn.NSS."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BO._.12._.MO._.ENDED." localSheetId="18" hidden="1">{"OBO 12 Month Ended",#N/A,FALSE,"OBO 12 Months"}</definedName>
    <definedName name="wrn.OBO._.12._.MO._.ENDED." localSheetId="17" hidden="1">{"OBO 12 Month Ended",#N/A,FALSE,"OBO 12 Months"}</definedName>
    <definedName name="wrn.OBO._.12._.MO._.ENDED." hidden="1">{"OBO 12 Month Ended",#N/A,FALSE,"OBO 12 Months"}</definedName>
    <definedName name="wrn.OBO._.MONTHLY." localSheetId="18" hidden="1">{"obo monthly",#N/A,FALSE,"OBO Monthly"}</definedName>
    <definedName name="wrn.OBO._.MONTHLY." localSheetId="17" hidden="1">{"obo monthly",#N/A,FALSE,"OBO Monthly"}</definedName>
    <definedName name="wrn.OBO._.MONTHLY." hidden="1">{"obo monthly",#N/A,FALSE,"OBO Monthly"}</definedName>
    <definedName name="wrn.OBO._.Summary." localSheetId="18" hidden="1">{"OBO Deferred Tax Sum",#N/A,FALSE,"OBO DEF TAX"}</definedName>
    <definedName name="wrn.OBO._.Summary." localSheetId="17" hidden="1">{"OBO Deferred Tax Sum",#N/A,FALSE,"OBO DEF TAX"}</definedName>
    <definedName name="wrn.OBO._.Summary." hidden="1">{"OBO Deferred Tax Sum",#N/A,FALSE,"OBO DEF TAX"}</definedName>
    <definedName name="wrn.Oct93_Mar94." localSheetId="18" hidden="1">{"Oct93_Mar94",#N/A,FALSE,"Actuals (Oct 93 - Mar 94)"}</definedName>
    <definedName name="wrn.Oct93_Mar94." localSheetId="17" hidden="1">{"Oct93_Mar94",#N/A,FALSE,"Actuals (Oct 93 - Mar 94)"}</definedName>
    <definedName name="wrn.Oct93_Mar94." hidden="1">{"Oct93_Mar94",#N/A,FALSE,"Actuals (Oct 93 - Mar 94)"}</definedName>
    <definedName name="wrn.Oct94_Mar95." localSheetId="18" hidden="1">{"Oct94_Mar95",#N/A,FALSE,"Actuals (Oct 94 - Mar 95)"}</definedName>
    <definedName name="wrn.Oct94_Mar95." localSheetId="17" hidden="1">{"Oct94_Mar95",#N/A,FALSE,"Actuals (Oct 94 - Mar 95)"}</definedName>
    <definedName name="wrn.Oct94_Mar95." hidden="1">{"Oct94_Mar95",#N/A,FALSE,"Actuals (Oct 94 - Mar 95)"}</definedName>
    <definedName name="wrn.Oct95_Mar96." localSheetId="18" hidden="1">{"Oct95_Mar96",#N/A,FALSE,"Estimates (Oct 95 - Mar 96)"}</definedName>
    <definedName name="wrn.Oct95_Mar96." localSheetId="17" hidden="1">{"Oct95_Mar96",#N/A,FALSE,"Estimates (Oct 95 - Mar 96)"}</definedName>
    <definedName name="wrn.Oct95_Mar96." hidden="1">{"Oct95_Mar96",#N/A,FALSE,"Estimates (Oct 95 - Mar 96)"}</definedName>
    <definedName name="wrn.OK._.FUEL._.COMPARISON." localSheetId="18" hidden="1">{"OK_FUEL_COMPARISON",#N/A,FALSE,"Ok_Fuel&amp;Rev"}</definedName>
    <definedName name="wrn.OK._.FUEL._.COMPARISON." localSheetId="17" hidden="1">{"OK_FUEL_COMPARISON",#N/A,FALSE,"Ok_Fuel&amp;Rev"}</definedName>
    <definedName name="wrn.OK._.FUEL._.COMPARISON." hidden="1">{"OK_FUEL_COMPARISON",#N/A,FALSE,"Ok_Fuel&amp;Rev"}</definedName>
    <definedName name="wrn.OK._.JURIS._.FAC._.CALCULATION." localSheetId="18" hidden="1">{"OK_JURIS_FAC",#N/A,FALSE,"Ok_Fuel&amp;Rev"}</definedName>
    <definedName name="wrn.OK._.JURIS._.FAC._.CALCULATION." localSheetId="17" hidden="1">{"OK_JURIS_FAC",#N/A,FALSE,"Ok_Fuel&amp;Rev"}</definedName>
    <definedName name="wrn.OK._.JURIS._.FAC._.CALCULATION." hidden="1">{"OK_JURIS_FAC",#N/A,FALSE,"Ok_Fuel&amp;Rev"}</definedName>
    <definedName name="wrn.OK._.JURIS._.FUEL._.COST." localSheetId="18" hidden="1">{"OK_JURIS_FUEL",#N/A,FALSE,"Ok_Fuel&amp;Rev"}</definedName>
    <definedName name="wrn.OK._.JURIS._.FUEL._.COST." localSheetId="17" hidden="1">{"OK_JURIS_FUEL",#N/A,FALSE,"Ok_Fuel&amp;Rev"}</definedName>
    <definedName name="wrn.OK._.JURIS._.FUEL._.COST." hidden="1">{"OK_JURIS_FUEL",#N/A,FALSE,"Ok_Fuel&amp;Rev"}</definedName>
    <definedName name="wrn.OKLA._.PRO._.FORMA._.FUEL." localSheetId="18" hidden="1">{"OK_PRO_FORMA_FUEL",#N/A,FALSE,"Ok_Fuel&amp;Rev"}</definedName>
    <definedName name="wrn.OKLA._.PRO._.FORMA._.FUEL." localSheetId="17" hidden="1">{"OK_PRO_FORMA_FUEL",#N/A,FALSE,"Ok_Fuel&amp;Rev"}</definedName>
    <definedName name="wrn.OKLA._.PRO._.FORMA._.FUEL." hidden="1">{"OK_PRO_FORMA_FUEL",#N/A,FALSE,"Ok_Fuel&amp;Rev"}</definedName>
    <definedName name="wrn.OMPA._.FAC." localSheetId="18" hidden="1">{"OMPA_FAC",#N/A,FALSE,"OMPA FAC"}</definedName>
    <definedName name="wrn.OMPA._.FAC." localSheetId="17" hidden="1">{"OMPA_FAC",#N/A,FALSE,"OMPA FAC"}</definedName>
    <definedName name="wrn.OMPA._.FAC." hidden="1">{"OMPA_FAC",#N/A,FALSE,"OMPA FAC"}</definedName>
    <definedName name="wrn.On._.Air._.Op._.Exp." localSheetId="18" hidden="1">{"view1",#N/A,FALSE,"ON AIR"}</definedName>
    <definedName name="wrn.On._.Air._.Op._.Exp." localSheetId="17" hidden="1">{"view1",#N/A,FALSE,"ON AIR"}</definedName>
    <definedName name="wrn.On._.Air._.Op._.Exp." hidden="1">{"view1",#N/A,FALSE,"ON AIR"}</definedName>
    <definedName name="wrn.OperatingAssumtions." localSheetId="18" hidden="1">{#N/A,#N/A,FALSE,"OperatingAssumptions"}</definedName>
    <definedName name="wrn.OperatingAssumtions." localSheetId="17" hidden="1">{#N/A,#N/A,FALSE,"OperatingAssumptions"}</definedName>
    <definedName name="wrn.OperatingAssumtions." hidden="1">{#N/A,#N/A,FALSE,"OperatingAssumptions"}</definedName>
    <definedName name="wrn.Operations._.Review." localSheetId="18" hidden="1">{#N/A,#N/A,FALSE,"Proforma Five Yr";#N/A,#N/A,FALSE,"Occ and Rate";#N/A,#N/A,FALSE,"PF Input";#N/A,#N/A,FALSE,"Hotcomps"}</definedName>
    <definedName name="wrn.Operations._.Review." localSheetId="17" hidden="1">{#N/A,#N/A,FALSE,"Proforma Five Yr";#N/A,#N/A,FALSE,"Occ and Rate";#N/A,#N/A,FALSE,"PF Input";#N/A,#N/A,FALSE,"Hotcomps"}</definedName>
    <definedName name="wrn.Operations._.Review." hidden="1">{#N/A,#N/A,FALSE,"Proforma Five Yr";#N/A,#N/A,FALSE,"Occ and Rate";#N/A,#N/A,FALSE,"PF Input";#N/A,#N/A,FALSE,"Hotcomps"}</definedName>
    <definedName name="wrn.OR09._.Budget._.Stuff." localSheetId="18" hidden="1">{#N/A,#N/A,FALSE,"8-14-03 Detail";#N/A,#N/A,FALSE,"FLA Comparisons";#N/A,#N/A,FALSE,"Budget Changes Summary ";#N/A,#N/A,FALSE,"Exec Summary"}</definedName>
    <definedName name="wrn.OR09._.Budget._.Stuff." localSheetId="17" hidden="1">{#N/A,#N/A,FALSE,"8-14-03 Detail";#N/A,#N/A,FALSE,"FLA Comparisons";#N/A,#N/A,FALSE,"Budget Changes Summary ";#N/A,#N/A,FALSE,"Exec Summary"}</definedName>
    <definedName name="wrn.OR09._.Budget._.Stuff." hidden="1">{#N/A,#N/A,FALSE,"8-14-03 Detail";#N/A,#N/A,FALSE,"FLA Comparisons";#N/A,#N/A,FALSE,"Budget Changes Summary ";#N/A,#N/A,FALSE,"Exec Summary"}</definedName>
    <definedName name="wrn.OTHER._.DATA." localSheetId="18" hidden="1">{"OTHER_DATA",#N/A,FALSE,"Ok_Fuel&amp;Rev"}</definedName>
    <definedName name="wrn.OTHER._.DATA." localSheetId="17" hidden="1">{"OTHER_DATA",#N/A,FALSE,"Ok_Fuel&amp;Rev"}</definedName>
    <definedName name="wrn.OTHER._.DATA." hidden="1">{"OTHER_DATA",#N/A,FALSE,"Ok_Fuel&amp;Rev"}</definedName>
    <definedName name="wrn.OTHER._.INCOME." localSheetId="18" hidden="1">{#N/A,#N/A,FALSE,"0600-1 Other Income (Expense)"}</definedName>
    <definedName name="wrn.OTHER._.INCOME." hidden="1">{#N/A,#N/A,FALSE,"0600-1 Other Income (Expense)"}</definedName>
    <definedName name="wrn.Out._.of._.Period." localSheetId="18" hidden="1">{"Out of Period",#N/A,FALSE,"Out of Period"}</definedName>
    <definedName name="wrn.Out._.of._.Period." localSheetId="17" hidden="1">{"Out of Period",#N/A,FALSE,"Out of Period"}</definedName>
    <definedName name="wrn.Out._.of._.Period." hidden="1">{"Out of Period",#N/A,FALSE,"Out of Period"}</definedName>
    <definedName name="wrn.Outlook._.Report." localSheetId="18" hidden="1">{#N/A,#N/A,FALSE,"Outlook for Month ";#N/A,#N/A,FALSE,"Risk for Month ";#N/A,#N/A,FALSE,"Upside for Month"}</definedName>
    <definedName name="wrn.Outlook._.Report." localSheetId="17" hidden="1">{#N/A,#N/A,FALSE,"Outlook for Month ";#N/A,#N/A,FALSE,"Risk for Month ";#N/A,#N/A,FALSE,"Upside for Month"}</definedName>
    <definedName name="wrn.Outlook._.Report." hidden="1">{#N/A,#N/A,FALSE,"Outlook for Month ";#N/A,#N/A,FALSE,"Risk for Month ";#N/A,#N/A,FALSE,"Upside for Month"}</definedName>
    <definedName name="wrn.PAGE2." localSheetId="18" hidden="1">{#N/A,#N/A,FALSE,"PG2OF4"}</definedName>
    <definedName name="wrn.PAGE2." hidden="1">{#N/A,#N/A,FALSE,"PG2OF4"}</definedName>
    <definedName name="wrn.PAGE3." localSheetId="18" hidden="1">{#N/A,#N/A,FALSE,"PG3OF4"}</definedName>
    <definedName name="wrn.PAGE3." hidden="1">{#N/A,#N/A,FALSE,"PG3OF4"}</definedName>
    <definedName name="wrn.PAGE4." localSheetId="18" hidden="1">{#N/A,#N/A,FALSE,"PG4OF4"}</definedName>
    <definedName name="wrn.PAGE4." hidden="1">{#N/A,#N/A,FALSE,"PG4OF4"}</definedName>
    <definedName name="wrn.PCS."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hase._.I." localSheetId="18" hidden="1">{#N/A,#N/A,FALSE,"Transaction Summary-DTW";#N/A,#N/A,FALSE,"Proforma Five Yr";#N/A,#N/A,FALSE,"Occ and Rate"}</definedName>
    <definedName name="wrn.Phase._.I." localSheetId="17" hidden="1">{#N/A,#N/A,FALSE,"Transaction Summary-DTW";#N/A,#N/A,FALSE,"Proforma Five Yr";#N/A,#N/A,FALSE,"Occ and Rate"}</definedName>
    <definedName name="wrn.Phase._.I." hidden="1">{#N/A,#N/A,FALSE,"Transaction Summary-DTW";#N/A,#N/A,FALSE,"Proforma Five Yr";#N/A,#N/A,FALSE,"Occ and Rate"}</definedName>
    <definedName name="wrn.PPAGE2." localSheetId="18" hidden="1">{"PPAGE2",#N/A,FALSE,"JAN95_OU"}</definedName>
    <definedName name="wrn.PPAGE2." localSheetId="17" hidden="1">{"PPAGE2",#N/A,FALSE,"JAN95_OU"}</definedName>
    <definedName name="wrn.PPAGE2." hidden="1">{"PPAGE2",#N/A,FALSE,"JAN95_OU"}</definedName>
    <definedName name="wrn.PPAGE3." localSheetId="18" hidden="1">{"PPAGE3",#N/A,FALSE,"JAN95_OU"}</definedName>
    <definedName name="wrn.PPAGE3." localSheetId="17" hidden="1">{"PPAGE3",#N/A,FALSE,"JAN95_OU"}</definedName>
    <definedName name="wrn.PPAGE3." hidden="1">{"PPAGE3",#N/A,FALSE,"JAN95_OU"}</definedName>
    <definedName name="wrn.PPJOURNAL._.ENTRY." localSheetId="18" hidden="1">{"PPDEFERREDBAL",#N/A,FALSE,"PRIOR PERIOD ADJMT";#N/A,#N/A,FALSE,"PRIOR PERIOD ADJMT";"PPJOURNALENTRY",#N/A,FALSE,"PRIOR PERIOD ADJMT"}</definedName>
    <definedName name="wrn.PPJOURNAL._.ENTRY." localSheetId="17"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ppi." localSheetId="18"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localSheetId="17"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RELIMINARY._.ALL._.PAGES." localSheetId="18" hidden="1">{"PRELIMINARY",#N/A,FALSE,"MAR95_OU"}</definedName>
    <definedName name="wrn.PRELIMINARY._.ALL._.PAGES." localSheetId="17" hidden="1">{"PRELIMINARY",#N/A,FALSE,"MAR95_OU"}</definedName>
    <definedName name="wrn.PRELIMINARY._.ALL._.PAGES." hidden="1">{"PRELIMINARY",#N/A,FALSE,"MAR95_OU"}</definedName>
    <definedName name="wrn.PREPAIDS." localSheetId="18" hidden="1">{#N/A,#N/A,FALSE,"G-1 Prepaid Expenses-Other";#N/A,#N/A,FALSE,"G-2 Prepaid Property Taxes";#N/A,#N/A,FALSE,"G-3 Prepaid Insurance "}</definedName>
    <definedName name="wrn.PREPAIDS." hidden="1">{#N/A,#N/A,FALSE,"G-1 Prepaid Expenses-Other";#N/A,#N/A,FALSE,"G-2 Prepaid Property Taxes";#N/A,#N/A,FALSE,"G-3 Prepaid Insurance "}</definedName>
    <definedName name="wrn.Presentation." localSheetId="18" hidden="1">{#N/A,#N/A,TRUE,"Summary";#N/A,#N/A,TRUE,"ExitStrategy";"SalesAndConstruction",#N/A,TRUE,"cs";#N/A,#N/A,TRUE,"OperatingAssumptions";"PresentationRentRoll",#N/A,TRUE,"RentRoll"}</definedName>
    <definedName name="wrn.Presentation." localSheetId="17" hidden="1">{#N/A,#N/A,TRUE,"Summary";#N/A,#N/A,TRUE,"ExitStrategy";"SalesAndConstruction",#N/A,TRUE,"cs";#N/A,#N/A,TRUE,"OperatingAssumptions";"PresentationRentRoll",#N/A,TRUE,"RentRoll"}</definedName>
    <definedName name="wrn.Presentation." hidden="1">{#N/A,#N/A,TRUE,"Summary";#N/A,#N/A,TRUE,"ExitStrategy";"SalesAndConstruction",#N/A,TRUE,"cs";#N/A,#N/A,TRUE,"OperatingAssumptions";"PresentationRentRoll",#N/A,TRUE,"RentRoll"}</definedName>
    <definedName name="wrn.Price._.Details." localSheetId="18"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localSheetId="17"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nt" localSheetId="18" hidden="1">{#N/A,#N/A,FALSE,"Input Data Sheet";#N/A,#N/A,FALSE,"NAV rollforward";#N/A,#N/A,FALSE,"Capital Roll - Spokes";#N/A,#N/A,FALSE,"Hastax"}</definedName>
    <definedName name="wrn.Print" localSheetId="17" hidden="1">{#N/A,#N/A,FALSE,"Input Data Sheet";#N/A,#N/A,FALSE,"NAV rollforward";#N/A,#N/A,FALSE,"Capital Roll - Spokes";#N/A,#N/A,FALSE,"Hastax"}</definedName>
    <definedName name="wrn.Print" hidden="1">{#N/A,#N/A,FALSE,"Input Data Sheet";#N/A,#N/A,FALSE,"NAV rollforward";#N/A,#N/A,FALSE,"Capital Roll - Spokes";#N/A,#N/A,FALSE,"Hastax"}</definedName>
    <definedName name="wrn.Print." localSheetId="18" hidden="1">{#N/A,#N/A,FALSE,"By Month";#N/A,#N/A,FALSE,"Rev By Month";"Print1",#N/A,FALSE,"NA Parts Reporting";"Print2",#N/A,FALSE,"NA Parts Reporting";"Print3",#N/A,FALSE,"NA Parts Reporting"}</definedName>
    <definedName name="wrn.Print." localSheetId="17" hidden="1">{#N/A,#N/A,TRUE,"Inputs";#N/A,#N/A,TRUE,"Cashflow Statement";#N/A,#N/A,TRUE,"Summary";#N/A,#N/A,TRUE,"Construction";#N/A,#N/A,TRUE,"RevAss";#N/A,#N/A,TRUE,"Debt";#N/A,#N/A,TRUE,"Inc";#N/A,#N/A,TRUE,"Depr"}</definedName>
    <definedName name="wrn.Print." hidden="1">{#N/A,#N/A,FALSE,"By Month";#N/A,#N/A,FALSE,"Rev By Month";"Print1",#N/A,FALSE,"NA Parts Reporting";"Print2",#N/A,FALSE,"NA Parts Reporting";"Print3",#N/A,FALSE,"NA Parts Reporting"}</definedName>
    <definedName name="wrn.Print._.All." localSheetId="18"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localSheetId="17"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localSheetId="17"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Classic." localSheetId="18" hidden="1">{#N/A,#N/A,FALSE,"Ratios - Classic";#N/A,#N/A,FALSE,"Share Proof - Classic";#N/A,#N/A,FALSE,"Per Share-Classic"}</definedName>
    <definedName name="wrn.Print._.Classic." localSheetId="17" hidden="1">{#N/A,#N/A,FALSE,"Ratios - Classic";#N/A,#N/A,FALSE,"Share Proof - Classic";#N/A,#N/A,FALSE,"Per Share-Classic"}</definedName>
    <definedName name="wrn.Print._.Classic." hidden="1">{#N/A,#N/A,FALSE,"Ratios - Classic";#N/A,#N/A,FALSE,"Share Proof - Classic";#N/A,#N/A,FALSE,"Per Share-Classic"}</definedName>
    <definedName name="wrn.print._.graphs." localSheetId="18" hidden="1">{"cap_structure",#N/A,FALSE,"Graph-Mkt Cap";"price",#N/A,FALSE,"Graph-Price";"ebit",#N/A,FALSE,"Graph-EBITDA";"ebitda",#N/A,FALSE,"Graph-EBITDA"}</definedName>
    <definedName name="wrn.print._.graphs." localSheetId="17"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Hub." localSheetId="18" hidden="1">{#N/A,#N/A,FALSE,"Input Data Sheet";#N/A,#N/A,FALSE,"Turnover";#N/A,#N/A,FALSE,"NSAR";#N/A,#N/A,FALSE,"Ratios-HUB";#N/A,#N/A,FALSE,"Capital Roll - Hub"}</definedName>
    <definedName name="wrn.Print._.Hub." localSheetId="17" hidden="1">{#N/A,#N/A,FALSE,"Input Data Sheet";#N/A,#N/A,FALSE,"Turnover";#N/A,#N/A,FALSE,"NSAR";#N/A,#N/A,FALSE,"Ratios-HUB";#N/A,#N/A,FALSE,"Capital Roll - Hub"}</definedName>
    <definedName name="wrn.Print._.Hub." hidden="1">{#N/A,#N/A,FALSE,"Input Data Sheet";#N/A,#N/A,FALSE,"Turnover";#N/A,#N/A,FALSE,"NSAR";#N/A,#N/A,FALSE,"Ratios-HUB";#N/A,#N/A,FALSE,"Capital Roll - Hub"}</definedName>
    <definedName name="wrn.Print._.Marathon." localSheetId="18" hidden="1">{#N/A,#N/A,FALSE,"Ratios-Marathon";#N/A,#N/A,FALSE,"Share Proof-Marathon";#N/A,#N/A,FALSE,"Per Share-Marathon"}</definedName>
    <definedName name="wrn.Print._.Marathon." localSheetId="17" hidden="1">{#N/A,#N/A,FALSE,"Ratios-Marathon";#N/A,#N/A,FALSE,"Share Proof-Marathon";#N/A,#N/A,FALSE,"Per Share-Marathon"}</definedName>
    <definedName name="wrn.Print._.Marathon." hidden="1">{#N/A,#N/A,FALSE,"Ratios-Marathon";#N/A,#N/A,FALSE,"Share Proof-Marathon";#N/A,#N/A,FALSE,"Per Share-Marathon"}</definedName>
    <definedName name="wrn.Print._.Medallion." localSheetId="18" hidden="1">{#N/A,#N/A,FALSE,"Ratios - Medallion Class A";#N/A,#N/A,FALSE,"Ratios - Medallion Class B";#N/A,#N/A,FALSE,"Share Proof - Medallion A";#N/A,#N/A,FALSE,"Share Proof - Medallion B";#N/A,#N/A,FALSE,"Per Share-Medallion A";#N/A,#N/A,FALSE,"Per Share-Medallion B"}</definedName>
    <definedName name="wrn.Print._.Medallion." localSheetId="17" hidden="1">{#N/A,#N/A,FALSE,"Ratios - Medallion Class A";#N/A,#N/A,FALSE,"Ratios - Medallion Class B";#N/A,#N/A,FALSE,"Share Proof - Medallion A";#N/A,#N/A,FALSE,"Share Proof - Medallion B";#N/A,#N/A,FALSE,"Per Share-Medallion A";#N/A,#N/A,FALSE,"Per Share-Medallion B"}</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raw._.data._.entry." localSheetId="18" hidden="1">{"inputs raw data",#N/A,TRUE,"INPUT"}</definedName>
    <definedName name="wrn.print._.raw._.data._.entry." localSheetId="17" hidden="1">{"inputs raw data",#N/A,TRUE,"INPUT"}</definedName>
    <definedName name="wrn.print._.raw._.data._.entry." hidden="1">{"inputs raw data",#N/A,TRUE,"INPUT"}</definedName>
    <definedName name="wrn.Print._.Spokes." localSheetId="18" hidden="1">{#N/A,#N/A,FALSE,"Input Data Sheet";#N/A,#N/A,FALSE,"NAV rollforward";#N/A,#N/A,FALSE,"Capital Roll - Spokes";#N/A,#N/A,FALSE,"Hastax"}</definedName>
    <definedName name="wrn.Print._.Spokes." localSheetId="17" hidden="1">{#N/A,#N/A,FALSE,"Input Data Sheet";#N/A,#N/A,FALSE,"NAV rollforward";#N/A,#N/A,FALSE,"Capital Roll - Spokes";#N/A,#N/A,FALSE,"Hastax"}</definedName>
    <definedName name="wrn.Print._.Spokes." hidden="1">{#N/A,#N/A,FALSE,"Input Data Sheet";#N/A,#N/A,FALSE,"NAV rollforward";#N/A,#N/A,FALSE,"Capital Roll - Spokes";#N/A,#N/A,FALSE,"Hastax"}</definedName>
    <definedName name="wrn.print._.summary._.sheets." localSheetId="18" hidden="1">{"summary1",#N/A,TRUE,"Comps";"summary2",#N/A,TRUE,"Comps";"summary3",#N/A,TRUE,"Comps"}</definedName>
    <definedName name="wrn.print._.summary._.sheets." localSheetId="17" hidden="1">{"summary1",#N/A,TRUE,"Comps";"summary2",#N/A,TRUE,"Comps";"summary3",#N/A,TRUE,"Comps"}</definedName>
    <definedName name="wrn.print._.summary._.sheets." hidden="1">{"summary1",#N/A,TRUE,"Comps";"summary2",#N/A,TRUE,"Comps";"summary3",#N/A,TRUE,"Comps"}</definedName>
    <definedName name="wrn.print._.summary._.sheets.2" localSheetId="18" hidden="1">{"summary1",#N/A,TRUE,"Comps";"summary2",#N/A,TRUE,"Comps";"summary3",#N/A,TRUE,"Comps"}</definedName>
    <definedName name="wrn.print._.summary._.sheets.2" localSheetId="17" hidden="1">{"summary1",#N/A,TRUE,"Comps";"summary2",#N/A,TRUE,"Comps";"summary3",#N/A,TRUE,"Comps"}</definedName>
    <definedName name="wrn.print._.summary._.sheets.2" hidden="1">{"summary1",#N/A,TRUE,"Comps";"summary2",#N/A,TRUE,"Comps";"summary3",#N/A,TRUE,"Comps"}</definedName>
    <definedName name="wrn.Print._.Traditional." localSheetId="18" hidden="1">{#N/A,#N/A,FALSE,"Ratios - Traditional";#N/A,#N/A,FALSE,"Share Proof-Traditional";#N/A,#N/A,FALSE,"Per Share-Traditional"}</definedName>
    <definedName name="wrn.Print._.Traditional." localSheetId="17" hidden="1">{#N/A,#N/A,FALSE,"Ratios - Traditional";#N/A,#N/A,FALSE,"Share Proof-Traditional";#N/A,#N/A,FALSE,"Per Share-Traditional"}</definedName>
    <definedName name="wrn.Print._.Traditional." hidden="1">{#N/A,#N/A,FALSE,"Ratios - Traditional";#N/A,#N/A,FALSE,"Share Proof-Traditional";#N/A,#N/A,FALSE,"Per Share-Traditional"}</definedName>
    <definedName name="wrn.print_all." localSheetId="18"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localSheetId="17"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Buyer." localSheetId="18" hidden="1">{#N/A,"DR",FALSE,"increm pf";#N/A,"MAMSI",FALSE,"increm pf";#N/A,"MAXI",FALSE,"increm pf";#N/A,"PCAM",FALSE,"increm pf";#N/A,"PHSV",FALSE,"increm pf";#N/A,"SIE",FALSE,"increm pf"}</definedName>
    <definedName name="wrn.Print_Buyer." localSheetId="17"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18"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localSheetId="17"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It." localSheetId="18" hidden="1">{"Page1",#N/A,FALSE,"Page1";"Page2",#N/A,FALSE,"Page2";"Page3",#N/A,FALSE,"Pages34";"Page3b",#N/A,FALSE,"Pages34"}</definedName>
    <definedName name="wrn.PrintIt." localSheetId="17" hidden="1">{"Page1",#N/A,FALSE,"Page1";"Page2",#N/A,FALSE,"Page2";"Page3",#N/A,FALSE,"Pages34";"Page3b",#N/A,FALSE,"Pages34"}</definedName>
    <definedName name="wrn.PrintIt." hidden="1">{"Page1",#N/A,FALSE,"Page1";"Page2",#N/A,FALSE,"Page2";"Page3",#N/A,FALSE,"Pages34";"Page3b",#N/A,FALSE,"Pages34"}</definedName>
    <definedName name="wrn.PRIOR._.PERIOD._.ADJMT." localSheetId="18" hidden="1">{#N/A,#N/A,FALSE,"PRIOR PERIOD ADJMT"}</definedName>
    <definedName name="wrn.PRIOR._.PERIOD._.ADJMT." localSheetId="17" hidden="1">{#N/A,#N/A,FALSE,"PRIOR PERIOD ADJMT"}</definedName>
    <definedName name="wrn.PRIOR._.PERIOD._.ADJMT." hidden="1">{#N/A,#N/A,FALSE,"PRIOR PERIOD ADJMT"}</definedName>
    <definedName name="wrn.Production." localSheetId="18" hidden="1">{"Production",#N/A,FALSE,"Electric O&amp;M Functionalization"}</definedName>
    <definedName name="wrn.Production." localSheetId="17" hidden="1">{"Production",#N/A,FALSE,"Electric O&amp;M Functionalization"}</definedName>
    <definedName name="wrn.Production." hidden="1">{"Production",#N/A,FALSE,"Electric O&amp;M Functionalization"}</definedName>
    <definedName name="wrn.Proforma._.Review." localSheetId="18" hidden="1">{#N/A,#N/A,FALSE,"Occ and Rate";#N/A,#N/A,FALSE,"PF Input";#N/A,#N/A,FALSE,"Proforma Five Yr";#N/A,#N/A,FALSE,"Hotcomps"}</definedName>
    <definedName name="wrn.Proforma._.Review." localSheetId="17" hidden="1">{#N/A,#N/A,FALSE,"Occ and Rate";#N/A,#N/A,FALSE,"PF Input";#N/A,#N/A,FALSE,"Proforma Five Yr";#N/A,#N/A,FALSE,"Hotcomps"}</definedName>
    <definedName name="wrn.Proforma._.Review." hidden="1">{#N/A,#N/A,FALSE,"Occ and Rate";#N/A,#N/A,FALSE,"PF Input";#N/A,#N/A,FALSE,"Proforma Five Yr";#N/A,#N/A,FALSE,"Hotcomps"}</definedName>
    <definedName name="wrn.Project._.A." localSheetId="18" hidden="1">{"Proj Econ Summary",#N/A,FALSE,"Project A";"Income Statement",#N/A,FALSE,"Project A";"Cash Flow Statement",#N/A,FALSE,"Project A";"Balance Sheet",#N/A,FALSE,"Project A";"Scenario Summary (Proj A)",#N/A,FALSE,"Scenario Summary"}</definedName>
    <definedName name="wrn.Project._.A." localSheetId="17" hidden="1">{"Proj Econ Summary",#N/A,FALSE,"Project A";"Income Statement",#N/A,FALSE,"Project A";"Cash Flow Statement",#N/A,FALSE,"Project A";"Balance Sheet",#N/A,FALSE,"Project A";"Scenario Summary (Proj A)",#N/A,FALSE,"Scenario Summary"}</definedName>
    <definedName name="wrn.Project._.A." hidden="1">{"Proj Econ Summary",#N/A,FALSE,"Project A";"Income Statement",#N/A,FALSE,"Project A";"Cash Flow Statement",#N/A,FALSE,"Project A";"Balance Sheet",#N/A,FALSE,"Project A";"Scenario Summary (Proj A)",#N/A,FALSE,"Scenario Summary"}</definedName>
    <definedName name="wrn.Project._.Summary." localSheetId="18" hidden="1">{"Summary",#N/A,FALSE,"MICMULT";"Income Statement",#N/A,FALSE,"MICMULT";"Cash Flows",#N/A,FALSE,"MICMULT"}</definedName>
    <definedName name="wrn.Project._.Summary." localSheetId="17" hidden="1">{"Summary",#N/A,FALSE,"MICMULT";"Income Statement",#N/A,FALSE,"MICMULT";"Cash Flows",#N/A,FALSE,"MICMULT"}</definedName>
    <definedName name="wrn.Project._.Summary." hidden="1">{"Summary",#N/A,FALSE,"MICMULT";"Income Statement",#N/A,FALSE,"MICMULT";"Cash Flows",#N/A,FALSE,"MICMULT"}</definedName>
    <definedName name="wrn.PROPERTY._.AND._.EQUIP.." localSheetId="18" hidden="1">{#N/A,#N/A,FALSE,"M-1 Property and Equipment";#N/A,#N/A,FALSE,"M-2 Asset Additions";#N/A,#N/A,FALSE,"M-3 Property Disposals"}</definedName>
    <definedName name="wrn.PROPERTY._.AND._.EQUIP.." hidden="1">{#N/A,#N/A,FALSE,"M-1 Property and Equipment";#N/A,#N/A,FALSE,"M-2 Asset Additions";#N/A,#N/A,FALSE,"M-3 Property Disposals"}</definedName>
    <definedName name="wrn.PropertyInformation." localSheetId="18" hidden="1">{#N/A,#N/A,FALSE,"PropertyInfo"}</definedName>
    <definedName name="wrn.PropertyInformation." localSheetId="17" hidden="1">{#N/A,#N/A,FALSE,"PropertyInfo"}</definedName>
    <definedName name="wrn.PropertyInformation." hidden="1">{#N/A,#N/A,FALSE,"PropertyInfo"}</definedName>
    <definedName name="wrn.purch._.acct." localSheetId="18" hidden="1">{"Pre76 purch acct",#N/A,FALSE,"Input";"ACPI purch acct",#N/A,FALSE,"Input";"25 Yr Purch Acct",#N/A,FALSE,"Input";"RBEP Purch Acct.",#N/A,FALSE,"Input"}</definedName>
    <definedName name="wrn.purch._.acct." localSheetId="17" hidden="1">{"Pre76 purch acct",#N/A,FALSE,"Input";"ACPI purch acct",#N/A,FALSE,"Input";"25 Yr Purch Acct",#N/A,FALSE,"Input";"RBEP Purch Acct.",#N/A,FALSE,"Input"}</definedName>
    <definedName name="wrn.purch._.acct." hidden="1">{"Pre76 purch acct",#N/A,FALSE,"Input";"ACPI purch acct",#N/A,FALSE,"Input";"25 Yr Purch Acct",#N/A,FALSE,"Input";"RBEP Purch Acct.",#N/A,FALSE,"Input"}</definedName>
    <definedName name="wrn.QUARTER." localSheetId="18" hidden="1">{#N/A,#N/A,FALSE,"QTR Total";#N/A,#N/A,FALSE,"QTR ASNS";#N/A,#N/A,FALSE,"QTR PNCNS";#N/A,#N/A,FALSE,"QTR DSNS";#N/A,#N/A,FALSE,"QTR TNS"}</definedName>
    <definedName name="wrn.QUARTER." localSheetId="17" hidden="1">{#N/A,#N/A,FALSE,"QTR Total";#N/A,#N/A,FALSE,"QTR ASNS";#N/A,#N/A,FALSE,"QTR PNCNS";#N/A,#N/A,FALSE,"QTR DSNS";#N/A,#N/A,FALSE,"QTR TNS"}</definedName>
    <definedName name="wrn.QUARTER." hidden="1">{#N/A,#N/A,FALSE,"QTR Total";#N/A,#N/A,FALSE,"QTR ASNS";#N/A,#N/A,FALSE,"QTR PNCNS";#N/A,#N/A,FALSE,"QTR DSNS";#N/A,#N/A,FALSE,"QTR TNS"}</definedName>
    <definedName name="wrn.RECEIVABLES." localSheetId="18"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oncil._.Bk._.Depr._.to._.47G." localSheetId="18" hidden="1">{"By Account",#N/A,FALSE,"Reconcil Deprec Book to Tax   ";"Correction of JV 47G",#N/A,FALSE,"Reconcil Deprec Book to Tax   ";"Recalculation of JV 47G",#N/A,FALSE,"Reconcil Deprec Book to Tax   "}</definedName>
    <definedName name="wrn.Reconcil._.Bk._.Depr._.to._.47G." localSheetId="17" hidden="1">{"By Account",#N/A,FALSE,"Reconcil Deprec Book to Tax   ";"Correction of JV 47G",#N/A,FALSE,"Reconcil Deprec Book to Tax   ";"Recalculation of JV 47G",#N/A,FALSE,"Reconcil Deprec Book to Tax   "}</definedName>
    <definedName name="wrn.Reconcil._.Bk._.Depr._.to._.47G." hidden="1">{"By Account",#N/A,FALSE,"Reconcil Deprec Book to Tax   ";"Correction of JV 47G",#N/A,FALSE,"Reconcil Deprec Book to Tax   ";"Recalculation of JV 47G",#N/A,FALSE,"Reconcil Deprec Book to Tax   "}</definedName>
    <definedName name="wrn.Relevant." localSheetId="18" hidden="1">{#N/A,#N/A,FALSE,"Title Page";#N/A,#N/A,FALSE,"Conclusions";#N/A,#N/A,FALSE,"Assum.";#N/A,#N/A,FALSE,"Sun  DCF-WC-Dep";#N/A,#N/A,FALSE,"MarketValue";#N/A,#N/A,FALSE,"BalSheet";#N/A,#N/A,FALSE,"WACC";#N/A,#N/A,FALSE,"PC+ Info.";#N/A,#N/A,FALSE,"PC+Info_2"}</definedName>
    <definedName name="wrn.Relevant." localSheetId="17"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1." localSheetId="18" hidden="1">{#N/A,#N/A,FALSE,"Title Page";#N/A,#N/A,FALSE,"Conclusions";#N/A,#N/A,FALSE,"Assum.";#N/A,#N/A,FALSE,"Sun  DCF-WC-Dep";#N/A,#N/A,FALSE,"MarketValue";#N/A,#N/A,FALSE,"BalSheet";#N/A,#N/A,FALSE,"WACC";#N/A,#N/A,FALSE,"PC+ Info.";#N/A,#N/A,FALSE,"PC+Info_2"}</definedName>
    <definedName name="wrn.Relevant1." localSheetId="17"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 localSheetId="10" hidden="1">{#N/A,#N/A,FALSE,"Work performed";#N/A,#N/A,FALSE,"Resources"}</definedName>
    <definedName name="wrn.Report." localSheetId="15" hidden="1">{#N/A,#N/A,FALSE,"Work performed";#N/A,#N/A,FALSE,"Resources"}</definedName>
    <definedName name="wrn.Report." localSheetId="18" hidden="1">{#N/A,#N/A,FALSE,"Work performed";#N/A,#N/A,FALSE,"Resources"}</definedName>
    <definedName name="wrn.Report." localSheetId="17" hidden="1">{#N/A,#N/A,FALSE,"Work performed";#N/A,#N/A,FALSE,"Resources"}</definedName>
    <definedName name="wrn.Report." hidden="1">{#N/A,#N/A,FALSE,"Work performed";#N/A,#N/A,FALSE,"Resources"}</definedName>
    <definedName name="wrn.Research._.Op._.Exp." localSheetId="18" hidden="1">{#N/A,#N/A,FALSE,"RESEARCH"}</definedName>
    <definedName name="wrn.Research._.Op._.Exp." localSheetId="17" hidden="1">{#N/A,#N/A,FALSE,"RESEARCH"}</definedName>
    <definedName name="wrn.Research._.Op._.Exp." hidden="1">{#N/A,#N/A,FALSE,"RESEARCH"}</definedName>
    <definedName name="wrn.Return._.on._.Capital." localSheetId="18" hidden="1">{"Summary Schedule",#N/A,FALSE,"Sheet1";"Divisional Support",#N/A,FALSE,"Sheet2";"Corporate Support",#N/A,FALSE,"Sheet3"}</definedName>
    <definedName name="wrn.Return._.on._.Capital." localSheetId="17" hidden="1">{"Summary Schedule",#N/A,FALSE,"Sheet1";"Divisional Support",#N/A,FALSE,"Sheet2";"Corporate Support",#N/A,FALSE,"Sheet3"}</definedName>
    <definedName name="wrn.Return._.on._.Capital." hidden="1">{"Summary Schedule",#N/A,FALSE,"Sheet1";"Divisional Support",#N/A,FALSE,"Sheet2";"Corporate Support",#N/A,FALSE,"Sheet3"}</definedName>
    <definedName name="wrn.Revenue._.Analysis." localSheetId="1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8"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7"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s." localSheetId="18" hidden="1">{"Base_rev",#N/A,FALSE,"Proj_IS_Base";"Projrev",#N/A,FALSE,"Proj_IS_wOTLC";"Delta",#N/A,FALSE,"Delta Rev_PV"}</definedName>
    <definedName name="wrn.Revs." localSheetId="17" hidden="1">{"Base_rev",#N/A,FALSE,"Proj_IS_Base";"Projrev",#N/A,FALSE,"Proj_IS_wOTLC";"Delta",#N/A,FALSE,"Delta Rev_PV"}</definedName>
    <definedName name="wrn.Revs." hidden="1">{"Base_rev",#N/A,FALSE,"Proj_IS_Base";"Projrev",#N/A,FALSE,"Proj_IS_wOTLC";"Delta",#N/A,FALSE,"Delta Rev_PV"}</definedName>
    <definedName name="wrn.Risk._.Reserves." localSheetId="18" hidden="1">{#N/A,#N/A,TRUE,"Reserves";#N/A,#N/A,TRUE,"Graphs"}</definedName>
    <definedName name="wrn.Risk._.Reserves." localSheetId="17" hidden="1">{#N/A,#N/A,TRUE,"Reserves";#N/A,#N/A,TRUE,"Graphs"}</definedName>
    <definedName name="wrn.Risk._.Reserves." hidden="1">{#N/A,#N/A,TRUE,"Reserves";#N/A,#N/A,TRUE,"Graphs"}</definedName>
    <definedName name="wrn.Riverwood_comp_model." localSheetId="18" hidden="1">{#N/A,#N/A,FALSE,"Che-Ga";#N/A,#N/A,FALSE,"Iv-Sm";#N/A,#N/A,FALSE,"So-We";#N/A,#N/A,FALSE,"Me-Po";#N/A,#N/A,FALSE,"Be-Bo";#N/A,#N/A,FALSE,"Cha-Ki";#N/A,#N/A,FALSE,"In";#N/A,#N/A,FALSE,"Schedule 23";#N/A,#N/A,FALSE,"Schedule 22";#N/A,#N/A,FALSE,"WACC"}</definedName>
    <definedName name="wrn.Riverwood_comp_model." localSheetId="17" hidden="1">{#N/A,#N/A,FALSE,"Che-Ga";#N/A,#N/A,FALSE,"Iv-Sm";#N/A,#N/A,FALSE,"So-We";#N/A,#N/A,FALSE,"Me-Po";#N/A,#N/A,FALSE,"Be-Bo";#N/A,#N/A,FALSE,"Cha-Ki";#N/A,#N/A,FALSE,"In";#N/A,#N/A,FALSE,"Schedule 23";#N/A,#N/A,FALSE,"Schedule 22";#N/A,#N/A,FALSE,"WACC"}</definedName>
    <definedName name="wrn.Riverwood_comp_model." hidden="1">{#N/A,#N/A,FALSE,"Che-Ga";#N/A,#N/A,FALSE,"Iv-Sm";#N/A,#N/A,FALSE,"So-We";#N/A,#N/A,FALSE,"Me-Po";#N/A,#N/A,FALSE,"Be-Bo";#N/A,#N/A,FALSE,"Cha-Ki";#N/A,#N/A,FALSE,"In";#N/A,#N/A,FALSE,"Schedule 23";#N/A,#N/A,FALSE,"Schedule 22";#N/A,#N/A,FALSE,"WACC"}</definedName>
    <definedName name="wrn.RM._.with._.details." localSheetId="18" hidden="1">{"US RM Earnings Summary",#N/A,FALSE,"US R&amp;M";"US RM Realization Data",#N/A,FALSE,"US R&amp;M";"For RM Earnings Detail",#N/A,FALSE,"Foreign R&amp;M";"For RM Real and Vol Detail",#N/A,FALSE,"Foreign R&amp;M"}</definedName>
    <definedName name="wrn.RM._.with._.details." localSheetId="17" hidden="1">{"US RM Earnings Summary",#N/A,FALSE,"US R&amp;M";"US RM Realization Data",#N/A,FALSE,"US R&amp;M";"For RM Earnings Detail",#N/A,FALSE,"Foreign R&amp;M";"For RM Real and Vol Detail",#N/A,FALSE,"Foreign R&amp;M"}</definedName>
    <definedName name="wrn.RM._.with._.details." hidden="1">{"US RM Earnings Summary",#N/A,FALSE,"US R&amp;M";"US RM Realization Data",#N/A,FALSE,"US R&amp;M";"For RM Earnings Detail",#N/A,FALSE,"Foreign R&amp;M";"For RM Real and Vol Detail",#N/A,FALSE,"Foreign R&amp;M"}</definedName>
    <definedName name="wrn.rprt." localSheetId="18" hidden="1">{#N/A,#N/A,FALSE,"A";#N/A,#N/A,FALSE,"B-1";#N/A,#N/A,FALSE,"WACC";#N/A,#N/A,FALSE,"C-1 ";#N/A,#N/A,FALSE,"C-2";#N/A,#N/A,FALSE,"D-1";#N/A,#N/A,FALSE,"D-2";#N/A,#N/A,FALSE,"D-3"}</definedName>
    <definedName name="wrn.rprt." localSheetId="17" hidden="1">{#N/A,#N/A,FALSE,"A";#N/A,#N/A,FALSE,"B-1";#N/A,#N/A,FALSE,"WACC";#N/A,#N/A,FALSE,"C-1 ";#N/A,#N/A,FALSE,"C-2";#N/A,#N/A,FALSE,"D-1";#N/A,#N/A,FALSE,"D-2";#N/A,#N/A,FALSE,"D-3"}</definedName>
    <definedName name="wrn.rprt." hidden="1">{#N/A,#N/A,FALSE,"A";#N/A,#N/A,FALSE,"B-1";#N/A,#N/A,FALSE,"WACC";#N/A,#N/A,FALSE,"C-1 ";#N/A,#N/A,FALSE,"C-2";#N/A,#N/A,FALSE,"D-1";#N/A,#N/A,FALSE,"D-2";#N/A,#N/A,FALSE,"D-3"}</definedName>
    <definedName name="wrn.RPT." localSheetId="18" hidden="1">{#N/A,#N/A,FALSE,"TOTFINAL";#N/A,#N/A,FALSE,"FINPLAN";#N/A,#N/A,FALSE,"TOTMOTADJ";#N/A,#N/A,FALSE,"tieEQ";#N/A,#N/A,FALSE,"G";#N/A,#N/A,FALSE,"ELIMS";#N/A,#N/A,FALSE,"NEXTEL ADJ";#N/A,#N/A,FALSE,"MIMS";#N/A,#N/A,FALSE,"LMPS";#N/A,#N/A,FALSE,"CNSS";#N/A,#N/A,FALSE,"CSS";#N/A,#N/A,FALSE,"MCG";#N/A,#N/A,FALSE,"AECS";#N/A,#N/A,FALSE,"SPS";#N/A,#N/A,FALSE,"CORP"}</definedName>
    <definedName name="wrn.RPT." localSheetId="17" hidden="1">{#N/A,#N/A,FALSE,"TOTFINAL";#N/A,#N/A,FALSE,"FINPLAN";#N/A,#N/A,FALSE,"TOTMOTADJ";#N/A,#N/A,FALSE,"tieEQ";#N/A,#N/A,FALSE,"G";#N/A,#N/A,FALSE,"ELIMS";#N/A,#N/A,FALSE,"NEXTEL ADJ";#N/A,#N/A,FALSE,"MIMS";#N/A,#N/A,FALSE,"LMPS";#N/A,#N/A,FALSE,"CNSS";#N/A,#N/A,FALSE,"CSS";#N/A,#N/A,FALSE,"MCG";#N/A,#N/A,FALSE,"AECS";#N/A,#N/A,FALSE,"SPS";#N/A,#N/A,FALSE,"CORP"}</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Rpt._.to._.BOD." localSheetId="18" hidden="1">{#N/A,#N/A,FALSE,"1";#N/A,#N/A,FALSE,"2";#N/A,#N/A,FALSE,"3"}</definedName>
    <definedName name="wrn.Rpt._.to._.BOD." hidden="1">{#N/A,#N/A,FALSE,"1";#N/A,#N/A,FALSE,"2";#N/A,#N/A,FALSE,"3"}</definedName>
    <definedName name="wrn.Saldenliste." localSheetId="18" hidden="1">{"Saldenliste",#N/A,FALSE,"H A Ü"}</definedName>
    <definedName name="wrn.Saldenliste." localSheetId="17" hidden="1">{"Saldenliste",#N/A,FALSE,"H A Ü"}</definedName>
    <definedName name="wrn.Saldenliste." hidden="1">{"Saldenliste",#N/A,FALSE,"H A Ü"}</definedName>
    <definedName name="wrn.Scherer._.Apr95_Sep95." localSheetId="18" hidden="1">{"Schr Apr95_Oct95",#N/A,FALSE,"Scherer Apr95-Sep95"}</definedName>
    <definedName name="wrn.Scherer._.Apr95_Sep95." localSheetId="17" hidden="1">{"Schr Apr95_Oct95",#N/A,FALSE,"Scherer Apr95-Sep95"}</definedName>
    <definedName name="wrn.Scherer._.Apr95_Sep95." hidden="1">{"Schr Apr95_Oct95",#N/A,FALSE,"Scherer Apr95-Sep95"}</definedName>
    <definedName name="wrn.Scherer._.Oct94_Mar95." localSheetId="18" hidden="1">{"Schr Oct94_Mar95",#N/A,FALSE,"Scherer Oct94-Mar95"}</definedName>
    <definedName name="wrn.Scherer._.Oct94_Mar95." localSheetId="17" hidden="1">{"Schr Oct94_Mar95",#N/A,FALSE,"Scherer Oct94-Mar95"}</definedName>
    <definedName name="wrn.Scherer._.Oct94_Mar95." hidden="1">{"Schr Oct94_Mar95",#N/A,FALSE,"Scherer Oct94-Mar95"}</definedName>
    <definedName name="wrn.Scherer._.Oct95_Mar96." localSheetId="18" hidden="1">{"Schr Oct95_Mar96",#N/A,FALSE,"Scherer Oct95-Mar96"}</definedName>
    <definedName name="wrn.Scherer._.Oct95_Mar96." localSheetId="17" hidden="1">{"Schr Oct95_Mar96",#N/A,FALSE,"Scherer Oct95-Mar96"}</definedName>
    <definedName name="wrn.Scherer._.Oct95_Mar96." hidden="1">{"Schr Oct95_Mar96",#N/A,FALSE,"Scherer Oct95-Mar96"}</definedName>
    <definedName name="wrn.Segment._.1." localSheetId="18" hidden="1">{#N/A,#N/A,TRUE,"Segment 1"}</definedName>
    <definedName name="wrn.Segment._.1." localSheetId="17" hidden="1">{#N/A,#N/A,TRUE,"Segment 1"}</definedName>
    <definedName name="wrn.Segment._.1." hidden="1">{#N/A,#N/A,TRUE,"Segment 1"}</definedName>
    <definedName name="wrn.Segment._.2." localSheetId="18" hidden="1">{#N/A,#N/A,TRUE,"Segment 2"}</definedName>
    <definedName name="wrn.Segment._.2." localSheetId="17" hidden="1">{#N/A,#N/A,TRUE,"Segment 2"}</definedName>
    <definedName name="wrn.Segment._.2." hidden="1">{#N/A,#N/A,TRUE,"Segment 2"}</definedName>
    <definedName name="wrn.Segment._.3." localSheetId="18" hidden="1">{#N/A,#N/A,TRUE,"Segment 3"}</definedName>
    <definedName name="wrn.Segment._.3." localSheetId="17" hidden="1">{#N/A,#N/A,TRUE,"Segment 3"}</definedName>
    <definedName name="wrn.Segment._.3." hidden="1">{#N/A,#N/A,TRUE,"Segment 3"}</definedName>
    <definedName name="wrn.Segment._.4." localSheetId="18" hidden="1">{#N/A,#N/A,TRUE,"Segment 4"}</definedName>
    <definedName name="wrn.Segment._.4." localSheetId="17" hidden="1">{#N/A,#N/A,TRUE,"Segment 4"}</definedName>
    <definedName name="wrn.Segment._.4." hidden="1">{#N/A,#N/A,TRUE,"Segment 4"}</definedName>
    <definedName name="wrn.Segment._.5." localSheetId="18" hidden="1">{#N/A,#N/A,TRUE,"Segment 5"}</definedName>
    <definedName name="wrn.Segment._.5." localSheetId="17" hidden="1">{#N/A,#N/A,TRUE,"Segment 5"}</definedName>
    <definedName name="wrn.Segment._.5." hidden="1">{#N/A,#N/A,TRUE,"Segment 5"}</definedName>
    <definedName name="wrn.SEP." localSheetId="18" hidden="1">{"SEP",#N/A,FALSE,"SEP"}</definedName>
    <definedName name="wrn.SEP." hidden="1">{"SEP",#N/A,FALSE,"SEP"}</definedName>
    <definedName name="wrn.Short._.Report." localSheetId="18" hidden="1">{#N/A,#N/A,TRUE,"Cover";#N/A,#N/A,TRUE,"Header (eu)";#N/A,#N/A,TRUE,"Region Charts";#N/A,#N/A,TRUE,"T&amp;O By Region";#N/A,#N/A,TRUE,"AD Report"}</definedName>
    <definedName name="wrn.Short._.Report." localSheetId="17" hidden="1">{#N/A,#N/A,TRUE,"Cover";#N/A,#N/A,TRUE,"Header (eu)";#N/A,#N/A,TRUE,"Region Charts";#N/A,#N/A,TRUE,"T&amp;O By Region";#N/A,#N/A,TRUE,"AD Report"}</definedName>
    <definedName name="wrn.Short._.Report." hidden="1">{#N/A,#N/A,TRUE,"Cover";#N/A,#N/A,TRUE,"Header (eu)";#N/A,#N/A,TRUE,"Region Charts";#N/A,#N/A,TRUE,"T&amp;O By Region";#N/A,#N/A,TRUE,"AD Report"}</definedName>
    <definedName name="wrn.Snapshot." localSheetId="18" hidden="1">{#N/A,#N/A,TRUE,"Facility-Input";#N/A,#N/A,TRUE,"Graphs"}</definedName>
    <definedName name="wrn.Snapshot." localSheetId="17" hidden="1">{#N/A,#N/A,TRUE,"Facility-Input";#N/A,#N/A,TRUE,"Graphs"}</definedName>
    <definedName name="wrn.Snapshot." hidden="1">{#N/A,#N/A,TRUE,"Facility-Input";#N/A,#N/A,TRUE,"Graphs"}</definedName>
    <definedName name="wrn.SPA._.FAC." localSheetId="18" hidden="1">{"SPA_FAC",#N/A,FALSE,"OMPA SPA FAC"}</definedName>
    <definedName name="wrn.SPA._.FAC." localSheetId="17" hidden="1">{"SPA_FAC",#N/A,FALSE,"OMPA SPA FAC"}</definedName>
    <definedName name="wrn.SPA._.FAC." hidden="1">{"SPA_FAC",#N/A,FALSE,"OMPA SPA FAC"}</definedName>
    <definedName name="wrn.SRU._.CONDENSER." localSheetId="18" hidden="1">{#N/A,#N/A,FALSE,"HXSheet1";#N/A,#N/A,FALSE,"Sheet2";#N/A,#N/A,FALSE,"Sheet3";#N/A,#N/A,FALSE,"Sheet4"}</definedName>
    <definedName name="wrn.SRU._.CONDENSER." localSheetId="17" hidden="1">{#N/A,#N/A,FALSE,"HXSheet1";#N/A,#N/A,FALSE,"Sheet2";#N/A,#N/A,FALSE,"Sheet3";#N/A,#N/A,FALSE,"Sheet4"}</definedName>
    <definedName name="wrn.SRU._.CONDENSER." hidden="1">{#N/A,#N/A,FALSE,"HXSheet1";#N/A,#N/A,FALSE,"Sheet2";#N/A,#N/A,FALSE,"Sheet3";#N/A,#N/A,FALSE,"Sheet4"}</definedName>
    <definedName name="wrn.STAND_ALONE_BOTH." localSheetId="18" hidden="1">{"FCB_ALL",#N/A,FALSE,"FCB";"GREY_ALL",#N/A,FALSE,"GREY"}</definedName>
    <definedName name="wrn.STAND_ALONE_BOTH." localSheetId="17" hidden="1">{"FCB_ALL",#N/A,FALSE,"FCB";"GREY_ALL",#N/A,FALSE,"GREY"}</definedName>
    <definedName name="wrn.STAND_ALONE_BOTH." hidden="1">{"FCB_ALL",#N/A,FALSE,"FCB";"GREY_ALL",#N/A,FALSE,"GREY"}</definedName>
    <definedName name="wrn.Statement._.of._.Income._.Taxes." localSheetId="18" hidden="1">{"Consolidated",#N/A,FALSE,"SITRP";"FPL Pure",#N/A,FALSE,"SITRP";"FPL Subsidiaries Consol",#N/A,FALSE,"SITRP"}</definedName>
    <definedName name="wrn.Statement._.of._.Income._.Taxes." localSheetId="17" hidden="1">{"Consolidated",#N/A,FALSE,"SITRP";"FPL Pure",#N/A,FALSE,"SITRP";"FPL Subsidiaries Consol",#N/A,FALSE,"SITRP"}</definedName>
    <definedName name="wrn.Statement._.of._.Income._.Taxes." hidden="1">{"Consolidated",#N/A,FALSE,"SITRP";"FPL Pure",#N/A,FALSE,"SITRP";"FPL Subsidiaries Consol",#N/A,FALSE,"SITRP"}</definedName>
    <definedName name="wrn.Steves._.Model." localSheetId="18" hidden="1">{#N/A,#N/A,FALSE,"Income Statement";#N/A,#N/A,FALSE,"Quarter IS";#N/A,#N/A,FALSE,"US E&amp;P";#N/A,#N/A,FALSE,"International E&amp;P";#N/A,#N/A,FALSE,"Chemicals"}</definedName>
    <definedName name="wrn.Steves._.Model." localSheetId="17" hidden="1">{#N/A,#N/A,FALSE,"Income Statement";#N/A,#N/A,FALSE,"Quarter IS";#N/A,#N/A,FALSE,"US E&amp;P";#N/A,#N/A,FALSE,"International E&amp;P";#N/A,#N/A,FALSE,"Chemicals"}</definedName>
    <definedName name="wrn.Steves._.Model." hidden="1">{#N/A,#N/A,FALSE,"Income Statement";#N/A,#N/A,FALSE,"Quarter IS";#N/A,#N/A,FALSE,"US E&amp;P";#N/A,#N/A,FALSE,"International E&amp;P";#N/A,#N/A,FALSE,"Chemicals"}</definedName>
    <definedName name="wrn.STOCKHOLDERS._.EQUITY." localSheetId="18" hidden="1">{#N/A,#N/A,FALSE,"WW-1 Stockholders' Equity"}</definedName>
    <definedName name="wrn.STOCKHOLDERS._.EQUITY." hidden="1">{#N/A,#N/A,FALSE,"WW-1 Stockholders' Equity"}</definedName>
    <definedName name="wrn.sum." localSheetId="18" hidden="1">{"Opsys",#N/A,FALSE,"NPV_OPsys";"NT",#N/A,FALSE,"NPV_NT";"DevP",#N/A,FALSE,"NPV_DevPdt";"Office",#N/A,FALSE,"NPV_Office"}</definedName>
    <definedName name="wrn.sum." localSheetId="17" hidden="1">{"Opsys",#N/A,FALSE,"NPV_OPsys";"NT",#N/A,FALSE,"NPV_NT";"DevP",#N/A,FALSE,"NPV_DevPdt";"Office",#N/A,FALSE,"NPV_Office"}</definedName>
    <definedName name="wrn.sum." hidden="1">{"Opsys",#N/A,FALSE,"NPV_OPsys";"NT",#N/A,FALSE,"NPV_NT";"DevP",#N/A,FALSE,"NPV_DevPdt";"Office",#N/A,FALSE,"NPV_Office"}</definedName>
    <definedName name="wrn.SUM._.OF._.UNIT._.3." localSheetId="18" hidden="1">{#N/A,#N/A,FALSE,"INPUTDATA";#N/A,#N/A,FALSE,"SUMMARY";#N/A,#N/A,FALSE,"CTAREP";#N/A,#N/A,FALSE,"CTBREP";#N/A,#N/A,FALSE,"PMG4ST86";#N/A,#N/A,FALSE,"TURBEFF";#N/A,#N/A,FALSE,"Condenser Performance"}</definedName>
    <definedName name="wrn.SUM._.OF._.UNIT._.3." localSheetId="17"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18" hidden="1">{#N/A,#N/A,FALSE,"Summary"}</definedName>
    <definedName name="wrn.Summary." localSheetId="17" hidden="1">{#N/A,#N/A,FALSE,"Summary"}</definedName>
    <definedName name="wrn.Summary." hidden="1">{#N/A,#N/A,FALSE,"Summary"}</definedName>
    <definedName name="wrn.Summary._.Basic." localSheetId="18" hidden="1">{"Summary Basic",#N/A,FALSE,"Accrual Summary";"Summary Basic",#N/A,FALSE,"Accrual-Detail";"Summary Basic",#N/A,FALSE,"Cash Summary";"Summary Basic",#N/A,FALSE,"Cash-Detail"}</definedName>
    <definedName name="wrn.Summary._.Basic." hidden="1">{"Summary Basic",#N/A,FALSE,"Accrual Summary";"Summary Basic",#N/A,FALSE,"Accrual-Detail";"Summary Basic",#N/A,FALSE,"Cash Summary";"Summary Basic",#N/A,FALSE,"Cash-Detail"}</definedName>
    <definedName name="wrn.Summary._.Report_Ern_BS_CF." localSheetId="18" hidden="1">{"Fact Sheet",#N/A,FALSE,"Fact";"Earnings_Summary",#N/A,FALSE,"Earnings Model";"Balance Sheet",#N/A,FALSE,"Balance";"Change in Cash",#N/A,FALSE,"Cashflow";"normalengs",#N/A,FALSE,"NormalEngs";"NormalGrowth",#N/A,FALSE,"NormalGrowth"}</definedName>
    <definedName name="wrn.Summary._.Report_Ern_BS_CF." localSheetId="17" hidden="1">{"Fact Sheet",#N/A,FALSE,"Fact";"Earnings_Summary",#N/A,FALSE,"Earnings Model";"Balance Sheet",#N/A,FALSE,"Balance";"Change in Cash",#N/A,FALSE,"Cashflow";"normalengs",#N/A,FALSE,"NormalEngs";"NormalGrowth",#N/A,FALSE,"NormalGrowth"}</definedName>
    <definedName name="wrn.Summary._.Report_Ern_BS_CF." hidden="1">{"Fact Sheet",#N/A,FALSE,"Fact";"Earnings_Summary",#N/A,FALSE,"Earnings Model";"Balance Sheet",#N/A,FALSE,"Balance";"Change in Cash",#N/A,FALSE,"Cashflow";"normalengs",#N/A,FALSE,"NormalEngs";"NormalGrowth",#N/A,FALSE,"NormalGrowth"}</definedName>
    <definedName name="wrn.SUP." localSheetId="18"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7"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18"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7"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 localSheetId="18"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orting._.Calculations." localSheetId="10" hidden="1">{#N/A,#N/A,FALSE,"Work performed";#N/A,#N/A,FALSE,"Resources"}</definedName>
    <definedName name="wrn.Supporting._.Calculations." localSheetId="15" hidden="1">{#N/A,#N/A,FALSE,"Work performed";#N/A,#N/A,FALSE,"Resources"}</definedName>
    <definedName name="wrn.Supporting._.Calculations." localSheetId="18" hidden="1">{#N/A,#N/A,FALSE,"Work performed";#N/A,#N/A,FALSE,"Resources"}</definedName>
    <definedName name="wrn.Supporting._.Calculations." localSheetId="17" hidden="1">{#N/A,#N/A,FALSE,"Work performed";#N/A,#N/A,FALSE,"Resources"}</definedName>
    <definedName name="wrn.Supporting._.Calculations." hidden="1">{#N/A,#N/A,FALSE,"Work performed";#N/A,#N/A,FALSE,"Resources"}</definedName>
    <definedName name="wrn.Tax._.Accrual." localSheetId="10" hidden="1">{#N/A,#N/A,TRUE,"TAXPROV";#N/A,#N/A,TRUE,"FLOWTHRU";#N/A,#N/A,TRUE,"SCHEDULE M'S";#N/A,#N/A,TRUE,"PLANT M'S";#N/A,#N/A,TRUE,"TAXJE"}</definedName>
    <definedName name="wrn.Tax._.Accrual." localSheetId="15" hidden="1">{#N/A,#N/A,TRUE,"TAXPROV";#N/A,#N/A,TRUE,"FLOWTHRU";#N/A,#N/A,TRUE,"SCHEDULE M'S";#N/A,#N/A,TRUE,"PLANT M'S";#N/A,#N/A,TRUE,"TAXJE"}</definedName>
    <definedName name="wrn.Tax._.Accrual." localSheetId="18" hidden="1">{#N/A,#N/A,TRUE,"TAXPROV";#N/A,#N/A,TRUE,"FLOWTHRU";#N/A,#N/A,TRUE,"SCHEDULE M'S";#N/A,#N/A,TRUE,"PLANT M'S";#N/A,#N/A,TRUE,"TAXJE"}</definedName>
    <definedName name="wrn.Tax._.Accrual." localSheetId="17" hidden="1">{#N/A,#N/A,TRUE,"TAXPROV";#N/A,#N/A,TRUE,"FLOWTHRU";#N/A,#N/A,TRUE,"SCHEDULE M'S";#N/A,#N/A,TRUE,"PLANT M'S";#N/A,#N/A,TRUE,"TAXJE"}</definedName>
    <definedName name="wrn.Tax._.Accrual." hidden="1">{#N/A,#N/A,TRUE,"TAXPROV";#N/A,#N/A,TRUE,"FLOWTHRU";#N/A,#N/A,TRUE,"SCHEDULE M'S";#N/A,#N/A,TRUE,"PLANT M'S";#N/A,#N/A,TRUE,"TAXJE"}</definedName>
    <definedName name="wrn.TAXATION." localSheetId="18" hidden="1">{#N/A,#N/A,FALSE,"JJ-1 Reg. Tax";#N/A,#N/A,FALSE,"JJ-2 Tax Jnl. Entry";#N/A,#N/A,FALSE,"JJ-3 Alt Min. Tax";#N/A,#N/A,FALSE,"JJ-4 Tax Checklist";#N/A,#N/A,FALSE,"KK-1 Def. Tax";#N/A,#N/A,FALSE,"KK-2 Rate Recon.";#N/A,#N/A,FALSE,"0800-2 Income Tax Provision";#N/A,#N/A,FALSE,"0800-3 Income Tax Provision H&amp;L"}</definedName>
    <definedName name="wrn.TAXATION." hidden="1">{#N/A,#N/A,FALSE,"JJ-1 Reg. Tax";#N/A,#N/A,FALSE,"JJ-2 Tax Jnl. Entry";#N/A,#N/A,FALSE,"JJ-3 Alt Min. Tax";#N/A,#N/A,FALSE,"JJ-4 Tax Checklist";#N/A,#N/A,FALSE,"KK-1 Def. Tax";#N/A,#N/A,FALSE,"KK-2 Rate Recon.";#N/A,#N/A,FALSE,"0800-2 Income Tax Provision";#N/A,#N/A,FALSE,"0800-3 Income Tax Provision H&amp;L"}</definedName>
    <definedName name="wrn.Template." localSheetId="18"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localSheetId="17"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st." localSheetId="18" hidden="1">{"test",#N/A,FALSE,"Dividend"}</definedName>
    <definedName name="wrn.test." localSheetId="17" hidden="1">{"test",#N/A,FALSE,"Dividend"}</definedName>
    <definedName name="wrn.test." hidden="1">{"test",#N/A,FALSE,"Dividend"}</definedName>
    <definedName name="wrn.Totals." localSheetId="18" hidden="1">{#N/A,#N/A,TRUE,"TOTAL";#N/A,#N/A,TRUE,"Total Pipes"}</definedName>
    <definedName name="wrn.Totals." localSheetId="17" hidden="1">{#N/A,#N/A,TRUE,"TOTAL";#N/A,#N/A,TRUE,"Total Pipes"}</definedName>
    <definedName name="wrn.Totals." hidden="1">{#N/A,#N/A,TRUE,"TOTAL";#N/A,#N/A,TRUE,"Total Pipes"}</definedName>
    <definedName name="wrn.Trans._.Op._.Exp." localSheetId="18" hidden="1">{#N/A,#N/A,FALSE,"TRANS"}</definedName>
    <definedName name="wrn.Trans._.Op._.Exp." localSheetId="17" hidden="1">{#N/A,#N/A,FALSE,"TRANS"}</definedName>
    <definedName name="wrn.Trans._.Op._.Exp." hidden="1">{#N/A,#N/A,FALSE,"TRANS"}</definedName>
    <definedName name="wrn.Transmission." localSheetId="18" hidden="1">{"Transmission",#N/A,FALSE,"Electric O&amp;M Functionalization"}</definedName>
    <definedName name="wrn.Transmission." localSheetId="17" hidden="1">{"Transmission",#N/A,FALSE,"Electric O&amp;M Functionalization"}</definedName>
    <definedName name="wrn.Transmission." hidden="1">{"Transmission",#N/A,FALSE,"Electric O&amp;M Functionalization"}</definedName>
    <definedName name="wrn.US._.EP._.with._.Price._.and._.Vol._.Detail." localSheetId="18" hidden="1">{"US EP Earn and Prof Analysis",#N/A,FALSE,"USE&amp;P ";"US EP Price Vol Detail",#N/A,FALSE,"USE&amp;P "}</definedName>
    <definedName name="wrn.US._.EP._.with._.Price._.and._.Vol._.Detail." localSheetId="17" hidden="1">{"US EP Earn and Prof Analysis",#N/A,FALSE,"USE&amp;P ";"US EP Price Vol Detail",#N/A,FALSE,"USE&amp;P "}</definedName>
    <definedName name="wrn.US._.EP._.with._.Price._.and._.Vol._.Detail." hidden="1">{"US EP Earn and Prof Analysis",#N/A,FALSE,"USE&amp;P ";"US EP Price Vol Detail",#N/A,FALSE,"USE&amp;P "}</definedName>
    <definedName name="wrn.UTIL." localSheetId="18" hidden="1">{"Twelve Mo Ended Pg 2",#N/A,TRUE,"Utility";"YTD Adj _ Pg 1",#N/A,TRUE,"Utility"}</definedName>
    <definedName name="wrn.UTIL." localSheetId="17" hidden="1">{"Twelve Mo Ended Pg 2",#N/A,TRUE,"Utility";"YTD Adj _ Pg 1",#N/A,TRUE,"Utility"}</definedName>
    <definedName name="wrn.UTIL." hidden="1">{"Twelve Mo Ended Pg 2",#N/A,TRUE,"Utility";"YTD Adj _ Pg 1",#N/A,TRUE,"Utility"}</definedName>
    <definedName name="wrn.Val_Report." localSheetId="18" hidden="1">{"Summary CY",#N/A,FALSE,"Summary";"Summary PY",#N/A,FALSE,"Summary";"recon_funded_status",#N/A,FALSE,"Accounting";"PE",#N/A,FALSE,"Accounting";"EXPE",#N/A,FALSE,"Accounting";"EXPAS",#N/A,FALSE,"Accounting";"EXPL",#N/A,FALSE,"Accounting"}</definedName>
    <definedName name="wrn.Val_Report." localSheetId="17" hidden="1">{"Summary CY",#N/A,FALSE,"Summary";"Summary PY",#N/A,FALSE,"Summary";"recon_funded_status",#N/A,FALSE,"Accounting";"PE",#N/A,FALSE,"Accounting";"EXPE",#N/A,FALSE,"Accounting";"EXPAS",#N/A,FALSE,"Accounting";"EXPL",#N/A,FALSE,"Accounting"}</definedName>
    <definedName name="wrn.Val_Report." hidden="1">{"Summary CY",#N/A,FALSE,"Summary";"Summary PY",#N/A,FALSE,"Summary";"recon_funded_status",#N/A,FALSE,"Accounting";"PE",#N/A,FALSE,"Accounting";"EXPE",#N/A,FALSE,"Accounting";"EXPAS",#N/A,FALSE,"Accounting";"EXPL",#N/A,FALSE,"Accounting"}</definedName>
    <definedName name="wrn.Val_Report.2" localSheetId="18" hidden="1">{"Summary CY",#N/A,FALSE,"Summary";"Summary PY",#N/A,FALSE,"Summary";"recon_funded_status",#N/A,FALSE,"Accounting";"PE",#N/A,FALSE,"Accounting";"EXPE",#N/A,FALSE,"Accounting";"EXPAS",#N/A,FALSE,"Accounting";"EXPL",#N/A,FALSE,"Accounting"}</definedName>
    <definedName name="wrn.Val_Report.2" localSheetId="17" hidden="1">{"Summary CY",#N/A,FALSE,"Summary";"Summary PY",#N/A,FALSE,"Summary";"recon_funded_status",#N/A,FALSE,"Accounting";"PE",#N/A,FALSE,"Accounting";"EXPE",#N/A,FALSE,"Accounting";"EXPAS",#N/A,FALSE,"Accounting";"EXPL",#N/A,FALSE,"Accounting"}</definedName>
    <definedName name="wrn.Val_Report.2" hidden="1">{"Summary CY",#N/A,FALSE,"Summary";"Summary PY",#N/A,FALSE,"Summary";"recon_funded_status",#N/A,FALSE,"Accounting";"PE",#N/A,FALSE,"Accounting";"EXPE",#N/A,FALSE,"Accounting";"EXPAS",#N/A,FALSE,"Accounting";"EXPL",#N/A,FALSE,"Accounting"}</definedName>
    <definedName name="wrn.Val_Report2" localSheetId="18" hidden="1">{"CUR",#N/A,FALSE,"Summary";"recon",#N/A,FALSE,"Accounting";"PE",#N/A,FALSE,"Accounting";"EXPE",#N/A,FALSE,"Accounting";"EXPAS",#N/A,FALSE,"Accounting";"EXPL",#N/A,FALSE,"Accounting"}</definedName>
    <definedName name="wrn.Val_Report2" localSheetId="17" hidden="1">{"CUR",#N/A,FALSE,"Summary";"recon",#N/A,FALSE,"Accounting";"PE",#N/A,FALSE,"Accounting";"EXPE",#N/A,FALSE,"Accounting";"EXPAS",#N/A,FALSE,"Accounting";"EXPL",#N/A,FALSE,"Accounting"}</definedName>
    <definedName name="wrn.Val_Report2" hidden="1">{"CUR",#N/A,FALSE,"Summary";"recon",#N/A,FALSE,"Accounting";"PE",#N/A,FALSE,"Accounting";"EXPE",#N/A,FALSE,"Accounting";"EXPAS",#N/A,FALSE,"Accounting";"EXPL",#N/A,FALSE,"Accounting"}</definedName>
    <definedName name="wrn.Valuation._.Worksheets." localSheetId="18"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18" hidden="1">{#N/A,#N/A,FALSE,"Cashflow Analysis";#N/A,#N/A,FALSE,"Sensitivity Analysis";#N/A,#N/A,FALSE,"PV";#N/A,#N/A,FALSE,"Pro Forma"}</definedName>
    <definedName name="wrn.Value." localSheetId="17" hidden="1">{#N/A,#N/A,FALSE,"Cashflow Analysis";#N/A,#N/A,FALSE,"Sensitivity Analysis";#N/A,#N/A,FALSE,"PV";#N/A,#N/A,FALSE,"Pro Forma"}</definedName>
    <definedName name="wrn.Value." hidden="1">{#N/A,#N/A,FALSE,"Cashflow Analysis";#N/A,#N/A,FALSE,"Sensitivity Analysis";#N/A,#N/A,FALSE,"PV";#N/A,#N/A,FALSE,"Pro Forma"}</definedName>
    <definedName name="wrn.WEATHER._.AND._.YR._.END._.CUST._.ADJ." localSheetId="18" hidden="1">{"WEATHER_CUSTOMERS",#N/A,FALSE,"Ok_Fuel&amp;Rev"}</definedName>
    <definedName name="wrn.WEATHER._.AND._.YR._.END._.CUST._.ADJ." localSheetId="17" hidden="1">{"WEATHER_CUSTOMERS",#N/A,FALSE,"Ok_Fuel&amp;Rev"}</definedName>
    <definedName name="wrn.WEATHER._.AND._.YR._.END._.CUST._.ADJ." hidden="1">{"WEATHER_CUSTOMERS",#N/A,FALSE,"Ok_Fuel&amp;Rev"}</definedName>
    <definedName name="wrn.Western._.District._.1997._.Capital._.Budget." localSheetId="18" hidden="1">{#N/A,#N/A,FALSE,"EXP97"}</definedName>
    <definedName name="wrn.Western._.District._.1997._.Capital._.Budget." localSheetId="17" hidden="1">{#N/A,#N/A,FALSE,"EXP97"}</definedName>
    <definedName name="wrn.Western._.District._.1997._.Capital._.Budget." hidden="1">{#N/A,#N/A,FALSE,"EXP97"}</definedName>
    <definedName name="wrn.WORKCAP." localSheetId="18" hidden="1">{"WCCWCLL",#N/A,FALSE,"Sheet3";"PP",#N/A,FALSE,"Sheet3";"MAT1",#N/A,FALSE,"Sheet3";"MAT2",#N/A,FALSE,"Sheet3"}</definedName>
    <definedName name="wrn.WORKCAP." localSheetId="17" hidden="1">{"WCCWCLL",#N/A,FALSE,"Sheet3";"PP",#N/A,FALSE,"Sheet3";"MAT1",#N/A,FALSE,"Sheet3";"MAT2",#N/A,FALSE,"Sheet3"}</definedName>
    <definedName name="wrn.WORKCAP." hidden="1">{"WCCWCLL",#N/A,FALSE,"Sheet3";"PP",#N/A,FALSE,"Sheet3";"MAT1",#N/A,FALSE,"Sheet3";"MAT2",#N/A,FALSE,"Sheet3"}</definedName>
    <definedName name="wrn.Workfile." localSheetId="18" hidden="1">{"PPPI FAS87 Workfile",#N/A,FALSE,"Input";"GroupBWorkfile",#N/A,FALSE,"Input";"GroupAWorkfile",#N/A,FALSE,"Input";"GainLoss",#N/A,FALSE,"GainLoss1"}</definedName>
    <definedName name="wrn.Workfile." localSheetId="17" hidden="1">{"PPPI FAS87 Workfile",#N/A,FALSE,"Input";"GroupBWorkfile",#N/A,FALSE,"Input";"GroupAWorkfile",#N/A,FALSE,"Input";"GainLoss",#N/A,FALSE,"GainLoss1"}</definedName>
    <definedName name="wrn.Workfile." hidden="1">{"PPPI FAS87 Workfile",#N/A,FALSE,"Input";"GroupBWorkfile",#N/A,FALSE,"Input";"GroupAWorkfile",#N/A,FALSE,"Input";"GainLoss",#N/A,FALSE,"GainLoss1"}</definedName>
    <definedName name="wrn.WorkfileCopies." localSheetId="18" hidden="1">{"PensWorkfile-Dyn",#N/A,TRUE,"Pensions";"PenWorkFile-IP",#N/A,TRUE,"Pensions";"OPEBWorkfile-Dyn",#N/A,TRUE,"OPEB";"OPEBWorkfile-IP",#N/A,TRUE,"OPEB";"Total-Dyn",#N/A,TRUE,"Total";"Total-IP",#N/A,TRUE,"Total"}</definedName>
    <definedName name="wrn.WorkfileCopies." localSheetId="17" hidden="1">{"PensWorkfile-Dyn",#N/A,TRUE,"Pensions";"PenWorkFile-IP",#N/A,TRUE,"Pensions";"OPEBWorkfile-Dyn",#N/A,TRUE,"OPEB";"OPEBWorkfile-IP",#N/A,TRUE,"OPEB";"Total-Dyn",#N/A,TRUE,"Total";"Total-IP",#N/A,TRUE,"Total"}</definedName>
    <definedName name="wrn.WorkfileCopies." hidden="1">{"PensWorkfile-Dyn",#N/A,TRUE,"Pensions";"PenWorkFile-IP",#N/A,TRUE,"Pensions";"OPEBWorkfile-Dyn",#N/A,TRUE,"OPEB";"OPEBWorkfile-IP",#N/A,TRUE,"OPEB";"Total-Dyn",#N/A,TRUE,"Total";"Total-IP",#N/A,TRUE,"Total"}</definedName>
    <definedName name="wrn_1" localSheetId="18" hidden="1">{#N/A,#N/A,FALSE,"Balance SPS";#N/A,#N/A,FALSE,"P&amp;L_SPS"}</definedName>
    <definedName name="wrn_1" localSheetId="17" hidden="1">{#N/A,#N/A,FALSE,"Balance SPS";#N/A,#N/A,FALSE,"P&amp;L_SPS"}</definedName>
    <definedName name="wrn_1" hidden="1">{#N/A,#N/A,FALSE,"Balance SPS";#N/A,#N/A,FALSE,"P&amp;L_SPS"}</definedName>
    <definedName name="wrn_2" localSheetId="18" hidden="1">{#N/A,#N/A,FALSE,"Balance SPS";#N/A,#N/A,FALSE,"P&amp;L_SPS"}</definedName>
    <definedName name="wrn_2" localSheetId="17" hidden="1">{#N/A,#N/A,FALSE,"Balance SPS";#N/A,#N/A,FALSE,"P&amp;L_SPS"}</definedName>
    <definedName name="wrn_2" hidden="1">{#N/A,#N/A,FALSE,"Balance SPS";#N/A,#N/A,FALSE,"P&amp;L_SPS"}</definedName>
    <definedName name="wrn_3" localSheetId="18" hidden="1">{#N/A,#N/A,FALSE,"Balance SPS";#N/A,#N/A,FALSE,"P&amp;L_SPS"}</definedName>
    <definedName name="wrn_3" localSheetId="17" hidden="1">{#N/A,#N/A,FALSE,"Balance SPS";#N/A,#N/A,FALSE,"P&amp;L_SPS"}</definedName>
    <definedName name="wrn_3" hidden="1">{#N/A,#N/A,FALSE,"Balance SPS";#N/A,#N/A,FALSE,"P&amp;L_SPS"}</definedName>
    <definedName name="wrn_4" localSheetId="18" hidden="1">{#N/A,#N/A,FALSE,"Balance SPS";#N/A,#N/A,FALSE,"P&amp;L_SPS"}</definedName>
    <definedName name="wrn_4" localSheetId="17" hidden="1">{#N/A,#N/A,FALSE,"Balance SPS";#N/A,#N/A,FALSE,"P&amp;L_SPS"}</definedName>
    <definedName name="wrn_4" hidden="1">{#N/A,#N/A,FALSE,"Balance SPS";#N/A,#N/A,FALSE,"P&amp;L_SPS"}</definedName>
    <definedName name="wrn_5" localSheetId="18" hidden="1">{#N/A,#N/A,FALSE,"Balance SPS";#N/A,#N/A,FALSE,"P&amp;L_SPS"}</definedName>
    <definedName name="wrn_5" localSheetId="17" hidden="1">{#N/A,#N/A,FALSE,"Balance SPS";#N/A,#N/A,FALSE,"P&amp;L_SPS"}</definedName>
    <definedName name="wrn_5" hidden="1">{#N/A,#N/A,FALSE,"Balance SPS";#N/A,#N/A,FALSE,"P&amp;L_SPS"}</definedName>
    <definedName name="wrn1.supp." localSheetId="18"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_1" localSheetId="18" hidden="1">{#N/A,#N/A,FALSE,"MBR PCS";#N/A,#N/A,FALSE,"MBR CIG";#N/A,#N/A,FALSE,"MBR iDEN";#N/A,#N/A,FALSE,"MBR_FWT";#N/A,#N/A,FALSE,"MBR TOTAL"}</definedName>
    <definedName name="wrn1_1" localSheetId="17" hidden="1">{#N/A,#N/A,FALSE,"MBR PCS";#N/A,#N/A,FALSE,"MBR CIG";#N/A,#N/A,FALSE,"MBR iDEN";#N/A,#N/A,FALSE,"MBR_FWT";#N/A,#N/A,FALSE,"MBR TOTAL"}</definedName>
    <definedName name="wrn1_1" hidden="1">{#N/A,#N/A,FALSE,"MBR PCS";#N/A,#N/A,FALSE,"MBR CIG";#N/A,#N/A,FALSE,"MBR iDEN";#N/A,#N/A,FALSE,"MBR_FWT";#N/A,#N/A,FALSE,"MBR TOTAL"}</definedName>
    <definedName name="wrn1_2" localSheetId="18" hidden="1">{#N/A,#N/A,FALSE,"MBR PCS";#N/A,#N/A,FALSE,"MBR CIG";#N/A,#N/A,FALSE,"MBR iDEN";#N/A,#N/A,FALSE,"MBR_FWT";#N/A,#N/A,FALSE,"MBR TOTAL"}</definedName>
    <definedName name="wrn1_2" localSheetId="17" hidden="1">{#N/A,#N/A,FALSE,"MBR PCS";#N/A,#N/A,FALSE,"MBR CIG";#N/A,#N/A,FALSE,"MBR iDEN";#N/A,#N/A,FALSE,"MBR_FWT";#N/A,#N/A,FALSE,"MBR TOTAL"}</definedName>
    <definedName name="wrn1_2" hidden="1">{#N/A,#N/A,FALSE,"MBR PCS";#N/A,#N/A,FALSE,"MBR CIG";#N/A,#N/A,FALSE,"MBR iDEN";#N/A,#N/A,FALSE,"MBR_FWT";#N/A,#N/A,FALSE,"MBR TOTAL"}</definedName>
    <definedName name="wrn1_3" localSheetId="18" hidden="1">{#N/A,#N/A,FALSE,"MBR PCS";#N/A,#N/A,FALSE,"MBR CIG";#N/A,#N/A,FALSE,"MBR iDEN";#N/A,#N/A,FALSE,"MBR_FWT";#N/A,#N/A,FALSE,"MBR TOTAL"}</definedName>
    <definedName name="wrn1_3" localSheetId="17" hidden="1">{#N/A,#N/A,FALSE,"MBR PCS";#N/A,#N/A,FALSE,"MBR CIG";#N/A,#N/A,FALSE,"MBR iDEN";#N/A,#N/A,FALSE,"MBR_FWT";#N/A,#N/A,FALSE,"MBR TOTAL"}</definedName>
    <definedName name="wrn1_3" hidden="1">{#N/A,#N/A,FALSE,"MBR PCS";#N/A,#N/A,FALSE,"MBR CIG";#N/A,#N/A,FALSE,"MBR iDEN";#N/A,#N/A,FALSE,"MBR_FWT";#N/A,#N/A,FALSE,"MBR TOTAL"}</definedName>
    <definedName name="wrn1_4" localSheetId="18" hidden="1">{#N/A,#N/A,FALSE,"MBR PCS";#N/A,#N/A,FALSE,"MBR CIG";#N/A,#N/A,FALSE,"MBR iDEN";#N/A,#N/A,FALSE,"MBR_FWT";#N/A,#N/A,FALSE,"MBR TOTAL"}</definedName>
    <definedName name="wrn1_4" localSheetId="17" hidden="1">{#N/A,#N/A,FALSE,"MBR PCS";#N/A,#N/A,FALSE,"MBR CIG";#N/A,#N/A,FALSE,"MBR iDEN";#N/A,#N/A,FALSE,"MBR_FWT";#N/A,#N/A,FALSE,"MBR TOTAL"}</definedName>
    <definedName name="wrn1_4" hidden="1">{#N/A,#N/A,FALSE,"MBR PCS";#N/A,#N/A,FALSE,"MBR CIG";#N/A,#N/A,FALSE,"MBR iDEN";#N/A,#N/A,FALSE,"MBR_FWT";#N/A,#N/A,FALSE,"MBR TOTAL"}</definedName>
    <definedName name="wrn1_5" localSheetId="18" hidden="1">{#N/A,#N/A,FALSE,"MBR PCS";#N/A,#N/A,FALSE,"MBR CIG";#N/A,#N/A,FALSE,"MBR iDEN";#N/A,#N/A,FALSE,"MBR_FWT";#N/A,#N/A,FALSE,"MBR TOTAL"}</definedName>
    <definedName name="wrn1_5" localSheetId="17" hidden="1">{#N/A,#N/A,FALSE,"MBR PCS";#N/A,#N/A,FALSE,"MBR CIG";#N/A,#N/A,FALSE,"MBR iDEN";#N/A,#N/A,FALSE,"MBR_FWT";#N/A,#N/A,FALSE,"MBR TOTAL"}</definedName>
    <definedName name="wrn1_5" hidden="1">{#N/A,#N/A,FALSE,"MBR PCS";#N/A,#N/A,FALSE,"MBR CIG";#N/A,#N/A,FALSE,"MBR iDEN";#N/A,#N/A,FALSE,"MBR_FWT";#N/A,#N/A,FALSE,"MBR TOTAL"}</definedName>
    <definedName name="wrn2.report" localSheetId="18" hidden="1">{#N/A,#N/A,FALSE,"P&amp;L";#N/A,#N/A,FALSE,"DL Worksheet";#N/A,#N/A,FALSE,"Ind. Cell";#N/A,#N/A,FALSE,"Capital";#N/A,#N/A,FALSE,"Tooling";#N/A,#N/A,FALSE,"LRP"}</definedName>
    <definedName name="wrn2.report" localSheetId="17" hidden="1">{#N/A,#N/A,FALSE,"P&amp;L";#N/A,#N/A,FALSE,"DL Worksheet";#N/A,#N/A,FALSE,"Ind. Cell";#N/A,#N/A,FALSE,"Capital";#N/A,#N/A,FALSE,"Tooling";#N/A,#N/A,FALSE,"LRP"}</definedName>
    <definedName name="wrn2.report" hidden="1">{#N/A,#N/A,FALSE,"P&amp;L";#N/A,#N/A,FALSE,"DL Worksheet";#N/A,#N/A,FALSE,"Ind. Cell";#N/A,#N/A,FALSE,"Capital";#N/A,#N/A,FALSE,"Tooling";#N/A,#N/A,FALSE,"LRP"}</definedName>
    <definedName name="wrna"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18"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17"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lll"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c"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18"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17"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localSheetId="18" hidden="1">{#N/A,#N/A,FALSE,"Headcount_PCS ";#N/A,#N/A,FALSE,"Headcount CIG";#N/A,#N/A,FALSE,"Headcount iDEN";#N/A,#N/A,FALSE,"JAG PLANT TREND"}</definedName>
    <definedName name="wrne" localSheetId="17" hidden="1">{#N/A,#N/A,FALSE,"Headcount_PCS ";#N/A,#N/A,FALSE,"Headcount CIG";#N/A,#N/A,FALSE,"Headcount iDEN";#N/A,#N/A,FALSE,"JAG PLANT TREND"}</definedName>
    <definedName name="wrne" hidden="1">{#N/A,#N/A,FALSE,"Headcount_PCS ";#N/A,#N/A,FALSE,"Headcount CIG";#N/A,#N/A,FALSE,"Headcount iDEN";#N/A,#N/A,FALSE,"JAG PLANT TREND"}</definedName>
    <definedName name="wrne_1" localSheetId="18" hidden="1">{#N/A,#N/A,FALSE,"Headcount_PCS ";#N/A,#N/A,FALSE,"Headcount CIG";#N/A,#N/A,FALSE,"Headcount iDEN";#N/A,#N/A,FALSE,"JAG PLANT TREND"}</definedName>
    <definedName name="wrne_1" localSheetId="17" hidden="1">{#N/A,#N/A,FALSE,"Headcount_PCS ";#N/A,#N/A,FALSE,"Headcount CIG";#N/A,#N/A,FALSE,"Headcount iDEN";#N/A,#N/A,FALSE,"JAG PLANT TREND"}</definedName>
    <definedName name="wrne_1" hidden="1">{#N/A,#N/A,FALSE,"Headcount_PCS ";#N/A,#N/A,FALSE,"Headcount CIG";#N/A,#N/A,FALSE,"Headcount iDEN";#N/A,#N/A,FALSE,"JAG PLANT TREND"}</definedName>
    <definedName name="wrne_2" localSheetId="18" hidden="1">{#N/A,#N/A,FALSE,"Headcount_PCS ";#N/A,#N/A,FALSE,"Headcount CIG";#N/A,#N/A,FALSE,"Headcount iDEN";#N/A,#N/A,FALSE,"JAG PLANT TREND"}</definedName>
    <definedName name="wrne_2" localSheetId="17" hidden="1">{#N/A,#N/A,FALSE,"Headcount_PCS ";#N/A,#N/A,FALSE,"Headcount CIG";#N/A,#N/A,FALSE,"Headcount iDEN";#N/A,#N/A,FALSE,"JAG PLANT TREND"}</definedName>
    <definedName name="wrne_2" hidden="1">{#N/A,#N/A,FALSE,"Headcount_PCS ";#N/A,#N/A,FALSE,"Headcount CIG";#N/A,#N/A,FALSE,"Headcount iDEN";#N/A,#N/A,FALSE,"JAG PLANT TREND"}</definedName>
    <definedName name="wrne_3" localSheetId="18" hidden="1">{#N/A,#N/A,FALSE,"Headcount_PCS ";#N/A,#N/A,FALSE,"Headcount CIG";#N/A,#N/A,FALSE,"Headcount iDEN";#N/A,#N/A,FALSE,"JAG PLANT TREND"}</definedName>
    <definedName name="wrne_3" localSheetId="17" hidden="1">{#N/A,#N/A,FALSE,"Headcount_PCS ";#N/A,#N/A,FALSE,"Headcount CIG";#N/A,#N/A,FALSE,"Headcount iDEN";#N/A,#N/A,FALSE,"JAG PLANT TREND"}</definedName>
    <definedName name="wrne_3" hidden="1">{#N/A,#N/A,FALSE,"Headcount_PCS ";#N/A,#N/A,FALSE,"Headcount CIG";#N/A,#N/A,FALSE,"Headcount iDEN";#N/A,#N/A,FALSE,"JAG PLANT TREND"}</definedName>
    <definedName name="wrne_4" localSheetId="18" hidden="1">{#N/A,#N/A,FALSE,"Headcount_PCS ";#N/A,#N/A,FALSE,"Headcount CIG";#N/A,#N/A,FALSE,"Headcount iDEN";#N/A,#N/A,FALSE,"JAG PLANT TREND"}</definedName>
    <definedName name="wrne_4" localSheetId="17" hidden="1">{#N/A,#N/A,FALSE,"Headcount_PCS ";#N/A,#N/A,FALSE,"Headcount CIG";#N/A,#N/A,FALSE,"Headcount iDEN";#N/A,#N/A,FALSE,"JAG PLANT TREND"}</definedName>
    <definedName name="wrne_4" hidden="1">{#N/A,#N/A,FALSE,"Headcount_PCS ";#N/A,#N/A,FALSE,"Headcount CIG";#N/A,#N/A,FALSE,"Headcount iDEN";#N/A,#N/A,FALSE,"JAG PLANT TREND"}</definedName>
    <definedName name="wrne_5" localSheetId="18" hidden="1">{#N/A,#N/A,FALSE,"Headcount_PCS ";#N/A,#N/A,FALSE,"Headcount CIG";#N/A,#N/A,FALSE,"Headcount iDEN";#N/A,#N/A,FALSE,"JAG PLANT TREND"}</definedName>
    <definedName name="wrne_5" localSheetId="17" hidden="1">{#N/A,#N/A,FALSE,"Headcount_PCS ";#N/A,#N/A,FALSE,"Headcount CIG";#N/A,#N/A,FALSE,"Headcount iDEN";#N/A,#N/A,FALSE,"JAG PLANT TREND"}</definedName>
    <definedName name="wrne_5" hidden="1">{#N/A,#N/A,FALSE,"Headcount_PCS ";#N/A,#N/A,FALSE,"Headcount CIG";#N/A,#N/A,FALSE,"Headcount iDEN";#N/A,#N/A,FALSE,"JAG PLANT TREND"}</definedName>
    <definedName name="WS">#REF!</definedName>
    <definedName name="wstsreggh">#REF!</definedName>
    <definedName name="wsxxx" localSheetId="18" hidden="1">{#N/A,#N/A,FALSE,"Total";#N/A,#N/A,FALSE,"ASNS";#N/A,#N/A,FALSE,"PNCNS";#N/A,#N/A,FALSE,"DSNS";#N/A,#N/A,FALSE,"TNS"}</definedName>
    <definedName name="wsxxx" localSheetId="17" hidden="1">{#N/A,#N/A,FALSE,"Total";#N/A,#N/A,FALSE,"ASNS";#N/A,#N/A,FALSE,"PNCNS";#N/A,#N/A,FALSE,"DSNS";#N/A,#N/A,FALSE,"TNS"}</definedName>
    <definedName name="wsxxx" hidden="1">{#N/A,#N/A,FALSE,"Total";#N/A,#N/A,FALSE,"ASNS";#N/A,#N/A,FALSE,"PNCNS";#N/A,#N/A,FALSE,"DSNS";#N/A,#N/A,FALSE,"TNS"}</definedName>
    <definedName name="wsxxxx" localSheetId="18" hidden="1">{#N/A,#N/A,FALSE,"QTR Total";#N/A,#N/A,FALSE,"QTR ASNS";#N/A,#N/A,FALSE,"QTR PNCNS";#N/A,#N/A,FALSE,"QTR DSNS";#N/A,#N/A,FALSE,"QTR TNS"}</definedName>
    <definedName name="wsxxxx" localSheetId="17" hidden="1">{#N/A,#N/A,FALSE,"QTR Total";#N/A,#N/A,FALSE,"QTR ASNS";#N/A,#N/A,FALSE,"QTR PNCNS";#N/A,#N/A,FALSE,"QTR DSNS";#N/A,#N/A,FALSE,"QTR TNS"}</definedName>
    <definedName name="wsxxxx" hidden="1">{#N/A,#N/A,FALSE,"QTR Total";#N/A,#N/A,FALSE,"QTR ASNS";#N/A,#N/A,FALSE,"QTR PNCNS";#N/A,#N/A,FALSE,"QTR DSNS";#N/A,#N/A,FALSE,"QTR TNS"}</definedName>
    <definedName name="WTG">#REF!</definedName>
    <definedName name="WTG_Erec_Per_Dy">#REF!</definedName>
    <definedName name="WTG_FND">#REF!</definedName>
    <definedName name="WTG_Hub_Ht_Eng">#REF!</definedName>
    <definedName name="WTG_Hub_Ht_Met">#REF!</definedName>
    <definedName name="WTG_Install">#REF!</definedName>
    <definedName name="WTG_kW_Output">#REF!</definedName>
    <definedName name="WTG_Params">#REF!</definedName>
    <definedName name="WTG_Precomm">#REF!</definedName>
    <definedName name="WTG_Qty" localSheetId="17">#REF!</definedName>
    <definedName name="WTG_Qty">#REF!</definedName>
    <definedName name="WTG_rating">#REF!</definedName>
    <definedName name="WTG_rating7" localSheetId="17">#REF!</definedName>
    <definedName name="WTG_rating7">#REF!</definedName>
    <definedName name="WTG_Rotor_Dia_Eng">#REF!</definedName>
    <definedName name="WTG_Rotor_Dia_Met">#REF!</definedName>
    <definedName name="WTG_Ship_Ocean">#REF!</definedName>
    <definedName name="WTG_Ship_Overland">#REF!</definedName>
    <definedName name="WTG_SU_Comm">#REF!</definedName>
    <definedName name="WTG_Twr_Ht_Eng">#REF!</definedName>
    <definedName name="WTG_Twr_Ht_Met">#REF!</definedName>
    <definedName name="WTG_TWR_MFG">#REF!</definedName>
    <definedName name="WTG_Vendor_Model">#REF!</definedName>
    <definedName name="WVDENOM">#REF!</definedName>
    <definedName name="WVFACTOR">#REF!</definedName>
    <definedName name="wvi" localSheetId="18" hidden="1">{#N/A,#N/A,FALSE,"SUMMARY";#N/A,#N/A,FALSE,"INPUTDATA";#N/A,#N/A,FALSE,"Condenser Performance"}</definedName>
    <definedName name="wvi" localSheetId="17" hidden="1">{#N/A,#N/A,FALSE,"SUMMARY";#N/A,#N/A,FALSE,"INPUTDATA";#N/A,#N/A,FALSE,"Condenser Performance"}</definedName>
    <definedName name="wvi" hidden="1">{#N/A,#N/A,FALSE,"SUMMARY";#N/A,#N/A,FALSE,"INPUTDATA";#N/A,#N/A,FALSE,"Condenser Performance"}</definedName>
    <definedName name="WVNUMER">#REF!</definedName>
    <definedName name="wvo" localSheetId="18" hidden="1">{"EXCELHLP.HLP!1802";5;10;5;10;13;13;13;8;5;5;10;14;13;13;13;13;5;10;14;13;5;10;1;2;24}</definedName>
    <definedName name="wvo" localSheetId="17" hidden="1">{"EXCELHLP.HLP!1802";5;10;5;10;13;13;13;8;5;5;10;14;13;13;13;13;5;10;14;13;5;10;1;2;24}</definedName>
    <definedName name="wvo" hidden="1">{"EXCELHLP.HLP!1802";5;10;5;10;13;13;13;8;5;5;10;14;13;13;13;13;5;10;14;13;5;10;1;2;24}</definedName>
    <definedName name="wvu.All._.of._.Report." localSheetId="18" hidden="1">{FALSE,TRUE,-2,-16.25,606,391.5,FALSE,FALSE,TRUE,TRUE,0,1,#N/A,1,#N/A,8.40766550522648,18.3448275862069,1,FALSE,FALSE,3,TRUE,1,FALSE,100,"Swvu.All._.of._.Report.","ACwvu.All._.of._.Report.",#N/A,FALSE,FALSE,0,0,0.5,0,2,"&amp;R&amp;7ABM/PAK
&amp;F
&amp;D
&amp;T","",TRUE,FALSE,FALSE,FALSE,1,68,#N/A,#N/A,FALSE,FALSE,#N/A,#N/A,FALSE,FALSE,FALSE,1,300,300,FALSE,FALSE,TRUE,TRUE,TRUE}</definedName>
    <definedName name="wvu.All._.of._.Report." hidden="1">{FALSE,TRUE,-2,-16.25,606,391.5,FALSE,FALSE,TRUE,TRUE,0,1,#N/A,1,#N/A,8.40766550522648,18.3448275862069,1,FALSE,FALSE,3,TRUE,1,FALSE,100,"Swvu.All._.of._.Report.","ACwvu.All._.of._.Report.",#N/A,FALSE,FALSE,0,0,0.5,0,2,"&amp;R&amp;7ABM/PAK
&amp;F
&amp;D
&amp;T","",TRUE,FALSE,FALSE,FALSE,1,68,#N/A,#N/A,FALSE,FALSE,#N/A,#N/A,FALSE,FALSE,FALSE,1,300,300,FALSE,FALSE,TRUE,TRUE,TRUE}</definedName>
    <definedName name="wvu.Assumptions." localSheetId="18"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localSheetId="17"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hidden="1">{TRUE,TRUE,-1.25,-15.5,484.5,253.5,FALSE,FALSE,TRUE,TRUE,0,1,#N/A,1,3,14.8947368421053,2,3,FALSE,TRUE,3,TRUE,1,TRUE,80,"Swvu.Assumptions.","ACwvu.Assumptions.",#N/A,FALSE,FALSE,0.65,0.5,1.25,1,1,"","",TRUE,FALSE,FALSE,FALSE,1,#N/A,1,1,"=R1C1:R64C13",FALSE,"Rwvu.Assumptions.",#N/A,FALSE,FALSE,FALSE,1,#N/A,#N/A,FALSE,FALSE,TRUE,TRUE,TRUE}</definedName>
    <definedName name="wvu.capexsum." localSheetId="18" hidden="1">{TRUE,TRUE,-1.25,-15.5,604.5,343.5,FALSE,FALSE,TRUE,TRUE,0,1,2,1,4,1,3,4,TRUE,TRUE,3,TRUE,1,TRUE,85,"Swvu.capexsum.","ACwvu.capexsum.",#N/A,FALSE,FALSE,0.75,0.75,1,1,2,"","",TRUE,FALSE,FALSE,FALSE,1,100,#N/A,#N/A,"=R1C1:R24C12",FALSE,#N/A,#N/A,FALSE,FALSE,FALSE,1,#N/A,#N/A,FALSE,FALSE,TRUE,TRUE,TRUE}</definedName>
    <definedName name="wvu.capexsum." localSheetId="17" hidden="1">{TRUE,TRUE,-1.25,-15.5,604.5,343.5,FALSE,FALSE,TRUE,TRUE,0,1,2,1,4,1,3,4,TRUE,TRUE,3,TRUE,1,TRUE,85,"Swvu.capexsum.","ACwvu.capexsum.",#N/A,FALSE,FALSE,0.75,0.75,1,1,2,"","",TRUE,FALSE,FALSE,FALSE,1,100,#N/A,#N/A,"=R1C1:R24C12",FALSE,#N/A,#N/A,FALSE,FALSE,FALSE,1,#N/A,#N/A,FALSE,FALSE,TRUE,TRUE,TRUE}</definedName>
    <definedName name="wvu.capexsum." hidden="1">{TRUE,TRUE,-1.25,-15.5,604.5,343.5,FALSE,FALSE,TRUE,TRUE,0,1,2,1,4,1,3,4,TRUE,TRUE,3,TRUE,1,TRUE,85,"Swvu.capexsum.","ACwvu.capexsum.",#N/A,FALSE,FALSE,0.75,0.75,1,1,2,"","",TRUE,FALSE,FALSE,FALSE,1,100,#N/A,#N/A,"=R1C1:R24C12",FALSE,#N/A,#N/A,FALSE,FALSE,FALSE,1,#N/A,#N/A,FALSE,FALSE,TRUE,TRUE,TRUE}</definedName>
    <definedName name="wvu.Comments._.MTH." localSheetId="18" hidden="1">{FALSE,TRUE,-2,-16.25,606,391.5,FALSE,FALSE,TRUE,TRUE,0,1,#N/A,1,#N/A,8.40766550522648,18.3448275862069,1,FALSE,FALSE,3,TRUE,1,FALSE,100,"Swvu.Comments._.MTH.","ACwvu.Comments._.MTH.",#N/A,FALSE,FALSE,0,0,0.5,0,2,"&amp;R&amp;7ABM/PAK
&amp;F
&amp;D
&amp;T","",TRUE,FALSE,FALSE,FALSE,1,68,#N/A,#N/A,FALSE,FALSE,"Rwvu.Comments._.MTH.",#N/A,FALSE,FALSE,FALSE,1,300,300,FALSE,FALSE,TRUE,TRUE,TRUE}</definedName>
    <definedName name="wvu.Comments._.MTH." hidden="1">{FALSE,TRUE,-2,-16.25,606,391.5,FALSE,FALSE,TRUE,TRUE,0,1,#N/A,1,#N/A,8.40766550522648,18.3448275862069,1,FALSE,FALSE,3,TRUE,1,FALSE,100,"Swvu.Comments._.MTH.","ACwvu.Comments._.MTH.",#N/A,FALSE,FALSE,0,0,0.5,0,2,"&amp;R&amp;7ABM/PAK
&amp;F
&amp;D
&amp;T","",TRUE,FALSE,FALSE,FALSE,1,68,#N/A,#N/A,FALSE,FALSE,"Rwvu.Comments._.MTH.",#N/A,FALSE,FALSE,FALSE,1,300,300,FALSE,FALSE,TRUE,TRUE,TRUE}</definedName>
    <definedName name="wvu.Comments._.QTR." localSheetId="18" hidden="1">{FALSE,TRUE,-2,-16.25,606,391.5,FALSE,FALSE,TRUE,TRUE,0,1,#N/A,1,#N/A,15.3728222996516,18.3448275862069,1,FALSE,FALSE,3,TRUE,1,FALSE,100,"Swvu.Comments._.QTR.","ACwvu.Comments._.QTR.",#N/A,FALSE,FALSE,0,0,0.5,0,2,"&amp;R&amp;7ABM/PAK
&amp;F
&amp;D
&amp;T","",TRUE,FALSE,FALSE,FALSE,1,68,#N/A,#N/A,FALSE,FALSE,"Rwvu.Comments._.QTR.",#N/A,FALSE,FALSE,FALSE,1,300,300,FALSE,FALSE,TRUE,TRUE,TRUE}</definedName>
    <definedName name="wvu.Comments._.QTR." hidden="1">{FALSE,TRUE,-2,-16.25,606,391.5,FALSE,FALSE,TRUE,TRUE,0,1,#N/A,1,#N/A,15.3728222996516,18.3448275862069,1,FALSE,FALSE,3,TRUE,1,FALSE,100,"Swvu.Comments._.QTR.","ACwvu.Comments._.QTR.",#N/A,FALSE,FALSE,0,0,0.5,0,2,"&amp;R&amp;7ABM/PAK
&amp;F
&amp;D
&amp;T","",TRUE,FALSE,FALSE,FALSE,1,68,#N/A,#N/A,FALSE,FALSE,"Rwvu.Comments._.QTR.",#N/A,FALSE,FALSE,FALSE,1,300,300,FALSE,FALSE,TRUE,TRUE,TRUE}</definedName>
    <definedName name="wvu.Comments._.YTD." localSheetId="18" hidden="1">{FALSE,TRUE,-2,-16.25,606,391.5,FALSE,FALSE,TRUE,TRUE,0,1,#N/A,1,#N/A,22.3066202090592,18.3448275862069,1,FALSE,FALSE,3,TRUE,1,FALSE,100,"Swvu.Comments._.YTD.","ACwvu.Comments._.YTD.",#N/A,FALSE,FALSE,0,0,0.5,0,2,"&amp;R&amp;7ABM/PAK
&amp;F
&amp;D
&amp;T","",TRUE,FALSE,FALSE,FALSE,1,68,#N/A,#N/A,FALSE,FALSE,"Rwvu.Comments._.YTD.",#N/A,FALSE,FALSE,FALSE,1,300,300,FALSE,FALSE,TRUE,TRUE,TRUE}</definedName>
    <definedName name="wvu.Comments._.YTD." hidden="1">{FALSE,TRUE,-2,-16.25,606,391.5,FALSE,FALSE,TRUE,TRUE,0,1,#N/A,1,#N/A,22.3066202090592,18.3448275862069,1,FALSE,FALSE,3,TRUE,1,FALSE,100,"Swvu.Comments._.YTD.","ACwvu.Comments._.YTD.",#N/A,FALSE,FALSE,0,0,0.5,0,2,"&amp;R&amp;7ABM/PAK
&amp;F
&amp;D
&amp;T","",TRUE,FALSE,FALSE,FALSE,1,68,#N/A,#N/A,FALSE,FALSE,"Rwvu.Comments._.YTD.",#N/A,FALSE,FALSE,FALSE,1,300,300,FALSE,FALSE,TRUE,TRUE,TRUE}</definedName>
    <definedName name="wvu.DATABASE." localSheetId="18"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17"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earnings." localSheetId="18" hidden="1">{TRUE,TRUE,-1.25,-15.5,604.5,343.5,FALSE,FALSE,TRUE,TRUE,0,1,2,1,5,1,4,4,TRUE,TRUE,3,TRUE,1,TRUE,85,"Swvu.earnings.","ACwvu.earnings.",#N/A,FALSE,FALSE,0.75,0.75,1,1,2,"","",TRUE,FALSE,FALSE,FALSE,1,#N/A,1,1,"=R1C1:R39C12",FALSE,#N/A,#N/A,FALSE,FALSE,FALSE,1,#N/A,#N/A,FALSE,FALSE,TRUE,TRUE,TRUE}</definedName>
    <definedName name="wvu.earnings." localSheetId="17" hidden="1">{TRUE,TRUE,-1.25,-15.5,604.5,343.5,FALSE,FALSE,TRUE,TRUE,0,1,2,1,5,1,4,4,TRUE,TRUE,3,TRUE,1,TRUE,85,"Swvu.earnings.","ACwvu.earnings.",#N/A,FALSE,FALSE,0.75,0.75,1,1,2,"","",TRUE,FALSE,FALSE,FALSE,1,#N/A,1,1,"=R1C1:R39C12",FALSE,#N/A,#N/A,FALSE,FALSE,FALSE,1,#N/A,#N/A,FALSE,FALSE,TRUE,TRUE,TRUE}</definedName>
    <definedName name="wvu.earnings." hidden="1">{TRUE,TRUE,-1.25,-15.5,604.5,343.5,FALSE,FALSE,TRUE,TRUE,0,1,2,1,5,1,4,4,TRUE,TRUE,3,TRUE,1,TRUE,85,"Swvu.earnings.","ACwvu.earnings.",#N/A,FALSE,FALSE,0.75,0.75,1,1,2,"","",TRUE,FALSE,FALSE,FALSE,1,#N/A,1,1,"=R1C1:R39C12",FALSE,#N/A,#N/A,FALSE,FALSE,FALSE,1,#N/A,#N/A,FALSE,FALSE,TRUE,TRUE,TRUE}</definedName>
    <definedName name="wvu.foreign._.oil._.and._.gas._.results." localSheetId="18"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localSheetId="17"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inputs._.raw._.data."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MTH._.QTR._.YTD." localSheetId="18" hidden="1">{TRUE,TRUE,-1.25,-15.5,604.5,366.75,FALSE,FALSE,TRUE,TRUE,0,1,#N/A,1,#N/A,9.5609756097561,19.6363636363636,1,FALSE,FALSE,3,TRUE,1,FALSE,100,"Swvu.MTH._.QTR._.YTD.","ACwvu.MTH._.QTR._.YTD.",#N/A,FALSE,FALSE,0.15,0.15,0.75,0,2,"&amp;R&amp;8ABM/PAK, &amp;F, &amp;D, &amp;T","",FALSE,FALSE,FALSE,FALSE,2,66,#N/A,#N/A,"=R1C1:R87C23",FALSE,#N/A,#N/A,FALSE,FALSE,FALSE,1,65532,65532,FALSE,FALSE,TRUE,TRUE,TRUE}</definedName>
    <definedName name="wvu.MTH._.QTR._.YTD." hidden="1">{TRUE,TRUE,-1.25,-15.5,604.5,366.75,FALSE,FALSE,TRUE,TRUE,0,1,#N/A,1,#N/A,9.5609756097561,19.6363636363636,1,FALSE,FALSE,3,TRUE,1,FALSE,100,"Swvu.MTH._.QTR._.YTD.","ACwvu.MTH._.QTR._.YTD.",#N/A,FALSE,FALSE,0.15,0.15,0.75,0,2,"&amp;R&amp;8ABM/PAK, &amp;F, &amp;D, &amp;T","",FALSE,FALSE,FALSE,FALSE,2,66,#N/A,#N/A,"=R1C1:R87C23",FALSE,#N/A,#N/A,FALSE,FALSE,FALSE,1,65532,65532,FALSE,FALSE,TRUE,TRUE,TRUE}</definedName>
    <definedName name="wvu.MTH._.YTD." localSheetId="18" hidden="1">{TRUE,TRUE,-1.25,-15.5,604.5,366.75,FALSE,FALSE,TRUE,TRUE,0,1,#N/A,1,#N/A,14.4883720930233,19.6363636363636,1,FALSE,FALSE,3,TRUE,1,FALSE,100,"Swvu.MTH._.YTD.","ACwvu.MTH._.YTD.",#N/A,FALSE,FALSE,0.15,0.15,0.75,0,2,"&amp;R&amp;8ABM/PAK, &amp;F, &amp;D, &amp;T","",FALSE,FALSE,FALSE,FALSE,2,66,#N/A,#N/A,"=R1C1:R87C23",FALSE,"Rwvu.MTH._.YTD.",#N/A,FALSE,FALSE,FALSE,1,65532,65532,FALSE,FALSE,TRUE,TRUE,TRUE}</definedName>
    <definedName name="wvu.MTH._.YTD." hidden="1">{TRUE,TRUE,-1.25,-15.5,604.5,366.75,FALSE,FALSE,TRUE,TRUE,0,1,#N/A,1,#N/A,14.4883720930233,19.6363636363636,1,FALSE,FALSE,3,TRUE,1,FALSE,100,"Swvu.MTH._.YTD.","ACwvu.MTH._.YTD.",#N/A,FALSE,FALSE,0.15,0.15,0.75,0,2,"&amp;R&amp;8ABM/PAK, &amp;F, &amp;D, &amp;T","",FALSE,FALSE,FALSE,FALSE,2,66,#N/A,#N/A,"=R1C1:R87C23",FALSE,"Rwvu.MTH._.YTD.",#N/A,FALSE,FALSE,FALSE,1,65532,65532,FALSE,FALSE,TRUE,TRUE,TRUE}</definedName>
    <definedName name="wvu.normal._.growth." localSheetId="18"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localSheetId="17"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oil._.and._.gas._.details." localSheetId="18"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localSheetId="17"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hidden="1">{TRUE,TRUE,-1.25,-15.5,604.5,343.5,FALSE,FALSE,TRUE,TRUE,0,1,#N/A,1,35,14.1666666666667,3,3,FALSE,TRUE,3,TRUE,1,TRUE,85,"Swvu.oil._.and._.gas._.details.","ACwvu.oil._.and._.gas._.details.",#N/A,FALSE,FALSE,0.75,0.75,1,1,1,"","",TRUE,FALSE,FALSE,FALSE,1,#N/A,1,1,"=R1C1:R59C11","=R1:R3",#N/A,#N/A,FALSE,FALSE,FALSE,1,#N/A,#N/A,FALSE,FALSE,TRUE,TRUE,TRUE}</definedName>
    <definedName name="wvu.OP." localSheetId="18"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17"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qtr._.earnings._.model." localSheetId="18" hidden="1">{TRUE,TRUE,-1.25,-15.5,604.5,343.5,FALSE,FALSE,TRUE,TRUE,0,1,5,1,5,1,4,4,TRUE,TRUE,3,TRUE,1,TRUE,80,"Swvu.qtr._.earnings._.model.","ACwvu.qtr._.earnings._.model.",#N/A,FALSE,FALSE,0.65,0.5,1.25,1,2,"","",TRUE,FALSE,FALSE,FALSE,1,#N/A,1,1,"=R1C1:R36C16",FALSE,#N/A,#N/A,FALSE,FALSE,FALSE,1,#N/A,#N/A,FALSE,FALSE,TRUE,TRUE,TRUE}</definedName>
    <definedName name="wvu.qtr._.earnings._.model." localSheetId="17" hidden="1">{TRUE,TRUE,-1.25,-15.5,604.5,343.5,FALSE,FALSE,TRUE,TRUE,0,1,5,1,5,1,4,4,TRUE,TRUE,3,TRUE,1,TRUE,80,"Swvu.qtr._.earnings._.model.","ACwvu.qtr._.earnings._.model.",#N/A,FALSE,FALSE,0.65,0.5,1.25,1,2,"","",TRUE,FALSE,FALSE,FALSE,1,#N/A,1,1,"=R1C1:R36C16",FALSE,#N/A,#N/A,FALSE,FALSE,FALSE,1,#N/A,#N/A,FALSE,FALSE,TRUE,TRUE,TRUE}</definedName>
    <definedName name="wvu.qtr._.earnings._.model." hidden="1">{TRUE,TRUE,-1.25,-15.5,604.5,343.5,FALSE,FALSE,TRUE,TRUE,0,1,5,1,5,1,4,4,TRUE,TRUE,3,TRUE,1,TRUE,80,"Swvu.qtr._.earnings._.model.","ACwvu.qtr._.earnings._.model.",#N/A,FALSE,FALSE,0.65,0.5,1.25,1,2,"","",TRUE,FALSE,FALSE,FALSE,1,#N/A,1,1,"=R1C1:R36C16",FALSE,#N/A,#N/A,FALSE,FALSE,FALSE,1,#N/A,#N/A,FALSE,FALSE,TRUE,TRUE,TRUE}</definedName>
    <definedName name="wvu.qtr._.for._.IR." localSheetId="18" hidden="1">{TRUE,TRUE,-1.25,-15.5,604.5,343.5,FALSE,FALSE,TRUE,TRUE,0,1,2,1,13,1,4,4,TRUE,TRUE,3,TRUE,1,TRUE,80,"Swvu.qtr._.for._.IR.","ACwvu.qtr._.for._.IR.",#N/A,FALSE,FALSE,0.65,0.5,1.25,1,2,"","",TRUE,FALSE,FALSE,FALSE,1,#N/A,1,1,"=R1C1:R33C11",FALSE,#N/A,#N/A,FALSE,FALSE,FALSE,1,#N/A,#N/A,FALSE,FALSE,TRUE,TRUE,TRUE}</definedName>
    <definedName name="wvu.qtr._.for._.IR." localSheetId="17" hidden="1">{TRUE,TRUE,-1.25,-15.5,604.5,343.5,FALSE,FALSE,TRUE,TRUE,0,1,2,1,13,1,4,4,TRUE,TRUE,3,TRUE,1,TRUE,80,"Swvu.qtr._.for._.IR.","ACwvu.qtr._.for._.IR.",#N/A,FALSE,FALSE,0.65,0.5,1.25,1,2,"","",TRUE,FALSE,FALSE,FALSE,1,#N/A,1,1,"=R1C1:R33C11",FALSE,#N/A,#N/A,FALSE,FALSE,FALSE,1,#N/A,#N/A,FALSE,FALSE,TRUE,TRUE,TRUE}</definedName>
    <definedName name="wvu.qtr._.for._.IR." hidden="1">{TRUE,TRUE,-1.25,-15.5,604.5,343.5,FALSE,FALSE,TRUE,TRUE,0,1,2,1,13,1,4,4,TRUE,TRUE,3,TRUE,1,TRUE,80,"Swvu.qtr._.for._.IR.","ACwvu.qtr._.for._.IR.",#N/A,FALSE,FALSE,0.65,0.5,1.25,1,2,"","",TRUE,FALSE,FALSE,FALSE,1,#N/A,1,1,"=R1C1:R33C11",FALSE,#N/A,#N/A,FALSE,FALSE,FALSE,1,#N/A,#N/A,FALSE,FALSE,TRUE,TRUE,TRUE}</definedName>
    <definedName name="wvu.summary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able." localSheetId="18"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localSheetId="17"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WP1." localSheetId="18" hidden="1">{TRUE,TRUE,-1.25,-15.5,484.5,279.75,FALSE,FALSE,TRUE,TRUE,0,3,#N/A,1,#N/A,6.54545454545454,15.55,1,FALSE,FALSE,3,TRUE,1,FALSE,100,"Swvu.WP1.","ACwvu.WP1.",1,FALSE,FALSE,0.25,0.25,0.25,0.25,1,"","&amp;L&amp;D &amp;T NBW&amp;C&amp;P&amp;R&amp;F",FALSE,FALSE,FALSE,FALSE,1,100,#N/A,#N/A,FALSE,FALSE,#N/A,#N/A,FALSE,FALSE}</definedName>
    <definedName name="wvu.WP1." localSheetId="17"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ww" localSheetId="18" hidden="1">{"Alles",#N/A,FALSE,"H A Ü"}</definedName>
    <definedName name="WW" localSheetId="17">#REF!,#REF!,#REF!,#REF!</definedName>
    <definedName name="ww" hidden="1">{"Alles",#N/A,FALSE,"H A Ü"}</definedName>
    <definedName name="ww.Rele" localSheetId="18" hidden="1">{#N/A,#N/A,FALSE,"Title Page";#N/A,#N/A,FALSE,"Conclusions";#N/A,#N/A,FALSE,"Assum.";#N/A,#N/A,FALSE,"Sun  DCF-WC-Dep";#N/A,#N/A,FALSE,"MarketValue";#N/A,#N/A,FALSE,"BalSheet";#N/A,#N/A,FALSE,"WACC";#N/A,#N/A,FALSE,"PC+ Info.";#N/A,#N/A,FALSE,"PC+Info_2"}</definedName>
    <definedName name="ww.Rele" localSheetId="17"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H">#REF!</definedName>
    <definedName name="www" localSheetId="18" hidden="1">{"Kontenverteilung",#N/A,FALSE,"H A Ü"}</definedName>
    <definedName name="www" localSheetId="17">#REF!,#REF!,#REF!,#REF!</definedName>
    <definedName name="www" hidden="1">{"Kontenverteilung",#N/A,FALSE,"H A Ü"}</definedName>
    <definedName name="Wyoming">#REF!</definedName>
    <definedName name="x" localSheetId="18" hidden="1">{#N/A,#N/A,FALSE,"Earnings release"}</definedName>
    <definedName name="x" localSheetId="17">HLOOKUP(ProjectYear,tblEnergyRate,swEnergytbl+1)</definedName>
    <definedName name="x" hidden="1">{#N/A,#N/A,FALSE,"Earnings release"}</definedName>
    <definedName name="xcbv">#REF!</definedName>
    <definedName name="Xcel" localSheetId="19">#REF!</definedName>
    <definedName name="Xcel" localSheetId="1">#REF!</definedName>
    <definedName name="Xcel" localSheetId="15">#REF!</definedName>
    <definedName name="Xcel" localSheetId="17">#REF!</definedName>
    <definedName name="Xcel">#REF!</definedName>
    <definedName name="Xcel_COS" localSheetId="19">#REF!</definedName>
    <definedName name="Xcel_COS" localSheetId="1">#REF!</definedName>
    <definedName name="Xcel_COS" localSheetId="2">#REF!</definedName>
    <definedName name="Xcel_COS" localSheetId="15">#REF!</definedName>
    <definedName name="Xcel_COS" localSheetId="17">#REF!</definedName>
    <definedName name="Xcel_COS">#REF!</definedName>
    <definedName name="Xena_00">#REF!</definedName>
    <definedName name="Xena_01">#REF!</definedName>
    <definedName name="Xena_98">#REF!</definedName>
    <definedName name="Xena_99">#REF!</definedName>
    <definedName name="XenaAniVideo_98">#REF!</definedName>
    <definedName name="XenaAniVideo_99">#REF!</definedName>
    <definedName name="xfgh">#REF!</definedName>
    <definedName name="xgfad">#REF!</definedName>
    <definedName name="xhfg">#REF!</definedName>
    <definedName name="XLRG_GE">#REF!</definedName>
    <definedName name="XLRG_GJ">#REF!</definedName>
    <definedName name="xpg" localSheetId="18" hidden="1">{"detail305",#N/A,FALSE,"BI-305"}</definedName>
    <definedName name="xpg" hidden="1">{"detail305",#N/A,FALSE,"BI-305"}</definedName>
    <definedName name="xr">#REF!</definedName>
    <definedName name="XRatio">#REF!</definedName>
    <definedName name="XREF_COLUMN_1" localSheetId="17" hidden="1">#REF!</definedName>
    <definedName name="XREF_COLUMN_1" hidden="1">#REF!</definedName>
    <definedName name="XREF_COLUMN_2" localSheetId="17" hidden="1">#REF!</definedName>
    <definedName name="XREF_COLUMN_2" hidden="1">#REF!</definedName>
    <definedName name="XREF_COLUMN_3" localSheetId="17" hidden="1">#REF!</definedName>
    <definedName name="XREF_COLUMN_3" hidden="1">#REF!</definedName>
    <definedName name="XREF_COLUMN_4" localSheetId="17" hidden="1">#REF!</definedName>
    <definedName name="XREF_COLUMN_4" hidden="1">#REF!</definedName>
    <definedName name="XREF_COLUMN_5" localSheetId="17" hidden="1">#REF!</definedName>
    <definedName name="XREF_COLUMN_5" hidden="1">#REF!</definedName>
    <definedName name="XRefActiveRow" localSheetId="17" hidden="1">#REF!</definedName>
    <definedName name="XRefActiveRow" hidden="1">#REF!</definedName>
    <definedName name="XRefColumnsCount" localSheetId="17">1</definedName>
    <definedName name="XRefColumnsCount" hidden="1">5</definedName>
    <definedName name="XRefCopy1" localSheetId="17" hidden="1">#REF!</definedName>
    <definedName name="XRefCopy1" hidden="1">#REF!</definedName>
    <definedName name="XRefCopy1Row" localSheetId="17" hidden="1">#REF!</definedName>
    <definedName name="XRefCopy1Row" hidden="1">#REF!</definedName>
    <definedName name="XRefCopy2" localSheetId="17" hidden="1">#REF!</definedName>
    <definedName name="XRefCopy2" hidden="1">#REF!</definedName>
    <definedName name="XRefCopy2Row" localSheetId="17" hidden="1">#REF!</definedName>
    <definedName name="XRefCopy2Row" hidden="1">#REF!</definedName>
    <definedName name="XRefCopy3" localSheetId="17" hidden="1">#REF!</definedName>
    <definedName name="XRefCopy3" hidden="1">#REF!</definedName>
    <definedName name="XRefCopy3Row" localSheetId="17" hidden="1">#REF!</definedName>
    <definedName name="XRefCopy3Row" hidden="1">#REF!</definedName>
    <definedName name="XRefCopy4" localSheetId="17" hidden="1">#REF!</definedName>
    <definedName name="XRefCopy4" hidden="1">#REF!</definedName>
    <definedName name="XRefCopy4Row" localSheetId="17" hidden="1">#REF!</definedName>
    <definedName name="XRefCopy4Row" hidden="1">#REF!</definedName>
    <definedName name="XRefCopy5" localSheetId="17" hidden="1">#REF!</definedName>
    <definedName name="XRefCopy5" hidden="1">#REF!</definedName>
    <definedName name="XRefCopy5Row" localSheetId="17" hidden="1">#REF!</definedName>
    <definedName name="XRefCopy5Row" hidden="1">#REF!</definedName>
    <definedName name="XRefCopy6" localSheetId="17" hidden="1">#REF!</definedName>
    <definedName name="XRefCopy6" hidden="1">#REF!</definedName>
    <definedName name="XRefCopy6Row" localSheetId="17" hidden="1">#REF!</definedName>
    <definedName name="XRefCopy6Row" hidden="1">#REF!</definedName>
    <definedName name="XRefCopy7" hidden="1">#REF!</definedName>
    <definedName name="XRefCopy7Row" hidden="1">#REF!</definedName>
    <definedName name="XRefCopyRangeCount" localSheetId="17">2</definedName>
    <definedName name="XRefCopyRangeCount" hidden="1">6</definedName>
    <definedName name="XRefPaste1" localSheetId="17" hidden="1">#REF!</definedName>
    <definedName name="XRefPaste1" hidden="1">#REF!</definedName>
    <definedName name="XRefPaste10" localSheetId="17" hidden="1">#REF!</definedName>
    <definedName name="XRefPaste10" hidden="1">#REF!</definedName>
    <definedName name="XRefPaste10Row" localSheetId="17" hidden="1">#REF!</definedName>
    <definedName name="XRefPaste10Row" hidden="1">#REF!</definedName>
    <definedName name="XRefPaste11" localSheetId="17" hidden="1">#REF!</definedName>
    <definedName name="XRefPaste11" hidden="1">#REF!</definedName>
    <definedName name="XRefPaste11Row" localSheetId="17" hidden="1">#REF!</definedName>
    <definedName name="XRefPaste11Row" hidden="1">#REF!</definedName>
    <definedName name="XRefPaste12" localSheetId="17" hidden="1">#REF!</definedName>
    <definedName name="XRefPaste12" hidden="1">#REF!</definedName>
    <definedName name="XRefPaste12Row" localSheetId="17" hidden="1">#REF!</definedName>
    <definedName name="XRefPaste12Row" hidden="1">#REF!</definedName>
    <definedName name="XRefPaste13" localSheetId="17" hidden="1">#REF!</definedName>
    <definedName name="XRefPaste13" hidden="1">#REF!</definedName>
    <definedName name="XRefPaste13Row" localSheetId="17" hidden="1">#REF!</definedName>
    <definedName name="XRefPaste13Row" hidden="1">#REF!</definedName>
    <definedName name="XRefPaste14" localSheetId="17" hidden="1">#REF!</definedName>
    <definedName name="XRefPaste14" hidden="1">#REF!</definedName>
    <definedName name="XRefPaste14Row" localSheetId="17" hidden="1">#REF!</definedName>
    <definedName name="XRefPaste14Row" hidden="1">#REF!</definedName>
    <definedName name="XRefPaste15" localSheetId="17" hidden="1">#REF!</definedName>
    <definedName name="XRefPaste15" hidden="1">#REF!</definedName>
    <definedName name="XRefPaste15Row" localSheetId="17" hidden="1">#REF!</definedName>
    <definedName name="XRefPaste15Row" hidden="1">#REF!</definedName>
    <definedName name="XRefPaste1Row" hidden="1">#REF!</definedName>
    <definedName name="XRefPaste2" localSheetId="17" hidden="1">#REF!</definedName>
    <definedName name="XRefPaste2" hidden="1">#REF!</definedName>
    <definedName name="XRefPaste2Row" localSheetId="17" hidden="1">#REF!</definedName>
    <definedName name="XRefPaste2Row" hidden="1">#REF!</definedName>
    <definedName name="XRefPaste3Row" hidden="1">#REF!</definedName>
    <definedName name="XRefPaste4" localSheetId="17" hidden="1">#REF!</definedName>
    <definedName name="XRefPaste4" hidden="1">#REF!</definedName>
    <definedName name="XRefPaste4Row" localSheetId="17" hidden="1">#REF!</definedName>
    <definedName name="XRefPaste4Row" hidden="1">#REF!</definedName>
    <definedName name="XRefPaste5Row" hidden="1">#REF!</definedName>
    <definedName name="XRefPaste6" localSheetId="17" hidden="1">#REF!</definedName>
    <definedName name="XRefPaste6" hidden="1">#REF!</definedName>
    <definedName name="XRefPaste6Row" localSheetId="17" hidden="1">#REF!</definedName>
    <definedName name="XRefPaste6Row" hidden="1">#REF!</definedName>
    <definedName name="XRefPaste7" localSheetId="17" hidden="1">#REF!</definedName>
    <definedName name="XRefPaste7" hidden="1">#REF!</definedName>
    <definedName name="XRefPaste7Row" localSheetId="17" hidden="1">#REF!</definedName>
    <definedName name="XRefPaste7Row" hidden="1">#REF!</definedName>
    <definedName name="XRefPaste8" localSheetId="17" hidden="1">#REF!</definedName>
    <definedName name="XRefPaste8" hidden="1">#REF!</definedName>
    <definedName name="XRefPaste8Row" localSheetId="17" hidden="1">#REF!</definedName>
    <definedName name="XRefPaste8Row" hidden="1">#REF!</definedName>
    <definedName name="XRefPaste9" localSheetId="17" hidden="1">#REF!</definedName>
    <definedName name="XRefPaste9" hidden="1">#REF!</definedName>
    <definedName name="XRefPaste9Row" localSheetId="17" hidden="1">#REF!</definedName>
    <definedName name="XRefPaste9Row" hidden="1">#REF!</definedName>
    <definedName name="XRefPasteRangeCount" localSheetId="17">1</definedName>
    <definedName name="XRefPasteRangeCount" hidden="1">15</definedName>
    <definedName name="xtabFPLi">#REF!</definedName>
    <definedName name="XTO_NTG_Allocation">#REF!</definedName>
    <definedName name="xx" localSheetId="18" hidden="1">{2;#N/A;"R13C16:R17C16";#N/A;"R13C14:R17C15";FALSE;FALSE;FALSE;95;#N/A;#N/A;"R13C19";#N/A;FALSE;FALSE;FALSE;FALSE;#N/A;"";#N/A;FALSE;"";"";#N/A;#N/A;#N/A}</definedName>
    <definedName name="xx" localSheetId="17" hidden="1">{2;#N/A;"R13C16:R17C16";#N/A;"R13C14:R17C15";FALSE;FALSE;FALSE;95;#N/A;#N/A;"R13C19";#N/A;FALSE;FALSE;FALSE;FALSE;#N/A;"";#N/A;FALSE;"";"";#N/A;#N/A;#N/A}</definedName>
    <definedName name="xx" hidden="1">{2;#N/A;"R13C16:R17C16";#N/A;"R13C14:R17C15";FALSE;FALSE;FALSE;95;#N/A;#N/A;"R13C19";#N/A;FALSE;FALSE;FALSE;FALSE;#N/A;"";#N/A;FALSE;"";"";#N/A;#N/A;#N/A}</definedName>
    <definedName name="xxx" localSheetId="10" hidden="1">{#N/A,#N/A,FALSE,"O&amp;M by processes";#N/A,#N/A,FALSE,"Elec Act vs Bud";#N/A,#N/A,FALSE,"G&amp;A";#N/A,#N/A,FALSE,"BGS";#N/A,#N/A,FALSE,"Res Cost"}</definedName>
    <definedName name="xxx" localSheetId="15" hidden="1">{#N/A,#N/A,FALSE,"O&amp;M by processes";#N/A,#N/A,FALSE,"Elec Act vs Bud";#N/A,#N/A,FALSE,"G&amp;A";#N/A,#N/A,FALSE,"BGS";#N/A,#N/A,FALSE,"Res Cost"}</definedName>
    <definedName name="xxx" localSheetId="18" hidden="1">{#N/A,#N/A,FALSE,"O&amp;M by processes";#N/A,#N/A,FALSE,"Elec Act vs Bud";#N/A,#N/A,FALSE,"G&amp;A";#N/A,#N/A,FALSE,"BGS";#N/A,#N/A,FALSE,"Res Cost"}</definedName>
    <definedName name="xxx" localSheetId="17" hidden="1">{#N/A,"Base",FALSE,"Dividend";#N/A,"Conservative",FALSE,"Dividend";#N/A,"Downside",FALSE,"Dividend"}</definedName>
    <definedName name="xxx" hidden="1">{#N/A,#N/A,FALSE,"O&amp;M by processes";#N/A,#N/A,FALSE,"Elec Act vs Bud";#N/A,#N/A,FALSE,"G&amp;A";#N/A,#N/A,FALSE,"BGS";#N/A,#N/A,FALSE,"Res Cost"}</definedName>
    <definedName name="xxx.detail" localSheetId="18" hidden="1">{"detail305",#N/A,FALSE,"BI-305"}</definedName>
    <definedName name="xxx.detail" localSheetId="17" hidden="1">{"detail305",#N/A,FALSE,"BI-305"}</definedName>
    <definedName name="xxx.detail" hidden="1">{"detail305",#N/A,FALSE,"BI-305"}</definedName>
    <definedName name="xxx.directory" localSheetId="18" hidden="1">{"summary",#N/A,FALSE,"PCR DIRECTORY"}</definedName>
    <definedName name="xxx.directory" localSheetId="17" hidden="1">{"summary",#N/A,FALSE,"PCR DIRECTORY"}</definedName>
    <definedName name="xxx.directory" hidden="1">{"summary",#N/A,FALSE,"PCR DIRECTORY"}</definedName>
    <definedName name="xxx1"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xxx1"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xxx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xxx10" localSheetId="18" hidden="1">{"summary1",#N/A,TRUE,"Comps";"summary2",#N/A,TRUE,"Comps";"summary3",#N/A,TRUE,"Comps"}</definedName>
    <definedName name="xxx10" localSheetId="17" hidden="1">{"summary1",#N/A,TRUE,"Comps";"summary2",#N/A,TRUE,"Comps";"summary3",#N/A,TRUE,"Comps"}</definedName>
    <definedName name="xxx10" hidden="1">{"summary1",#N/A,TRUE,"Comps";"summary2",#N/A,TRUE,"Comps";"summary3",#N/A,TRUE,"Comps"}</definedName>
    <definedName name="xxx11" localSheetId="18" hidden="1">{"summary1",#N/A,TRUE,"Comps";"summary2",#N/A,TRUE,"Comps";"summary3",#N/A,TRUE,"Comps"}</definedName>
    <definedName name="xxx11" localSheetId="17" hidden="1">{"summary1",#N/A,TRUE,"Comps";"summary2",#N/A,TRUE,"Comps";"summary3",#N/A,TRUE,"Comps"}</definedName>
    <definedName name="xxx11" hidden="1">{"summary1",#N/A,TRUE,"Comps";"summary2",#N/A,TRUE,"Comps";"summary3",#N/A,TRUE,"Comps"}</definedName>
    <definedName name="xxx12" localSheetId="18" hidden="1">{#N/A,"DR",FALSE,"increm pf";#N/A,"MAMSI",FALSE,"increm pf";#N/A,"MAXI",FALSE,"increm pf";#N/A,"PCAM",FALSE,"increm pf";#N/A,"PHSV",FALSE,"increm pf";#N/A,"SIE",FALSE,"increm pf"}</definedName>
    <definedName name="xxx12" localSheetId="17" hidden="1">{#N/A,"DR",FALSE,"increm pf";#N/A,"MAMSI",FALSE,"increm pf";#N/A,"MAXI",FALSE,"increm pf";#N/A,"PCAM",FALSE,"increm pf";#N/A,"PHSV",FALSE,"increm pf";#N/A,"SIE",FALSE,"increm pf"}</definedName>
    <definedName name="xxx12" hidden="1">{#N/A,"DR",FALSE,"increm pf";#N/A,"MAMSI",FALSE,"increm pf";#N/A,"MAXI",FALSE,"increm pf";#N/A,"PCAM",FALSE,"increm pf";#N/A,"PHSV",FALSE,"increm pf";#N/A,"SIE",FALSE,"increm pf"}</definedName>
    <definedName name="xxx15"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xxx15" localSheetId="1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xxx1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xxx16" localSheetId="18" hidden="1">{"FCB_ALL",#N/A,FALSE,"FCB";"GREY_ALL",#N/A,FALSE,"GREY"}</definedName>
    <definedName name="xxx16" localSheetId="17" hidden="1">{"FCB_ALL",#N/A,FALSE,"FCB";"GREY_ALL",#N/A,FALSE,"GREY"}</definedName>
    <definedName name="xxx16" hidden="1">{"FCB_ALL",#N/A,FALSE,"FCB";"GREY_ALL",#N/A,FALSE,"GREY"}</definedName>
    <definedName name="xxx17" localSheetId="18" hidden="1">{#N/A,#N/A,FALSE,"INPUTDATA";#N/A,#N/A,FALSE,"SUMMARY";#N/A,#N/A,FALSE,"CTAREP";#N/A,#N/A,FALSE,"CTBREP";#N/A,#N/A,FALSE,"PMG4ST86";#N/A,#N/A,FALSE,"TURBEFF";#N/A,#N/A,FALSE,"Condenser Performance"}</definedName>
    <definedName name="xxx17" localSheetId="17" hidden="1">{#N/A,#N/A,FALSE,"INPUTDATA";#N/A,#N/A,FALSE,"SUMMARY";#N/A,#N/A,FALSE,"CTAREP";#N/A,#N/A,FALSE,"CTBREP";#N/A,#N/A,FALSE,"PMG4ST86";#N/A,#N/A,FALSE,"TURBEFF";#N/A,#N/A,FALSE,"Condenser Performance"}</definedName>
    <definedName name="xxx17" hidden="1">{#N/A,#N/A,FALSE,"INPUTDATA";#N/A,#N/A,FALSE,"SUMMARY";#N/A,#N/A,FALSE,"CTAREP";#N/A,#N/A,FALSE,"CTBREP";#N/A,#N/A,FALSE,"PMG4ST86";#N/A,#N/A,FALSE,"TURBEFF";#N/A,#N/A,FALSE,"Condenser Performance"}</definedName>
    <definedName name="xxx18"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xxx18" localSheetId="17" hidden="1">{TRUE,TRUE,-1.25,-15.5,604.5,369,FALSE,FALSE,TRUE,TRUE,0,1,83,1,38,4,5,4,TRUE,TRUE,3,TRUE,1,TRUE,75,"Swvu.inputs._.raw._.data.","ACwvu.inputs._.raw._.data.",#N/A,FALSE,FALSE,0.5,0.5,0.5,0.5,2,"&amp;F","&amp;A&amp;RPage &amp;P",FALSE,FALSE,FALSE,FALSE,1,60,#N/A,#N/A,"=R1C61:R53C89","=C1:C5",#N/A,#N/A,FALSE,FALSE,FALSE,1,600,600,FALSE,FALSE,TRUE,TRUE,TRUE}</definedName>
    <definedName name="xxx18" hidden="1">{TRUE,TRUE,-1.25,-15.5,604.5,369,FALSE,FALSE,TRUE,TRUE,0,1,83,1,38,4,5,4,TRUE,TRUE,3,TRUE,1,TRUE,75,"Swvu.inputs._.raw._.data.","ACwvu.inputs._.raw._.data.",#N/A,FALSE,FALSE,0.5,0.5,0.5,0.5,2,"&amp;F","&amp;A&amp;RPage &amp;P",FALSE,FALSE,FALSE,FALSE,1,60,#N/A,#N/A,"=R1C61:R53C89","=C1:C5",#N/A,#N/A,FALSE,FALSE,FALSE,1,600,600,FALSE,FALSE,TRUE,TRUE,TRUE}</definedName>
    <definedName name="xxx19"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xxx19" localSheetId="1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xxx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xxx2"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xxx2" localSheetId="17" hidden="1">{#N/A,#N/A,FALSE,"Results";#N/A,#N/A,FALSE,"Input Data";#N/A,#N/A,FALSE,"Generation Calculation";#N/A,#N/A,FALSE,"Unit Heat Rate Calculation";#N/A,#N/A,FALSE,"BEFF.XLS";#N/A,#N/A,FALSE,"TURBEFF.XLS";#N/A,#N/A,FALSE,"Final FWH Extraction Flow";#N/A,#N/A,FALSE,"Condenser Performance";#N/A,#N/A,FALSE,"Stage Pressure Correction"}</definedName>
    <definedName name="xxx2" hidden="1">{#N/A,#N/A,FALSE,"Results";#N/A,#N/A,FALSE,"Input Data";#N/A,#N/A,FALSE,"Generation Calculation";#N/A,#N/A,FALSE,"Unit Heat Rate Calculation";#N/A,#N/A,FALSE,"BEFF.XLS";#N/A,#N/A,FALSE,"TURBEFF.XLS";#N/A,#N/A,FALSE,"Final FWH Extraction Flow";#N/A,#N/A,FALSE,"Condenser Performance";#N/A,#N/A,FALSE,"Stage Pressure Correction"}</definedName>
    <definedName name="xxx20"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x20" localSheetId="1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x2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x21"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xx21" localSheetId="1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xx2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xx3" localSheetId="18" hidden="1">{#N/A,#N/A,FALSE,"SUMMARY";#N/A,#N/A,FALSE,"INPUTDATA";#N/A,#N/A,FALSE,"Condenser Performance"}</definedName>
    <definedName name="xxx3" localSheetId="17" hidden="1">{#N/A,#N/A,FALSE,"SUMMARY";#N/A,#N/A,FALSE,"INPUTDATA";#N/A,#N/A,FALSE,"Condenser Performance"}</definedName>
    <definedName name="xxx3" hidden="1">{#N/A,#N/A,FALSE,"SUMMARY";#N/A,#N/A,FALSE,"INPUTDATA";#N/A,#N/A,FALSE,"Condenser Performance"}</definedName>
    <definedName name="xxx4" localSheetId="18" hidden="1">{#N/A,#N/A,FALSE,"T COST";#N/A,#N/A,FALSE,"COST_FH"}</definedName>
    <definedName name="xxx4" localSheetId="17" hidden="1">{#N/A,#N/A,FALSE,"T COST";#N/A,#N/A,FALSE,"COST_FH"}</definedName>
    <definedName name="xxx4" hidden="1">{#N/A,#N/A,FALSE,"T COST";#N/A,#N/A,FALSE,"COST_FH"}</definedName>
    <definedName name="xxx5" localSheetId="18" hidden="1">{#N/A,#N/A,FALSE,"INPUTDATA";#N/A,#N/A,FALSE,"SUMMARY";#N/A,#N/A,FALSE,"CTAREP";#N/A,#N/A,FALSE,"CTBREP";#N/A,#N/A,FALSE,"TURBEFF";#N/A,#N/A,FALSE,"Condenser Performance"}</definedName>
    <definedName name="xxx5" localSheetId="17" hidden="1">{#N/A,#N/A,FALSE,"INPUTDATA";#N/A,#N/A,FALSE,"SUMMARY";#N/A,#N/A,FALSE,"CTAREP";#N/A,#N/A,FALSE,"CTBREP";#N/A,#N/A,FALSE,"TURBEFF";#N/A,#N/A,FALSE,"Condenser Performance"}</definedName>
    <definedName name="xxx5" hidden="1">{#N/A,#N/A,FALSE,"INPUTDATA";#N/A,#N/A,FALSE,"SUMMARY";#N/A,#N/A,FALSE,"CTAREP";#N/A,#N/A,FALSE,"CTBREP";#N/A,#N/A,FALSE,"TURBEFF";#N/A,#N/A,FALSE,"Condenser Performance"}</definedName>
    <definedName name="xxx6" localSheetId="18" hidden="1">{#N/A,#N/A,FALSE,"INPUTDATA";#N/A,#N/A,FALSE,"SUMMARY"}</definedName>
    <definedName name="xxx6" localSheetId="17" hidden="1">{#N/A,#N/A,FALSE,"INPUTDATA";#N/A,#N/A,FALSE,"SUMMARY"}</definedName>
    <definedName name="xxx6" hidden="1">{#N/A,#N/A,FALSE,"INPUTDATA";#N/A,#N/A,FALSE,"SUMMARY"}</definedName>
    <definedName name="xxx7" localSheetId="18" hidden="1">{"FCB_ALL",#N/A,FALSE,"FCB"}</definedName>
    <definedName name="xxx7" localSheetId="17" hidden="1">{"FCB_ALL",#N/A,FALSE,"FCB"}</definedName>
    <definedName name="xxx7" hidden="1">{"FCB_ALL",#N/A,FALSE,"FCB"}</definedName>
    <definedName name="xxx8" localSheetId="18" hidden="1">{"FCB_ALL",#N/A,FALSE,"FCB"}</definedName>
    <definedName name="xxx8" localSheetId="17" hidden="1">{"FCB_ALL",#N/A,FALSE,"FCB"}</definedName>
    <definedName name="xxx8" hidden="1">{"FCB_ALL",#N/A,FALSE,"FCB"}</definedName>
    <definedName name="xxx9" localSheetId="18" hidden="1">{"inputs raw data",#N/A,TRUE,"INPUT"}</definedName>
    <definedName name="xxx9" localSheetId="17" hidden="1">{"inputs raw data",#N/A,TRUE,"INPUT"}</definedName>
    <definedName name="xxx9" hidden="1">{"inputs raw data",#N/A,TRUE,"INPUT"}</definedName>
    <definedName name="xxxx" localSheetId="10" hidden="1">{#N/A,#N/A,FALSE,"O&amp;M by processes";#N/A,#N/A,FALSE,"Elec Act vs Bud";#N/A,#N/A,FALSE,"G&amp;A";#N/A,#N/A,FALSE,"BGS";#N/A,#N/A,FALSE,"Res Cost"}</definedName>
    <definedName name="xxxx" localSheetId="15" hidden="1">{#N/A,#N/A,FALSE,"O&amp;M by processes";#N/A,#N/A,FALSE,"Elec Act vs Bud";#N/A,#N/A,FALSE,"G&amp;A";#N/A,#N/A,FALSE,"BGS";#N/A,#N/A,FALSE,"Res Cost"}</definedName>
    <definedName name="xxxx" localSheetId="18" hidden="1">{#N/A,#N/A,FALSE,"O&amp;M by processes";#N/A,#N/A,FALSE,"Elec Act vs Bud";#N/A,#N/A,FALSE,"G&amp;A";#N/A,#N/A,FALSE,"BGS";#N/A,#N/A,FALSE,"Res Cost"}</definedName>
    <definedName name="xxxx" localSheetId="17" hidden="1">{#N/A,#N/A,FALSE,"O&amp;M by processes";#N/A,#N/A,FALSE,"Elec Act vs Bud";#N/A,#N/A,FALSE,"G&amp;A";#N/A,#N/A,FALSE,"BGS";#N/A,#N/A,FALSE,"Res Cost"}</definedName>
    <definedName name="xxxx" hidden="1">{#N/A,#N/A,FALSE,"O&amp;M by processes";#N/A,#N/A,FALSE,"Elec Act vs Bud";#N/A,#N/A,FALSE,"G&amp;A";#N/A,#N/A,FALSE,"BGS";#N/A,#N/A,FALSE,"Res Cost"}</definedName>
    <definedName name="xxxxx" localSheetId="18" hidden="1">{#N/A,#N/A,TRUE,"TOTAL DISTRIBUTION";#N/A,#N/A,TRUE,"SOUTH";#N/A,#N/A,TRUE,"NORTHEAST";#N/A,#N/A,TRUE,"WEST"}</definedName>
    <definedName name="xxxxx" localSheetId="17" hidden="1">{#N/A,#N/A,TRUE,"TOTAL DISTRIBUTION";#N/A,#N/A,TRUE,"SOUTH";#N/A,#N/A,TRUE,"NORTHEAST";#N/A,#N/A,TRUE,"WEST"}</definedName>
    <definedName name="xxxxx" hidden="1">{#N/A,#N/A,TRUE,"TOTAL DISTRIBUTION";#N/A,#N/A,TRUE,"SOUTH";#N/A,#N/A,TRUE,"NORTHEAST";#N/A,#N/A,TRUE,"WEST"}</definedName>
    <definedName name="xxxxxx"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localSheetId="17" hidden="1">{#N/A,#N/A,TRUE,"TOTAL DSBN";#N/A,#N/A,TRUE,"WEST";#N/A,#N/A,TRUE,"SOUTH";#N/A,#N/A,TRUE,"NORTHEAST"}</definedName>
    <definedName name="xxxxx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1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17"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zcvz">#REF!</definedName>
    <definedName name="y">#REF!</definedName>
    <definedName name="y_1"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18"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17"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N">#REF!</definedName>
    <definedName name="Yard_Spacing">#REF!</definedName>
    <definedName name="ydryjhg">#REF!</definedName>
    <definedName name="ydtyyer">#REF!</definedName>
    <definedName name="Year" localSheetId="17">#REF!</definedName>
    <definedName name="Year">OFFSET(#REF!,0,0,COUNTA(#REF!),1)</definedName>
    <definedName name="Year0PmtsLeft" localSheetId="17">#REF!</definedName>
    <definedName name="Year0PmtsLeft">#REF!</definedName>
    <definedName name="YEAR1">#REF!</definedName>
    <definedName name="Year2">#REF!</definedName>
    <definedName name="YearEndDay">#REF!</definedName>
    <definedName name="YearEndMonth">#REF!</definedName>
    <definedName name="Yearly">#REF!</definedName>
    <definedName name="YEARplus1">#REF!</definedName>
    <definedName name="YearPlus1PE">#REF!</definedName>
    <definedName name="Yearplus2">#REF!</definedName>
    <definedName name="YearPlus2PE">#REF!</definedName>
    <definedName name="YearPlus3">#REF!</definedName>
    <definedName name="Years">#REF!</definedName>
    <definedName name="yeartodate">#REF!</definedName>
    <definedName name="yes">1</definedName>
    <definedName name="YESNO" localSheetId="17">#REF!</definedName>
    <definedName name="YesNo">#REF!</definedName>
    <definedName name="YesNoOnly">#REF!</definedName>
    <definedName name="yete">#REF!</definedName>
    <definedName name="yjfg">#REF!</definedName>
    <definedName name="yjtuyi">#REF!</definedName>
    <definedName name="yjut">#REF!,#REF!,#REF!,#REF!</definedName>
    <definedName name="yjyt">#REF!</definedName>
    <definedName name="yk">#REF!</definedName>
    <definedName name="YoungHerc_2000">#REF!</definedName>
    <definedName name="YoungHerc_98">#REF!</definedName>
    <definedName name="YoungHerc_99">#REF!</definedName>
    <definedName name="YoungHercVideo_1999">#REF!</definedName>
    <definedName name="YoungHercVideo_98">#REF!</definedName>
    <definedName name="YoungHercVideo_99">#REF!</definedName>
    <definedName name="yr_03">#REF!</definedName>
    <definedName name="yr_04">#REF!</definedName>
    <definedName name="yr_05">#REF!</definedName>
    <definedName name="yr_06">#REF!</definedName>
    <definedName name="Yr_1_Percent">#REF!</definedName>
    <definedName name="YR_2" localSheetId="17">#REF!</definedName>
    <definedName name="YR_2">#N/A</definedName>
    <definedName name="YrFactor5">#REF!</definedName>
    <definedName name="YrFactor7">#REF!</definedName>
    <definedName name="yrlyniel32">#REF!</definedName>
    <definedName name="YrlyNielsenRating">#REF!</definedName>
    <definedName name="Yrs">#REF!</definedName>
    <definedName name="yrtyretyreyt" localSheetId="18" hidden="1">{TRUE,TRUE,-1.25,-15.5,604.5,343.5,FALSE,FALSE,TRUE,TRUE,0,1,2,1,4,1,3,4,TRUE,TRUE,3,TRUE,1,TRUE,85,"Swvu.capexsum.","ACwvu.capexsum.",#N/A,FALSE,FALSE,0.75,0.75,1,1,2,"","",TRUE,FALSE,FALSE,FALSE,1,100,#N/A,#N/A,"=R1C1:R24C12",FALSE,#N/A,#N/A,FALSE,FALSE,FALSE,1,#N/A,#N/A,FALSE,FALSE,TRUE,TRUE,TRUE}</definedName>
    <definedName name="yrtyretyreyt" localSheetId="17" hidden="1">{TRUE,TRUE,-1.25,-15.5,604.5,343.5,FALSE,FALSE,TRUE,TRUE,0,1,2,1,4,1,3,4,TRUE,TRUE,3,TRUE,1,TRUE,85,"Swvu.capexsum.","ACwvu.capexsum.",#N/A,FALSE,FALSE,0.75,0.75,1,1,2,"","",TRUE,FALSE,FALSE,FALSE,1,100,#N/A,#N/A,"=R1C1:R24C12",FALSE,#N/A,#N/A,FALSE,FALSE,FALSE,1,#N/A,#N/A,FALSE,FALSE,TRUE,TRUE,TRUE}</definedName>
    <definedName name="yrtyretyreyt" hidden="1">{TRUE,TRUE,-1.25,-15.5,604.5,343.5,FALSE,FALSE,TRUE,TRUE,0,1,2,1,4,1,3,4,TRUE,TRUE,3,TRUE,1,TRUE,85,"Swvu.capexsum.","ACwvu.capexsum.",#N/A,FALSE,FALSE,0.75,0.75,1,1,2,"","",TRUE,FALSE,FALSE,FALSE,1,100,#N/A,#N/A,"=R1C1:R24C12",FALSE,#N/A,#N/A,FALSE,FALSE,FALSE,1,#N/A,#N/A,FALSE,FALSE,TRUE,TRUE,TRUE}</definedName>
    <definedName name="ysry">#REF!</definedName>
    <definedName name="ystrhfd">#REF!</definedName>
    <definedName name="YTD">#REF!</definedName>
    <definedName name="YTDA">#REF!</definedName>
    <definedName name="YTDACT">#REF!</definedName>
    <definedName name="ytdul">#REF!</definedName>
    <definedName name="yueerw">#REF!</definedName>
    <definedName name="yuiuyi" localSheetId="18" hidden="1">{#N/A,#N/A,FALSE,"P&amp;L";#N/A,#N/A,FALSE,"DL Worksheet";#N/A,#N/A,FALSE,"Ind. Cell";#N/A,#N/A,FALSE,"Capital";#N/A,#N/A,FALSE,"Tooling";#N/A,#N/A,FALSE,"LRP"}</definedName>
    <definedName name="yuiuyi" localSheetId="17" hidden="1">{#N/A,#N/A,FALSE,"P&amp;L";#N/A,#N/A,FALSE,"DL Worksheet";#N/A,#N/A,FALSE,"Ind. Cell";#N/A,#N/A,FALSE,"Capital";#N/A,#N/A,FALSE,"Tooling";#N/A,#N/A,FALSE,"LRP"}</definedName>
    <definedName name="yuiuyi" hidden="1">{#N/A,#N/A,FALSE,"P&amp;L";#N/A,#N/A,FALSE,"DL Worksheet";#N/A,#N/A,FALSE,"Ind. Cell";#N/A,#N/A,FALSE,"Capital";#N/A,#N/A,FALSE,"Tooling";#N/A,#N/A,FALSE,"LRP"}</definedName>
    <definedName name="yyy" localSheetId="18" hidden="1">{#N/A,#N/A,FALSE,"QTR Total";#N/A,#N/A,FALSE,"QTR ASNS";#N/A,#N/A,FALSE,"QTR PNCNS";#N/A,#N/A,FALSE,"QTR DSNS";#N/A,#N/A,FALSE,"QTR TNS"}</definedName>
    <definedName name="yyy" localSheetId="17">#REF!,#REF!,#REF!,#REF!</definedName>
    <definedName name="yyy" hidden="1">{#N/A,#N/A,FALSE,"QTR Total";#N/A,#N/A,FALSE,"QTR ASNS";#N/A,#N/A,FALSE,"QTR PNCNS";#N/A,#N/A,FALSE,"QTR DSNS";#N/A,#N/A,FALSE,"QTR TNS"}</definedName>
    <definedName name="Yyyy">#REF!,#REF!,#REF!,#REF!</definedName>
    <definedName name="z" localSheetId="18" hidden="1">{"SEP",#N/A,FALSE,"SEP"}</definedName>
    <definedName name="z" hidden="1">{"SEP",#N/A,FALSE,"SEP"}</definedName>
    <definedName name="Z_104A9A10_1599_11D2_A26F_08000939C87E_.wvu.Cols" hidden="1">#REF!</definedName>
    <definedName name="Z_104A9A11_1599_11D2_A26F_08000939C87E_.wvu.Cols" hidden="1">#REF!,#REF!</definedName>
    <definedName name="Z_104A9A12_1599_11D2_A26F_08000939C87E_.wvu.Cols" hidden="1">#REF!</definedName>
    <definedName name="Z_104A9A14_1599_11D2_A26F_08000939C87E_.wvu.Cols" hidden="1">#REF!</definedName>
    <definedName name="Z_28948E05_8F34_4F1E_96FB_A80A6A844600_.wvu.Cols" localSheetId="5" hidden="1">'4a-ADIT Projection'!#REF!</definedName>
    <definedName name="Z_28948E05_8F34_4F1E_96FB_A80A6A844600_.wvu.Cols" localSheetId="6" hidden="1">'4b-ADIT Projection Proration'!#REF!</definedName>
    <definedName name="Z_28948E05_8F34_4F1E_96FB_A80A6A844600_.wvu.Cols" localSheetId="7" hidden="1">'4c- ADIT BOY'!#REF!</definedName>
    <definedName name="Z_28948E05_8F34_4F1E_96FB_A80A6A844600_.wvu.Cols" localSheetId="8" hidden="1">'4d- ADIT EOY'!#REF!</definedName>
    <definedName name="Z_28948E05_8F34_4F1E_96FB_A80A6A844600_.wvu.Cols" localSheetId="9" hidden="1">'4e-ADIT True-up'!#REF!</definedName>
    <definedName name="Z_28948E05_8F34_4F1E_96FB_A80A6A844600_.wvu.Cols" localSheetId="10" hidden="1">'4f-ADIT True-up Proration'!#REF!</definedName>
    <definedName name="Z_28948E05_8F34_4F1E_96FB_A80A6A844600_.wvu.PrintArea" localSheetId="5" hidden="1">'4a-ADIT Projection'!$B$1:$G$51</definedName>
    <definedName name="Z_28948E05_8F34_4F1E_96FB_A80A6A844600_.wvu.PrintArea" localSheetId="6" hidden="1">'4b-ADIT Projection Proration'!$B$1:$H$74</definedName>
    <definedName name="Z_28948E05_8F34_4F1E_96FB_A80A6A844600_.wvu.PrintArea" localSheetId="7" hidden="1">'4c- ADIT BOY'!$B$1:$H$106</definedName>
    <definedName name="Z_28948E05_8F34_4F1E_96FB_A80A6A844600_.wvu.PrintArea" localSheetId="8" hidden="1">'4d- ADIT EOY'!$B$1:$H$106</definedName>
    <definedName name="Z_28948E05_8F34_4F1E_96FB_A80A6A844600_.wvu.PrintArea" localSheetId="9" hidden="1">'4e-ADIT True-up'!$B$1:$G$49</definedName>
    <definedName name="Z_28948E05_8F34_4F1E_96FB_A80A6A844600_.wvu.PrintArea" localSheetId="10" hidden="1">'4f-ADIT True-up Proration'!$B$1:$F$74</definedName>
    <definedName name="Z_4BFE5353_FBAD_11D1_B4C6_080009444397_.wvu.Cols" hidden="1">#REF!</definedName>
    <definedName name="Z_4BFE5354_FBAD_11D1_B4C6_080009444397_.wvu.Cols" hidden="1">#REF!,#REF!</definedName>
    <definedName name="Z_4BFE5355_FBAD_11D1_B4C6_080009444397_.wvu.Cols" hidden="1">#REF!</definedName>
    <definedName name="Z_4BFE5357_FBAD_11D1_B4C6_080009444397_.wvu.Cols" hidden="1">#REF!</definedName>
    <definedName name="Z_5D420C21_0476_11D2_A26F_08000939C87E_.wvu.Cols" hidden="1">#REF!</definedName>
    <definedName name="Z_5D420C22_0476_11D2_A26F_08000939C87E_.wvu.Cols" hidden="1">#REF!,#REF!</definedName>
    <definedName name="Z_5D420C23_0476_11D2_A26F_08000939C87E_.wvu.Cols" hidden="1">#REF!</definedName>
    <definedName name="Z_5D420C25_0476_11D2_A26F_08000939C87E_.wvu.Cols" hidden="1">#REF!</definedName>
    <definedName name="Z_63011E91_4609_4523_98FE_FD252E915668_.wvu.Cols" localSheetId="5" hidden="1">'4a-ADIT Projection'!#REF!</definedName>
    <definedName name="Z_63011E91_4609_4523_98FE_FD252E915668_.wvu.Cols" localSheetId="6" hidden="1">'4b-ADIT Projection Proration'!#REF!</definedName>
    <definedName name="Z_63011E91_4609_4523_98FE_FD252E915668_.wvu.Cols" localSheetId="7" hidden="1">'4c- ADIT BOY'!#REF!</definedName>
    <definedName name="Z_63011E91_4609_4523_98FE_FD252E915668_.wvu.Cols" localSheetId="8" hidden="1">'4d- ADIT EOY'!#REF!</definedName>
    <definedName name="Z_63011E91_4609_4523_98FE_FD252E915668_.wvu.Cols" localSheetId="9" hidden="1">'4e-ADIT True-up'!#REF!</definedName>
    <definedName name="Z_63011E91_4609_4523_98FE_FD252E915668_.wvu.Cols" localSheetId="10" hidden="1">'4f-ADIT True-up Proration'!#REF!</definedName>
    <definedName name="Z_63011E91_4609_4523_98FE_FD252E915668_.wvu.PrintArea" localSheetId="5" hidden="1">'4a-ADIT Projection'!$B$1:$G$51</definedName>
    <definedName name="Z_63011E91_4609_4523_98FE_FD252E915668_.wvu.PrintArea" localSheetId="6" hidden="1">'4b-ADIT Projection Proration'!$B$1:$H$74</definedName>
    <definedName name="Z_63011E91_4609_4523_98FE_FD252E915668_.wvu.PrintArea" localSheetId="7" hidden="1">'4c- ADIT BOY'!$B$1:$H$106</definedName>
    <definedName name="Z_63011E91_4609_4523_98FE_FD252E915668_.wvu.PrintArea" localSheetId="8" hidden="1">'4d- ADIT EOY'!$B$1:$H$106</definedName>
    <definedName name="Z_63011E91_4609_4523_98FE_FD252E915668_.wvu.PrintArea" localSheetId="9" hidden="1">'4e-ADIT True-up'!$B$1:$G$49</definedName>
    <definedName name="Z_63011E91_4609_4523_98FE_FD252E915668_.wvu.PrintArea" localSheetId="10" hidden="1">'4f-ADIT True-up Proration'!$B$1:$F$74</definedName>
    <definedName name="Z_63BC5971_0464_11D2_A26F_08000939C87E_.wvu.Cols" hidden="1">#REF!</definedName>
    <definedName name="Z_63BC5972_0464_11D2_A26F_08000939C87E_.wvu.Cols" hidden="1">#REF!,#REF!</definedName>
    <definedName name="Z_63BC5973_0464_11D2_A26F_08000939C87E_.wvu.Cols" hidden="1">#REF!</definedName>
    <definedName name="Z_63BC5975_0464_11D2_A26F_08000939C87E_.wvu.Cols" hidden="1">#REF!</definedName>
    <definedName name="Z_6928E596_79BD_4CEC_9F0D_07E62D69B2A5_.wvu.Cols" localSheetId="5" hidden="1">'4a-ADIT Projection'!#REF!</definedName>
    <definedName name="Z_6928E596_79BD_4CEC_9F0D_07E62D69B2A5_.wvu.Cols" localSheetId="6" hidden="1">'4b-ADIT Projection Proration'!#REF!</definedName>
    <definedName name="Z_6928E596_79BD_4CEC_9F0D_07E62D69B2A5_.wvu.Cols" localSheetId="7" hidden="1">'4c- ADIT BOY'!#REF!</definedName>
    <definedName name="Z_6928E596_79BD_4CEC_9F0D_07E62D69B2A5_.wvu.Cols" localSheetId="8" hidden="1">'4d- ADIT EOY'!#REF!</definedName>
    <definedName name="Z_6928E596_79BD_4CEC_9F0D_07E62D69B2A5_.wvu.Cols" localSheetId="9" hidden="1">'4e-ADIT True-up'!#REF!</definedName>
    <definedName name="Z_6928E596_79BD_4CEC_9F0D_07E62D69B2A5_.wvu.Cols" localSheetId="10" hidden="1">'4f-ADIT True-up Proration'!#REF!</definedName>
    <definedName name="Z_6928E596_79BD_4CEC_9F0D_07E62D69B2A5_.wvu.PrintArea" localSheetId="5" hidden="1">'4a-ADIT Projection'!$B$1:$G$51</definedName>
    <definedName name="Z_6928E596_79BD_4CEC_9F0D_07E62D69B2A5_.wvu.PrintArea" localSheetId="6" hidden="1">'4b-ADIT Projection Proration'!$B$1:$H$74</definedName>
    <definedName name="Z_6928E596_79BD_4CEC_9F0D_07E62D69B2A5_.wvu.PrintArea" localSheetId="7" hidden="1">'4c- ADIT BOY'!$B$1:$H$106</definedName>
    <definedName name="Z_6928E596_79BD_4CEC_9F0D_07E62D69B2A5_.wvu.PrintArea" localSheetId="8" hidden="1">'4d- ADIT EOY'!$B$1:$H$106</definedName>
    <definedName name="Z_6928E596_79BD_4CEC_9F0D_07E62D69B2A5_.wvu.PrintArea" localSheetId="9" hidden="1">'4e-ADIT True-up'!$B$1:$G$49</definedName>
    <definedName name="Z_6928E596_79BD_4CEC_9F0D_07E62D69B2A5_.wvu.PrintArea" localSheetId="10" hidden="1">'4f-ADIT True-up Proration'!$B$1:$F$74</definedName>
    <definedName name="Z_71B42B22_A376_44B5_B0C1_23FC1AA3DBA2_.wvu.Cols" localSheetId="5" hidden="1">'4a-ADIT Projection'!#REF!</definedName>
    <definedName name="Z_71B42B22_A376_44B5_B0C1_23FC1AA3DBA2_.wvu.Cols" localSheetId="6" hidden="1">'4b-ADIT Projection Proration'!#REF!</definedName>
    <definedName name="Z_71B42B22_A376_44B5_B0C1_23FC1AA3DBA2_.wvu.Cols" localSheetId="7" hidden="1">'4c- ADIT BOY'!#REF!</definedName>
    <definedName name="Z_71B42B22_A376_44B5_B0C1_23FC1AA3DBA2_.wvu.Cols" localSheetId="8" hidden="1">'4d- ADIT EOY'!#REF!</definedName>
    <definedName name="Z_71B42B22_A376_44B5_B0C1_23FC1AA3DBA2_.wvu.Cols" localSheetId="9" hidden="1">'4e-ADIT True-up'!#REF!</definedName>
    <definedName name="Z_71B42B22_A376_44B5_B0C1_23FC1AA3DBA2_.wvu.Cols" localSheetId="10" hidden="1">'4f-ADIT True-up Proration'!#REF!</definedName>
    <definedName name="Z_71B42B22_A376_44B5_B0C1_23FC1AA3DBA2_.wvu.PrintArea" localSheetId="5" hidden="1">'4a-ADIT Projection'!$B$1:$G$51</definedName>
    <definedName name="Z_71B42B22_A376_44B5_B0C1_23FC1AA3DBA2_.wvu.PrintArea" localSheetId="6" hidden="1">'4b-ADIT Projection Proration'!$B$1:$H$74</definedName>
    <definedName name="Z_71B42B22_A376_44B5_B0C1_23FC1AA3DBA2_.wvu.PrintArea" localSheetId="7" hidden="1">'4c- ADIT BOY'!$B$1:$H$106</definedName>
    <definedName name="Z_71B42B22_A376_44B5_B0C1_23FC1AA3DBA2_.wvu.PrintArea" localSheetId="8" hidden="1">'4d- ADIT EOY'!$B$1:$H$106</definedName>
    <definedName name="Z_71B42B22_A376_44B5_B0C1_23FC1AA3DBA2_.wvu.PrintArea" localSheetId="9" hidden="1">'4e-ADIT True-up'!$B$1:$G$49</definedName>
    <definedName name="Z_71B42B22_A376_44B5_B0C1_23FC1AA3DBA2_.wvu.PrintArea" localSheetId="10" hidden="1">'4f-ADIT True-up Proration'!$B$1:$F$74</definedName>
    <definedName name="Z_76ADF601_0D2C_11D2_A26F_08000939C87E_.wvu.Cols" hidden="1">#REF!</definedName>
    <definedName name="Z_76ADF602_0D2C_11D2_A26F_08000939C87E_.wvu.Cols" hidden="1">#REF!,#REF!</definedName>
    <definedName name="Z_76ADF603_0D2C_11D2_A26F_08000939C87E_.wvu.Cols" hidden="1">#REF!</definedName>
    <definedName name="Z_76ADF605_0D2C_11D2_A26F_08000939C87E_.wvu.Cols" hidden="1">#REF!</definedName>
    <definedName name="Z_76ADF629_0D2C_11D2_A26F_08000939C87E_.wvu.Cols" hidden="1">#REF!</definedName>
    <definedName name="Z_76ADF62A_0D2C_11D2_A26F_08000939C87E_.wvu.Cols" hidden="1">#REF!,#REF!</definedName>
    <definedName name="Z_76ADF62B_0D2C_11D2_A26F_08000939C87E_.wvu.Cols" hidden="1">#REF!</definedName>
    <definedName name="Z_76ADF62D_0D2C_11D2_A26F_08000939C87E_.wvu.Cols" hidden="1">#REF!</definedName>
    <definedName name="Z_8046B824_005E_11D2_B4C6_080009444397_.wvu.Cols" hidden="1">#REF!</definedName>
    <definedName name="Z_8046B825_005E_11D2_B4C6_080009444397_.wvu.Cols" hidden="1">#REF!,#REF!</definedName>
    <definedName name="Z_8046B826_005E_11D2_B4C6_080009444397_.wvu.Cols" hidden="1">#REF!</definedName>
    <definedName name="Z_8046B828_005E_11D2_B4C6_080009444397_.wvu.Cols" hidden="1">#REF!</definedName>
    <definedName name="Z_8FBB4DC9_2D51_4AB9_80D8_F8474B404C29_.wvu.Cols" localSheetId="5" hidden="1">'4a-ADIT Projection'!#REF!</definedName>
    <definedName name="Z_8FBB4DC9_2D51_4AB9_80D8_F8474B404C29_.wvu.Cols" localSheetId="6" hidden="1">'4b-ADIT Projection Proration'!#REF!</definedName>
    <definedName name="Z_8FBB4DC9_2D51_4AB9_80D8_F8474B404C29_.wvu.Cols" localSheetId="7" hidden="1">'4c- ADIT BOY'!#REF!</definedName>
    <definedName name="Z_8FBB4DC9_2D51_4AB9_80D8_F8474B404C29_.wvu.Cols" localSheetId="8" hidden="1">'4d- ADIT EOY'!#REF!</definedName>
    <definedName name="Z_8FBB4DC9_2D51_4AB9_80D8_F8474B404C29_.wvu.Cols" localSheetId="9" hidden="1">'4e-ADIT True-up'!#REF!</definedName>
    <definedName name="Z_8FBB4DC9_2D51_4AB9_80D8_F8474B404C29_.wvu.Cols" localSheetId="10" hidden="1">'4f-ADIT True-up Proration'!#REF!</definedName>
    <definedName name="Z_8FBB4DC9_2D51_4AB9_80D8_F8474B404C29_.wvu.PrintArea" localSheetId="5" hidden="1">'4a-ADIT Projection'!$B$1:$G$51</definedName>
    <definedName name="Z_8FBB4DC9_2D51_4AB9_80D8_F8474B404C29_.wvu.PrintArea" localSheetId="6" hidden="1">'4b-ADIT Projection Proration'!$B$1:$H$74</definedName>
    <definedName name="Z_8FBB4DC9_2D51_4AB9_80D8_F8474B404C29_.wvu.PrintArea" localSheetId="7" hidden="1">'4c- ADIT BOY'!$B$1:$H$106</definedName>
    <definedName name="Z_8FBB4DC9_2D51_4AB9_80D8_F8474B404C29_.wvu.PrintArea" localSheetId="8" hidden="1">'4d- ADIT EOY'!$B$1:$H$106</definedName>
    <definedName name="Z_8FBB4DC9_2D51_4AB9_80D8_F8474B404C29_.wvu.PrintArea" localSheetId="9" hidden="1">'4e-ADIT True-up'!$B$1:$G$49</definedName>
    <definedName name="Z_8FBB4DC9_2D51_4AB9_80D8_F8474B404C29_.wvu.PrintArea" localSheetId="10" hidden="1">'4f-ADIT True-up Proration'!$B$1:$F$74</definedName>
    <definedName name="Z_AB95D681_165A_11D2_A26F_08000939C87E_.wvu.Cols" hidden="1">#REF!</definedName>
    <definedName name="Z_AB95D682_165A_11D2_A26F_08000939C87E_.wvu.Cols" hidden="1">#REF!,#REF!</definedName>
    <definedName name="Z_AB95D683_165A_11D2_A26F_08000939C87E_.wvu.Cols" hidden="1">#REF!</definedName>
    <definedName name="Z_AB95D685_165A_11D2_A26F_08000939C87E_.wvu.Cols" hidden="1">#REF!</definedName>
    <definedName name="Z_B1CF3279_F94D_11D1_B4C5_080009444397_.wvu.Cols" hidden="1">#REF!</definedName>
    <definedName name="Z_B1CF327A_F94D_11D1_B4C5_080009444397_.wvu.Cols" hidden="1">#REF!,#REF!</definedName>
    <definedName name="Z_B1CF327B_F94D_11D1_B4C5_080009444397_.wvu.Cols" hidden="1">#REF!</definedName>
    <definedName name="Z_B1CF327D_F94D_11D1_B4C5_080009444397_.wvu.Cols" hidden="1">#REF!</definedName>
    <definedName name="Z_B1CF328D_F94D_11D1_B4C5_080009444397_.wvu.Cols" hidden="1">#REF!</definedName>
    <definedName name="Z_B1CF328E_F94D_11D1_B4C5_080009444397_.wvu.Cols" hidden="1">#REF!,#REF!</definedName>
    <definedName name="Z_B1CF328F_F94D_11D1_B4C5_080009444397_.wvu.Cols" hidden="1">#REF!</definedName>
    <definedName name="Z_B1CF3291_F94D_11D1_B4C5_080009444397_.wvu.Cols" hidden="1">#REF!</definedName>
    <definedName name="Z_B647CB7F_C846_4278_B6B1_1EF7F3C004F5_.wvu.Cols" localSheetId="5" hidden="1">'4a-ADIT Projection'!#REF!</definedName>
    <definedName name="Z_B647CB7F_C846_4278_B6B1_1EF7F3C004F5_.wvu.Cols" localSheetId="6" hidden="1">'4b-ADIT Projection Proration'!#REF!</definedName>
    <definedName name="Z_B647CB7F_C846_4278_B6B1_1EF7F3C004F5_.wvu.Cols" localSheetId="7" hidden="1">'4c- ADIT BOY'!#REF!</definedName>
    <definedName name="Z_B647CB7F_C846_4278_B6B1_1EF7F3C004F5_.wvu.Cols" localSheetId="8" hidden="1">'4d- ADIT EOY'!#REF!</definedName>
    <definedName name="Z_B647CB7F_C846_4278_B6B1_1EF7F3C004F5_.wvu.Cols" localSheetId="9" hidden="1">'4e-ADIT True-up'!#REF!</definedName>
    <definedName name="Z_B647CB7F_C846_4278_B6B1_1EF7F3C004F5_.wvu.Cols" localSheetId="10" hidden="1">'4f-ADIT True-up Proration'!#REF!</definedName>
    <definedName name="Z_B647CB7F_C846_4278_B6B1_1EF7F3C004F5_.wvu.PrintArea" localSheetId="5" hidden="1">'4a-ADIT Projection'!$B$1:$G$51</definedName>
    <definedName name="Z_B647CB7F_C846_4278_B6B1_1EF7F3C004F5_.wvu.PrintArea" localSheetId="6" hidden="1">'4b-ADIT Projection Proration'!$B$1:$H$74</definedName>
    <definedName name="Z_B647CB7F_C846_4278_B6B1_1EF7F3C004F5_.wvu.PrintArea" localSheetId="7" hidden="1">'4c- ADIT BOY'!$B$1:$H$106</definedName>
    <definedName name="Z_B647CB7F_C846_4278_B6B1_1EF7F3C004F5_.wvu.PrintArea" localSheetId="8" hidden="1">'4d- ADIT EOY'!$B$1:$H$106</definedName>
    <definedName name="Z_B647CB7F_C846_4278_B6B1_1EF7F3C004F5_.wvu.PrintArea" localSheetId="9" hidden="1">'4e-ADIT True-up'!$B$1:$G$49</definedName>
    <definedName name="Z_B647CB7F_C846_4278_B6B1_1EF7F3C004F5_.wvu.PrintArea" localSheetId="10" hidden="1">'4f-ADIT True-up Proration'!$B$1:$F$74</definedName>
    <definedName name="Z_BF2C0042_0093_11D2_A26D_08000939C87E_.wvu.Cols" hidden="1">#REF!</definedName>
    <definedName name="Z_BF2C0043_0093_11D2_A26D_08000939C87E_.wvu.Cols" hidden="1">#REF!,#REF!</definedName>
    <definedName name="Z_BF2C0044_0093_11D2_A26D_08000939C87E_.wvu.Cols" hidden="1">#REF!</definedName>
    <definedName name="Z_BF2C0046_0093_11D2_A26D_08000939C87E_.wvu.Cols" hidden="1">#REF!</definedName>
    <definedName name="Z_DC91DEF3_837B_4BB9_A81E_3B78C5914E6C_.wvu.Cols" localSheetId="5" hidden="1">'4a-ADIT Projection'!#REF!</definedName>
    <definedName name="Z_DC91DEF3_837B_4BB9_A81E_3B78C5914E6C_.wvu.Cols" localSheetId="6" hidden="1">'4b-ADIT Projection Proration'!#REF!</definedName>
    <definedName name="Z_DC91DEF3_837B_4BB9_A81E_3B78C5914E6C_.wvu.Cols" localSheetId="7" hidden="1">'4c- ADIT BOY'!#REF!</definedName>
    <definedName name="Z_DC91DEF3_837B_4BB9_A81E_3B78C5914E6C_.wvu.Cols" localSheetId="8" hidden="1">'4d- ADIT EOY'!#REF!</definedName>
    <definedName name="Z_DC91DEF3_837B_4BB9_A81E_3B78C5914E6C_.wvu.Cols" localSheetId="9" hidden="1">'4e-ADIT True-up'!#REF!</definedName>
    <definedName name="Z_DC91DEF3_837B_4BB9_A81E_3B78C5914E6C_.wvu.Cols" localSheetId="10" hidden="1">'4f-ADIT True-up Proration'!#REF!</definedName>
    <definedName name="Z_DC91DEF3_837B_4BB9_A81E_3B78C5914E6C_.wvu.PrintArea" localSheetId="5" hidden="1">'4a-ADIT Projection'!$B$1:$G$51</definedName>
    <definedName name="Z_DC91DEF3_837B_4BB9_A81E_3B78C5914E6C_.wvu.PrintArea" localSheetId="6" hidden="1">'4b-ADIT Projection Proration'!$B$1:$H$74</definedName>
    <definedName name="Z_DC91DEF3_837B_4BB9_A81E_3B78C5914E6C_.wvu.PrintArea" localSheetId="7" hidden="1">'4c- ADIT BOY'!$B$1:$H$106</definedName>
    <definedName name="Z_DC91DEF3_837B_4BB9_A81E_3B78C5914E6C_.wvu.PrintArea" localSheetId="8" hidden="1">'4d- ADIT EOY'!$B$1:$H$106</definedName>
    <definedName name="Z_DC91DEF3_837B_4BB9_A81E_3B78C5914E6C_.wvu.PrintArea" localSheetId="9" hidden="1">'4e-ADIT True-up'!$B$1:$G$49</definedName>
    <definedName name="Z_DC91DEF3_837B_4BB9_A81E_3B78C5914E6C_.wvu.PrintArea" localSheetId="10" hidden="1">'4f-ADIT True-up Proration'!$B$1:$F$74</definedName>
    <definedName name="Z_F04A2B9A_C6FE_4FEB_AD1E_2CF9AC309BE4_.wvu.PrintArea" localSheetId="19" hidden="1">'11-Wholesale Distribution'!$A$1:$Q$100</definedName>
    <definedName name="Z_F04A2B9A_C6FE_4FEB_AD1E_2CF9AC309BE4_.wvu.PrintArea" localSheetId="1" hidden="1">'1-Project Rev Req'!$A$1:$Q$109</definedName>
    <definedName name="Z_F04A2B9A_C6FE_4FEB_AD1E_2CF9AC309BE4_.wvu.PrintArea" localSheetId="3" hidden="1">'3-Project True-up'!$A$1:$L$24</definedName>
    <definedName name="Z_F04A2B9A_C6FE_4FEB_AD1E_2CF9AC309BE4_.wvu.PrintArea" localSheetId="4" hidden="1">'4- Rate Base'!$A$1:$L$49</definedName>
    <definedName name="Z_F04A2B9A_C6FE_4FEB_AD1E_2CF9AC309BE4_.wvu.PrintArea" localSheetId="14" hidden="1">'8-Construction Loan'!$A$2:$J$85</definedName>
    <definedName name="Z_F04A2B9A_C6FE_4FEB_AD1E_2CF9AC309BE4_.wvu.PrintArea" localSheetId="0" hidden="1">'Attachment H'!$A$1:$K$274</definedName>
    <definedName name="Z_F0C6DC45_FF98_11D1_B4C6_080009444397_.wvu.Cols" hidden="1">#REF!</definedName>
    <definedName name="Z_F0C6DC46_FF98_11D1_B4C6_080009444397_.wvu.Cols" hidden="1">#REF!,#REF!</definedName>
    <definedName name="Z_F0C6DC47_FF98_11D1_B4C6_080009444397_.wvu.Cols" hidden="1">#REF!</definedName>
    <definedName name="Z_F0C6DC49_FF98_11D1_B4C6_080009444397_.wvu.Cols" hidden="1">#REF!</definedName>
    <definedName name="Z_FAAD9AAC_1337_43AB_BF1F_CCF9DFCF5B78_.wvu.Cols" localSheetId="5" hidden="1">'4a-ADIT Projection'!#REF!</definedName>
    <definedName name="Z_FAAD9AAC_1337_43AB_BF1F_CCF9DFCF5B78_.wvu.Cols" localSheetId="6" hidden="1">'4b-ADIT Projection Proration'!#REF!</definedName>
    <definedName name="Z_FAAD9AAC_1337_43AB_BF1F_CCF9DFCF5B78_.wvu.Cols" localSheetId="7" hidden="1">'4c- ADIT BOY'!#REF!</definedName>
    <definedName name="Z_FAAD9AAC_1337_43AB_BF1F_CCF9DFCF5B78_.wvu.Cols" localSheetId="8" hidden="1">'4d- ADIT EOY'!#REF!</definedName>
    <definedName name="Z_FAAD9AAC_1337_43AB_BF1F_CCF9DFCF5B78_.wvu.Cols" localSheetId="9" hidden="1">'4e-ADIT True-up'!#REF!</definedName>
    <definedName name="Z_FAAD9AAC_1337_43AB_BF1F_CCF9DFCF5B78_.wvu.Cols" localSheetId="10" hidden="1">'4f-ADIT True-up Proration'!#REF!</definedName>
    <definedName name="Z_FAAD9AAC_1337_43AB_BF1F_CCF9DFCF5B78_.wvu.PrintArea" localSheetId="5" hidden="1">'4a-ADIT Projection'!$B$1:$G$51</definedName>
    <definedName name="Z_FAAD9AAC_1337_43AB_BF1F_CCF9DFCF5B78_.wvu.PrintArea" localSheetId="6" hidden="1">'4b-ADIT Projection Proration'!$B$1:$H$74</definedName>
    <definedName name="Z_FAAD9AAC_1337_43AB_BF1F_CCF9DFCF5B78_.wvu.PrintArea" localSheetId="7" hidden="1">'4c- ADIT BOY'!$B$1:$H$106</definedName>
    <definedName name="Z_FAAD9AAC_1337_43AB_BF1F_CCF9DFCF5B78_.wvu.PrintArea" localSheetId="8" hidden="1">'4d- ADIT EOY'!$B$1:$H$106</definedName>
    <definedName name="Z_FAAD9AAC_1337_43AB_BF1F_CCF9DFCF5B78_.wvu.PrintArea" localSheetId="9" hidden="1">'4e-ADIT True-up'!$B$1:$G$49</definedName>
    <definedName name="Z_FAAD9AAC_1337_43AB_BF1F_CCF9DFCF5B78_.wvu.PrintArea" localSheetId="10" hidden="1">'4f-ADIT True-up Proration'!$B$1:$F$74</definedName>
    <definedName name="zero">0</definedName>
    <definedName name="zero_out" localSheetId="17">#REF!</definedName>
    <definedName name="zero_out">#N/A</definedName>
    <definedName name="Zip" localSheetId="17" hidden="1">#REF!</definedName>
    <definedName name="Zip" hidden="1">#REF!</definedName>
    <definedName name="Zone_Inputs">#REF!,#REF!,#REF!,#REF!,#REF!,#REF!,#REF!,#REF!,#REF!,#REF!,#REF!,#REF!,#REF!,#REF!,#REF!,#REF!,#REF!,#REF!,#REF!,#REF!,#REF!,#REF!,#REF!,#REF!,#REF!,#REF!,#REF!,#REF!,#REF!</definedName>
    <definedName name="zz" localSheetId="18" hidden="1">{#N/A,#N/A,FALSE,"TOTFINAL";#N/A,#N/A,FALSE,"FINPLAN";#N/A,#N/A,FALSE,"TOTMOTADJ";#N/A,#N/A,FALSE,"tieEQ";#N/A,#N/A,FALSE,"G";#N/A,#N/A,FALSE,"ELIMS";#N/A,#N/A,FALSE,"NEXTEL ADJ";#N/A,#N/A,FALSE,"MIMS";#N/A,#N/A,FALSE,"LMPS";#N/A,#N/A,FALSE,"CNSS";#N/A,#N/A,FALSE,"CSS";#N/A,#N/A,FALSE,"MCG";#N/A,#N/A,FALSE,"AECS";#N/A,#N/A,FALSE,"SPS";#N/A,#N/A,FALSE,"CORP"}</definedName>
    <definedName name="zz" localSheetId="17" hidden="1">{#N/A,#N/A,FALSE,"TOTFINAL";#N/A,#N/A,FALSE,"FINPLAN";#N/A,#N/A,FALSE,"TOTMOTADJ";#N/A,#N/A,FALSE,"tieEQ";#N/A,#N/A,FALSE,"G";#N/A,#N/A,FALSE,"ELIMS";#N/A,#N/A,FALSE,"NEXTEL ADJ";#N/A,#N/A,FALSE,"MIMS";#N/A,#N/A,FALSE,"LMPS";#N/A,#N/A,FALSE,"CNSS";#N/A,#N/A,FALSE,"CSS";#N/A,#N/A,FALSE,"MCG";#N/A,#N/A,FALSE,"AECS";#N/A,#N/A,FALSE,"SPS";#N/A,#N/A,FALSE,"CORP"}</definedName>
    <definedName name="zz" hidden="1">{#N/A,#N/A,FALSE,"TOTFINAL";#N/A,#N/A,FALSE,"FINPLAN";#N/A,#N/A,FALSE,"TOTMOTADJ";#N/A,#N/A,FALSE,"tieEQ";#N/A,#N/A,FALSE,"G";#N/A,#N/A,FALSE,"ELIMS";#N/A,#N/A,FALSE,"NEXTEL ADJ";#N/A,#N/A,FALSE,"MIMS";#N/A,#N/A,FALSE,"LMPS";#N/A,#N/A,FALSE,"CNSS";#N/A,#N/A,FALSE,"CSS";#N/A,#N/A,FALSE,"MCG";#N/A,#N/A,FALSE,"AECS";#N/A,#N/A,FALSE,"SPS";#N/A,#N/A,FALSE,"CORP"}</definedName>
    <definedName name="zzz"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 localSheetId="17" hidden="1">{"detail305",#N/A,FALSE,"BI-305"}</definedName>
    <definedName name="zzz"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com" localSheetId="18" hidden="1">{#N/A,#N/A,FALSE,"Title Page";#N/A,#N/A,FALSE,"Conclusions";#N/A,#N/A,FALSE,"Assum.";#N/A,#N/A,FALSE,"Sun  DCF-WC-Dep";#N/A,#N/A,FALSE,"MarketValue";#N/A,#N/A,FALSE,"BalSheet";#N/A,#N/A,FALSE,"WACC";#N/A,#N/A,FALSE,"PC+ Info.";#N/A,#N/A,FALSE,"PC+Info_2"}</definedName>
    <definedName name="zzz.com" localSheetId="17"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z" localSheetId="18" hidden="1">{#N/A,#N/A,FALSE,"TOTFINAL";#N/A,#N/A,FALSE,"FINPLAN";#N/A,#N/A,FALSE,"TOTMOTADJ";#N/A,#N/A,FALSE,"tieEQ";#N/A,#N/A,FALSE,"G";#N/A,#N/A,FALSE,"ELIMS";#N/A,#N/A,FALSE,"NEXTEL ADJ";#N/A,#N/A,FALSE,"MIMS";#N/A,#N/A,FALSE,"LMPS";#N/A,#N/A,FALSE,"CNSS";#N/A,#N/A,FALSE,"CSS";#N/A,#N/A,FALSE,"MCG";#N/A,#N/A,FALSE,"AECS";#N/A,#N/A,FALSE,"SPS";#N/A,#N/A,FALSE,"CORP"}</definedName>
    <definedName name="zzzz" localSheetId="17" hidden="1">{#N/A,#N/A,FALSE,"TOTFINAL";#N/A,#N/A,FALSE,"FINPLAN";#N/A,#N/A,FALSE,"TOTMOTADJ";#N/A,#N/A,FALSE,"tieEQ";#N/A,#N/A,FALSE,"G";#N/A,#N/A,FALSE,"ELIMS";#N/A,#N/A,FALSE,"NEXTEL ADJ";#N/A,#N/A,FALSE,"MIMS";#N/A,#N/A,FALSE,"LMPS";#N/A,#N/A,FALSE,"CNSS";#N/A,#N/A,FALSE,"CSS";#N/A,#N/A,FALSE,"MCG";#N/A,#N/A,FALSE,"AECS";#N/A,#N/A,FALSE,"SPS";#N/A,#N/A,FALSE,"CORP"}</definedName>
    <definedName name="zzzz" hidden="1">{#N/A,#N/A,FALSE,"TOTFINAL";#N/A,#N/A,FALSE,"FINPLAN";#N/A,#N/A,FALSE,"TOTMOTADJ";#N/A,#N/A,FALSE,"tieEQ";#N/A,#N/A,FALSE,"G";#N/A,#N/A,FALSE,"ELIMS";#N/A,#N/A,FALSE,"NEXTEL ADJ";#N/A,#N/A,FALSE,"MIMS";#N/A,#N/A,FALSE,"LMPS";#N/A,#N/A,FALSE,"CNSS";#N/A,#N/A,FALSE,"CSS";#N/A,#N/A,FALSE,"MCG";#N/A,#N/A,FALSE,"AECS";#N/A,#N/A,FALSE,"SPS";#N/A,#N/A,FALSE,"CORP"}</definedName>
  </definedNames>
  <calcPr calcId="191029" concurrentManualCount="18"/>
  <customWorkbookViews>
    <customWorkbookView name="Chrystina Steffy - Personal View" guid="{F04A2B9A-C6FE-4FEB-AD1E-2CF9AC309BE4}" mergeInterval="0" personalView="1" maximized="1" windowWidth="1276" windowHeight="799" tabRatio="918" activeSheetId="5"/>
    <customWorkbookView name="Allegheny Energy - Personal View" guid="{931DA938-C92D-4DFC-BCC1-9349A5DC9BD4}" mergeInterval="0" personalView="1" maximized="1" windowWidth="1239" windowHeight="637" tabRatio="918" activeSheetId="19"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5" i="6" l="1"/>
  <c r="M36" i="6"/>
  <c r="M37" i="6"/>
  <c r="M38" i="6"/>
  <c r="M39" i="6"/>
  <c r="M40" i="6"/>
  <c r="M41" i="6"/>
  <c r="M42" i="6"/>
  <c r="M43" i="6"/>
  <c r="M44" i="6"/>
  <c r="M34" i="6"/>
  <c r="M33" i="6"/>
  <c r="L34" i="6"/>
  <c r="L35" i="6"/>
  <c r="L36" i="6"/>
  <c r="L37" i="6"/>
  <c r="L38" i="6"/>
  <c r="L39" i="6"/>
  <c r="L40" i="6"/>
  <c r="L41" i="6"/>
  <c r="L42" i="6"/>
  <c r="L43" i="6"/>
  <c r="L44" i="6"/>
  <c r="L33" i="6"/>
  <c r="D160" i="1"/>
  <c r="F53" i="28"/>
  <c r="F52" i="28"/>
  <c r="F51" i="28"/>
  <c r="F50" i="28"/>
  <c r="F49" i="28"/>
  <c r="G49" i="28"/>
  <c r="H49" i="28"/>
  <c r="F48" i="28"/>
  <c r="G48" i="28"/>
  <c r="H48" i="28"/>
  <c r="F47" i="28"/>
  <c r="F46" i="28"/>
  <c r="G46" i="28"/>
  <c r="H46" i="28"/>
  <c r="F45" i="28"/>
  <c r="F44" i="28"/>
  <c r="F43" i="28"/>
  <c r="G43" i="28"/>
  <c r="H43" i="28"/>
  <c r="G44" i="28"/>
  <c r="H44" i="28"/>
  <c r="G45" i="28"/>
  <c r="H45" i="28"/>
  <c r="G47" i="28"/>
  <c r="H47" i="28"/>
  <c r="G50" i="28"/>
  <c r="H50" i="28"/>
  <c r="G51" i="28"/>
  <c r="H51" i="28"/>
  <c r="G52" i="28"/>
  <c r="H52" i="28"/>
  <c r="G53" i="28"/>
  <c r="H53" i="28"/>
  <c r="G42" i="28"/>
  <c r="F42" i="28"/>
  <c r="E74" i="30"/>
  <c r="E50" i="30"/>
  <c r="C28" i="30"/>
  <c r="E28" i="30"/>
  <c r="E74" i="29"/>
  <c r="E50" i="29"/>
  <c r="C28" i="29"/>
  <c r="E28" i="29"/>
  <c r="B7" i="35"/>
  <c r="E7" i="35"/>
  <c r="F69" i="34"/>
  <c r="F68" i="34"/>
  <c r="K67" i="34"/>
  <c r="J67" i="34"/>
  <c r="F66" i="34"/>
  <c r="D45" i="34"/>
  <c r="C45" i="34"/>
  <c r="G44" i="34"/>
  <c r="G45" i="34"/>
  <c r="F44" i="34"/>
  <c r="F45" i="34"/>
  <c r="E44" i="34"/>
  <c r="E45" i="34"/>
  <c r="D44" i="34"/>
  <c r="C44" i="34"/>
  <c r="G43" i="34"/>
  <c r="F43" i="34"/>
  <c r="H43" i="34"/>
  <c r="G42" i="34"/>
  <c r="F42" i="34"/>
  <c r="J42" i="34"/>
  <c r="G41" i="34"/>
  <c r="F41" i="34"/>
  <c r="K41" i="34"/>
  <c r="D36" i="34"/>
  <c r="C36" i="34"/>
  <c r="D35" i="34"/>
  <c r="E34" i="34"/>
  <c r="F34" i="34"/>
  <c r="E33" i="34"/>
  <c r="G33" i="34"/>
  <c r="E32" i="34"/>
  <c r="G32" i="34"/>
  <c r="E31" i="34"/>
  <c r="G31" i="34"/>
  <c r="E30" i="34"/>
  <c r="G30" i="34"/>
  <c r="G29" i="34"/>
  <c r="H29" i="34"/>
  <c r="F29" i="34"/>
  <c r="K29" i="34"/>
  <c r="E29" i="34"/>
  <c r="E28" i="34"/>
  <c r="F28" i="34"/>
  <c r="E27" i="34"/>
  <c r="G27" i="34"/>
  <c r="E24" i="34"/>
  <c r="G24" i="34"/>
  <c r="E23" i="34"/>
  <c r="G23" i="34"/>
  <c r="E22" i="34"/>
  <c r="G22" i="34"/>
  <c r="E21" i="34"/>
  <c r="F21" i="34"/>
  <c r="G20" i="34"/>
  <c r="H20" i="34"/>
  <c r="F20" i="34"/>
  <c r="K20" i="34"/>
  <c r="E20" i="34"/>
  <c r="D18" i="34"/>
  <c r="C18" i="34"/>
  <c r="D17" i="34"/>
  <c r="C17" i="34"/>
  <c r="E16" i="34"/>
  <c r="G16" i="34"/>
  <c r="G15" i="34"/>
  <c r="E15" i="34"/>
  <c r="F15" i="34"/>
  <c r="E14" i="34"/>
  <c r="F14" i="34"/>
  <c r="E13" i="34"/>
  <c r="G13" i="34"/>
  <c r="R10" i="34"/>
  <c r="R11" i="34"/>
  <c r="K34" i="34"/>
  <c r="J34" i="34"/>
  <c r="H32" i="34"/>
  <c r="G68" i="34"/>
  <c r="H22" i="34"/>
  <c r="E26" i="34"/>
  <c r="F26" i="34"/>
  <c r="G26" i="34"/>
  <c r="G25" i="34"/>
  <c r="E25" i="34"/>
  <c r="F25" i="34"/>
  <c r="G66" i="34"/>
  <c r="K14" i="34"/>
  <c r="J14" i="34"/>
  <c r="N29" i="34"/>
  <c r="M29" i="34"/>
  <c r="H15" i="34"/>
  <c r="G69" i="34"/>
  <c r="K21" i="34"/>
  <c r="J21" i="34"/>
  <c r="H23" i="34"/>
  <c r="N43" i="34"/>
  <c r="M43" i="34"/>
  <c r="J28" i="34"/>
  <c r="K28" i="34"/>
  <c r="K15" i="34"/>
  <c r="J15" i="34"/>
  <c r="H16" i="34"/>
  <c r="N20" i="34"/>
  <c r="M20" i="34"/>
  <c r="F27" i="34"/>
  <c r="H27" i="34"/>
  <c r="F23" i="34"/>
  <c r="F32" i="34"/>
  <c r="F16" i="34"/>
  <c r="G21" i="34"/>
  <c r="H21" i="34"/>
  <c r="G28" i="34"/>
  <c r="H28" i="34"/>
  <c r="K43" i="34"/>
  <c r="F24" i="34"/>
  <c r="F33" i="34"/>
  <c r="H33" i="34"/>
  <c r="J29" i="34"/>
  <c r="J44" i="34"/>
  <c r="J45" i="34"/>
  <c r="G34" i="34"/>
  <c r="H34" i="34"/>
  <c r="K44" i="34"/>
  <c r="K42" i="34"/>
  <c r="F30" i="34"/>
  <c r="H30" i="34"/>
  <c r="G14" i="34"/>
  <c r="H14" i="34"/>
  <c r="J43" i="34"/>
  <c r="H41" i="34"/>
  <c r="J20" i="34"/>
  <c r="H42" i="34"/>
  <c r="E17" i="34"/>
  <c r="E18" i="34"/>
  <c r="F22" i="34"/>
  <c r="F31" i="34"/>
  <c r="J41" i="34"/>
  <c r="D7" i="35"/>
  <c r="F13" i="34"/>
  <c r="H13" i="34"/>
  <c r="N13" i="34"/>
  <c r="M13" i="34"/>
  <c r="H17" i="34"/>
  <c r="N27" i="34"/>
  <c r="M27" i="34"/>
  <c r="M30" i="34"/>
  <c r="N30" i="34"/>
  <c r="M33" i="34"/>
  <c r="N33" i="34"/>
  <c r="K26" i="34"/>
  <c r="J26" i="34"/>
  <c r="J24" i="34"/>
  <c r="K24" i="34"/>
  <c r="K68" i="34"/>
  <c r="J68" i="34"/>
  <c r="J31" i="34"/>
  <c r="K31" i="34"/>
  <c r="N32" i="34"/>
  <c r="M32" i="34"/>
  <c r="G17" i="34"/>
  <c r="G18" i="34"/>
  <c r="N21" i="34"/>
  <c r="M21" i="34"/>
  <c r="K16" i="34"/>
  <c r="J16" i="34"/>
  <c r="H44" i="34"/>
  <c r="N41" i="34"/>
  <c r="M41" i="34"/>
  <c r="J32" i="34"/>
  <c r="K32" i="34"/>
  <c r="H31" i="34"/>
  <c r="H24" i="34"/>
  <c r="K45" i="34"/>
  <c r="N16" i="34"/>
  <c r="M16" i="34"/>
  <c r="M34" i="34"/>
  <c r="N34" i="34"/>
  <c r="K25" i="34"/>
  <c r="J25" i="34"/>
  <c r="H25" i="34"/>
  <c r="H26" i="34"/>
  <c r="F17" i="34"/>
  <c r="K13" i="34"/>
  <c r="J13" i="34"/>
  <c r="J33" i="34"/>
  <c r="K33" i="34"/>
  <c r="M22" i="34"/>
  <c r="N22" i="34"/>
  <c r="M23" i="34"/>
  <c r="N23" i="34"/>
  <c r="J22" i="34"/>
  <c r="K22" i="34"/>
  <c r="E35" i="34"/>
  <c r="E36" i="34"/>
  <c r="N28" i="34"/>
  <c r="M28" i="34"/>
  <c r="M42" i="34"/>
  <c r="N42" i="34"/>
  <c r="F35" i="34"/>
  <c r="K23" i="34"/>
  <c r="J23" i="34"/>
  <c r="M15" i="34"/>
  <c r="N15" i="34"/>
  <c r="N14" i="34"/>
  <c r="M14" i="34"/>
  <c r="K30" i="34"/>
  <c r="J30" i="34"/>
  <c r="K66" i="34"/>
  <c r="J66" i="34"/>
  <c r="G35" i="34"/>
  <c r="G36" i="34"/>
  <c r="K27" i="34"/>
  <c r="J27" i="34"/>
  <c r="K69" i="34"/>
  <c r="N44" i="34"/>
  <c r="N45" i="34"/>
  <c r="O45" i="34"/>
  <c r="H45" i="34"/>
  <c r="M44" i="34"/>
  <c r="M45" i="34"/>
  <c r="M26" i="34"/>
  <c r="N26" i="34"/>
  <c r="K35" i="34"/>
  <c r="K36" i="34"/>
  <c r="J35" i="34"/>
  <c r="J36" i="34"/>
  <c r="F36" i="34"/>
  <c r="M25" i="34"/>
  <c r="N25" i="34"/>
  <c r="H18" i="34"/>
  <c r="M17" i="34"/>
  <c r="M18" i="34"/>
  <c r="N17" i="34"/>
  <c r="N18" i="34"/>
  <c r="O18" i="34"/>
  <c r="N24" i="34"/>
  <c r="M24" i="34"/>
  <c r="H35" i="34"/>
  <c r="J69" i="34"/>
  <c r="M31" i="34"/>
  <c r="N31" i="34"/>
  <c r="F18" i="34"/>
  <c r="K17" i="34"/>
  <c r="K18" i="34"/>
  <c r="J17" i="34"/>
  <c r="J18" i="34"/>
  <c r="H36" i="34"/>
  <c r="N35" i="34"/>
  <c r="N36" i="34"/>
  <c r="O36" i="34"/>
  <c r="M35" i="34"/>
  <c r="M36" i="34"/>
  <c r="E14" i="16"/>
  <c r="C45" i="6"/>
  <c r="J41" i="21"/>
  <c r="P90" i="2"/>
  <c r="M90" i="2"/>
  <c r="E90" i="2"/>
  <c r="K78" i="2" s="1"/>
  <c r="R84" i="2"/>
  <c r="R85" i="2"/>
  <c r="F10" i="28"/>
  <c r="F11" i="28"/>
  <c r="M24" i="6"/>
  <c r="D49" i="32"/>
  <c r="D37" i="32"/>
  <c r="D53" i="32"/>
  <c r="D36" i="32"/>
  <c r="D52" i="32"/>
  <c r="D35" i="32"/>
  <c r="D51" i="32"/>
  <c r="D34" i="32"/>
  <c r="D50" i="32"/>
  <c r="D33" i="32"/>
  <c r="D32" i="32"/>
  <c r="D48" i="32"/>
  <c r="D31" i="32"/>
  <c r="D47" i="32"/>
  <c r="D30" i="32"/>
  <c r="D46" i="32"/>
  <c r="D29" i="32"/>
  <c r="D45" i="32"/>
  <c r="D28" i="32"/>
  <c r="D44" i="32"/>
  <c r="D27" i="32"/>
  <c r="D43" i="32"/>
  <c r="D26" i="32"/>
  <c r="D42" i="32"/>
  <c r="D25" i="32"/>
  <c r="D41" i="32"/>
  <c r="D29" i="31"/>
  <c r="D20" i="31"/>
  <c r="D30" i="31"/>
  <c r="D19" i="31"/>
  <c r="D18" i="31"/>
  <c r="D28" i="31"/>
  <c r="D21" i="27"/>
  <c r="D31" i="27"/>
  <c r="D20" i="27"/>
  <c r="D30" i="27"/>
  <c r="D19" i="27"/>
  <c r="D29" i="27"/>
  <c r="D18" i="27"/>
  <c r="D28" i="27"/>
  <c r="D37" i="28"/>
  <c r="D53" i="28"/>
  <c r="D36" i="28"/>
  <c r="D52" i="28"/>
  <c r="D35" i="28"/>
  <c r="D51" i="28"/>
  <c r="D34" i="28"/>
  <c r="D50" i="28"/>
  <c r="D33" i="28"/>
  <c r="D49" i="28"/>
  <c r="D32" i="28"/>
  <c r="D48" i="28"/>
  <c r="D31" i="28"/>
  <c r="D47" i="28"/>
  <c r="D30" i="28"/>
  <c r="D46" i="28"/>
  <c r="D29" i="28"/>
  <c r="D45" i="28"/>
  <c r="D28" i="28"/>
  <c r="D44" i="28"/>
  <c r="D27" i="28"/>
  <c r="D43" i="28"/>
  <c r="D26" i="28"/>
  <c r="D42" i="28"/>
  <c r="D25" i="28"/>
  <c r="D41" i="28"/>
  <c r="E13" i="16"/>
  <c r="E12" i="16"/>
  <c r="E15" i="16"/>
  <c r="A2" i="32"/>
  <c r="A2" i="31"/>
  <c r="A2" i="27"/>
  <c r="G3" i="5"/>
  <c r="H3" i="33"/>
  <c r="B170" i="33"/>
  <c r="L220" i="33"/>
  <c r="J220" i="33"/>
  <c r="J221" i="33"/>
  <c r="L219" i="33"/>
  <c r="P219" i="33"/>
  <c r="J178" i="33"/>
  <c r="J177" i="33"/>
  <c r="L177" i="33"/>
  <c r="P177" i="33"/>
  <c r="P176" i="33"/>
  <c r="L176" i="33"/>
  <c r="J129" i="33"/>
  <c r="L128" i="33"/>
  <c r="P128" i="33"/>
  <c r="D106" i="33"/>
  <c r="D150" i="33"/>
  <c r="D102" i="33"/>
  <c r="D146" i="33"/>
  <c r="D193" i="33"/>
  <c r="D235" i="33"/>
  <c r="D101" i="33"/>
  <c r="D145" i="33"/>
  <c r="D192" i="33"/>
  <c r="D219" i="33"/>
  <c r="D220" i="33"/>
  <c r="D221" i="33"/>
  <c r="D222" i="33"/>
  <c r="D223" i="33"/>
  <c r="D224" i="33"/>
  <c r="D225" i="33"/>
  <c r="D226" i="33"/>
  <c r="D227" i="33"/>
  <c r="D228" i="33"/>
  <c r="D229" i="33"/>
  <c r="D230" i="33"/>
  <c r="D100" i="33"/>
  <c r="D144" i="33"/>
  <c r="D176" i="33"/>
  <c r="D177" i="33"/>
  <c r="D178" i="33"/>
  <c r="D179" i="33"/>
  <c r="D180" i="33"/>
  <c r="D181" i="33"/>
  <c r="D182" i="33"/>
  <c r="D183" i="33"/>
  <c r="D184" i="33"/>
  <c r="D185" i="33"/>
  <c r="D186" i="33"/>
  <c r="D187" i="33"/>
  <c r="D99" i="33"/>
  <c r="D128" i="33"/>
  <c r="D129" i="33"/>
  <c r="D130" i="33"/>
  <c r="D131" i="33"/>
  <c r="D132" i="33"/>
  <c r="D133" i="33"/>
  <c r="D134" i="33"/>
  <c r="D135" i="33"/>
  <c r="D136" i="33"/>
  <c r="D137" i="33"/>
  <c r="D138" i="33"/>
  <c r="D139" i="33"/>
  <c r="L84" i="33"/>
  <c r="P84" i="33"/>
  <c r="J84" i="33"/>
  <c r="J85" i="33"/>
  <c r="L83" i="33"/>
  <c r="P83" i="33"/>
  <c r="D83" i="33"/>
  <c r="D84" i="33"/>
  <c r="D85" i="33"/>
  <c r="D86" i="33"/>
  <c r="D87" i="33"/>
  <c r="D88" i="33"/>
  <c r="D89" i="33"/>
  <c r="D90" i="33"/>
  <c r="D91" i="33"/>
  <c r="D92" i="33"/>
  <c r="D93" i="33"/>
  <c r="D94" i="33"/>
  <c r="D59" i="33"/>
  <c r="D60" i="33"/>
  <c r="D61" i="33"/>
  <c r="D62" i="33"/>
  <c r="D63" i="33"/>
  <c r="D64" i="33"/>
  <c r="D65" i="33"/>
  <c r="D66" i="33"/>
  <c r="D67" i="33"/>
  <c r="D68" i="33"/>
  <c r="D58" i="33"/>
  <c r="D35" i="33"/>
  <c r="D36" i="33"/>
  <c r="D37" i="33"/>
  <c r="D38" i="33"/>
  <c r="D39" i="33"/>
  <c r="D40" i="33"/>
  <c r="D41" i="33"/>
  <c r="D42" i="33"/>
  <c r="D43" i="33"/>
  <c r="D44" i="33"/>
  <c r="L34" i="33"/>
  <c r="P34" i="33"/>
  <c r="J34" i="33"/>
  <c r="J35" i="33"/>
  <c r="D34" i="33"/>
  <c r="L33" i="33"/>
  <c r="P33" i="33"/>
  <c r="L15" i="33"/>
  <c r="L14" i="33"/>
  <c r="N254" i="33"/>
  <c r="L13" i="33"/>
  <c r="N212" i="33"/>
  <c r="L12" i="33"/>
  <c r="N165" i="33"/>
  <c r="L11" i="33"/>
  <c r="N121" i="33"/>
  <c r="L10" i="33"/>
  <c r="N72" i="33"/>
  <c r="B77" i="33"/>
  <c r="J130" i="33"/>
  <c r="L129" i="33"/>
  <c r="P129" i="33"/>
  <c r="J86" i="33"/>
  <c r="L85" i="33"/>
  <c r="P85" i="33"/>
  <c r="P220" i="33"/>
  <c r="J222" i="33"/>
  <c r="L221" i="33"/>
  <c r="P221" i="33"/>
  <c r="J179" i="33"/>
  <c r="L178" i="33"/>
  <c r="P178" i="33"/>
  <c r="J36" i="33"/>
  <c r="L35" i="33"/>
  <c r="D151" i="33"/>
  <c r="D152" i="33"/>
  <c r="D153" i="33"/>
  <c r="D154" i="33"/>
  <c r="D155" i="33"/>
  <c r="D156" i="33"/>
  <c r="D157" i="33"/>
  <c r="D158" i="33"/>
  <c r="D159" i="33"/>
  <c r="D160" i="33"/>
  <c r="D161" i="33"/>
  <c r="D197" i="33"/>
  <c r="D107" i="33"/>
  <c r="D108" i="33"/>
  <c r="D109" i="33"/>
  <c r="D110" i="33"/>
  <c r="D111" i="33"/>
  <c r="D112" i="33"/>
  <c r="D113" i="33"/>
  <c r="D114" i="33"/>
  <c r="D115" i="33"/>
  <c r="D116" i="33"/>
  <c r="D117" i="33"/>
  <c r="J37" i="33"/>
  <c r="L36" i="33"/>
  <c r="P36" i="33"/>
  <c r="L179" i="33"/>
  <c r="P179" i="33"/>
  <c r="J180" i="33"/>
  <c r="J87" i="33"/>
  <c r="L86" i="33"/>
  <c r="P86" i="33"/>
  <c r="D239" i="33"/>
  <c r="D240" i="33"/>
  <c r="D241" i="33"/>
  <c r="D242" i="33"/>
  <c r="D243" i="33"/>
  <c r="D244" i="33"/>
  <c r="D245" i="33"/>
  <c r="D246" i="33"/>
  <c r="D247" i="33"/>
  <c r="D248" i="33"/>
  <c r="D249" i="33"/>
  <c r="D250" i="33"/>
  <c r="D198" i="33"/>
  <c r="D199" i="33"/>
  <c r="D200" i="33"/>
  <c r="D201" i="33"/>
  <c r="D202" i="33"/>
  <c r="D203" i="33"/>
  <c r="D204" i="33"/>
  <c r="D205" i="33"/>
  <c r="D206" i="33"/>
  <c r="D207" i="33"/>
  <c r="D208" i="33"/>
  <c r="J223" i="33"/>
  <c r="L222" i="33"/>
  <c r="L130" i="33"/>
  <c r="J131" i="33"/>
  <c r="P35" i="33"/>
  <c r="P222" i="33"/>
  <c r="J181" i="33"/>
  <c r="L180" i="33"/>
  <c r="P180" i="33"/>
  <c r="J88" i="33"/>
  <c r="L87" i="33"/>
  <c r="J38" i="33"/>
  <c r="L37" i="33"/>
  <c r="P37" i="33"/>
  <c r="P130" i="33"/>
  <c r="J224" i="33"/>
  <c r="L223" i="33"/>
  <c r="P223" i="33"/>
  <c r="J132" i="33"/>
  <c r="L131" i="33"/>
  <c r="P131" i="33"/>
  <c r="J89" i="33"/>
  <c r="L88" i="33"/>
  <c r="P88" i="33"/>
  <c r="J225" i="33"/>
  <c r="L224" i="33"/>
  <c r="P224" i="33"/>
  <c r="L181" i="33"/>
  <c r="P181" i="33"/>
  <c r="J182" i="33"/>
  <c r="P87" i="33"/>
  <c r="L132" i="33"/>
  <c r="P132" i="33"/>
  <c r="J133" i="33"/>
  <c r="J39" i="33"/>
  <c r="L38" i="33"/>
  <c r="P38" i="33"/>
  <c r="J90" i="33"/>
  <c r="L89" i="33"/>
  <c r="J134" i="33"/>
  <c r="L133" i="33"/>
  <c r="P133" i="33"/>
  <c r="J226" i="33"/>
  <c r="L225" i="33"/>
  <c r="J40" i="33"/>
  <c r="L39" i="33"/>
  <c r="J183" i="33"/>
  <c r="L182" i="33"/>
  <c r="P182" i="33"/>
  <c r="J227" i="33"/>
  <c r="L226" i="33"/>
  <c r="P226" i="33"/>
  <c r="P89" i="33"/>
  <c r="L134" i="33"/>
  <c r="P134" i="33"/>
  <c r="J135" i="33"/>
  <c r="L183" i="33"/>
  <c r="P183" i="33"/>
  <c r="J184" i="33"/>
  <c r="J91" i="33"/>
  <c r="L90" i="33"/>
  <c r="P90" i="33"/>
  <c r="P39" i="33"/>
  <c r="P225" i="33"/>
  <c r="J41" i="33"/>
  <c r="L40" i="33"/>
  <c r="P40" i="33"/>
  <c r="J42" i="33"/>
  <c r="L41" i="33"/>
  <c r="J136" i="33"/>
  <c r="L135" i="33"/>
  <c r="P135" i="33"/>
  <c r="J185" i="33"/>
  <c r="L184" i="33"/>
  <c r="P184" i="33"/>
  <c r="J92" i="33"/>
  <c r="L91" i="33"/>
  <c r="J228" i="33"/>
  <c r="L227" i="33"/>
  <c r="J93" i="33"/>
  <c r="L92" i="33"/>
  <c r="P92" i="33"/>
  <c r="L185" i="33"/>
  <c r="P185" i="33"/>
  <c r="J186" i="33"/>
  <c r="L136" i="33"/>
  <c r="P136" i="33"/>
  <c r="J137" i="33"/>
  <c r="P41" i="33"/>
  <c r="P91" i="33"/>
  <c r="P227" i="33"/>
  <c r="J229" i="33"/>
  <c r="L228" i="33"/>
  <c r="P228" i="33"/>
  <c r="J43" i="33"/>
  <c r="L42" i="33"/>
  <c r="P42" i="33"/>
  <c r="J187" i="33"/>
  <c r="L187" i="33"/>
  <c r="L186" i="33"/>
  <c r="P186" i="33"/>
  <c r="J138" i="33"/>
  <c r="L137" i="33"/>
  <c r="P137" i="33"/>
  <c r="J230" i="33"/>
  <c r="L230" i="33"/>
  <c r="L229" i="33"/>
  <c r="P229" i="33"/>
  <c r="J44" i="33"/>
  <c r="L44" i="33"/>
  <c r="L43" i="33"/>
  <c r="P43" i="33"/>
  <c r="J94" i="33"/>
  <c r="L94" i="33"/>
  <c r="L93" i="33"/>
  <c r="P93" i="33"/>
  <c r="L138" i="33"/>
  <c r="P138" i="33"/>
  <c r="J139" i="33"/>
  <c r="L139" i="33"/>
  <c r="P230" i="33"/>
  <c r="P231" i="33"/>
  <c r="F235" i="33"/>
  <c r="L231" i="33"/>
  <c r="P44" i="33"/>
  <c r="P45" i="33"/>
  <c r="F49" i="33"/>
  <c r="L45" i="33"/>
  <c r="P94" i="33"/>
  <c r="P95" i="33"/>
  <c r="F99" i="33"/>
  <c r="L95" i="33"/>
  <c r="P187" i="33"/>
  <c r="P188" i="33"/>
  <c r="F192" i="33"/>
  <c r="L188" i="33"/>
  <c r="L49" i="33"/>
  <c r="P49" i="33"/>
  <c r="F50" i="33"/>
  <c r="L99" i="33"/>
  <c r="P99" i="33"/>
  <c r="F100" i="33"/>
  <c r="L235" i="33"/>
  <c r="P235" i="33"/>
  <c r="P139" i="33"/>
  <c r="P140" i="33"/>
  <c r="F144" i="33"/>
  <c r="L140" i="33"/>
  <c r="L192" i="33"/>
  <c r="P192" i="33"/>
  <c r="F193" i="33"/>
  <c r="L100" i="33"/>
  <c r="P100" i="33"/>
  <c r="F101" i="33"/>
  <c r="L193" i="33"/>
  <c r="P193" i="33"/>
  <c r="N239" i="33"/>
  <c r="F239" i="33"/>
  <c r="L50" i="33"/>
  <c r="P50" i="33"/>
  <c r="F51" i="33"/>
  <c r="L144" i="33"/>
  <c r="P144" i="33"/>
  <c r="F145" i="33"/>
  <c r="L51" i="33"/>
  <c r="P51" i="33"/>
  <c r="F52" i="33"/>
  <c r="L101" i="33"/>
  <c r="P101" i="33"/>
  <c r="F102" i="33"/>
  <c r="N197" i="33"/>
  <c r="F197" i="33"/>
  <c r="P239" i="33"/>
  <c r="F240" i="33"/>
  <c r="L239" i="33"/>
  <c r="N240" i="33"/>
  <c r="N241" i="33"/>
  <c r="N242" i="33"/>
  <c r="N243" i="33"/>
  <c r="N244" i="33"/>
  <c r="N245" i="33"/>
  <c r="N246" i="33"/>
  <c r="N247" i="33"/>
  <c r="N248" i="33"/>
  <c r="N249" i="33"/>
  <c r="N250" i="33"/>
  <c r="L145" i="33"/>
  <c r="P145" i="33"/>
  <c r="F146" i="33"/>
  <c r="L146" i="33"/>
  <c r="P146" i="33"/>
  <c r="L102" i="33"/>
  <c r="P102" i="33"/>
  <c r="L52" i="33"/>
  <c r="P52" i="33"/>
  <c r="F53" i="33"/>
  <c r="L240" i="33"/>
  <c r="P240" i="33"/>
  <c r="F241" i="33"/>
  <c r="N198" i="33"/>
  <c r="N199" i="33"/>
  <c r="N200" i="33"/>
  <c r="N201" i="33"/>
  <c r="N202" i="33"/>
  <c r="N203" i="33"/>
  <c r="N204" i="33"/>
  <c r="N205" i="33"/>
  <c r="N206" i="33"/>
  <c r="N207" i="33"/>
  <c r="N208" i="33"/>
  <c r="N211" i="33"/>
  <c r="P197" i="33"/>
  <c r="F198" i="33"/>
  <c r="L197" i="33"/>
  <c r="N253" i="33"/>
  <c r="P13" i="33"/>
  <c r="N213" i="33"/>
  <c r="L53" i="33"/>
  <c r="P53" i="33"/>
  <c r="N106" i="33"/>
  <c r="F106" i="33"/>
  <c r="N255" i="33"/>
  <c r="P14" i="33"/>
  <c r="P241" i="33"/>
  <c r="F242" i="33"/>
  <c r="L241" i="33"/>
  <c r="N150" i="33"/>
  <c r="F150" i="33"/>
  <c r="P198" i="33"/>
  <c r="F199" i="33"/>
  <c r="L198" i="33"/>
  <c r="N57" i="33"/>
  <c r="F57" i="33"/>
  <c r="N107" i="33"/>
  <c r="N108" i="33"/>
  <c r="N109" i="33"/>
  <c r="N110" i="33"/>
  <c r="N111" i="33"/>
  <c r="N112" i="33"/>
  <c r="N113" i="33"/>
  <c r="N114" i="33"/>
  <c r="N115" i="33"/>
  <c r="N116" i="33"/>
  <c r="N117" i="33"/>
  <c r="N151" i="33"/>
  <c r="N152" i="33"/>
  <c r="N153" i="33"/>
  <c r="N154" i="33"/>
  <c r="N155" i="33"/>
  <c r="N156" i="33"/>
  <c r="N157" i="33"/>
  <c r="N158" i="33"/>
  <c r="N159" i="33"/>
  <c r="N160" i="33"/>
  <c r="N161" i="33"/>
  <c r="L199" i="33"/>
  <c r="P199" i="33"/>
  <c r="F200" i="33"/>
  <c r="P150" i="33"/>
  <c r="F151" i="33"/>
  <c r="L150" i="33"/>
  <c r="P242" i="33"/>
  <c r="F243" i="33"/>
  <c r="L242" i="33"/>
  <c r="L106" i="33"/>
  <c r="P106" i="33"/>
  <c r="F107" i="33"/>
  <c r="N120" i="33"/>
  <c r="P107" i="33"/>
  <c r="F108" i="33"/>
  <c r="L107" i="33"/>
  <c r="N164" i="33"/>
  <c r="P57" i="33"/>
  <c r="F58" i="33"/>
  <c r="L57" i="33"/>
  <c r="P151" i="33"/>
  <c r="F152" i="33"/>
  <c r="L151" i="33"/>
  <c r="N58" i="33"/>
  <c r="N59" i="33"/>
  <c r="N60" i="33"/>
  <c r="N61" i="33"/>
  <c r="N62" i="33"/>
  <c r="N63" i="33"/>
  <c r="N64" i="33"/>
  <c r="N65" i="33"/>
  <c r="N66" i="33"/>
  <c r="N67" i="33"/>
  <c r="N68" i="33"/>
  <c r="L243" i="33"/>
  <c r="P243" i="33"/>
  <c r="F244" i="33"/>
  <c r="P200" i="33"/>
  <c r="F201" i="33"/>
  <c r="L200" i="33"/>
  <c r="P201" i="33"/>
  <c r="F202" i="33"/>
  <c r="L201" i="33"/>
  <c r="P12" i="33"/>
  <c r="N166" i="33"/>
  <c r="N71" i="33"/>
  <c r="P244" i="33"/>
  <c r="F245" i="33"/>
  <c r="L244" i="33"/>
  <c r="P58" i="33"/>
  <c r="F59" i="33"/>
  <c r="L58" i="33"/>
  <c r="P108" i="33"/>
  <c r="F109" i="33"/>
  <c r="L108" i="33"/>
  <c r="P152" i="33"/>
  <c r="F153" i="33"/>
  <c r="L152" i="33"/>
  <c r="N122" i="33"/>
  <c r="P11" i="33"/>
  <c r="P245" i="33"/>
  <c r="F246" i="33"/>
  <c r="L245" i="33"/>
  <c r="N73" i="33"/>
  <c r="P10" i="33"/>
  <c r="P16" i="33"/>
  <c r="L202" i="33"/>
  <c r="P202" i="33"/>
  <c r="F203" i="33"/>
  <c r="P153" i="33"/>
  <c r="F154" i="33"/>
  <c r="L153" i="33"/>
  <c r="L59" i="33"/>
  <c r="P59" i="33"/>
  <c r="F60" i="33"/>
  <c r="P109" i="33"/>
  <c r="F110" i="33"/>
  <c r="L109" i="33"/>
  <c r="P203" i="33"/>
  <c r="F204" i="33"/>
  <c r="L203" i="33"/>
  <c r="P60" i="33"/>
  <c r="F61" i="33"/>
  <c r="L60" i="33"/>
  <c r="P246" i="33"/>
  <c r="F247" i="33"/>
  <c r="L246" i="33"/>
  <c r="P110" i="33"/>
  <c r="F111" i="33"/>
  <c r="L110" i="33"/>
  <c r="L154" i="33"/>
  <c r="P154" i="33"/>
  <c r="F155" i="33"/>
  <c r="P61" i="33"/>
  <c r="F62" i="33"/>
  <c r="L61" i="33"/>
  <c r="P155" i="33"/>
  <c r="F156" i="33"/>
  <c r="L155" i="33"/>
  <c r="P204" i="33"/>
  <c r="F205" i="33"/>
  <c r="L204" i="33"/>
  <c r="L247" i="33"/>
  <c r="P247" i="33"/>
  <c r="F248" i="33"/>
  <c r="L111" i="33"/>
  <c r="P111" i="33"/>
  <c r="F112" i="33"/>
  <c r="P205" i="33"/>
  <c r="F206" i="33"/>
  <c r="L205" i="33"/>
  <c r="P156" i="33"/>
  <c r="F157" i="33"/>
  <c r="L156" i="33"/>
  <c r="L248" i="33"/>
  <c r="P248" i="33"/>
  <c r="F249" i="33"/>
  <c r="P112" i="33"/>
  <c r="F113" i="33"/>
  <c r="L112" i="33"/>
  <c r="P62" i="33"/>
  <c r="F63" i="33"/>
  <c r="L62" i="33"/>
  <c r="P63" i="33"/>
  <c r="F64" i="33"/>
  <c r="L63" i="33"/>
  <c r="P113" i="33"/>
  <c r="F114" i="33"/>
  <c r="L113" i="33"/>
  <c r="P249" i="33"/>
  <c r="F250" i="33"/>
  <c r="L249" i="33"/>
  <c r="L157" i="33"/>
  <c r="P157" i="33"/>
  <c r="F158" i="33"/>
  <c r="P206" i="33"/>
  <c r="F207" i="33"/>
  <c r="L206" i="33"/>
  <c r="P250" i="33"/>
  <c r="L250" i="33"/>
  <c r="L251" i="33"/>
  <c r="L114" i="33"/>
  <c r="P114" i="33"/>
  <c r="F115" i="33"/>
  <c r="P158" i="33"/>
  <c r="F159" i="33"/>
  <c r="L158" i="33"/>
  <c r="L207" i="33"/>
  <c r="P207" i="33"/>
  <c r="F208" i="33"/>
  <c r="L64" i="33"/>
  <c r="P64" i="33"/>
  <c r="F65" i="33"/>
  <c r="P208" i="33"/>
  <c r="L208" i="33"/>
  <c r="L209" i="33"/>
  <c r="P115" i="33"/>
  <c r="F116" i="33"/>
  <c r="L115" i="33"/>
  <c r="L159" i="33"/>
  <c r="P159" i="33"/>
  <c r="F160" i="33"/>
  <c r="P65" i="33"/>
  <c r="F66" i="33"/>
  <c r="L65" i="33"/>
  <c r="P160" i="33"/>
  <c r="F161" i="33"/>
  <c r="L160" i="33"/>
  <c r="P116" i="33"/>
  <c r="F117" i="33"/>
  <c r="L116" i="33"/>
  <c r="P66" i="33"/>
  <c r="F67" i="33"/>
  <c r="L66" i="33"/>
  <c r="P117" i="33"/>
  <c r="L117" i="33"/>
  <c r="L118" i="33"/>
  <c r="L67" i="33"/>
  <c r="P67" i="33"/>
  <c r="F68" i="33"/>
  <c r="P161" i="33"/>
  <c r="L161" i="33"/>
  <c r="L162" i="33"/>
  <c r="P68" i="33"/>
  <c r="L68" i="33"/>
  <c r="L69" i="33"/>
  <c r="H29" i="31"/>
  <c r="G29" i="31"/>
  <c r="H19" i="31"/>
  <c r="G19" i="31"/>
  <c r="H9" i="31"/>
  <c r="G9" i="31"/>
  <c r="D155" i="1"/>
  <c r="H29" i="27"/>
  <c r="G29" i="27"/>
  <c r="H19" i="27"/>
  <c r="G19" i="27"/>
  <c r="H9" i="27"/>
  <c r="G9" i="27"/>
  <c r="D159" i="1"/>
  <c r="C74" i="30"/>
  <c r="C73" i="30"/>
  <c r="C72" i="30"/>
  <c r="C50" i="30"/>
  <c r="C49" i="30"/>
  <c r="C48" i="30"/>
  <c r="C27" i="30"/>
  <c r="C26" i="30"/>
  <c r="C74" i="29"/>
  <c r="C73" i="29"/>
  <c r="C72" i="29"/>
  <c r="C50" i="29"/>
  <c r="C49" i="29"/>
  <c r="C48" i="29"/>
  <c r="C27" i="29"/>
  <c r="C26" i="29"/>
  <c r="F87" i="6"/>
  <c r="G86" i="6"/>
  <c r="F86" i="6"/>
  <c r="F85" i="6"/>
  <c r="F88" i="6"/>
  <c r="I85" i="6"/>
  <c r="G210" i="1"/>
  <c r="J77" i="6"/>
  <c r="A30" i="31"/>
  <c r="A31" i="31"/>
  <c r="A32" i="31"/>
  <c r="A33" i="31"/>
  <c r="A34" i="31"/>
  <c r="A35" i="31"/>
  <c r="A28" i="31"/>
  <c r="A22" i="31"/>
  <c r="A23" i="31"/>
  <c r="A24" i="31"/>
  <c r="A25" i="31"/>
  <c r="A21" i="31"/>
  <c r="A12" i="31"/>
  <c r="A13" i="31"/>
  <c r="A14" i="31"/>
  <c r="A15" i="31"/>
  <c r="A18" i="31"/>
  <c r="A11" i="31"/>
  <c r="X53" i="32"/>
  <c r="O53" i="32"/>
  <c r="S53" i="32"/>
  <c r="T53" i="32"/>
  <c r="U53" i="32"/>
  <c r="F53" i="32"/>
  <c r="G53" i="32"/>
  <c r="X52" i="32"/>
  <c r="O52" i="32"/>
  <c r="F52" i="32"/>
  <c r="J52" i="32"/>
  <c r="K52" i="32"/>
  <c r="X51" i="32"/>
  <c r="O51" i="32"/>
  <c r="F51" i="32"/>
  <c r="J51" i="32"/>
  <c r="K51" i="32"/>
  <c r="X50" i="32"/>
  <c r="O50" i="32"/>
  <c r="F50" i="32"/>
  <c r="J50" i="32"/>
  <c r="K50" i="32"/>
  <c r="X49" i="32"/>
  <c r="O49" i="32"/>
  <c r="F49" i="32"/>
  <c r="G49" i="32"/>
  <c r="X48" i="32"/>
  <c r="O48" i="32"/>
  <c r="F48" i="32"/>
  <c r="J48" i="32"/>
  <c r="K48" i="32"/>
  <c r="X47" i="32"/>
  <c r="O47" i="32"/>
  <c r="F47" i="32"/>
  <c r="J47" i="32"/>
  <c r="K47" i="32"/>
  <c r="X46" i="32"/>
  <c r="O46" i="32"/>
  <c r="F46" i="32"/>
  <c r="J46" i="32"/>
  <c r="K46" i="32"/>
  <c r="X45" i="32"/>
  <c r="O45" i="32"/>
  <c r="F45" i="32"/>
  <c r="J45" i="32"/>
  <c r="K45" i="32"/>
  <c r="X44" i="32"/>
  <c r="O44" i="32"/>
  <c r="F44" i="32"/>
  <c r="J44" i="32"/>
  <c r="K44" i="32"/>
  <c r="X43" i="32"/>
  <c r="O43" i="32"/>
  <c r="S43" i="32"/>
  <c r="T43" i="32"/>
  <c r="F43" i="32"/>
  <c r="G43" i="32"/>
  <c r="X42" i="32"/>
  <c r="O42" i="32"/>
  <c r="F42" i="32"/>
  <c r="G42" i="32"/>
  <c r="Z41" i="32"/>
  <c r="Q41" i="32"/>
  <c r="H41" i="32"/>
  <c r="X37" i="32"/>
  <c r="O37" i="32"/>
  <c r="F37" i="32"/>
  <c r="X36" i="32"/>
  <c r="O36" i="32"/>
  <c r="S36" i="32"/>
  <c r="T36" i="32"/>
  <c r="F36" i="32"/>
  <c r="X35" i="32"/>
  <c r="O35" i="32"/>
  <c r="F35" i="32"/>
  <c r="X34" i="32"/>
  <c r="O34" i="32"/>
  <c r="S34" i="32"/>
  <c r="T34" i="32"/>
  <c r="F34" i="32"/>
  <c r="X33" i="32"/>
  <c r="AB33" i="32"/>
  <c r="AC33" i="32"/>
  <c r="O33" i="32"/>
  <c r="F33" i="32"/>
  <c r="X32" i="32"/>
  <c r="O32" i="32"/>
  <c r="S32" i="32"/>
  <c r="T32" i="32"/>
  <c r="F32" i="32"/>
  <c r="J32" i="32"/>
  <c r="K32" i="32"/>
  <c r="X31" i="32"/>
  <c r="AB31" i="32"/>
  <c r="AC31" i="32"/>
  <c r="O31" i="32"/>
  <c r="F31" i="32"/>
  <c r="J31" i="32"/>
  <c r="K31" i="32"/>
  <c r="X30" i="32"/>
  <c r="O30" i="32"/>
  <c r="F30" i="32"/>
  <c r="X29" i="32"/>
  <c r="AB29" i="32"/>
  <c r="AC29" i="32"/>
  <c r="O29" i="32"/>
  <c r="F29" i="32"/>
  <c r="J29" i="32"/>
  <c r="K29" i="32"/>
  <c r="X28" i="32"/>
  <c r="O28" i="32"/>
  <c r="F28" i="32"/>
  <c r="X27" i="32"/>
  <c r="O27" i="32"/>
  <c r="F27" i="32"/>
  <c r="J27" i="32"/>
  <c r="K27" i="32"/>
  <c r="X26" i="32"/>
  <c r="O26" i="32"/>
  <c r="F26" i="32"/>
  <c r="Z25" i="32"/>
  <c r="Q25" i="32"/>
  <c r="H25" i="32"/>
  <c r="X21" i="32"/>
  <c r="O21" i="32"/>
  <c r="X20" i="32"/>
  <c r="O20" i="32"/>
  <c r="S20" i="32"/>
  <c r="T20" i="32"/>
  <c r="X19" i="32"/>
  <c r="O19" i="32"/>
  <c r="X18" i="32"/>
  <c r="AB18" i="32"/>
  <c r="AC18" i="32"/>
  <c r="O18" i="32"/>
  <c r="X17" i="32"/>
  <c r="O17" i="32"/>
  <c r="S17" i="32"/>
  <c r="T17" i="32"/>
  <c r="X16" i="32"/>
  <c r="O16" i="32"/>
  <c r="S16" i="32"/>
  <c r="T16" i="32"/>
  <c r="X15" i="32"/>
  <c r="O15" i="32"/>
  <c r="X14" i="32"/>
  <c r="AB14" i="32"/>
  <c r="AC14" i="32"/>
  <c r="O14" i="32"/>
  <c r="X13" i="32"/>
  <c r="O13" i="32"/>
  <c r="S13" i="32"/>
  <c r="T13" i="32"/>
  <c r="X12" i="32"/>
  <c r="O12" i="32"/>
  <c r="S12" i="32"/>
  <c r="T12" i="32"/>
  <c r="X11" i="32"/>
  <c r="O11" i="32"/>
  <c r="X10" i="32"/>
  <c r="AB10" i="32"/>
  <c r="O10" i="32"/>
  <c r="AA54" i="32"/>
  <c r="R54" i="32"/>
  <c r="I54" i="32"/>
  <c r="AB53" i="32"/>
  <c r="AC53" i="32"/>
  <c r="AD53" i="32"/>
  <c r="E53" i="32"/>
  <c r="Y53" i="32"/>
  <c r="E52" i="32"/>
  <c r="AB51" i="32"/>
  <c r="AC51" i="32"/>
  <c r="AD51" i="32"/>
  <c r="S51" i="32"/>
  <c r="T51" i="32"/>
  <c r="E51" i="32"/>
  <c r="Y51" i="32"/>
  <c r="E50" i="32"/>
  <c r="AB49" i="32"/>
  <c r="AC49" i="32"/>
  <c r="S49" i="32"/>
  <c r="T49" i="32"/>
  <c r="J49" i="32"/>
  <c r="K49" i="32"/>
  <c r="M49" i="32"/>
  <c r="E49" i="32"/>
  <c r="E48" i="32"/>
  <c r="AB47" i="32"/>
  <c r="AC47" i="32"/>
  <c r="S47" i="32"/>
  <c r="T47" i="32"/>
  <c r="V47" i="32"/>
  <c r="E47" i="32"/>
  <c r="AB46" i="32"/>
  <c r="AC46" i="32"/>
  <c r="S46" i="32"/>
  <c r="T46" i="32"/>
  <c r="E46" i="32"/>
  <c r="AB45" i="32"/>
  <c r="AC45" i="32"/>
  <c r="S45" i="32"/>
  <c r="T45" i="32"/>
  <c r="V45" i="32"/>
  <c r="E45" i="32"/>
  <c r="E44" i="32"/>
  <c r="AB43" i="32"/>
  <c r="AC43" i="32"/>
  <c r="E43" i="32"/>
  <c r="E42" i="32"/>
  <c r="E41" i="32"/>
  <c r="AA38" i="32"/>
  <c r="R38" i="32"/>
  <c r="I38" i="32"/>
  <c r="S37" i="32"/>
  <c r="T37" i="32"/>
  <c r="E37" i="32"/>
  <c r="AB36" i="32"/>
  <c r="AC36" i="32"/>
  <c r="J36" i="32"/>
  <c r="K36" i="32"/>
  <c r="E36" i="32"/>
  <c r="AE36" i="32"/>
  <c r="AB35" i="32"/>
  <c r="AC35" i="32"/>
  <c r="S35" i="32"/>
  <c r="T35" i="32"/>
  <c r="J35" i="32"/>
  <c r="K35" i="32"/>
  <c r="E35" i="32"/>
  <c r="AB34" i="32"/>
  <c r="AC34" i="32"/>
  <c r="J34" i="32"/>
  <c r="K34" i="32"/>
  <c r="E34" i="32"/>
  <c r="Y34" i="32"/>
  <c r="S33" i="32"/>
  <c r="T33" i="32"/>
  <c r="J33" i="32"/>
  <c r="K33" i="32"/>
  <c r="E33" i="32"/>
  <c r="AB32" i="32"/>
  <c r="AC32" i="32"/>
  <c r="E32" i="32"/>
  <c r="P32" i="32"/>
  <c r="S31" i="32"/>
  <c r="T31" i="32"/>
  <c r="E31" i="32"/>
  <c r="AB30" i="32"/>
  <c r="AC30" i="32"/>
  <c r="Y30" i="32"/>
  <c r="S30" i="32"/>
  <c r="T30" i="32"/>
  <c r="P30" i="32"/>
  <c r="J30" i="32"/>
  <c r="K30" i="32"/>
  <c r="M30" i="32"/>
  <c r="G30" i="32"/>
  <c r="E30" i="32"/>
  <c r="S29" i="32"/>
  <c r="T29" i="32"/>
  <c r="U29" i="32"/>
  <c r="E29" i="32"/>
  <c r="P29" i="32"/>
  <c r="AB28" i="32"/>
  <c r="AC28" i="32"/>
  <c r="S28" i="32"/>
  <c r="T28" i="32"/>
  <c r="J28" i="32"/>
  <c r="K28" i="32"/>
  <c r="M28" i="32"/>
  <c r="G28" i="32"/>
  <c r="E28" i="32"/>
  <c r="Y28" i="32"/>
  <c r="AB27" i="32"/>
  <c r="AC27" i="32"/>
  <c r="S27" i="32"/>
  <c r="T27" i="32"/>
  <c r="E27" i="32"/>
  <c r="Y27" i="32"/>
  <c r="E26" i="32"/>
  <c r="E25" i="32"/>
  <c r="AA22" i="32"/>
  <c r="R22" i="32"/>
  <c r="I22" i="32"/>
  <c r="AB21" i="32"/>
  <c r="AC21" i="32"/>
  <c r="S21" i="32"/>
  <c r="T21" i="32"/>
  <c r="V21" i="32"/>
  <c r="E21" i="32"/>
  <c r="Y21" i="32"/>
  <c r="AB20" i="32"/>
  <c r="AC20" i="32"/>
  <c r="E20" i="32"/>
  <c r="AB19" i="32"/>
  <c r="AC19" i="32"/>
  <c r="AE19" i="32"/>
  <c r="Y19" i="32"/>
  <c r="S19" i="32"/>
  <c r="T19" i="32"/>
  <c r="E19" i="32"/>
  <c r="P19" i="32"/>
  <c r="S18" i="32"/>
  <c r="T18" i="32"/>
  <c r="E18" i="32"/>
  <c r="AB17" i="32"/>
  <c r="AC17" i="32"/>
  <c r="E17" i="32"/>
  <c r="AD17" i="32"/>
  <c r="AB16" i="32"/>
  <c r="AC16" i="32"/>
  <c r="E16" i="32"/>
  <c r="AB15" i="32"/>
  <c r="AC15" i="32"/>
  <c r="AD15" i="32"/>
  <c r="Y15" i="32"/>
  <c r="S15" i="32"/>
  <c r="T15" i="32"/>
  <c r="P15" i="32"/>
  <c r="E15" i="32"/>
  <c r="S14" i="32"/>
  <c r="T14" i="32"/>
  <c r="E14" i="32"/>
  <c r="AB13" i="32"/>
  <c r="AC13" i="32"/>
  <c r="E13" i="32"/>
  <c r="Y13" i="32"/>
  <c r="AB12" i="32"/>
  <c r="AC12" i="32"/>
  <c r="E12" i="32"/>
  <c r="AB11" i="32"/>
  <c r="AC11" i="32"/>
  <c r="Y11" i="32"/>
  <c r="S11" i="32"/>
  <c r="T11" i="32"/>
  <c r="P11" i="32"/>
  <c r="E11" i="32"/>
  <c r="S10" i="32"/>
  <c r="T10" i="32"/>
  <c r="E10" i="32"/>
  <c r="A10" i="32"/>
  <c r="A11" i="32"/>
  <c r="A12" i="32"/>
  <c r="A13" i="32"/>
  <c r="A14" i="32"/>
  <c r="A15" i="32"/>
  <c r="A16" i="32"/>
  <c r="A17" i="32"/>
  <c r="A18" i="32"/>
  <c r="A19" i="32"/>
  <c r="A20" i="32"/>
  <c r="A21" i="32"/>
  <c r="A22" i="32"/>
  <c r="A25" i="32"/>
  <c r="A26" i="32"/>
  <c r="A27" i="32"/>
  <c r="A28" i="32"/>
  <c r="A29" i="32"/>
  <c r="A30" i="32"/>
  <c r="A31" i="32"/>
  <c r="A32" i="32"/>
  <c r="A33" i="32"/>
  <c r="A34" i="32"/>
  <c r="A35" i="32"/>
  <c r="A36" i="32"/>
  <c r="A37" i="32"/>
  <c r="A38" i="32"/>
  <c r="A41" i="32"/>
  <c r="A42" i="32"/>
  <c r="A43" i="32"/>
  <c r="A44" i="32"/>
  <c r="A45" i="32"/>
  <c r="A46" i="32"/>
  <c r="A47" i="32"/>
  <c r="A48" i="32"/>
  <c r="A49" i="32"/>
  <c r="A50" i="32"/>
  <c r="A51" i="32"/>
  <c r="A52" i="32"/>
  <c r="A53" i="32"/>
  <c r="A54" i="32"/>
  <c r="E9" i="32"/>
  <c r="P34" i="32"/>
  <c r="P12" i="32"/>
  <c r="O22" i="32"/>
  <c r="AE13" i="32"/>
  <c r="V15" i="32"/>
  <c r="AE17" i="32"/>
  <c r="AE21" i="32"/>
  <c r="AD27" i="32"/>
  <c r="U28" i="32"/>
  <c r="M29" i="32"/>
  <c r="M32" i="32"/>
  <c r="G34" i="32"/>
  <c r="AD36" i="32"/>
  <c r="V17" i="32"/>
  <c r="P21" i="32"/>
  <c r="L27" i="32"/>
  <c r="P28" i="32"/>
  <c r="V32" i="32"/>
  <c r="V43" i="32"/>
  <c r="Y32" i="32"/>
  <c r="P13" i="32"/>
  <c r="AE15" i="32"/>
  <c r="Y17" i="32"/>
  <c r="U27" i="32"/>
  <c r="G29" i="32"/>
  <c r="G32" i="32"/>
  <c r="AE32" i="32"/>
  <c r="L36" i="32"/>
  <c r="U19" i="32"/>
  <c r="U51" i="32"/>
  <c r="U13" i="32"/>
  <c r="V13" i="32"/>
  <c r="Y10" i="32"/>
  <c r="V19" i="32"/>
  <c r="M36" i="32"/>
  <c r="V51" i="32"/>
  <c r="V53" i="32"/>
  <c r="P17" i="32"/>
  <c r="AD30" i="32"/>
  <c r="Y29" i="32"/>
  <c r="AE51" i="32"/>
  <c r="AE53" i="32"/>
  <c r="AE14" i="32"/>
  <c r="AD14" i="32"/>
  <c r="T22" i="32"/>
  <c r="V10" i="32"/>
  <c r="U10" i="32"/>
  <c r="AE18" i="32"/>
  <c r="AD18" i="32"/>
  <c r="AD11" i="32"/>
  <c r="AE11" i="32"/>
  <c r="AE12" i="32"/>
  <c r="AD12" i="32"/>
  <c r="AE16" i="32"/>
  <c r="AD16" i="32"/>
  <c r="V11" i="32"/>
  <c r="U11" i="32"/>
  <c r="V12" i="32"/>
  <c r="U12" i="32"/>
  <c r="V14" i="32"/>
  <c r="U14" i="32"/>
  <c r="V16" i="32"/>
  <c r="U16" i="32"/>
  <c r="V18" i="32"/>
  <c r="U18" i="32"/>
  <c r="AB22" i="32"/>
  <c r="S48" i="32"/>
  <c r="T48" i="32"/>
  <c r="P48" i="32"/>
  <c r="X22" i="32"/>
  <c r="U15" i="32"/>
  <c r="Y16" i="32"/>
  <c r="P16" i="32"/>
  <c r="AD19" i="32"/>
  <c r="AE29" i="32"/>
  <c r="AD29" i="32"/>
  <c r="M35" i="32"/>
  <c r="L35" i="32"/>
  <c r="AE20" i="32"/>
  <c r="AD20" i="32"/>
  <c r="F38" i="32"/>
  <c r="J26" i="32"/>
  <c r="G26" i="32"/>
  <c r="AE35" i="32"/>
  <c r="AD35" i="32"/>
  <c r="AC10" i="32"/>
  <c r="P10" i="32"/>
  <c r="AD21" i="32"/>
  <c r="O38" i="32"/>
  <c r="S26" i="32"/>
  <c r="P26" i="32"/>
  <c r="AE28" i="32"/>
  <c r="AD28" i="32"/>
  <c r="AE31" i="32"/>
  <c r="AD31" i="32"/>
  <c r="AE34" i="32"/>
  <c r="AD34" i="32"/>
  <c r="V37" i="32"/>
  <c r="U37" i="32"/>
  <c r="G44" i="32"/>
  <c r="S22" i="32"/>
  <c r="Y14" i="32"/>
  <c r="P14" i="32"/>
  <c r="X38" i="32"/>
  <c r="AB26" i="32"/>
  <c r="Y26" i="32"/>
  <c r="Y31" i="32"/>
  <c r="P31" i="32"/>
  <c r="G31" i="32"/>
  <c r="M34" i="32"/>
  <c r="L34" i="32"/>
  <c r="AE46" i="32"/>
  <c r="AD46" i="32"/>
  <c r="Y12" i="32"/>
  <c r="V20" i="32"/>
  <c r="U20" i="32"/>
  <c r="V33" i="32"/>
  <c r="U33" i="32"/>
  <c r="AD13" i="32"/>
  <c r="U17" i="32"/>
  <c r="Y18" i="32"/>
  <c r="P18" i="32"/>
  <c r="U21" i="32"/>
  <c r="Y20" i="32"/>
  <c r="P20" i="32"/>
  <c r="M27" i="32"/>
  <c r="V27" i="32"/>
  <c r="AE27" i="32"/>
  <c r="V34" i="32"/>
  <c r="U34" i="32"/>
  <c r="V31" i="32"/>
  <c r="U31" i="32"/>
  <c r="M33" i="32"/>
  <c r="L33" i="32"/>
  <c r="S44" i="32"/>
  <c r="T44" i="32"/>
  <c r="P44" i="32"/>
  <c r="AD47" i="32"/>
  <c r="AE47" i="32"/>
  <c r="AB48" i="32"/>
  <c r="AC48" i="32"/>
  <c r="Y48" i="32"/>
  <c r="G50" i="32"/>
  <c r="V30" i="32"/>
  <c r="AE30" i="32"/>
  <c r="M31" i="32"/>
  <c r="L31" i="32"/>
  <c r="L32" i="32"/>
  <c r="U32" i="32"/>
  <c r="AD32" i="32"/>
  <c r="P35" i="32"/>
  <c r="G35" i="32"/>
  <c r="Y35" i="32"/>
  <c r="U36" i="32"/>
  <c r="V36" i="32"/>
  <c r="J37" i="32"/>
  <c r="K37" i="32"/>
  <c r="G37" i="32"/>
  <c r="AB37" i="32"/>
  <c r="AC37" i="32"/>
  <c r="Y37" i="32"/>
  <c r="AD43" i="32"/>
  <c r="AE43" i="32"/>
  <c r="AB44" i="32"/>
  <c r="AC44" i="32"/>
  <c r="Y44" i="32"/>
  <c r="V46" i="32"/>
  <c r="U46" i="32"/>
  <c r="G27" i="32"/>
  <c r="P27" i="32"/>
  <c r="L28" i="32"/>
  <c r="V28" i="32"/>
  <c r="L29" i="32"/>
  <c r="V29" i="32"/>
  <c r="L30" i="32"/>
  <c r="U30" i="32"/>
  <c r="Y33" i="32"/>
  <c r="P33" i="32"/>
  <c r="G33" i="32"/>
  <c r="AE33" i="32"/>
  <c r="AD33" i="32"/>
  <c r="V35" i="32"/>
  <c r="U35" i="32"/>
  <c r="AB50" i="32"/>
  <c r="AC50" i="32"/>
  <c r="Y50" i="32"/>
  <c r="Y45" i="32"/>
  <c r="P45" i="32"/>
  <c r="U45" i="32"/>
  <c r="Y49" i="32"/>
  <c r="P49" i="32"/>
  <c r="U49" i="32"/>
  <c r="AD49" i="32"/>
  <c r="AB52" i="32"/>
  <c r="AC52" i="32"/>
  <c r="Y52" i="32"/>
  <c r="S42" i="32"/>
  <c r="O54" i="32"/>
  <c r="AB42" i="32"/>
  <c r="X54" i="32"/>
  <c r="AD45" i="32"/>
  <c r="V49" i="32"/>
  <c r="AE49" i="32"/>
  <c r="S50" i="32"/>
  <c r="T50" i="32"/>
  <c r="P50" i="32"/>
  <c r="Y36" i="32"/>
  <c r="P36" i="32"/>
  <c r="G36" i="32"/>
  <c r="P37" i="32"/>
  <c r="P42" i="32"/>
  <c r="Y42" i="32"/>
  <c r="Y43" i="32"/>
  <c r="P43" i="32"/>
  <c r="U43" i="32"/>
  <c r="AE45" i="32"/>
  <c r="P46" i="32"/>
  <c r="Y46" i="32"/>
  <c r="Y47" i="32"/>
  <c r="P47" i="32"/>
  <c r="U47" i="32"/>
  <c r="S52" i="32"/>
  <c r="T52" i="32"/>
  <c r="P52" i="32"/>
  <c r="P51" i="32"/>
  <c r="P53" i="32"/>
  <c r="AE52" i="32"/>
  <c r="AD52" i="32"/>
  <c r="AE37" i="32"/>
  <c r="AD37" i="32"/>
  <c r="Y38" i="32"/>
  <c r="Z26" i="32"/>
  <c r="Z27" i="32"/>
  <c r="Z28" i="32"/>
  <c r="Z29" i="32"/>
  <c r="Z30" i="32"/>
  <c r="Z31" i="32"/>
  <c r="Z32" i="32"/>
  <c r="Z33" i="32"/>
  <c r="Z34" i="32"/>
  <c r="Z35" i="32"/>
  <c r="Z36" i="32"/>
  <c r="Z37" i="32"/>
  <c r="AC22" i="32"/>
  <c r="AE10" i="32"/>
  <c r="AE22" i="32"/>
  <c r="AD10" i="32"/>
  <c r="U22" i="32"/>
  <c r="V50" i="32"/>
  <c r="U50" i="32"/>
  <c r="AB38" i="32"/>
  <c r="AC26" i="32"/>
  <c r="H26" i="32"/>
  <c r="H27" i="32"/>
  <c r="H28" i="32"/>
  <c r="H29" i="32"/>
  <c r="H30" i="32"/>
  <c r="H31" i="32"/>
  <c r="H32" i="32"/>
  <c r="H33" i="32"/>
  <c r="H34" i="32"/>
  <c r="H35" i="32"/>
  <c r="H36" i="32"/>
  <c r="H37" i="32"/>
  <c r="G38" i="32"/>
  <c r="V48" i="32"/>
  <c r="U48" i="32"/>
  <c r="Y22" i="32"/>
  <c r="V22" i="32"/>
  <c r="S38" i="32"/>
  <c r="T26" i="32"/>
  <c r="S54" i="32"/>
  <c r="T42" i="32"/>
  <c r="AE44" i="32"/>
  <c r="AD44" i="32"/>
  <c r="Y54" i="32"/>
  <c r="Z42" i="32"/>
  <c r="Z43" i="32"/>
  <c r="Z44" i="32"/>
  <c r="Z45" i="32"/>
  <c r="Z46" i="32"/>
  <c r="Z47" i="32"/>
  <c r="Z48" i="32"/>
  <c r="Z49" i="32"/>
  <c r="Z50" i="32"/>
  <c r="Z51" i="32"/>
  <c r="Z52" i="32"/>
  <c r="Z53" i="32"/>
  <c r="V52" i="32"/>
  <c r="U52" i="32"/>
  <c r="P54" i="32"/>
  <c r="Q42" i="32"/>
  <c r="Q43" i="32"/>
  <c r="Q44" i="32"/>
  <c r="Q45" i="32"/>
  <c r="Q46" i="32"/>
  <c r="Q47" i="32"/>
  <c r="Q48" i="32"/>
  <c r="Q49" i="32"/>
  <c r="Q50" i="32"/>
  <c r="Q51" i="32"/>
  <c r="Q52" i="32"/>
  <c r="Q53" i="32"/>
  <c r="AB54" i="32"/>
  <c r="AC42" i="32"/>
  <c r="AE50" i="32"/>
  <c r="AD50" i="32"/>
  <c r="M37" i="32"/>
  <c r="L37" i="32"/>
  <c r="AE48" i="32"/>
  <c r="AD48" i="32"/>
  <c r="V44" i="32"/>
  <c r="U44" i="32"/>
  <c r="P38" i="32"/>
  <c r="Q26" i="32"/>
  <c r="Q27" i="32"/>
  <c r="Q28" i="32"/>
  <c r="Q29" i="32"/>
  <c r="Q30" i="32"/>
  <c r="Q31" i="32"/>
  <c r="Q32" i="32"/>
  <c r="Q33" i="32"/>
  <c r="Q34" i="32"/>
  <c r="Q35" i="32"/>
  <c r="Q36" i="32"/>
  <c r="Q37" i="32"/>
  <c r="P22" i="32"/>
  <c r="W10" i="32"/>
  <c r="W11" i="32"/>
  <c r="W12" i="32"/>
  <c r="W13" i="32"/>
  <c r="W14" i="32"/>
  <c r="W15" i="32"/>
  <c r="W16" i="32"/>
  <c r="W17" i="32"/>
  <c r="W18" i="32"/>
  <c r="W19" i="32"/>
  <c r="W20" i="32"/>
  <c r="W21" i="32"/>
  <c r="G10" i="31"/>
  <c r="J38" i="32"/>
  <c r="K26" i="32"/>
  <c r="V26" i="32"/>
  <c r="V38" i="32"/>
  <c r="U26" i="32"/>
  <c r="T38" i="32"/>
  <c r="K38" i="32"/>
  <c r="M26" i="32"/>
  <c r="M38" i="32"/>
  <c r="L26" i="32"/>
  <c r="AE42" i="32"/>
  <c r="AE54" i="32"/>
  <c r="AC54" i="32"/>
  <c r="AD42" i="32"/>
  <c r="AD54" i="32"/>
  <c r="AF42" i="32"/>
  <c r="AF43" i="32"/>
  <c r="AF44" i="32"/>
  <c r="AF45" i="32"/>
  <c r="AF46" i="32"/>
  <c r="AF47" i="32"/>
  <c r="AF48" i="32"/>
  <c r="AF49" i="32"/>
  <c r="AF50" i="32"/>
  <c r="AF51" i="32"/>
  <c r="AF52" i="32"/>
  <c r="AF53" i="32"/>
  <c r="H30" i="31"/>
  <c r="H31" i="31"/>
  <c r="AD22" i="32"/>
  <c r="AF10" i="32"/>
  <c r="AF11" i="32"/>
  <c r="AF12" i="32"/>
  <c r="AF13" i="32"/>
  <c r="AF14" i="32"/>
  <c r="AF15" i="32"/>
  <c r="AF16" i="32"/>
  <c r="AF17" i="32"/>
  <c r="AF18" i="32"/>
  <c r="AF19" i="32"/>
  <c r="AF20" i="32"/>
  <c r="AF21" i="32"/>
  <c r="H10" i="31"/>
  <c r="AC38" i="32"/>
  <c r="AE26" i="32"/>
  <c r="AE38" i="32"/>
  <c r="AD26" i="32"/>
  <c r="AD38" i="32"/>
  <c r="T54" i="32"/>
  <c r="V42" i="32"/>
  <c r="V54" i="32"/>
  <c r="U42" i="32"/>
  <c r="U54" i="32"/>
  <c r="AF26" i="32"/>
  <c r="AF27" i="32"/>
  <c r="AF28" i="32"/>
  <c r="AF29" i="32"/>
  <c r="AF30" i="32"/>
  <c r="AF31" i="32"/>
  <c r="AF32" i="32"/>
  <c r="AF33" i="32"/>
  <c r="AF34" i="32"/>
  <c r="AF35" i="32"/>
  <c r="AF36" i="32"/>
  <c r="AF37" i="32"/>
  <c r="H20" i="31"/>
  <c r="W42" i="32"/>
  <c r="W43" i="32"/>
  <c r="W44" i="32"/>
  <c r="W45" i="32"/>
  <c r="W46" i="32"/>
  <c r="W47" i="32"/>
  <c r="W48" i="32"/>
  <c r="W49" i="32"/>
  <c r="W50" i="32"/>
  <c r="W51" i="32"/>
  <c r="W52" i="32"/>
  <c r="W53" i="32"/>
  <c r="G30" i="31"/>
  <c r="G31" i="31"/>
  <c r="L38" i="32"/>
  <c r="N26" i="32"/>
  <c r="N27" i="32"/>
  <c r="N28" i="32"/>
  <c r="N29" i="32"/>
  <c r="N30" i="32"/>
  <c r="N31" i="32"/>
  <c r="N32" i="32"/>
  <c r="N33" i="32"/>
  <c r="N34" i="32"/>
  <c r="N35" i="32"/>
  <c r="N36" i="32"/>
  <c r="N37" i="32"/>
  <c r="F20" i="31"/>
  <c r="U38" i="32"/>
  <c r="W26" i="32"/>
  <c r="W27" i="32"/>
  <c r="W28" i="32"/>
  <c r="W29" i="32"/>
  <c r="W30" i="32"/>
  <c r="W31" i="32"/>
  <c r="W32" i="32"/>
  <c r="W33" i="32"/>
  <c r="W34" i="32"/>
  <c r="W35" i="32"/>
  <c r="W36" i="32"/>
  <c r="W37" i="32"/>
  <c r="G20" i="31"/>
  <c r="E20" i="31"/>
  <c r="A9" i="27"/>
  <c r="A10" i="27"/>
  <c r="L205" i="25"/>
  <c r="L204" i="25"/>
  <c r="L203" i="25"/>
  <c r="I57" i="5"/>
  <c r="I56" i="5"/>
  <c r="I55" i="5"/>
  <c r="I54" i="5"/>
  <c r="H11" i="17"/>
  <c r="G11" i="17"/>
  <c r="F11" i="17"/>
  <c r="E11" i="17"/>
  <c r="D11" i="17"/>
  <c r="L206" i="25"/>
  <c r="L202" i="25"/>
  <c r="L201" i="25"/>
  <c r="E155" i="25"/>
  <c r="E154" i="25"/>
  <c r="I58" i="5"/>
  <c r="I53" i="5"/>
  <c r="I71" i="1"/>
  <c r="I65" i="1"/>
  <c r="I63" i="1"/>
  <c r="E44" i="5"/>
  <c r="A9" i="31"/>
  <c r="A10" i="31"/>
  <c r="G75" i="30"/>
  <c r="F75" i="30"/>
  <c r="E75" i="30"/>
  <c r="D75" i="30"/>
  <c r="D78" i="30"/>
  <c r="C75" i="30"/>
  <c r="C78" i="30"/>
  <c r="G51" i="30"/>
  <c r="G54" i="30"/>
  <c r="F51" i="30"/>
  <c r="F54" i="30"/>
  <c r="E51" i="30"/>
  <c r="E54" i="30"/>
  <c r="E9" i="30"/>
  <c r="D51" i="30"/>
  <c r="D54" i="30"/>
  <c r="C51" i="30"/>
  <c r="C54" i="30"/>
  <c r="G29" i="30"/>
  <c r="G32" i="30"/>
  <c r="F29" i="30"/>
  <c r="F32" i="30"/>
  <c r="E29" i="30"/>
  <c r="E32" i="30"/>
  <c r="D29" i="30"/>
  <c r="D32" i="30"/>
  <c r="C29" i="30"/>
  <c r="C32" i="30"/>
  <c r="A10" i="30"/>
  <c r="A11" i="30"/>
  <c r="A12" i="30"/>
  <c r="A19" i="30"/>
  <c r="A20" i="30"/>
  <c r="A21" i="30"/>
  <c r="A22" i="30"/>
  <c r="A23" i="30"/>
  <c r="A24" i="30"/>
  <c r="A25" i="30"/>
  <c r="A26" i="30"/>
  <c r="A27" i="30"/>
  <c r="A28" i="30"/>
  <c r="A29" i="30"/>
  <c r="A30" i="30"/>
  <c r="A31" i="30"/>
  <c r="A32" i="30"/>
  <c r="A43" i="30"/>
  <c r="A44" i="30"/>
  <c r="A45" i="30"/>
  <c r="A46" i="30"/>
  <c r="A47" i="30"/>
  <c r="A48" i="30"/>
  <c r="A49" i="30"/>
  <c r="A50" i="30"/>
  <c r="A51" i="30"/>
  <c r="A52" i="30"/>
  <c r="A53" i="30"/>
  <c r="A54" i="30"/>
  <c r="A65" i="30"/>
  <c r="A66" i="30"/>
  <c r="A67" i="30"/>
  <c r="A68" i="30"/>
  <c r="A69" i="30"/>
  <c r="A70" i="30"/>
  <c r="A71" i="30"/>
  <c r="A72" i="30"/>
  <c r="A73" i="30"/>
  <c r="A74" i="30"/>
  <c r="A75" i="30"/>
  <c r="A76" i="30"/>
  <c r="A77" i="30"/>
  <c r="A78" i="30"/>
  <c r="G9" i="30"/>
  <c r="G75" i="29"/>
  <c r="G78" i="29"/>
  <c r="H18" i="31"/>
  <c r="F75" i="29"/>
  <c r="F78" i="29"/>
  <c r="G18" i="31"/>
  <c r="E75" i="29"/>
  <c r="E78" i="29"/>
  <c r="F18" i="31"/>
  <c r="E18" i="31"/>
  <c r="D75" i="29"/>
  <c r="D78" i="29"/>
  <c r="C75" i="29"/>
  <c r="C78" i="29"/>
  <c r="F25" i="28"/>
  <c r="F38" i="28"/>
  <c r="G51" i="29"/>
  <c r="G54" i="29"/>
  <c r="F51" i="29"/>
  <c r="F54" i="29"/>
  <c r="E51" i="29"/>
  <c r="E54" i="29"/>
  <c r="D51" i="29"/>
  <c r="D54" i="29"/>
  <c r="C51" i="29"/>
  <c r="C54" i="29"/>
  <c r="F9" i="28"/>
  <c r="G29" i="29"/>
  <c r="G32" i="29"/>
  <c r="H28" i="31"/>
  <c r="F29" i="29"/>
  <c r="F32" i="29"/>
  <c r="E29" i="29"/>
  <c r="E32" i="29"/>
  <c r="F28" i="31"/>
  <c r="E28" i="31"/>
  <c r="D29" i="29"/>
  <c r="D32" i="29"/>
  <c r="C29" i="29"/>
  <c r="C32" i="29"/>
  <c r="F41" i="28"/>
  <c r="F54" i="28"/>
  <c r="A10" i="29"/>
  <c r="A11" i="29"/>
  <c r="A12" i="29"/>
  <c r="A19" i="29"/>
  <c r="A20" i="29"/>
  <c r="A21" i="29"/>
  <c r="A22" i="29"/>
  <c r="A23" i="29"/>
  <c r="A24" i="29"/>
  <c r="A25" i="29"/>
  <c r="A26" i="29"/>
  <c r="A27" i="29"/>
  <c r="A28" i="29"/>
  <c r="A29" i="29"/>
  <c r="A30" i="29"/>
  <c r="A31" i="29"/>
  <c r="A32" i="29"/>
  <c r="A43" i="29"/>
  <c r="A44" i="29"/>
  <c r="A45" i="29"/>
  <c r="A46" i="29"/>
  <c r="A47" i="29"/>
  <c r="A48" i="29"/>
  <c r="A49" i="29"/>
  <c r="A50" i="29"/>
  <c r="A51" i="29"/>
  <c r="A52" i="29"/>
  <c r="A53" i="29"/>
  <c r="A54" i="29"/>
  <c r="A65" i="29"/>
  <c r="A66" i="29"/>
  <c r="A67" i="29"/>
  <c r="A68" i="29"/>
  <c r="A69" i="29"/>
  <c r="A70" i="29"/>
  <c r="A71" i="29"/>
  <c r="A72" i="29"/>
  <c r="A73" i="29"/>
  <c r="A74" i="29"/>
  <c r="A75" i="29"/>
  <c r="A76" i="29"/>
  <c r="A77" i="29"/>
  <c r="A78" i="29"/>
  <c r="E53" i="28"/>
  <c r="E52" i="28"/>
  <c r="E51" i="28"/>
  <c r="L51" i="28"/>
  <c r="L50" i="28"/>
  <c r="E50" i="28"/>
  <c r="E49" i="28"/>
  <c r="E48" i="28"/>
  <c r="E47" i="28"/>
  <c r="L47" i="28"/>
  <c r="E46" i="28"/>
  <c r="L45" i="28"/>
  <c r="E45" i="28"/>
  <c r="E44" i="28"/>
  <c r="L43" i="28"/>
  <c r="J43" i="28"/>
  <c r="E43" i="28"/>
  <c r="E42" i="28"/>
  <c r="H42" i="28"/>
  <c r="K41" i="28"/>
  <c r="K54" i="28"/>
  <c r="I41" i="28"/>
  <c r="E41" i="28"/>
  <c r="E37" i="28"/>
  <c r="E36" i="28"/>
  <c r="L36" i="28"/>
  <c r="E35" i="28"/>
  <c r="H35" i="28"/>
  <c r="E34" i="28"/>
  <c r="L34" i="28"/>
  <c r="E33" i="28"/>
  <c r="L32" i="28"/>
  <c r="E32" i="28"/>
  <c r="J32" i="28"/>
  <c r="J31" i="28"/>
  <c r="E31" i="28"/>
  <c r="H31" i="28"/>
  <c r="E30" i="28"/>
  <c r="L30" i="28"/>
  <c r="E29" i="28"/>
  <c r="E28" i="28"/>
  <c r="L28" i="28"/>
  <c r="L27" i="28"/>
  <c r="E27" i="28"/>
  <c r="H27" i="28"/>
  <c r="E26" i="28"/>
  <c r="K25" i="28"/>
  <c r="K38" i="28"/>
  <c r="I25" i="28"/>
  <c r="E25" i="28"/>
  <c r="E21" i="28"/>
  <c r="L21" i="28"/>
  <c r="E20" i="28"/>
  <c r="L20" i="28"/>
  <c r="E19" i="28"/>
  <c r="L19" i="28"/>
  <c r="L18" i="28"/>
  <c r="E18" i="28"/>
  <c r="E17" i="28"/>
  <c r="L17" i="28"/>
  <c r="E16" i="28"/>
  <c r="L16" i="28"/>
  <c r="E15" i="28"/>
  <c r="L15" i="28"/>
  <c r="E14" i="28"/>
  <c r="J14" i="28"/>
  <c r="E13" i="28"/>
  <c r="L13" i="28"/>
  <c r="E12" i="28"/>
  <c r="J11" i="28"/>
  <c r="E11" i="28"/>
  <c r="L11" i="28"/>
  <c r="E10" i="28"/>
  <c r="J10" i="28"/>
  <c r="A10" i="28"/>
  <c r="A11" i="28"/>
  <c r="A12" i="28"/>
  <c r="A13" i="28"/>
  <c r="A14" i="28"/>
  <c r="A15" i="28"/>
  <c r="A16" i="28"/>
  <c r="A17" i="28"/>
  <c r="A18" i="28"/>
  <c r="A19" i="28"/>
  <c r="A20" i="28"/>
  <c r="A21" i="28"/>
  <c r="A22" i="28"/>
  <c r="A25" i="28"/>
  <c r="A26" i="28"/>
  <c r="A27" i="28"/>
  <c r="A28" i="28"/>
  <c r="A29" i="28"/>
  <c r="A30" i="28"/>
  <c r="A31" i="28"/>
  <c r="A32" i="28"/>
  <c r="A33" i="28"/>
  <c r="A34" i="28"/>
  <c r="A35" i="28"/>
  <c r="A36" i="28"/>
  <c r="A37" i="28"/>
  <c r="A38" i="28"/>
  <c r="A41" i="28"/>
  <c r="A42" i="28"/>
  <c r="A43" i="28"/>
  <c r="A44" i="28"/>
  <c r="A45" i="28"/>
  <c r="A46" i="28"/>
  <c r="A47" i="28"/>
  <c r="A48" i="28"/>
  <c r="A49" i="28"/>
  <c r="A50" i="28"/>
  <c r="A51" i="28"/>
  <c r="A52" i="28"/>
  <c r="A53" i="28"/>
  <c r="A54" i="28"/>
  <c r="E9" i="28"/>
  <c r="A11" i="27"/>
  <c r="A12" i="27"/>
  <c r="A13" i="27"/>
  <c r="A14" i="27"/>
  <c r="A15" i="27"/>
  <c r="A18" i="27"/>
  <c r="A19" i="27"/>
  <c r="A20" i="27"/>
  <c r="A21" i="27"/>
  <c r="A22" i="27"/>
  <c r="A23" i="27"/>
  <c r="A24" i="27"/>
  <c r="A25" i="27"/>
  <c r="A2" i="28"/>
  <c r="L41" i="28"/>
  <c r="E11" i="30"/>
  <c r="F29" i="31"/>
  <c r="E29" i="31"/>
  <c r="F29" i="27"/>
  <c r="E29" i="27"/>
  <c r="G25" i="28"/>
  <c r="H25" i="28"/>
  <c r="H38" i="28"/>
  <c r="F20" i="27"/>
  <c r="G38" i="28"/>
  <c r="H11" i="31"/>
  <c r="F78" i="30"/>
  <c r="G21" i="31"/>
  <c r="G78" i="30"/>
  <c r="H21" i="31"/>
  <c r="F11" i="29"/>
  <c r="G28" i="31"/>
  <c r="H36" i="28"/>
  <c r="G8" i="31"/>
  <c r="Q9" i="32"/>
  <c r="Q10" i="32"/>
  <c r="Q11" i="32"/>
  <c r="Q12" i="32"/>
  <c r="Q13" i="32"/>
  <c r="Q14" i="32"/>
  <c r="Q15" i="32"/>
  <c r="Q16" i="32"/>
  <c r="Q17" i="32"/>
  <c r="Q18" i="32"/>
  <c r="Q19" i="32"/>
  <c r="Q20" i="32"/>
  <c r="Q21" i="32"/>
  <c r="J17" i="28"/>
  <c r="H32" i="28"/>
  <c r="L42" i="28"/>
  <c r="J42" i="28"/>
  <c r="J12" i="28"/>
  <c r="J15" i="28"/>
  <c r="H8" i="31"/>
  <c r="Z9" i="32"/>
  <c r="Z10" i="32"/>
  <c r="Z11" i="32"/>
  <c r="Z12" i="32"/>
  <c r="Z13" i="32"/>
  <c r="Z14" i="32"/>
  <c r="Z15" i="32"/>
  <c r="Z16" i="32"/>
  <c r="Z17" i="32"/>
  <c r="Z18" i="32"/>
  <c r="Z19" i="32"/>
  <c r="Z20" i="32"/>
  <c r="Z21" i="32"/>
  <c r="G11" i="31"/>
  <c r="E78" i="30"/>
  <c r="F19" i="31"/>
  <c r="A19" i="31"/>
  <c r="A20" i="31"/>
  <c r="A29" i="31"/>
  <c r="L14" i="28"/>
  <c r="H28" i="28"/>
  <c r="L31" i="28"/>
  <c r="J35" i="28"/>
  <c r="J36" i="28"/>
  <c r="J46" i="28"/>
  <c r="J47" i="28"/>
  <c r="J13" i="28"/>
  <c r="J21" i="28"/>
  <c r="J25" i="28"/>
  <c r="J27" i="28"/>
  <c r="J28" i="28"/>
  <c r="L35" i="28"/>
  <c r="L46" i="28"/>
  <c r="J50" i="28"/>
  <c r="J51" i="28"/>
  <c r="J41" i="28"/>
  <c r="J19" i="28"/>
  <c r="A28" i="27"/>
  <c r="A29" i="27"/>
  <c r="A30" i="27"/>
  <c r="A31" i="27"/>
  <c r="A32" i="27"/>
  <c r="A33" i="27"/>
  <c r="A34" i="27"/>
  <c r="A35" i="27"/>
  <c r="F10" i="30"/>
  <c r="F11" i="30"/>
  <c r="G11" i="29"/>
  <c r="H28" i="27"/>
  <c r="G28" i="27"/>
  <c r="F10" i="29"/>
  <c r="G18" i="27"/>
  <c r="F9" i="29"/>
  <c r="I9" i="28"/>
  <c r="G8" i="27"/>
  <c r="G10" i="29"/>
  <c r="H18" i="27"/>
  <c r="L9" i="28"/>
  <c r="G11" i="30"/>
  <c r="G9" i="29"/>
  <c r="L12" i="28"/>
  <c r="L33" i="28"/>
  <c r="J33" i="28"/>
  <c r="J53" i="28"/>
  <c r="K9" i="28"/>
  <c r="K22" i="28"/>
  <c r="J26" i="28"/>
  <c r="H26" i="28"/>
  <c r="H33" i="28"/>
  <c r="L37" i="28"/>
  <c r="J37" i="28"/>
  <c r="I38" i="28"/>
  <c r="L52" i="28"/>
  <c r="J52" i="28"/>
  <c r="L53" i="28"/>
  <c r="I54" i="28"/>
  <c r="L29" i="28"/>
  <c r="J29" i="28"/>
  <c r="J34" i="28"/>
  <c r="H34" i="28"/>
  <c r="L44" i="28"/>
  <c r="L54" i="28"/>
  <c r="H30" i="27"/>
  <c r="J44" i="28"/>
  <c r="J49" i="28"/>
  <c r="H8" i="27"/>
  <c r="L10" i="28"/>
  <c r="H29" i="28"/>
  <c r="J54" i="28"/>
  <c r="G30" i="27"/>
  <c r="L48" i="28"/>
  <c r="J48" i="28"/>
  <c r="L49" i="28"/>
  <c r="F9" i="30"/>
  <c r="J16" i="28"/>
  <c r="J18" i="28"/>
  <c r="J20" i="28"/>
  <c r="L25" i="28"/>
  <c r="L26" i="28"/>
  <c r="J30" i="28"/>
  <c r="H30" i="28"/>
  <c r="H37" i="28"/>
  <c r="J45" i="28"/>
  <c r="E10" i="30"/>
  <c r="F19" i="27"/>
  <c r="E19" i="27"/>
  <c r="G10" i="30"/>
  <c r="G12" i="30"/>
  <c r="L22" i="28"/>
  <c r="H10" i="27"/>
  <c r="H11" i="27"/>
  <c r="F12" i="30"/>
  <c r="J38" i="28"/>
  <c r="G20" i="27"/>
  <c r="F12" i="29"/>
  <c r="G31" i="27"/>
  <c r="G12" i="29"/>
  <c r="G21" i="27"/>
  <c r="I22" i="28"/>
  <c r="J9" i="28"/>
  <c r="J22" i="28"/>
  <c r="G10" i="27"/>
  <c r="G11" i="27"/>
  <c r="H31" i="27"/>
  <c r="L38" i="28"/>
  <c r="H20" i="27"/>
  <c r="H21" i="27"/>
  <c r="E56" i="26"/>
  <c r="B54" i="26"/>
  <c r="G39" i="26"/>
  <c r="D39" i="26"/>
  <c r="E31" i="26"/>
  <c r="F37" i="26"/>
  <c r="H37" i="26"/>
  <c r="F36" i="26"/>
  <c r="H36" i="26"/>
  <c r="F35" i="26"/>
  <c r="H35" i="26"/>
  <c r="F34" i="26"/>
  <c r="H34" i="26"/>
  <c r="F33" i="26"/>
  <c r="H33" i="26"/>
  <c r="E33" i="26"/>
  <c r="F32" i="26"/>
  <c r="H32" i="26"/>
  <c r="F31" i="26"/>
  <c r="H31" i="26"/>
  <c r="F30" i="26"/>
  <c r="H30" i="26"/>
  <c r="F29" i="26"/>
  <c r="H29" i="26"/>
  <c r="F28" i="26"/>
  <c r="H28" i="26"/>
  <c r="F27" i="26"/>
  <c r="H27" i="26"/>
  <c r="F26" i="26"/>
  <c r="H26" i="26"/>
  <c r="J26" i="26"/>
  <c r="E26" i="26"/>
  <c r="F25" i="26"/>
  <c r="H25" i="26"/>
  <c r="F24" i="26"/>
  <c r="H24" i="26"/>
  <c r="F23" i="26"/>
  <c r="H23" i="26"/>
  <c r="F22" i="26"/>
  <c r="H22" i="26"/>
  <c r="F21" i="26"/>
  <c r="H21" i="26"/>
  <c r="F20" i="26"/>
  <c r="H20" i="26"/>
  <c r="F19" i="26"/>
  <c r="H19" i="26"/>
  <c r="F18" i="26"/>
  <c r="E24" i="26"/>
  <c r="F39" i="26"/>
  <c r="E36" i="26"/>
  <c r="E22" i="26"/>
  <c r="E20" i="26"/>
  <c r="H18" i="26"/>
  <c r="H39" i="26"/>
  <c r="E28" i="26"/>
  <c r="E30" i="26"/>
  <c r="J34" i="26"/>
  <c r="K34" i="26"/>
  <c r="E19" i="26"/>
  <c r="E21" i="26"/>
  <c r="E23" i="26"/>
  <c r="E25" i="26"/>
  <c r="E32" i="26"/>
  <c r="E34" i="26"/>
  <c r="E35" i="26"/>
  <c r="E37" i="26"/>
  <c r="E18" i="26"/>
  <c r="E27" i="26"/>
  <c r="E29" i="26"/>
  <c r="J33" i="26"/>
  <c r="K33" i="26"/>
  <c r="J36" i="26"/>
  <c r="K36" i="26"/>
  <c r="J30" i="26"/>
  <c r="K30" i="26"/>
  <c r="J19" i="26"/>
  <c r="K19" i="26"/>
  <c r="J23" i="26"/>
  <c r="K23" i="26"/>
  <c r="J37" i="26"/>
  <c r="K37" i="26"/>
  <c r="J27" i="26"/>
  <c r="K27" i="26"/>
  <c r="J20" i="26"/>
  <c r="K20" i="26"/>
  <c r="J24" i="26"/>
  <c r="K24" i="26"/>
  <c r="J28" i="26"/>
  <c r="K28" i="26"/>
  <c r="J22" i="26"/>
  <c r="K22" i="26"/>
  <c r="J21" i="26"/>
  <c r="K21" i="26"/>
  <c r="J25" i="26"/>
  <c r="K25" i="26"/>
  <c r="J32" i="26"/>
  <c r="K32" i="26"/>
  <c r="J35" i="26"/>
  <c r="K35" i="26"/>
  <c r="J29" i="26"/>
  <c r="K29" i="26"/>
  <c r="J31" i="26"/>
  <c r="K31" i="26"/>
  <c r="K18" i="26"/>
  <c r="K26" i="26"/>
  <c r="J18" i="26"/>
  <c r="E39" i="26"/>
  <c r="K39" i="26"/>
  <c r="J39" i="26"/>
  <c r="J42" i="26"/>
  <c r="E207" i="25"/>
  <c r="E177" i="25"/>
  <c r="A181" i="25"/>
  <c r="A182" i="25"/>
  <c r="A183" i="25"/>
  <c r="A184" i="25"/>
  <c r="A185" i="25"/>
  <c r="A186" i="25"/>
  <c r="A187" i="25"/>
  <c r="A188" i="25"/>
  <c r="A189" i="25"/>
  <c r="A190" i="25"/>
  <c r="A191" i="25"/>
  <c r="A192" i="25"/>
  <c r="A193" i="25"/>
  <c r="A194" i="25"/>
  <c r="A200" i="25"/>
  <c r="H194" i="25"/>
  <c r="E69" i="25"/>
  <c r="G194" i="25"/>
  <c r="E65" i="25"/>
  <c r="E194" i="25"/>
  <c r="E40" i="25"/>
  <c r="D186" i="25"/>
  <c r="D187" i="25"/>
  <c r="D188" i="25"/>
  <c r="D189" i="25"/>
  <c r="D190" i="25"/>
  <c r="D191" i="25"/>
  <c r="D192" i="25"/>
  <c r="D193" i="25"/>
  <c r="L207" i="25"/>
  <c r="E59" i="25"/>
  <c r="D194" i="25"/>
  <c r="E32" i="25"/>
  <c r="F51" i="22"/>
  <c r="G52" i="22"/>
  <c r="J52" i="22"/>
  <c r="I43" i="22"/>
  <c r="H43" i="22"/>
  <c r="G43" i="22"/>
  <c r="F43" i="22"/>
  <c r="E43" i="22"/>
  <c r="D43" i="22"/>
  <c r="C43" i="22"/>
  <c r="D40" i="22"/>
  <c r="E40" i="22"/>
  <c r="F40" i="22"/>
  <c r="G40" i="22"/>
  <c r="H40" i="22"/>
  <c r="I40" i="22"/>
  <c r="F36" i="22"/>
  <c r="F28" i="22"/>
  <c r="F31" i="22"/>
  <c r="H55" i="22"/>
  <c r="F70" i="22"/>
  <c r="I71" i="22"/>
  <c r="J51" i="22"/>
  <c r="F68" i="22"/>
  <c r="I69" i="22"/>
  <c r="F63" i="22"/>
  <c r="F71" i="22"/>
  <c r="F56" i="22"/>
  <c r="F60" i="22"/>
  <c r="F64" i="22"/>
  <c r="F57" i="22"/>
  <c r="F61" i="22"/>
  <c r="F65" i="22"/>
  <c r="F69" i="22"/>
  <c r="F59" i="22"/>
  <c r="F67" i="22"/>
  <c r="F52" i="22"/>
  <c r="G53" i="22"/>
  <c r="J53" i="22"/>
  <c r="F53" i="22"/>
  <c r="G54" i="22"/>
  <c r="J54" i="22"/>
  <c r="F54" i="22"/>
  <c r="F55" i="22"/>
  <c r="F58" i="22"/>
  <c r="F62" i="22"/>
  <c r="F66" i="22"/>
  <c r="G69" i="22"/>
  <c r="J69" i="22"/>
  <c r="G71" i="22"/>
  <c r="J71" i="22"/>
  <c r="I68" i="22"/>
  <c r="G68" i="22"/>
  <c r="G57" i="22"/>
  <c r="I57" i="22"/>
  <c r="I67" i="22"/>
  <c r="G67" i="22"/>
  <c r="I58" i="22"/>
  <c r="G58" i="22"/>
  <c r="G63" i="22"/>
  <c r="I63" i="22"/>
  <c r="I70" i="22"/>
  <c r="G70" i="22"/>
  <c r="G65" i="22"/>
  <c r="I65" i="22"/>
  <c r="I64" i="22"/>
  <c r="G64" i="22"/>
  <c r="I56" i="22"/>
  <c r="G56" i="22"/>
  <c r="I62" i="22"/>
  <c r="G62" i="22"/>
  <c r="I55" i="22"/>
  <c r="G55" i="22"/>
  <c r="I60" i="22"/>
  <c r="G60" i="22"/>
  <c r="G59" i="22"/>
  <c r="I59" i="22"/>
  <c r="I66" i="22"/>
  <c r="G66" i="22"/>
  <c r="G61" i="22"/>
  <c r="I61" i="22"/>
  <c r="J55" i="22"/>
  <c r="J56" i="22"/>
  <c r="J67" i="22"/>
  <c r="J68" i="22"/>
  <c r="J66" i="22"/>
  <c r="J60" i="22"/>
  <c r="J62" i="22"/>
  <c r="J64" i="22"/>
  <c r="J70" i="22"/>
  <c r="J58" i="22"/>
  <c r="J61" i="22"/>
  <c r="J65" i="22"/>
  <c r="J57" i="22"/>
  <c r="J59" i="22"/>
  <c r="J63" i="22"/>
  <c r="F14" i="22"/>
  <c r="C43" i="5"/>
  <c r="D10" i="25"/>
  <c r="E149" i="25"/>
  <c r="E148" i="25"/>
  <c r="E147" i="25"/>
  <c r="E146" i="25"/>
  <c r="H163" i="25"/>
  <c r="H162" i="25"/>
  <c r="G162" i="25"/>
  <c r="E163" i="25"/>
  <c r="E162" i="25"/>
  <c r="E161" i="25"/>
  <c r="A146" i="25"/>
  <c r="A147" i="25"/>
  <c r="A148" i="25"/>
  <c r="A149" i="25"/>
  <c r="E98" i="25"/>
  <c r="A87" i="25"/>
  <c r="A88" i="25"/>
  <c r="A89" i="25"/>
  <c r="A90" i="25"/>
  <c r="E92" i="25"/>
  <c r="E42" i="25"/>
  <c r="J40" i="25"/>
  <c r="E38" i="25"/>
  <c r="J38" i="25"/>
  <c r="E34" i="25"/>
  <c r="J32" i="25"/>
  <c r="J169" i="25"/>
  <c r="E30" i="25"/>
  <c r="J30" i="25"/>
  <c r="D91" i="25"/>
  <c r="D90" i="25"/>
  <c r="D30" i="25"/>
  <c r="E150" i="25"/>
  <c r="H149" i="25"/>
  <c r="H148" i="25"/>
  <c r="H146" i="25"/>
  <c r="G61" i="25"/>
  <c r="J46" i="25"/>
  <c r="A31" i="25"/>
  <c r="A32" i="25"/>
  <c r="J48" i="25"/>
  <c r="J172" i="25"/>
  <c r="E48" i="25"/>
  <c r="A91" i="25"/>
  <c r="A92" i="25"/>
  <c r="A93" i="25"/>
  <c r="A95" i="25"/>
  <c r="A96" i="25"/>
  <c r="A97" i="25"/>
  <c r="A98" i="25"/>
  <c r="A99" i="25"/>
  <c r="E50" i="25"/>
  <c r="E46" i="25"/>
  <c r="A33" i="25"/>
  <c r="A34" i="25"/>
  <c r="A150" i="25"/>
  <c r="A153" i="25"/>
  <c r="A154" i="25"/>
  <c r="A155" i="25"/>
  <c r="A156" i="25"/>
  <c r="A157" i="25"/>
  <c r="A159" i="25"/>
  <c r="A160" i="25"/>
  <c r="A161" i="25"/>
  <c r="A162" i="25"/>
  <c r="A163" i="25"/>
  <c r="A101" i="25"/>
  <c r="A102" i="25"/>
  <c r="A103" i="25"/>
  <c r="A104" i="25"/>
  <c r="A105" i="25"/>
  <c r="A106" i="25"/>
  <c r="A107" i="25"/>
  <c r="A108" i="25"/>
  <c r="A109" i="25"/>
  <c r="A110" i="25"/>
  <c r="A35" i="25"/>
  <c r="A37" i="25"/>
  <c r="A38" i="25"/>
  <c r="I87" i="6"/>
  <c r="G57" i="24"/>
  <c r="G56" i="24"/>
  <c r="G7" i="24"/>
  <c r="G58" i="24"/>
  <c r="G5" i="25"/>
  <c r="G4" i="25"/>
  <c r="G6" i="25"/>
  <c r="A112" i="25"/>
  <c r="A113" i="25"/>
  <c r="C117" i="25"/>
  <c r="H147" i="25"/>
  <c r="H150" i="25"/>
  <c r="J150" i="25"/>
  <c r="J154" i="25"/>
  <c r="D46" i="25"/>
  <c r="A39" i="25"/>
  <c r="A40" i="25"/>
  <c r="E15" i="7"/>
  <c r="H15" i="7"/>
  <c r="I3" i="7"/>
  <c r="K86" i="6"/>
  <c r="J80" i="6"/>
  <c r="G68" i="6"/>
  <c r="D16" i="1"/>
  <c r="F68" i="6"/>
  <c r="I226" i="1"/>
  <c r="E68" i="6"/>
  <c r="I225" i="1"/>
  <c r="I227" i="1"/>
  <c r="D15" i="1"/>
  <c r="D19" i="1"/>
  <c r="D68" i="6"/>
  <c r="I222" i="1"/>
  <c r="D14" i="1"/>
  <c r="C68" i="6"/>
  <c r="I219" i="1"/>
  <c r="A56" i="6"/>
  <c r="A57" i="6"/>
  <c r="A58" i="6"/>
  <c r="A59" i="6"/>
  <c r="A60" i="6"/>
  <c r="A61" i="6"/>
  <c r="A62" i="6"/>
  <c r="A63" i="6"/>
  <c r="A64" i="6"/>
  <c r="A65" i="6"/>
  <c r="A66" i="6"/>
  <c r="A67" i="6"/>
  <c r="A68" i="6"/>
  <c r="A69" i="6"/>
  <c r="A70" i="6"/>
  <c r="A73" i="6"/>
  <c r="A75" i="6"/>
  <c r="A77" i="6"/>
  <c r="A78" i="6"/>
  <c r="A79" i="6"/>
  <c r="A80" i="6"/>
  <c r="A85" i="6"/>
  <c r="A86" i="6"/>
  <c r="A87" i="6"/>
  <c r="A88" i="6"/>
  <c r="F54" i="6"/>
  <c r="F30" i="6"/>
  <c r="G30" i="6"/>
  <c r="H30" i="6"/>
  <c r="I30" i="6"/>
  <c r="J30" i="6"/>
  <c r="H9" i="6"/>
  <c r="I9" i="6"/>
  <c r="E59" i="21"/>
  <c r="B57" i="21"/>
  <c r="D39" i="21"/>
  <c r="E22" i="21"/>
  <c r="F22" i="21"/>
  <c r="H22" i="21"/>
  <c r="E18" i="21"/>
  <c r="F18" i="21"/>
  <c r="H18" i="21"/>
  <c r="A114" i="25"/>
  <c r="A115" i="25"/>
  <c r="A116" i="25"/>
  <c r="A117" i="25"/>
  <c r="A118" i="25"/>
  <c r="A119" i="25"/>
  <c r="A120" i="25"/>
  <c r="A121" i="25"/>
  <c r="A122" i="25"/>
  <c r="A123" i="25"/>
  <c r="A124" i="25"/>
  <c r="A125" i="25"/>
  <c r="H33" i="25"/>
  <c r="J69" i="25"/>
  <c r="J86" i="25"/>
  <c r="A41" i="25"/>
  <c r="A42" i="25"/>
  <c r="D48" i="25"/>
  <c r="A127" i="25"/>
  <c r="A128" i="25"/>
  <c r="A130" i="25"/>
  <c r="H41" i="25"/>
  <c r="A43" i="25"/>
  <c r="A45" i="25"/>
  <c r="A46" i="25"/>
  <c r="A47" i="25"/>
  <c r="A48" i="25"/>
  <c r="A49" i="25"/>
  <c r="A50" i="25"/>
  <c r="A51" i="25"/>
  <c r="A53" i="25"/>
  <c r="A54" i="25"/>
  <c r="A55" i="25"/>
  <c r="A56" i="25"/>
  <c r="A57" i="25"/>
  <c r="A58" i="25"/>
  <c r="A60" i="25"/>
  <c r="A61" i="25"/>
  <c r="A62" i="25"/>
  <c r="A63" i="25"/>
  <c r="A65" i="25"/>
  <c r="A67" i="25"/>
  <c r="A68" i="25"/>
  <c r="A69" i="25"/>
  <c r="A70" i="25"/>
  <c r="A71" i="25"/>
  <c r="A73" i="25"/>
  <c r="D50" i="25"/>
  <c r="G39" i="21"/>
  <c r="H87" i="25"/>
  <c r="H96" i="25"/>
  <c r="J96" i="25"/>
  <c r="J65" i="25"/>
  <c r="H97" i="25"/>
  <c r="H88" i="25"/>
  <c r="I79" i="1"/>
  <c r="H89" i="25"/>
  <c r="H103" i="25"/>
  <c r="I16" i="17"/>
  <c r="H13" i="17"/>
  <c r="G13" i="17"/>
  <c r="F13" i="17"/>
  <c r="E13" i="17"/>
  <c r="D13" i="17"/>
  <c r="I13" i="17"/>
  <c r="H104" i="25"/>
  <c r="H90" i="25"/>
  <c r="A4" i="22"/>
  <c r="A41" i="22"/>
  <c r="A42" i="22"/>
  <c r="A43"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15" i="22"/>
  <c r="A16" i="22"/>
  <c r="A17" i="22"/>
  <c r="A18" i="22"/>
  <c r="A19" i="22"/>
  <c r="A20" i="22"/>
  <c r="A23" i="22"/>
  <c r="A24" i="22"/>
  <c r="A25" i="22"/>
  <c r="A26" i="22"/>
  <c r="A27" i="22"/>
  <c r="A28" i="22"/>
  <c r="A29" i="22"/>
  <c r="A31" i="22"/>
  <c r="A33" i="22"/>
  <c r="A34" i="22"/>
  <c r="A35" i="22"/>
  <c r="D59" i="5"/>
  <c r="I59" i="5"/>
  <c r="D92" i="1"/>
  <c r="J59" i="25"/>
  <c r="H91" i="25"/>
  <c r="G92" i="1"/>
  <c r="I92" i="1"/>
  <c r="G7" i="2"/>
  <c r="G57" i="2"/>
  <c r="G56" i="2"/>
  <c r="G55" i="2"/>
  <c r="J24" i="6"/>
  <c r="D129" i="1"/>
  <c r="E19" i="16"/>
  <c r="E23" i="16"/>
  <c r="J13" i="16"/>
  <c r="A9" i="16"/>
  <c r="A12" i="16"/>
  <c r="A13" i="16"/>
  <c r="A14" i="16"/>
  <c r="A15" i="16"/>
  <c r="A16" i="16"/>
  <c r="A18" i="16"/>
  <c r="A19" i="16"/>
  <c r="D87" i="1"/>
  <c r="C3" i="1"/>
  <c r="C3" i="17"/>
  <c r="D125" i="1"/>
  <c r="E90" i="25"/>
  <c r="J90" i="25"/>
  <c r="E113" i="25"/>
  <c r="S89" i="2"/>
  <c r="B3" i="13"/>
  <c r="G3" i="6"/>
  <c r="F5" i="16"/>
  <c r="I220" i="1"/>
  <c r="I44" i="5"/>
  <c r="D91" i="1"/>
  <c r="E58" i="25"/>
  <c r="D45" i="6"/>
  <c r="D140" i="1"/>
  <c r="D141" i="1"/>
  <c r="I140" i="1"/>
  <c r="E24" i="6"/>
  <c r="D121" i="1"/>
  <c r="D24" i="6"/>
  <c r="D120" i="1"/>
  <c r="K45" i="6"/>
  <c r="E24" i="16"/>
  <c r="D164" i="1"/>
  <c r="L24" i="6"/>
  <c r="D132" i="1"/>
  <c r="J45" i="6"/>
  <c r="D151" i="1"/>
  <c r="E109" i="25"/>
  <c r="H45" i="6"/>
  <c r="D149" i="1"/>
  <c r="F45" i="6"/>
  <c r="D146" i="1"/>
  <c r="E104" i="25"/>
  <c r="J104" i="25"/>
  <c r="G24" i="6"/>
  <c r="D123" i="1"/>
  <c r="E88" i="25"/>
  <c r="J88" i="25"/>
  <c r="J24" i="5"/>
  <c r="D74" i="1" s="1"/>
  <c r="E41" i="25" s="1"/>
  <c r="J41" i="25" s="1"/>
  <c r="F129" i="1"/>
  <c r="G209" i="1"/>
  <c r="I24" i="5"/>
  <c r="D72" i="1" s="1"/>
  <c r="D44" i="5"/>
  <c r="D95" i="1"/>
  <c r="C44" i="5"/>
  <c r="D94" i="1"/>
  <c r="H24" i="5"/>
  <c r="E70" i="25" s="1"/>
  <c r="E71" i="25" s="1"/>
  <c r="D103" i="1"/>
  <c r="D104" i="1" s="1"/>
  <c r="G24" i="5"/>
  <c r="D102" i="1"/>
  <c r="F24" i="5"/>
  <c r="D98" i="1" s="1"/>
  <c r="E24" i="5"/>
  <c r="D93" i="1" s="1"/>
  <c r="D24" i="5"/>
  <c r="D66" i="1" s="1"/>
  <c r="C24" i="5"/>
  <c r="D64" i="1" s="1"/>
  <c r="D68" i="1" s="1"/>
  <c r="D56" i="1"/>
  <c r="D113" i="1"/>
  <c r="D179" i="1"/>
  <c r="D245" i="1"/>
  <c r="C154" i="1"/>
  <c r="F120" i="1"/>
  <c r="F121" i="1"/>
  <c r="K24" i="6"/>
  <c r="D131" i="1"/>
  <c r="L45" i="6"/>
  <c r="D161" i="1"/>
  <c r="I45" i="6"/>
  <c r="D150" i="1"/>
  <c r="E108" i="25"/>
  <c r="G45" i="6"/>
  <c r="D148" i="1"/>
  <c r="E106" i="25"/>
  <c r="D138" i="1"/>
  <c r="D137" i="1"/>
  <c r="H24" i="6"/>
  <c r="D124" i="1"/>
  <c r="E89" i="25"/>
  <c r="J89" i="25"/>
  <c r="E45" i="6"/>
  <c r="D145" i="1"/>
  <c r="I24" i="6"/>
  <c r="D126" i="1"/>
  <c r="C24" i="6"/>
  <c r="D119" i="1"/>
  <c r="F24" i="6"/>
  <c r="D122" i="1"/>
  <c r="E87" i="25"/>
  <c r="E93" i="25"/>
  <c r="E68" i="25"/>
  <c r="D199" i="1"/>
  <c r="A187" i="1"/>
  <c r="A188" i="1"/>
  <c r="A189" i="1"/>
  <c r="A191" i="1"/>
  <c r="A193" i="1"/>
  <c r="A195" i="1"/>
  <c r="A120" i="1"/>
  <c r="A121" i="1"/>
  <c r="A122" i="1"/>
  <c r="A14" i="1"/>
  <c r="A15" i="1"/>
  <c r="A16" i="1"/>
  <c r="A17" i="1"/>
  <c r="A18" i="1"/>
  <c r="A19" i="1"/>
  <c r="A21" i="1"/>
  <c r="A23" i="1"/>
  <c r="A25" i="1"/>
  <c r="A64" i="1"/>
  <c r="F94" i="1"/>
  <c r="F93" i="1"/>
  <c r="D213" i="1"/>
  <c r="E212" i="1"/>
  <c r="I211" i="1"/>
  <c r="J162" i="25"/>
  <c r="G198" i="1"/>
  <c r="G197" i="1"/>
  <c r="G195" i="1"/>
  <c r="D83" i="1"/>
  <c r="D81" i="1"/>
  <c r="D79" i="1"/>
  <c r="G73" i="1"/>
  <c r="I73" i="1"/>
  <c r="I81" i="1"/>
  <c r="K111" i="1"/>
  <c r="K177" i="1"/>
  <c r="K243" i="1"/>
  <c r="K54" i="1"/>
  <c r="E54" i="25"/>
  <c r="I87" i="1"/>
  <c r="E7" i="21"/>
  <c r="E7" i="26"/>
  <c r="A123" i="1"/>
  <c r="D87" i="25"/>
  <c r="A65" i="1"/>
  <c r="A66" i="1"/>
  <c r="D31" i="25"/>
  <c r="A196" i="1"/>
  <c r="D146" i="25"/>
  <c r="E118" i="25"/>
  <c r="I95" i="1"/>
  <c r="E62" i="25"/>
  <c r="J62" i="25"/>
  <c r="I94" i="1"/>
  <c r="E61" i="25"/>
  <c r="D127" i="1"/>
  <c r="E91" i="25"/>
  <c r="J91" i="25"/>
  <c r="A20" i="16"/>
  <c r="B23" i="16"/>
  <c r="D33" i="25"/>
  <c r="A67" i="1"/>
  <c r="A197" i="1"/>
  <c r="D147" i="25"/>
  <c r="A124" i="1"/>
  <c r="D88" i="25"/>
  <c r="J61" i="25"/>
  <c r="E117" i="25"/>
  <c r="A21" i="16"/>
  <c r="A22" i="16"/>
  <c r="A23" i="16"/>
  <c r="A198" i="1"/>
  <c r="D148" i="25"/>
  <c r="A68" i="1"/>
  <c r="A70" i="1"/>
  <c r="A71" i="1"/>
  <c r="D34" i="25"/>
  <c r="A126" i="1"/>
  <c r="A128" i="1"/>
  <c r="D89" i="25"/>
  <c r="A24" i="16"/>
  <c r="A25" i="16"/>
  <c r="A26" i="16"/>
  <c r="A27" i="16"/>
  <c r="B29" i="16"/>
  <c r="D92" i="25"/>
  <c r="A129" i="1"/>
  <c r="A130" i="1"/>
  <c r="A131" i="1"/>
  <c r="A132" i="1"/>
  <c r="A133" i="1"/>
  <c r="A134" i="1"/>
  <c r="A136" i="1"/>
  <c r="A137" i="1"/>
  <c r="A138" i="1"/>
  <c r="D38" i="25"/>
  <c r="A72" i="1"/>
  <c r="C79" i="1"/>
  <c r="A199" i="1"/>
  <c r="A201" i="1"/>
  <c r="A202" i="1"/>
  <c r="D149" i="25"/>
  <c r="B28" i="16"/>
  <c r="B30" i="16"/>
  <c r="A28" i="16"/>
  <c r="A29" i="16"/>
  <c r="A30" i="16"/>
  <c r="A31" i="16"/>
  <c r="A33" i="16"/>
  <c r="A35" i="16"/>
  <c r="A36" i="16"/>
  <c r="A37" i="16"/>
  <c r="A38" i="16"/>
  <c r="A39" i="16"/>
  <c r="A40" i="16"/>
  <c r="A73" i="1"/>
  <c r="D39" i="25"/>
  <c r="A203" i="1"/>
  <c r="D153" i="25"/>
  <c r="A139" i="1"/>
  <c r="D97" i="25"/>
  <c r="B31" i="16"/>
  <c r="A204" i="1"/>
  <c r="D154" i="25"/>
  <c r="A140" i="1"/>
  <c r="A141" i="1"/>
  <c r="A143" i="1"/>
  <c r="A144" i="1"/>
  <c r="A145" i="1"/>
  <c r="D98" i="25"/>
  <c r="A74" i="1"/>
  <c r="C81" i="1"/>
  <c r="K169" i="25"/>
  <c r="E10" i="25" s="1"/>
  <c r="E11" i="25" s="1"/>
  <c r="A146" i="1"/>
  <c r="D103" i="25"/>
  <c r="A75" i="1"/>
  <c r="D41" i="25"/>
  <c r="A205" i="1"/>
  <c r="A207" i="1"/>
  <c r="A208" i="1"/>
  <c r="A209" i="1"/>
  <c r="A210" i="1"/>
  <c r="D155" i="25"/>
  <c r="A76" i="1"/>
  <c r="A78" i="1"/>
  <c r="A79" i="1"/>
  <c r="A80" i="1"/>
  <c r="A81" i="1"/>
  <c r="A82" i="1"/>
  <c r="A83" i="1"/>
  <c r="A84" i="1"/>
  <c r="A86" i="1"/>
  <c r="A87" i="1"/>
  <c r="D42" i="25"/>
  <c r="C83" i="1"/>
  <c r="B81" i="22"/>
  <c r="D161" i="25"/>
  <c r="A211" i="1"/>
  <c r="A147" i="1"/>
  <c r="A148" i="1"/>
  <c r="D104" i="25"/>
  <c r="A149" i="1"/>
  <c r="D106" i="25"/>
  <c r="A212" i="1"/>
  <c r="D162" i="25"/>
  <c r="A88" i="1"/>
  <c r="D54" i="25"/>
  <c r="A213" i="1"/>
  <c r="A215" i="1"/>
  <c r="A217" i="1"/>
  <c r="A218" i="1"/>
  <c r="A219" i="1"/>
  <c r="A220" i="1"/>
  <c r="A222" i="1"/>
  <c r="D163" i="25"/>
  <c r="A89" i="1"/>
  <c r="D55" i="25"/>
  <c r="A150" i="1"/>
  <c r="D107" i="25"/>
  <c r="A90" i="1"/>
  <c r="D56" i="25"/>
  <c r="A151" i="1"/>
  <c r="D108" i="25"/>
  <c r="C14" i="1"/>
  <c r="A224" i="1"/>
  <c r="A225" i="1"/>
  <c r="A226" i="1"/>
  <c r="A227" i="1"/>
  <c r="C15" i="1"/>
  <c r="A152" i="1"/>
  <c r="A154" i="1"/>
  <c r="A155" i="1"/>
  <c r="D109" i="25"/>
  <c r="A91" i="1"/>
  <c r="D57" i="25"/>
  <c r="A93" i="1"/>
  <c r="D58" i="25"/>
  <c r="D113" i="25"/>
  <c r="B159" i="1"/>
  <c r="A156" i="1"/>
  <c r="A157" i="1"/>
  <c r="D114" i="25"/>
  <c r="A94" i="1"/>
  <c r="D60" i="25"/>
  <c r="A158" i="1"/>
  <c r="A159" i="1"/>
  <c r="A160" i="1"/>
  <c r="D115" i="25"/>
  <c r="A95" i="1"/>
  <c r="D61" i="25"/>
  <c r="A96" i="1"/>
  <c r="A98" i="1"/>
  <c r="A100" i="1"/>
  <c r="A101" i="1"/>
  <c r="A102" i="1"/>
  <c r="A103" i="1"/>
  <c r="D62" i="25"/>
  <c r="A161" i="1"/>
  <c r="D118" i="25"/>
  <c r="A162" i="1"/>
  <c r="D119" i="25"/>
  <c r="A104" i="1"/>
  <c r="A106" i="1"/>
  <c r="D70" i="25"/>
  <c r="A163" i="1"/>
  <c r="A164" i="1"/>
  <c r="A165" i="1"/>
  <c r="A166" i="1"/>
  <c r="A167" i="1"/>
  <c r="A169" i="1"/>
  <c r="A170" i="1"/>
  <c r="A172" i="1"/>
  <c r="D120" i="25"/>
  <c r="M45" i="6"/>
  <c r="D162" i="1"/>
  <c r="D166" i="1"/>
  <c r="K172" i="25"/>
  <c r="J10" i="25"/>
  <c r="K10" i="25" s="1"/>
  <c r="E97" i="25"/>
  <c r="E99" i="25" s="1"/>
  <c r="J87" i="25"/>
  <c r="P31" i="7"/>
  <c r="E35" i="21"/>
  <c r="F35" i="21"/>
  <c r="H35" i="21"/>
  <c r="J35" i="21"/>
  <c r="E29" i="21"/>
  <c r="F29" i="21"/>
  <c r="H29" i="21"/>
  <c r="J29" i="21"/>
  <c r="E27" i="21"/>
  <c r="H27" i="21"/>
  <c r="J27" i="21"/>
  <c r="E28" i="21"/>
  <c r="F28" i="21"/>
  <c r="H28" i="21"/>
  <c r="E19" i="21"/>
  <c r="F19" i="21"/>
  <c r="H19" i="21"/>
  <c r="E20" i="21"/>
  <c r="F20" i="21"/>
  <c r="H20" i="21"/>
  <c r="J20" i="21"/>
  <c r="E26" i="21"/>
  <c r="F26" i="21"/>
  <c r="H26" i="21"/>
  <c r="E25" i="21"/>
  <c r="F25" i="21"/>
  <c r="H25" i="21"/>
  <c r="E31" i="21"/>
  <c r="F31" i="21"/>
  <c r="H31" i="21"/>
  <c r="J31" i="21"/>
  <c r="E37" i="21"/>
  <c r="F37" i="21"/>
  <c r="H37" i="21"/>
  <c r="E23" i="21"/>
  <c r="F23" i="21"/>
  <c r="H23" i="21"/>
  <c r="J23" i="21"/>
  <c r="E30" i="21"/>
  <c r="F30" i="21"/>
  <c r="H30" i="21"/>
  <c r="J30" i="21"/>
  <c r="E21" i="21"/>
  <c r="F21" i="21"/>
  <c r="H21" i="21"/>
  <c r="E32" i="21"/>
  <c r="F32" i="21"/>
  <c r="H32" i="21"/>
  <c r="E24" i="21"/>
  <c r="F24" i="21"/>
  <c r="H24" i="21"/>
  <c r="E33" i="21"/>
  <c r="F33" i="21"/>
  <c r="H33" i="21"/>
  <c r="E34" i="21"/>
  <c r="F34" i="21"/>
  <c r="H34" i="21"/>
  <c r="E36" i="21"/>
  <c r="F36" i="21"/>
  <c r="H36" i="21"/>
  <c r="E210" i="1"/>
  <c r="F12" i="16"/>
  <c r="P32" i="7"/>
  <c r="Q31" i="7"/>
  <c r="J37" i="21"/>
  <c r="Q32" i="7"/>
  <c r="P33" i="7"/>
  <c r="P34" i="7"/>
  <c r="P35" i="7"/>
  <c r="Q33" i="7"/>
  <c r="Q34" i="7"/>
  <c r="H90" i="2"/>
  <c r="E25" i="16"/>
  <c r="D165" i="1"/>
  <c r="E122" i="25"/>
  <c r="L50" i="32"/>
  <c r="M50" i="32"/>
  <c r="L44" i="32"/>
  <c r="M44" i="32"/>
  <c r="J43" i="32"/>
  <c r="K43" i="32"/>
  <c r="M43" i="32"/>
  <c r="G47" i="32"/>
  <c r="L51" i="32"/>
  <c r="M51" i="32"/>
  <c r="M46" i="32"/>
  <c r="L46" i="32"/>
  <c r="L52" i="32"/>
  <c r="M52" i="32"/>
  <c r="L45" i="32"/>
  <c r="M45" i="32"/>
  <c r="M47" i="32"/>
  <c r="L47" i="32"/>
  <c r="M48" i="32"/>
  <c r="L48" i="32"/>
  <c r="G46" i="32"/>
  <c r="L49" i="32"/>
  <c r="J53" i="32"/>
  <c r="K53" i="32"/>
  <c r="G48" i="32"/>
  <c r="G51" i="32"/>
  <c r="G45" i="32"/>
  <c r="G52" i="32"/>
  <c r="H42" i="32"/>
  <c r="H43" i="32"/>
  <c r="H44" i="32"/>
  <c r="J42" i="32"/>
  <c r="F54" i="32"/>
  <c r="F21" i="31"/>
  <c r="E19" i="31"/>
  <c r="E12" i="30"/>
  <c r="F9" i="27"/>
  <c r="E9" i="27"/>
  <c r="F9" i="31"/>
  <c r="E9" i="31"/>
  <c r="F21" i="27"/>
  <c r="E20" i="27"/>
  <c r="F18" i="27"/>
  <c r="E18" i="27"/>
  <c r="E10" i="29"/>
  <c r="F12" i="28"/>
  <c r="G11" i="28"/>
  <c r="H9" i="32"/>
  <c r="F8" i="31"/>
  <c r="E8" i="31"/>
  <c r="G9" i="28"/>
  <c r="F8" i="27"/>
  <c r="E8" i="27"/>
  <c r="E9" i="29"/>
  <c r="G10" i="28"/>
  <c r="E11" i="29"/>
  <c r="E12" i="29"/>
  <c r="F28" i="27"/>
  <c r="E28" i="27"/>
  <c r="G41" i="28"/>
  <c r="E28" i="16"/>
  <c r="E29" i="16"/>
  <c r="P36" i="7"/>
  <c r="Q35" i="7"/>
  <c r="J32" i="21"/>
  <c r="J25" i="21"/>
  <c r="K37" i="21"/>
  <c r="J26" i="21"/>
  <c r="K26" i="21"/>
  <c r="R78" i="2"/>
  <c r="E107" i="25"/>
  <c r="J107" i="25"/>
  <c r="I149" i="1"/>
  <c r="D152" i="1"/>
  <c r="E103" i="25"/>
  <c r="E119" i="25"/>
  <c r="E123" i="25"/>
  <c r="E120" i="25"/>
  <c r="E124" i="25"/>
  <c r="E26" i="16"/>
  <c r="E30" i="16"/>
  <c r="I131" i="1"/>
  <c r="D133" i="1"/>
  <c r="D134" i="1"/>
  <c r="D101" i="1"/>
  <c r="I129" i="1"/>
  <c r="E164" i="25"/>
  <c r="H161" i="25"/>
  <c r="H12" i="16"/>
  <c r="J12" i="16"/>
  <c r="J15" i="16"/>
  <c r="E20" i="16"/>
  <c r="I20" i="16"/>
  <c r="I19" i="16"/>
  <c r="G87" i="6"/>
  <c r="K87" i="6"/>
  <c r="F14" i="16"/>
  <c r="J14" i="16"/>
  <c r="I212" i="1"/>
  <c r="J163" i="25"/>
  <c r="G163" i="25"/>
  <c r="G161" i="25"/>
  <c r="G85" i="6"/>
  <c r="K85" i="6"/>
  <c r="K88" i="6"/>
  <c r="I210" i="1"/>
  <c r="K27" i="21"/>
  <c r="J28" i="21"/>
  <c r="K28" i="21"/>
  <c r="R82" i="2"/>
  <c r="E39" i="21"/>
  <c r="J33" i="21"/>
  <c r="K33" i="21"/>
  <c r="J21" i="21"/>
  <c r="K21" i="21"/>
  <c r="J24" i="21"/>
  <c r="K24" i="21"/>
  <c r="R72" i="2"/>
  <c r="J19" i="21"/>
  <c r="K19" i="21"/>
  <c r="H39" i="21"/>
  <c r="J18" i="21"/>
  <c r="J22" i="21"/>
  <c r="K22" i="21"/>
  <c r="R69" i="2"/>
  <c r="J34" i="21"/>
  <c r="K34" i="21"/>
  <c r="K35" i="21"/>
  <c r="K32" i="21"/>
  <c r="F39" i="21"/>
  <c r="J36" i="21"/>
  <c r="K36" i="21"/>
  <c r="K29" i="21"/>
  <c r="K25" i="21"/>
  <c r="K23" i="21"/>
  <c r="K20" i="21"/>
  <c r="R66" i="2"/>
  <c r="J11" i="25"/>
  <c r="J12" i="25" s="1"/>
  <c r="G54" i="32"/>
  <c r="L43" i="32"/>
  <c r="M53" i="32"/>
  <c r="L53" i="32"/>
  <c r="H45" i="32"/>
  <c r="H46" i="32"/>
  <c r="H47" i="32"/>
  <c r="H48" i="32"/>
  <c r="H49" i="32"/>
  <c r="H50" i="32"/>
  <c r="H51" i="32"/>
  <c r="H52" i="32"/>
  <c r="H53" i="32"/>
  <c r="J54" i="32"/>
  <c r="K42" i="32"/>
  <c r="E21" i="31"/>
  <c r="E25" i="31"/>
  <c r="F25" i="31"/>
  <c r="E21" i="27"/>
  <c r="E25" i="27"/>
  <c r="F25" i="27"/>
  <c r="H9" i="28"/>
  <c r="F11" i="32"/>
  <c r="H11" i="28"/>
  <c r="F10" i="32"/>
  <c r="H10" i="28"/>
  <c r="G12" i="28"/>
  <c r="F13" i="28"/>
  <c r="H41" i="28"/>
  <c r="H54" i="28"/>
  <c r="F30" i="27"/>
  <c r="G54" i="28"/>
  <c r="Q36" i="7"/>
  <c r="P37" i="7"/>
  <c r="J103" i="25"/>
  <c r="E110" i="25"/>
  <c r="J161" i="25"/>
  <c r="J164" i="25"/>
  <c r="I213" i="1"/>
  <c r="D156" i="1"/>
  <c r="J39" i="21"/>
  <c r="J42" i="21"/>
  <c r="K18" i="21"/>
  <c r="K39" i="21"/>
  <c r="D23" i="1"/>
  <c r="I23" i="1"/>
  <c r="R90" i="2"/>
  <c r="K54" i="32"/>
  <c r="M42" i="32"/>
  <c r="M54" i="32"/>
  <c r="L42" i="32"/>
  <c r="L54" i="32"/>
  <c r="N42" i="32"/>
  <c r="N43" i="32"/>
  <c r="N44" i="32"/>
  <c r="N45" i="32"/>
  <c r="N46" i="32"/>
  <c r="N47" i="32"/>
  <c r="N48" i="32"/>
  <c r="N49" i="32"/>
  <c r="N50" i="32"/>
  <c r="N51" i="32"/>
  <c r="N52" i="32"/>
  <c r="N53" i="32"/>
  <c r="F30" i="31"/>
  <c r="G11" i="32"/>
  <c r="J11" i="32"/>
  <c r="K11" i="32"/>
  <c r="F14" i="28"/>
  <c r="G13" i="28"/>
  <c r="H12" i="28"/>
  <c r="F12" i="32"/>
  <c r="J10" i="32"/>
  <c r="G10" i="32"/>
  <c r="F31" i="27"/>
  <c r="E30" i="27"/>
  <c r="E114" i="25"/>
  <c r="Q37" i="7"/>
  <c r="P38" i="7"/>
  <c r="E30" i="31"/>
  <c r="F31" i="31"/>
  <c r="H10" i="32"/>
  <c r="F13" i="32"/>
  <c r="H13" i="28"/>
  <c r="G14" i="28"/>
  <c r="F15" i="28"/>
  <c r="K10" i="32"/>
  <c r="L11" i="32"/>
  <c r="M11" i="32"/>
  <c r="J12" i="32"/>
  <c r="K12" i="32"/>
  <c r="G12" i="32"/>
  <c r="H11" i="32"/>
  <c r="F35" i="27"/>
  <c r="E31" i="27"/>
  <c r="E35" i="27"/>
  <c r="Q38" i="7"/>
  <c r="P39" i="7"/>
  <c r="F35" i="31"/>
  <c r="E31" i="31"/>
  <c r="E35" i="31"/>
  <c r="M12" i="32"/>
  <c r="L12" i="32"/>
  <c r="F14" i="32"/>
  <c r="H14" i="28"/>
  <c r="F16" i="28"/>
  <c r="G15" i="28"/>
  <c r="H12" i="32"/>
  <c r="L10" i="32"/>
  <c r="M10" i="32"/>
  <c r="J13" i="32"/>
  <c r="K13" i="32"/>
  <c r="G13" i="32"/>
  <c r="H13" i="32"/>
  <c r="N10" i="32"/>
  <c r="N11" i="32"/>
  <c r="N12" i="32"/>
  <c r="Q39" i="7"/>
  <c r="P40" i="7"/>
  <c r="J14" i="32"/>
  <c r="K14" i="32"/>
  <c r="G14" i="32"/>
  <c r="M13" i="32"/>
  <c r="L13" i="32"/>
  <c r="N13" i="32"/>
  <c r="F15" i="32"/>
  <c r="H15" i="28"/>
  <c r="G16" i="28"/>
  <c r="F17" i="28"/>
  <c r="Q40" i="7"/>
  <c r="P41" i="7"/>
  <c r="G17" i="28"/>
  <c r="F18" i="28"/>
  <c r="F16" i="32"/>
  <c r="H16" i="28"/>
  <c r="J15" i="32"/>
  <c r="G15" i="32"/>
  <c r="H15" i="32"/>
  <c r="H14" i="32"/>
  <c r="M14" i="32"/>
  <c r="L14" i="32"/>
  <c r="N14" i="32"/>
  <c r="P42" i="7"/>
  <c r="Q41" i="7"/>
  <c r="K15" i="32"/>
  <c r="J16" i="32"/>
  <c r="K16" i="32"/>
  <c r="G16" i="32"/>
  <c r="H16" i="32"/>
  <c r="G18" i="28"/>
  <c r="F19" i="28"/>
  <c r="F17" i="32"/>
  <c r="H17" i="28"/>
  <c r="Q42" i="7"/>
  <c r="P43" i="7"/>
  <c r="J17" i="32"/>
  <c r="G17" i="32"/>
  <c r="H17" i="32"/>
  <c r="F20" i="28"/>
  <c r="G19" i="28"/>
  <c r="H18" i="28"/>
  <c r="F18" i="32"/>
  <c r="L16" i="32"/>
  <c r="M16" i="32"/>
  <c r="M15" i="32"/>
  <c r="L15" i="32"/>
  <c r="N15" i="32"/>
  <c r="N16" i="32"/>
  <c r="Q43" i="7"/>
  <c r="P44" i="7"/>
  <c r="J18" i="32"/>
  <c r="K18" i="32"/>
  <c r="G18" i="32"/>
  <c r="H18" i="32"/>
  <c r="H19" i="28"/>
  <c r="F19" i="32"/>
  <c r="G20" i="28"/>
  <c r="F21" i="28"/>
  <c r="K17" i="32"/>
  <c r="Q44" i="7"/>
  <c r="P45" i="7"/>
  <c r="M17" i="32"/>
  <c r="L17" i="32"/>
  <c r="N17" i="32"/>
  <c r="G21" i="28"/>
  <c r="F22" i="28"/>
  <c r="H20" i="28"/>
  <c r="F20" i="32"/>
  <c r="J19" i="32"/>
  <c r="K19" i="32"/>
  <c r="G19" i="32"/>
  <c r="H19" i="32"/>
  <c r="M18" i="32"/>
  <c r="L18" i="32"/>
  <c r="P46" i="7"/>
  <c r="Q45" i="7"/>
  <c r="M19" i="32"/>
  <c r="L19" i="32"/>
  <c r="J20" i="32"/>
  <c r="K20" i="32"/>
  <c r="G20" i="32"/>
  <c r="H20" i="32"/>
  <c r="F21" i="32"/>
  <c r="H21" i="28"/>
  <c r="H22" i="28"/>
  <c r="F10" i="27"/>
  <c r="G22" i="28"/>
  <c r="N18" i="32"/>
  <c r="N19" i="32"/>
  <c r="P47" i="7"/>
  <c r="Q46" i="7"/>
  <c r="E10" i="27"/>
  <c r="F11" i="27"/>
  <c r="J21" i="32"/>
  <c r="G21" i="32"/>
  <c r="F22" i="32"/>
  <c r="L20" i="32"/>
  <c r="N20" i="32"/>
  <c r="M20" i="32"/>
  <c r="Q47" i="7"/>
  <c r="P48" i="7"/>
  <c r="H21" i="32"/>
  <c r="G22" i="32"/>
  <c r="K21" i="32"/>
  <c r="J22" i="32"/>
  <c r="F15" i="27"/>
  <c r="E11" i="27"/>
  <c r="E15" i="27"/>
  <c r="Q48" i="7"/>
  <c r="P49" i="7"/>
  <c r="Q49" i="7"/>
  <c r="M21" i="32"/>
  <c r="M22" i="32"/>
  <c r="L21" i="32"/>
  <c r="K22" i="32"/>
  <c r="L22" i="32"/>
  <c r="N21" i="32"/>
  <c r="F10" i="31"/>
  <c r="E10" i="31"/>
  <c r="F11" i="31"/>
  <c r="E11" i="31"/>
  <c r="E15" i="31"/>
  <c r="F15" i="31"/>
  <c r="K11" i="25" l="1"/>
  <c r="K90" i="2"/>
  <c r="K82" i="2"/>
  <c r="D76" i="1"/>
  <c r="E39" i="25"/>
  <c r="I186" i="1"/>
  <c r="E31" i="25"/>
  <c r="D80" i="1"/>
  <c r="J13" i="25"/>
  <c r="K12" i="25"/>
  <c r="E12" i="25"/>
  <c r="G11" i="25"/>
  <c r="M11" i="25" s="1"/>
  <c r="O11" i="25" s="1"/>
  <c r="D82" i="1"/>
  <c r="E33" i="25"/>
  <c r="E60" i="25"/>
  <c r="J60" i="25" s="1"/>
  <c r="I93" i="1"/>
  <c r="G10" i="25"/>
  <c r="M10" i="25" s="1"/>
  <c r="O10" i="25" s="1"/>
  <c r="J97" i="25"/>
  <c r="E49" i="25" l="1"/>
  <c r="J33" i="25"/>
  <c r="J49" i="25" s="1"/>
  <c r="G12" i="25"/>
  <c r="M12" i="25" s="1"/>
  <c r="O12" i="25" s="1"/>
  <c r="E13" i="25"/>
  <c r="D84" i="1"/>
  <c r="D202" i="1"/>
  <c r="J39" i="25"/>
  <c r="E43" i="25"/>
  <c r="K13" i="25"/>
  <c r="J14" i="25"/>
  <c r="K14" i="25" s="1"/>
  <c r="J31" i="25"/>
  <c r="E47" i="25"/>
  <c r="E51" i="25" s="1"/>
  <c r="E35" i="25"/>
  <c r="I189" i="1"/>
  <c r="I191" i="1" s="1"/>
  <c r="G119" i="1" l="1"/>
  <c r="E196" i="1"/>
  <c r="G196" i="1" s="1"/>
  <c r="G199" i="1" s="1"/>
  <c r="I199" i="1" s="1"/>
  <c r="G14" i="1"/>
  <c r="G64" i="1"/>
  <c r="J47" i="25"/>
  <c r="E153" i="25"/>
  <c r="E156" i="25" s="1"/>
  <c r="H154" i="25" s="1"/>
  <c r="L154" i="25" s="1"/>
  <c r="H34" i="25" s="1"/>
  <c r="D205" i="1"/>
  <c r="G203" i="1" s="1"/>
  <c r="E14" i="25"/>
  <c r="G14" i="25" s="1"/>
  <c r="M14" i="25" s="1"/>
  <c r="O14" i="25" s="1"/>
  <c r="G13" i="25"/>
  <c r="M13" i="25" s="1"/>
  <c r="O13" i="25" s="1"/>
  <c r="O15" i="25" s="1"/>
  <c r="J34" i="25" l="1"/>
  <c r="H42" i="25"/>
  <c r="I64" i="1"/>
  <c r="G72" i="1"/>
  <c r="G15" i="1"/>
  <c r="I14" i="1"/>
  <c r="H14" i="31"/>
  <c r="H15" i="31" s="1"/>
  <c r="H24" i="31"/>
  <c r="H25" i="31" s="1"/>
  <c r="H24" i="27"/>
  <c r="H25" i="27" s="1"/>
  <c r="I203" i="1"/>
  <c r="K203" i="1" s="1"/>
  <c r="G67" i="1" s="1"/>
  <c r="H34" i="31"/>
  <c r="H35" i="31" s="1"/>
  <c r="H34" i="27"/>
  <c r="H35" i="27" s="1"/>
  <c r="G66" i="1"/>
  <c r="H14" i="27"/>
  <c r="H15" i="27" s="1"/>
  <c r="G126" i="1"/>
  <c r="I126" i="1" s="1"/>
  <c r="G102" i="1"/>
  <c r="I102" i="1" s="1"/>
  <c r="I119" i="1"/>
  <c r="G132" i="1"/>
  <c r="I132" i="1" s="1"/>
  <c r="I133" i="1" s="1"/>
  <c r="G120" i="1"/>
  <c r="G74" i="1" l="1"/>
  <c r="I66" i="1"/>
  <c r="I68" i="1" s="1"/>
  <c r="G68" i="1" s="1"/>
  <c r="I67" i="1"/>
  <c r="G75" i="1"/>
  <c r="G16" i="1"/>
  <c r="I16" i="1" s="1"/>
  <c r="I15" i="1"/>
  <c r="G17" i="1"/>
  <c r="I72" i="1"/>
  <c r="G98" i="1"/>
  <c r="I80" i="1"/>
  <c r="I18" i="2"/>
  <c r="I19" i="24"/>
  <c r="I120" i="1"/>
  <c r="G121" i="1"/>
  <c r="I121" i="1" s="1"/>
  <c r="H92" i="25"/>
  <c r="J42" i="25"/>
  <c r="J43" i="25" s="1"/>
  <c r="J50" i="25"/>
  <c r="J51" i="25" s="1"/>
  <c r="H51" i="25" s="1"/>
  <c r="J35" i="25"/>
  <c r="H35" i="25" s="1"/>
  <c r="J92" i="25" l="1"/>
  <c r="J93" i="25" s="1"/>
  <c r="H98" i="25"/>
  <c r="J98" i="25" s="1"/>
  <c r="J99" i="25" s="1"/>
  <c r="G148" i="1"/>
  <c r="G103" i="1"/>
  <c r="I103" i="1" s="1"/>
  <c r="I19" i="2"/>
  <c r="I20" i="24"/>
  <c r="G137" i="1"/>
  <c r="I137" i="1" s="1"/>
  <c r="I98" i="1"/>
  <c r="G18" i="1"/>
  <c r="I18" i="1" s="1"/>
  <c r="I17" i="1"/>
  <c r="I19" i="1" s="1"/>
  <c r="G128" i="1"/>
  <c r="I75" i="1"/>
  <c r="I83" i="1" s="1"/>
  <c r="H106" i="25"/>
  <c r="H70" i="25"/>
  <c r="J70" i="25" s="1"/>
  <c r="H122" i="25"/>
  <c r="H58" i="25"/>
  <c r="J58" i="25" s="1"/>
  <c r="G122" i="1"/>
  <c r="I74" i="1"/>
  <c r="I82" i="1" s="1"/>
  <c r="I84" i="1" l="1"/>
  <c r="G84" i="1" s="1"/>
  <c r="G164" i="1"/>
  <c r="G23" i="31"/>
  <c r="G25" i="31" s="1"/>
  <c r="I25" i="31" s="1"/>
  <c r="G23" i="27"/>
  <c r="G25" i="27" s="1"/>
  <c r="I25" i="27" s="1"/>
  <c r="G91" i="1"/>
  <c r="I91" i="1" s="1"/>
  <c r="H28" i="16"/>
  <c r="G33" i="31"/>
  <c r="G35" i="31" s="1"/>
  <c r="I35" i="31" s="1"/>
  <c r="G13" i="31"/>
  <c r="G15" i="31" s="1"/>
  <c r="I15" i="31" s="1"/>
  <c r="G13" i="27"/>
  <c r="G15" i="27" s="1"/>
  <c r="I15" i="27" s="1"/>
  <c r="G33" i="27"/>
  <c r="G35" i="27" s="1"/>
  <c r="I35" i="27" s="1"/>
  <c r="I34" i="24"/>
  <c r="I35" i="24" s="1"/>
  <c r="L35" i="24" s="1"/>
  <c r="I33" i="2"/>
  <c r="I34" i="2" s="1"/>
  <c r="L34" i="2" s="1"/>
  <c r="G139" i="1"/>
  <c r="I139" i="1" s="1"/>
  <c r="I128" i="1"/>
  <c r="I76" i="1"/>
  <c r="G123" i="1"/>
  <c r="I122" i="1"/>
  <c r="G138" i="1"/>
  <c r="H123" i="25"/>
  <c r="J122" i="25"/>
  <c r="I148" i="1"/>
  <c r="G151" i="1"/>
  <c r="I151" i="1" s="1"/>
  <c r="G150" i="1"/>
  <c r="I150" i="1" s="1"/>
  <c r="J68" i="25"/>
  <c r="J71" i="25" s="1"/>
  <c r="H108" i="25"/>
  <c r="J108" i="25" s="1"/>
  <c r="J106" i="25"/>
  <c r="H109" i="25"/>
  <c r="J109" i="25" s="1"/>
  <c r="J110" i="25" l="1"/>
  <c r="G169" i="25" s="1"/>
  <c r="I123" i="1"/>
  <c r="G124" i="1"/>
  <c r="H44" i="5"/>
  <c r="D90" i="1" s="1"/>
  <c r="F44" i="5"/>
  <c r="D88" i="1" s="1"/>
  <c r="H29" i="16"/>
  <c r="J28" i="16"/>
  <c r="G44" i="5"/>
  <c r="D89" i="1" s="1"/>
  <c r="G145" i="1"/>
  <c r="I138" i="1"/>
  <c r="H124" i="25"/>
  <c r="J124" i="25" s="1"/>
  <c r="J123" i="25"/>
  <c r="I164" i="1"/>
  <c r="G165" i="1"/>
  <c r="I89" i="1" l="1"/>
  <c r="E56" i="25"/>
  <c r="J56" i="25" s="1"/>
  <c r="G146" i="1"/>
  <c r="I146" i="1" s="1"/>
  <c r="I145" i="1"/>
  <c r="I152" i="1" s="1"/>
  <c r="I165" i="1"/>
  <c r="G166" i="1"/>
  <c r="I166" i="1" s="1"/>
  <c r="I27" i="24"/>
  <c r="I28" i="24" s="1"/>
  <c r="L28" i="24" s="1"/>
  <c r="I26" i="2"/>
  <c r="I27" i="2" s="1"/>
  <c r="L27" i="2" s="1"/>
  <c r="I141" i="1"/>
  <c r="J29" i="16"/>
  <c r="H30" i="16"/>
  <c r="J30" i="16" s="1"/>
  <c r="E55" i="25"/>
  <c r="I88" i="1"/>
  <c r="D96" i="1"/>
  <c r="D106" i="1" s="1"/>
  <c r="D170" i="1" s="1"/>
  <c r="I90" i="1"/>
  <c r="E57" i="25"/>
  <c r="J57" i="25" s="1"/>
  <c r="G125" i="1"/>
  <c r="I124" i="1"/>
  <c r="G127" i="1" l="1"/>
  <c r="I127" i="1" s="1"/>
  <c r="I125" i="1"/>
  <c r="I134" i="1" s="1"/>
  <c r="D163" i="1"/>
  <c r="I96" i="1"/>
  <c r="J55" i="25"/>
  <c r="J63" i="25" s="1"/>
  <c r="J73" i="25" s="1"/>
  <c r="J128" i="25" s="1"/>
  <c r="E63" i="25"/>
  <c r="E73" i="25" s="1"/>
  <c r="E128" i="25" s="1"/>
  <c r="I30" i="2"/>
  <c r="I31" i="2" s="1"/>
  <c r="L31" i="2" s="1"/>
  <c r="I31" i="24"/>
  <c r="I32" i="24" s="1"/>
  <c r="L32" i="24" s="1"/>
  <c r="I101" i="1" l="1"/>
  <c r="I104" i="1" s="1"/>
  <c r="I106" i="1" s="1"/>
  <c r="I23" i="24"/>
  <c r="I24" i="24" s="1"/>
  <c r="L24" i="24" s="1"/>
  <c r="L37" i="24" s="1"/>
  <c r="I22" i="2"/>
  <c r="I23" i="2" s="1"/>
  <c r="L23" i="2" s="1"/>
  <c r="L36" i="2" s="1"/>
  <c r="E121" i="25"/>
  <c r="E125" i="25" s="1"/>
  <c r="E130" i="25" s="1"/>
  <c r="J121" i="25"/>
  <c r="J125" i="25" s="1"/>
  <c r="G172" i="25" s="1"/>
  <c r="D167" i="1"/>
  <c r="D172" i="1" s="1"/>
  <c r="E27" i="16"/>
  <c r="I163" i="1"/>
  <c r="I167" i="1" s="1"/>
  <c r="J130" i="25" l="1"/>
  <c r="J27" i="16"/>
  <c r="J31" i="16" s="1"/>
  <c r="K31" i="16" s="1"/>
  <c r="E31" i="16"/>
  <c r="F82" i="2"/>
  <c r="G82" i="2" s="1"/>
  <c r="F81" i="2"/>
  <c r="G81" i="2" s="1"/>
  <c r="F75" i="2"/>
  <c r="G75" i="2" s="1"/>
  <c r="F76" i="2"/>
  <c r="G76" i="2" s="1"/>
  <c r="F68" i="2"/>
  <c r="G68" i="2" s="1"/>
  <c r="F66" i="2"/>
  <c r="G66" i="2" s="1"/>
  <c r="F71" i="2"/>
  <c r="G71" i="2" s="1"/>
  <c r="F74" i="2"/>
  <c r="G74" i="2" s="1"/>
  <c r="F79" i="2"/>
  <c r="G79" i="2" s="1"/>
  <c r="F69" i="2"/>
  <c r="G69" i="2" s="1"/>
  <c r="F67" i="2"/>
  <c r="G67" i="2" s="1"/>
  <c r="F87" i="2"/>
  <c r="G87" i="2" s="1"/>
  <c r="F88" i="2"/>
  <c r="G88" i="2" s="1"/>
  <c r="F85" i="2"/>
  <c r="G85" i="2" s="1"/>
  <c r="F70" i="2"/>
  <c r="G70" i="2" s="1"/>
  <c r="F78" i="2"/>
  <c r="G78" i="2" s="1"/>
  <c r="F80" i="2"/>
  <c r="G80" i="2" s="1"/>
  <c r="F73" i="2"/>
  <c r="G73" i="2" s="1"/>
  <c r="F86" i="2"/>
  <c r="G86" i="2" s="1"/>
  <c r="F84" i="2"/>
  <c r="G84" i="2" s="1"/>
  <c r="F83" i="2"/>
  <c r="G83" i="2" s="1"/>
  <c r="F72" i="2"/>
  <c r="G72" i="2" s="1"/>
  <c r="F77" i="2"/>
  <c r="G77" i="2" s="1"/>
  <c r="I39" i="2"/>
  <c r="I40" i="2" s="1"/>
  <c r="L40" i="2" s="1"/>
  <c r="I40" i="24"/>
  <c r="I41" i="24" s="1"/>
  <c r="L41" i="24" s="1"/>
  <c r="K36" i="16"/>
  <c r="E82" i="24"/>
  <c r="F82" i="24" s="1"/>
  <c r="E76" i="24"/>
  <c r="F76" i="24" s="1"/>
  <c r="E85" i="24"/>
  <c r="F85" i="24" s="1"/>
  <c r="E79" i="24"/>
  <c r="F79" i="24" s="1"/>
  <c r="E69" i="24"/>
  <c r="F69" i="24" s="1"/>
  <c r="E78" i="24"/>
  <c r="F78" i="24" s="1"/>
  <c r="E71" i="24"/>
  <c r="F71" i="24" s="1"/>
  <c r="E72" i="24"/>
  <c r="F72" i="24" s="1"/>
  <c r="E75" i="24"/>
  <c r="F75" i="24" s="1"/>
  <c r="E67" i="24"/>
  <c r="F67" i="24" s="1"/>
  <c r="E80" i="24"/>
  <c r="F80" i="24" s="1"/>
  <c r="E68" i="24"/>
  <c r="F68" i="24" s="1"/>
  <c r="E84" i="24"/>
  <c r="F84" i="24" s="1"/>
  <c r="E81" i="24"/>
  <c r="F81" i="24" s="1"/>
  <c r="E70" i="24"/>
  <c r="F70" i="24" s="1"/>
  <c r="E77" i="24"/>
  <c r="F77" i="24" s="1"/>
  <c r="E74" i="24"/>
  <c r="F74" i="24" s="1"/>
  <c r="E83" i="24"/>
  <c r="F83" i="24" s="1"/>
  <c r="E73" i="24"/>
  <c r="F73" i="24" s="1"/>
  <c r="I170" i="1"/>
  <c r="K7" i="16"/>
  <c r="I43" i="2" l="1"/>
  <c r="I44" i="2" s="1"/>
  <c r="K35" i="16"/>
  <c r="K37" i="16" s="1"/>
  <c r="I44" i="24"/>
  <c r="I45" i="24" s="1"/>
  <c r="I172" i="1"/>
  <c r="I11" i="1" s="1"/>
  <c r="I21" i="1" s="1"/>
  <c r="I25" i="1" s="1"/>
  <c r="G90" i="2"/>
  <c r="K39" i="16"/>
  <c r="K16" i="16"/>
  <c r="K33" i="16"/>
  <c r="K38" i="16" l="1"/>
  <c r="L45" i="24"/>
  <c r="L47" i="24" s="1"/>
  <c r="I47" i="24"/>
  <c r="I46" i="2"/>
  <c r="L44" i="2"/>
  <c r="L46" i="2" s="1"/>
  <c r="K40" i="16"/>
  <c r="N82" i="2" l="1"/>
  <c r="N85" i="2"/>
  <c r="N76" i="2"/>
  <c r="N77" i="2"/>
  <c r="N70" i="2"/>
  <c r="N81" i="2"/>
  <c r="N88" i="2"/>
  <c r="N83" i="2"/>
  <c r="N68" i="2"/>
  <c r="N78" i="2"/>
  <c r="N75" i="2"/>
  <c r="N86" i="2"/>
  <c r="N84" i="2"/>
  <c r="N69" i="2"/>
  <c r="N67" i="2"/>
  <c r="N73" i="2"/>
  <c r="N87" i="2"/>
  <c r="N71" i="2"/>
  <c r="N79" i="2"/>
  <c r="N66" i="2"/>
  <c r="N74" i="2"/>
  <c r="N80" i="2"/>
  <c r="N72" i="2"/>
  <c r="I70" i="2"/>
  <c r="J70" i="2" s="1"/>
  <c r="L70" i="2" s="1"/>
  <c r="I66" i="2"/>
  <c r="J66" i="2" s="1"/>
  <c r="I75" i="2"/>
  <c r="J75" i="2" s="1"/>
  <c r="L75" i="2" s="1"/>
  <c r="I74" i="2"/>
  <c r="J74" i="2" s="1"/>
  <c r="L74" i="2" s="1"/>
  <c r="I81" i="2"/>
  <c r="J81" i="2" s="1"/>
  <c r="L81" i="2" s="1"/>
  <c r="I69" i="2"/>
  <c r="J69" i="2" s="1"/>
  <c r="L69" i="2" s="1"/>
  <c r="I82" i="2"/>
  <c r="J82" i="2" s="1"/>
  <c r="L82" i="2" s="1"/>
  <c r="I85" i="2"/>
  <c r="J85" i="2" s="1"/>
  <c r="L85" i="2" s="1"/>
  <c r="I80" i="2"/>
  <c r="J80" i="2" s="1"/>
  <c r="L80" i="2" s="1"/>
  <c r="I79" i="2"/>
  <c r="J79" i="2" s="1"/>
  <c r="L79" i="2" s="1"/>
  <c r="I71" i="2"/>
  <c r="J71" i="2" s="1"/>
  <c r="L71" i="2" s="1"/>
  <c r="I77" i="2"/>
  <c r="J77" i="2" s="1"/>
  <c r="L77" i="2" s="1"/>
  <c r="I87" i="2"/>
  <c r="J87" i="2" s="1"/>
  <c r="L87" i="2" s="1"/>
  <c r="I72" i="2"/>
  <c r="J72" i="2" s="1"/>
  <c r="L72" i="2" s="1"/>
  <c r="I88" i="2"/>
  <c r="J88" i="2" s="1"/>
  <c r="L88" i="2" s="1"/>
  <c r="I83" i="2"/>
  <c r="J83" i="2" s="1"/>
  <c r="L83" i="2" s="1"/>
  <c r="I78" i="2"/>
  <c r="J78" i="2" s="1"/>
  <c r="L78" i="2" s="1"/>
  <c r="I73" i="2"/>
  <c r="J73" i="2" s="1"/>
  <c r="L73" i="2" s="1"/>
  <c r="I76" i="2"/>
  <c r="J76" i="2" s="1"/>
  <c r="L76" i="2" s="1"/>
  <c r="I84" i="2"/>
  <c r="J84" i="2" s="1"/>
  <c r="L84" i="2" s="1"/>
  <c r="I86" i="2"/>
  <c r="J86" i="2" s="1"/>
  <c r="L86" i="2" s="1"/>
  <c r="I67" i="2"/>
  <c r="J67" i="2" s="1"/>
  <c r="L67" i="2" s="1"/>
  <c r="I68" i="2"/>
  <c r="J68" i="2" s="1"/>
  <c r="L68" i="2" s="1"/>
  <c r="H83" i="24"/>
  <c r="I83" i="24" s="1"/>
  <c r="K83" i="24" s="1"/>
  <c r="M83" i="24" s="1"/>
  <c r="H70" i="24"/>
  <c r="I70" i="24" s="1"/>
  <c r="K70" i="24" s="1"/>
  <c r="M70" i="24" s="1"/>
  <c r="H71" i="24"/>
  <c r="I71" i="24" s="1"/>
  <c r="K71" i="24" s="1"/>
  <c r="M71" i="24" s="1"/>
  <c r="H73" i="24"/>
  <c r="I73" i="24" s="1"/>
  <c r="K73" i="24" s="1"/>
  <c r="M73" i="24" s="1"/>
  <c r="H77" i="24"/>
  <c r="I77" i="24" s="1"/>
  <c r="K77" i="24" s="1"/>
  <c r="M77" i="24" s="1"/>
  <c r="H75" i="24"/>
  <c r="I75" i="24" s="1"/>
  <c r="K75" i="24" s="1"/>
  <c r="M75" i="24" s="1"/>
  <c r="H82" i="24"/>
  <c r="I82" i="24" s="1"/>
  <c r="K82" i="24" s="1"/>
  <c r="M82" i="24" s="1"/>
  <c r="H84" i="24"/>
  <c r="I84" i="24" s="1"/>
  <c r="K84" i="24" s="1"/>
  <c r="M84" i="24" s="1"/>
  <c r="H69" i="24"/>
  <c r="I69" i="24" s="1"/>
  <c r="K69" i="24" s="1"/>
  <c r="M69" i="24" s="1"/>
  <c r="H74" i="24"/>
  <c r="I74" i="24" s="1"/>
  <c r="K74" i="24" s="1"/>
  <c r="M74" i="24" s="1"/>
  <c r="H80" i="24"/>
  <c r="I80" i="24" s="1"/>
  <c r="K80" i="24" s="1"/>
  <c r="M80" i="24" s="1"/>
  <c r="H79" i="24"/>
  <c r="I79" i="24" s="1"/>
  <c r="K79" i="24" s="1"/>
  <c r="M79" i="24" s="1"/>
  <c r="H68" i="24"/>
  <c r="I68" i="24" s="1"/>
  <c r="K68" i="24" s="1"/>
  <c r="M68" i="24" s="1"/>
  <c r="H67" i="24"/>
  <c r="I67" i="24" s="1"/>
  <c r="K67" i="24" s="1"/>
  <c r="M67" i="24" s="1"/>
  <c r="H78" i="24"/>
  <c r="I78" i="24" s="1"/>
  <c r="K78" i="24" s="1"/>
  <c r="M78" i="24" s="1"/>
  <c r="H76" i="24"/>
  <c r="I76" i="24" s="1"/>
  <c r="K76" i="24" s="1"/>
  <c r="M76" i="24" s="1"/>
  <c r="H81" i="24"/>
  <c r="I81" i="24" s="1"/>
  <c r="K81" i="24" s="1"/>
  <c r="M81" i="24" s="1"/>
  <c r="H72" i="24"/>
  <c r="I72" i="24" s="1"/>
  <c r="K72" i="24" s="1"/>
  <c r="M72" i="24" s="1"/>
  <c r="H85" i="24"/>
  <c r="I85" i="24" s="1"/>
  <c r="K85" i="24" s="1"/>
  <c r="M85" i="24" s="1"/>
  <c r="Q87" i="2" l="1"/>
  <c r="S87" i="2"/>
  <c r="O87" i="2"/>
  <c r="Q77" i="2"/>
  <c r="O77" i="2"/>
  <c r="S77" i="2"/>
  <c r="O81" i="2"/>
  <c r="Q81" i="2"/>
  <c r="S81" i="2"/>
  <c r="Q82" i="2"/>
  <c r="S82" i="2"/>
  <c r="O82" i="2"/>
  <c r="Q68" i="2"/>
  <c r="S68" i="2" s="1"/>
  <c r="O68" i="2"/>
  <c r="S71" i="2"/>
  <c r="Q71" i="2"/>
  <c r="O71" i="2"/>
  <c r="O74" i="2"/>
  <c r="S74" i="2"/>
  <c r="Q74" i="2"/>
  <c r="O86" i="2"/>
  <c r="S86" i="2"/>
  <c r="Q86" i="2"/>
  <c r="O84" i="2"/>
  <c r="Q84" i="2"/>
  <c r="S84" i="2"/>
  <c r="J90" i="2"/>
  <c r="L66" i="2"/>
  <c r="Q70" i="2"/>
  <c r="S70" i="2" s="1"/>
  <c r="O70" i="2"/>
  <c r="S73" i="2"/>
  <c r="Q73" i="2"/>
  <c r="O73" i="2"/>
  <c r="O78" i="2"/>
  <c r="Q78" i="2"/>
  <c r="S78" i="2"/>
  <c r="O88" i="2"/>
  <c r="Q88" i="2"/>
  <c r="S88" i="2"/>
  <c r="N90" i="2"/>
  <c r="S79" i="2"/>
  <c r="O79" i="2"/>
  <c r="Q79" i="2"/>
  <c r="Q80" i="2"/>
  <c r="O80" i="2"/>
  <c r="S80" i="2"/>
  <c r="O85" i="2"/>
  <c r="Q85" i="2"/>
  <c r="S85" i="2"/>
  <c r="O69" i="2"/>
  <c r="Q69" i="2"/>
  <c r="S69" i="2" s="1"/>
  <c r="O67" i="2"/>
  <c r="Q67" i="2"/>
  <c r="S67" i="2" s="1"/>
  <c r="Q75" i="2"/>
  <c r="O75" i="2"/>
  <c r="S75" i="2"/>
  <c r="M87" i="24"/>
  <c r="O76" i="2"/>
  <c r="S76" i="2"/>
  <c r="Q76" i="2"/>
  <c r="Q83" i="2"/>
  <c r="O83" i="2"/>
  <c r="S83" i="2"/>
  <c r="S72" i="2"/>
  <c r="Q72" i="2"/>
  <c r="O72" i="2"/>
  <c r="O66" i="2" l="1"/>
  <c r="O90" i="2" s="1"/>
  <c r="Q66" i="2"/>
  <c r="L90" i="2"/>
  <c r="Q90" i="2" l="1"/>
  <c r="S66" i="2"/>
  <c r="S9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Tuckler, David</author>
  </authors>
  <commentList>
    <comment ref="I11" authorId="0" shapeId="0" xr:uid="{D7F35C97-3714-4608-A570-E56827EACADC}">
      <text>
        <r>
          <rPr>
            <b/>
            <sz val="9"/>
            <color indexed="81"/>
            <rFont val="Tahoma"/>
            <family val="2"/>
          </rPr>
          <t>Tuckler, David:</t>
        </r>
        <r>
          <rPr>
            <sz val="9"/>
            <color indexed="81"/>
            <rFont val="Tahoma"/>
            <family val="2"/>
          </rPr>
          <t xml:space="preserve">
Added comments on whether to include/exclude taxes.</t>
        </r>
      </text>
    </comment>
  </commentList>
</comments>
</file>

<file path=xl/sharedStrings.xml><?xml version="1.0" encoding="utf-8"?>
<sst xmlns="http://schemas.openxmlformats.org/spreadsheetml/2006/main" count="3028" uniqueCount="1289">
  <si>
    <t>Bundled Sales for Resale  included on page 4 of Attachment H</t>
  </si>
  <si>
    <t xml:space="preserve">b. Bundled Sales for Resale </t>
  </si>
  <si>
    <t>Total PBOP expenses (Note A)</t>
  </si>
  <si>
    <t>Attach H, p 2, line 2 col 5 plus line 27 col 5 (Note A)</t>
  </si>
  <si>
    <t>Attach H, p 3, line 14 col 5</t>
  </si>
  <si>
    <t>Attach H, p 3, lines 17 &amp; 18, col 5 (Note H)</t>
  </si>
  <si>
    <t>Attach H, p 1, line 7 col 5</t>
  </si>
  <si>
    <t>O&amp;M</t>
  </si>
  <si>
    <t>ITEP Project Number</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</si>
  <si>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</si>
  <si>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</si>
  <si>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</si>
  <si>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</si>
  <si>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</si>
  <si>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</si>
  <si>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</si>
  <si>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</si>
  <si>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</si>
  <si>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</si>
  <si>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</si>
  <si>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</si>
  <si>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</si>
  <si>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</si>
  <si>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</si>
  <si>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NET REVENUE REQUIREMENT</t>
  </si>
  <si>
    <t>Transmission</t>
  </si>
  <si>
    <t>Page, Line, Col.</t>
  </si>
  <si>
    <t>Company Total</t>
  </si>
  <si>
    <t xml:space="preserve">                  Allocator</t>
  </si>
  <si>
    <t>(Col 3 times Col 4)</t>
  </si>
  <si>
    <t>NA</t>
  </si>
  <si>
    <t xml:space="preserve">  Transmission</t>
  </si>
  <si>
    <t>W/S</t>
  </si>
  <si>
    <t>GP=</t>
  </si>
  <si>
    <t>NET PLANT IN SERVICE</t>
  </si>
  <si>
    <t>NP=</t>
  </si>
  <si>
    <t>NP</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</si>
  <si>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</si>
  <si>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</si>
  <si>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</si>
  <si>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</si>
  <si>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</si>
  <si>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</si>
  <si>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</si>
  <si>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</si>
  <si>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</si>
  <si>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</si>
  <si>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</si>
  <si>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</si>
  <si>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</si>
  <si>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</si>
  <si>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</si>
  <si>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</si>
  <si>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</si>
  <si>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</si>
  <si>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</si>
  <si>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</si>
  <si>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</si>
  <si>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</si>
  <si>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</si>
  <si>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</si>
  <si>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</si>
  <si>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</si>
  <si>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</si>
  <si>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</si>
  <si>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</si>
  <si>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</si>
  <si>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</si>
  <si>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</si>
  <si>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</si>
  <si>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=WCLTD</t>
  </si>
  <si>
    <t>=R</t>
  </si>
  <si>
    <t>General Note:  References to pages in this formulary rate are indicated as:  (page#, line#, col.#)</t>
  </si>
  <si>
    <t>Note</t>
  </si>
  <si>
    <t>Letter</t>
  </si>
  <si>
    <t>A</t>
  </si>
  <si>
    <t>B</t>
  </si>
  <si>
    <t>C</t>
  </si>
  <si>
    <t>D</t>
  </si>
  <si>
    <t>E</t>
  </si>
  <si>
    <t>F</t>
  </si>
  <si>
    <t>G</t>
  </si>
  <si>
    <t>Identified in Form 1 as being only transmission related.</t>
  </si>
  <si>
    <t>H</t>
  </si>
  <si>
    <t>I</t>
  </si>
  <si>
    <t>J</t>
  </si>
  <si>
    <t xml:space="preserve">         Inputs Required:</t>
  </si>
  <si>
    <t>FIT =</t>
  </si>
  <si>
    <t>SIT=</t>
  </si>
  <si>
    <t>p =</t>
  </si>
  <si>
    <t>Enter dollar amounts</t>
  </si>
  <si>
    <t>Rate Formula Template</t>
  </si>
  <si>
    <t>May</t>
  </si>
  <si>
    <t>(B)</t>
  </si>
  <si>
    <t>(A)</t>
  </si>
  <si>
    <t>April</t>
  </si>
  <si>
    <t>Year</t>
  </si>
  <si>
    <t>DA</t>
  </si>
  <si>
    <t>December</t>
  </si>
  <si>
    <t>November</t>
  </si>
  <si>
    <t>September</t>
  </si>
  <si>
    <t>August</t>
  </si>
  <si>
    <t>July</t>
  </si>
  <si>
    <t>March</t>
  </si>
  <si>
    <t>February</t>
  </si>
  <si>
    <t>January</t>
  </si>
  <si>
    <t>October</t>
  </si>
  <si>
    <t xml:space="preserve">  CWIP</t>
  </si>
  <si>
    <t xml:space="preserve">Total Loan Amount </t>
  </si>
  <si>
    <t xml:space="preserve">NPV = 0 = </t>
  </si>
  <si>
    <t>Underwriting Discount</t>
  </si>
  <si>
    <t xml:space="preserve">   Total Issuance Expense</t>
  </si>
  <si>
    <t>Interest Rate</t>
  </si>
  <si>
    <t>( C)</t>
  </si>
  <si>
    <t>(D)</t>
  </si>
  <si>
    <t>(E)</t>
  </si>
  <si>
    <t>(F)</t>
  </si>
  <si>
    <t>(G)</t>
  </si>
  <si>
    <t>(H)</t>
  </si>
  <si>
    <t>(I)</t>
  </si>
  <si>
    <t>Principle Drawn In Quarter ($000's)</t>
  </si>
  <si>
    <t>Principle Drawn To Date ($000's)</t>
  </si>
  <si>
    <t>Origination Fees ($000's)</t>
  </si>
  <si>
    <t>Net Cash Flows ($000's)</t>
  </si>
  <si>
    <t>(D-F-G-H)</t>
  </si>
  <si>
    <t xml:space="preserve">  General &amp; Intangible</t>
  </si>
  <si>
    <t xml:space="preserve">  Account No. 281 (enter negative)</t>
  </si>
  <si>
    <t xml:space="preserve">  Account No. 282 (enter negative)</t>
  </si>
  <si>
    <t xml:space="preserve">  Account No. 283 (enter negative)</t>
  </si>
  <si>
    <t xml:space="preserve">  Account No. 255 (enter negative)</t>
  </si>
  <si>
    <t xml:space="preserve">  Prepayments (Account 165)</t>
  </si>
  <si>
    <t xml:space="preserve">  Amortization of Abandoned Plant</t>
  </si>
  <si>
    <t>Spread</t>
  </si>
  <si>
    <t>Revolving Credit Commitment Fee</t>
  </si>
  <si>
    <t>Legal Fees</t>
  </si>
  <si>
    <t>Rating Agency Fee</t>
  </si>
  <si>
    <t>Upfront Fee</t>
  </si>
  <si>
    <t>Arrangement Fee</t>
  </si>
  <si>
    <t>Annual Rating Agency Fee</t>
  </si>
  <si>
    <t>Annual Bank Agency Fee</t>
  </si>
  <si>
    <t>Hypothetical Monthly Interest Rate</t>
  </si>
  <si>
    <t>Months</t>
  </si>
  <si>
    <t>Amortization</t>
  </si>
  <si>
    <t>Surcharge (Refund) Owed</t>
  </si>
  <si>
    <t>Monthly</t>
  </si>
  <si>
    <t>June</t>
  </si>
  <si>
    <t>January  through December</t>
  </si>
  <si>
    <t>Over (Under) Recovery Plus Interest Amortized and Recovered Over 12 Months</t>
  </si>
  <si>
    <t>Less Over (Under) Recovery</t>
  </si>
  <si>
    <t>Total Interest</t>
  </si>
  <si>
    <t xml:space="preserve">  Account No. 190 </t>
  </si>
  <si>
    <t>354.23.b</t>
  </si>
  <si>
    <t>YEAR</t>
  </si>
  <si>
    <t>SUMMARY</t>
  </si>
  <si>
    <t>Interest Rate on Amount of Refunds or Surcharges from 35.19a</t>
  </si>
  <si>
    <t>Attachment 9 - Hypothetical Example of Final True-Up of Interest Rates and Interest Calculations for the Construction Loan</t>
  </si>
  <si>
    <t xml:space="preserve">     Less Account 566 (Misc Trans Expense)</t>
  </si>
  <si>
    <t>Account 566</t>
  </si>
  <si>
    <t>Total Account 566</t>
  </si>
  <si>
    <t xml:space="preserve">   Amortization of Regulatory Asset</t>
  </si>
  <si>
    <t>Utilizing FERC Form 1 Data</t>
  </si>
  <si>
    <t>True-up Adjustment with Interest</t>
  </si>
  <si>
    <t>K</t>
  </si>
  <si>
    <t>Consistent with GAAP, the Origination Fees and Commitments Fees will be amortized using the standard Internal Rate of Return formula below.</t>
  </si>
  <si>
    <t>Each year, the amounts withdrawn, the interest paid in the year, Origination Fees, Commitments Fees, and total loan amount will be updated on this attachment.</t>
  </si>
  <si>
    <t xml:space="preserve">  Unamortized Regulatory Asset </t>
  </si>
  <si>
    <t xml:space="preserve">  Unamortized Abandoned Plant  </t>
  </si>
  <si>
    <t>Commitment, Utilization &amp; Ratings Fees ($000's)</t>
  </si>
  <si>
    <t>Year 2017</t>
  </si>
  <si>
    <t>Year 2016</t>
  </si>
  <si>
    <t>*</t>
  </si>
  <si>
    <t>Year 2015</t>
  </si>
  <si>
    <t>Year 2018</t>
  </si>
  <si>
    <t>Total Amount of True-Up Adjustment for 2016 ATRR</t>
  </si>
  <si>
    <t>Total Amount of True-Up Adjustment for 2015 ATRR</t>
  </si>
  <si>
    <t>page 1 of 5</t>
  </si>
  <si>
    <t xml:space="preserve">  Account No. 454</t>
  </si>
  <si>
    <t xml:space="preserve">  Account No. 456.1</t>
  </si>
  <si>
    <t xml:space="preserve">  Revenues from service provided by the ISO at a discount</t>
  </si>
  <si>
    <t>(Note C)</t>
  </si>
  <si>
    <t>(Note D)</t>
  </si>
  <si>
    <t>page 2 of 5</t>
  </si>
  <si>
    <t>356.1</t>
  </si>
  <si>
    <t>CE</t>
  </si>
  <si>
    <t>zero</t>
  </si>
  <si>
    <t xml:space="preserve">  CWC </t>
  </si>
  <si>
    <t>page 3 of 5</t>
  </si>
  <si>
    <t xml:space="preserve">     Less FERC Annual Fees</t>
  </si>
  <si>
    <t>Permanent Differences Tax Adjustment</t>
  </si>
  <si>
    <t>page 4 of 5</t>
  </si>
  <si>
    <t>WAGES &amp; SALARY ALLOCATOR  (W&amp;S)</t>
  </si>
  <si>
    <t>% Electric</t>
  </si>
  <si>
    <t>200.3.c</t>
  </si>
  <si>
    <t xml:space="preserve">  Preferred Stock  (112.3.c)</t>
  </si>
  <si>
    <t>REVENUE CREDITS</t>
  </si>
  <si>
    <t xml:space="preserve">  Total of (a)-(b)</t>
  </si>
  <si>
    <t>page 5 of 5</t>
  </si>
  <si>
    <t>References to data from FERC Form 1 are indicated as:  #.y.x  (page, line, column)</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</si>
  <si>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</si>
  <si>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(percent of federal income tax deductible for state purposes)</t>
  </si>
  <si>
    <t>M</t>
  </si>
  <si>
    <t>Removes transmission plant determined by Commission order to be state-jurisdictional according to the seven-factor test (until Form 1 balances are adjusted to reflect application of seven-factor test).</t>
  </si>
  <si>
    <t xml:space="preserve">Removes dollar amount of transmission plant to be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  </t>
  </si>
  <si>
    <t>O</t>
  </si>
  <si>
    <t>P</t>
  </si>
  <si>
    <t>Q</t>
  </si>
  <si>
    <t>R</t>
  </si>
  <si>
    <t>Includes income related only to transmission facilities, such as pole attachments, rentals and special use.</t>
  </si>
  <si>
    <t>S</t>
  </si>
  <si>
    <t>T</t>
  </si>
  <si>
    <t>Gross Transmission Plant - Total</t>
  </si>
  <si>
    <t>Net Transmission Plant - Total</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</si>
  <si>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</si>
  <si>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</si>
  <si>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</si>
  <si>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</si>
  <si>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</si>
  <si>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</si>
  <si>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</si>
  <si>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</si>
  <si>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</si>
  <si>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</si>
  <si>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</si>
  <si>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</si>
  <si>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</si>
  <si>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</si>
  <si>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</si>
  <si>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</si>
  <si>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</si>
  <si>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</si>
  <si>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</si>
  <si>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</si>
  <si>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</si>
  <si>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</si>
  <si>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</si>
  <si>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</si>
  <si>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</si>
  <si>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</si>
  <si>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</si>
  <si>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</si>
  <si>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</si>
  <si>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</si>
  <si>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 xml:space="preserve">Project Net Plant </t>
  </si>
  <si>
    <t>Annual Return Charge</t>
  </si>
  <si>
    <t>Annual Revenue Requirement</t>
  </si>
  <si>
    <t>True-Up Adjustment</t>
  </si>
  <si>
    <t>(Col. 3 * Col. 4)</t>
  </si>
  <si>
    <t>(Col. 6 * Col. 7)</t>
  </si>
  <si>
    <t>(Sum Col. 5, 8 &amp; 9)</t>
  </si>
  <si>
    <t>(Note F)</t>
  </si>
  <si>
    <t>2</t>
  </si>
  <si>
    <t>Annual Totals</t>
  </si>
  <si>
    <t>Month</t>
  </si>
  <si>
    <t>Held for Future Use</t>
  </si>
  <si>
    <t xml:space="preserve">  Materials &amp; Supplies</t>
  </si>
  <si>
    <t xml:space="preserve">  Prepayments</t>
  </si>
  <si>
    <t xml:space="preserve">March </t>
  </si>
  <si>
    <t xml:space="preserve">August </t>
  </si>
  <si>
    <t xml:space="preserve">Unamortized Regulatory Asset </t>
  </si>
  <si>
    <t xml:space="preserve">Unamortized Abandoned Plant  </t>
  </si>
  <si>
    <t>EPRI &amp; Reg. Comm. Exp. &amp; Non-safety  Ad.</t>
  </si>
  <si>
    <t>Transmission Related Reg. Comm. Exp.</t>
  </si>
  <si>
    <t>General &amp; Intangible</t>
  </si>
  <si>
    <t>Amortized Investment Tax Credit (266.8f)</t>
  </si>
  <si>
    <t>15</t>
  </si>
  <si>
    <t>16</t>
  </si>
  <si>
    <t>(line 9 divided by line 1 col 3)</t>
  </si>
  <si>
    <t>Sum of line 4, 6, 8, and 10</t>
  </si>
  <si>
    <t>Sum of line 13 and 15</t>
  </si>
  <si>
    <t>Project Depreciation/Amortization Expense</t>
  </si>
  <si>
    <t>Incentive Return</t>
  </si>
  <si>
    <t>Incentive Return in basis Points</t>
  </si>
  <si>
    <t>Less Revenue Credits</t>
  </si>
  <si>
    <t xml:space="preserve">  Account No. 457.1 Scheduling</t>
  </si>
  <si>
    <t>Notes:</t>
  </si>
  <si>
    <t xml:space="preserve">A </t>
  </si>
  <si>
    <t xml:space="preserve">B </t>
  </si>
  <si>
    <t xml:space="preserve">L </t>
  </si>
  <si>
    <t xml:space="preserve">N </t>
  </si>
  <si>
    <t>Total Annual Revenue Requirement</t>
  </si>
  <si>
    <t>Project Revenue Requirement Worksheet</t>
  </si>
  <si>
    <t>Attachment 1</t>
  </si>
  <si>
    <t>Attachment 3</t>
  </si>
  <si>
    <t>Attachment 4</t>
  </si>
  <si>
    <t>Attachment 5</t>
  </si>
  <si>
    <t>Attachment 6</t>
  </si>
  <si>
    <t>Attachment 7</t>
  </si>
  <si>
    <t>ROE will be supported in the original filing and no change in ROE may be made absent a filing with FERC.</t>
  </si>
  <si>
    <t>The Hypothetical Example:</t>
  </si>
  <si>
    <t>December Prior Year</t>
  </si>
  <si>
    <t xml:space="preserve">December </t>
  </si>
  <si>
    <t>Line No</t>
  </si>
  <si>
    <t>(a)</t>
  </si>
  <si>
    <t>(b)</t>
  </si>
  <si>
    <t>(c)</t>
  </si>
  <si>
    <t>(d)</t>
  </si>
  <si>
    <t>(f)</t>
  </si>
  <si>
    <t>(e)</t>
  </si>
  <si>
    <t>(g)</t>
  </si>
  <si>
    <t>(h)</t>
  </si>
  <si>
    <t>(i)</t>
  </si>
  <si>
    <t>Source</t>
  </si>
  <si>
    <t>Attachment 4, Line 14, Col. (d)</t>
  </si>
  <si>
    <t>Accumulated Depreciation</t>
  </si>
  <si>
    <t>Gross Plant In Service</t>
  </si>
  <si>
    <t>Working Capital</t>
  </si>
  <si>
    <t>CWIP</t>
  </si>
  <si>
    <t>LHFFU</t>
  </si>
  <si>
    <t>Adjustments to Rate Base</t>
  </si>
  <si>
    <t>6a</t>
  </si>
  <si>
    <t xml:space="preserve">     Less PBOP Expense in Year</t>
  </si>
  <si>
    <t>7a</t>
  </si>
  <si>
    <t xml:space="preserve">     Plus PBOP Expense Allowed Amount</t>
  </si>
  <si>
    <t>(Note N)</t>
  </si>
  <si>
    <t>U</t>
  </si>
  <si>
    <t xml:space="preserve">ACCOUNT 454 (RENT FROM ELECTRIC PROPERTY) </t>
  </si>
  <si>
    <t>ACCOUNT 456.1 (OTHER ELECTRIC REVENUES)</t>
  </si>
  <si>
    <t>(page 3, line 47)</t>
  </si>
  <si>
    <t>GROSS REVENUE REQUIREMENT</t>
  </si>
  <si>
    <t>(Note O)</t>
  </si>
  <si>
    <t>(line 1 minus line 7)</t>
  </si>
  <si>
    <t>(line 8 plus line 9)</t>
  </si>
  <si>
    <t xml:space="preserve">     Plus Transmission Related Reg. Comm. Exp.  </t>
  </si>
  <si>
    <t xml:space="preserve">     Less EPRI &amp; Reg. Comm. Exp. &amp; Non-safety Ad.  </t>
  </si>
  <si>
    <t>(Sum of Lines 16 through 19)</t>
  </si>
  <si>
    <t xml:space="preserve">TOTAL DEPRECIATION </t>
  </si>
  <si>
    <t xml:space="preserve">TAXES OTHER THAN INCOME TAXES </t>
  </si>
  <si>
    <t>(Sum of Lines 23 through 29)</t>
  </si>
  <si>
    <t>TOTAL OTHER TAXES</t>
  </si>
  <si>
    <t>(Sum of Lines 1 through 5)</t>
  </si>
  <si>
    <t>TOTAL GROSS PLANT</t>
  </si>
  <si>
    <t>(Sum of Lines 8 through 12)</t>
  </si>
  <si>
    <t xml:space="preserve">TOTAL ACCUM. DEPRECIATION </t>
  </si>
  <si>
    <t>(Sum of Lines 15 through 19)</t>
  </si>
  <si>
    <t>(Line 2 minus Line 9)</t>
  </si>
  <si>
    <t>(Line 4 minus Line 11)</t>
  </si>
  <si>
    <t>(Sum of Lines 22 through 29)</t>
  </si>
  <si>
    <t xml:space="preserve">TOTAL ADJUSTMENTS </t>
  </si>
  <si>
    <t>TOTAL NET PLANT</t>
  </si>
  <si>
    <t>(Sum of Lines 2 through 6)</t>
  </si>
  <si>
    <t xml:space="preserve">TOTAL REVENUE CREDITS </t>
  </si>
  <si>
    <t xml:space="preserve">TOTAL WORKING CAPITAL  </t>
  </si>
  <si>
    <t xml:space="preserve">WORKING CAPITAL </t>
  </si>
  <si>
    <t>(Sum of Lines 20, 30, 31 &amp; 36)</t>
  </si>
  <si>
    <t xml:space="preserve">RATE BASE </t>
  </si>
  <si>
    <t>TOTAL O&amp;M</t>
  </si>
  <si>
    <t xml:space="preserve">Total </t>
  </si>
  <si>
    <t>(Note H)</t>
  </si>
  <si>
    <t>(Note I)</t>
  </si>
  <si>
    <t xml:space="preserve">Total Transmission plant  </t>
  </si>
  <si>
    <t xml:space="preserve">Less Transmission plant excluded from ISO rates  </t>
  </si>
  <si>
    <t xml:space="preserve">Less Transmission plant included in OATT Ancillary Services  </t>
  </si>
  <si>
    <t>(Line 1 minus Lines 2 &amp; 3)</t>
  </si>
  <si>
    <t>Transmission plant included in ISO rates</t>
  </si>
  <si>
    <t>(Line 4 divided by Line 1)</t>
  </si>
  <si>
    <t xml:space="preserve">Percentage of Transmission plant included in ISO Rates  </t>
  </si>
  <si>
    <t>(Sum of Lines 13 through 15)</t>
  </si>
  <si>
    <t>(Sum of Lines 7 through 10)</t>
  </si>
  <si>
    <t xml:space="preserve">  Long Term Debt </t>
  </si>
  <si>
    <t>(Line 36 times Line 38)</t>
  </si>
  <si>
    <t>(Line 36 times Line 39)</t>
  </si>
  <si>
    <t>(Line 36 times Line 37)</t>
  </si>
  <si>
    <t>(Sum of Lines 40 through 43)</t>
  </si>
  <si>
    <t>Amortized Investment Tax Credit</t>
  </si>
  <si>
    <t xml:space="preserve">Income Tax Calculation </t>
  </si>
  <si>
    <t xml:space="preserve">ITC adjustment </t>
  </si>
  <si>
    <t xml:space="preserve">Total Income Taxes </t>
  </si>
  <si>
    <t>(Page 2, Line 37 times Page 4, Line 23)</t>
  </si>
  <si>
    <t xml:space="preserve">     FIT &amp; SIT &amp; P</t>
  </si>
  <si>
    <t>(Note G)</t>
  </si>
  <si>
    <t>(Sum of Lines 14, 20, 30, 44 &amp; 46)</t>
  </si>
  <si>
    <t>REV. REQUIREMENT</t>
  </si>
  <si>
    <t>b. Transmission charges associated with Project detailed on the Project Rev Req Schedule Col. 10.</t>
  </si>
  <si>
    <t xml:space="preserve">a. Transmission charges for all transmission transactions </t>
  </si>
  <si>
    <t xml:space="preserve">a. Bundled Non-RQ Sales for Resale </t>
  </si>
  <si>
    <t>FERC Annual Fees</t>
  </si>
  <si>
    <t>Highway &amp; Vehicle Taxes</t>
  </si>
  <si>
    <t>Gross Receipts Taxes</t>
  </si>
  <si>
    <t>Payments in lieu of Taxes</t>
  </si>
  <si>
    <t>Transmission Lease Payments</t>
  </si>
  <si>
    <t>4</t>
  </si>
  <si>
    <t>1</t>
  </si>
  <si>
    <t>3</t>
  </si>
  <si>
    <t>17</t>
  </si>
  <si>
    <t>18</t>
  </si>
  <si>
    <t>19</t>
  </si>
  <si>
    <t>20</t>
  </si>
  <si>
    <t>21</t>
  </si>
  <si>
    <t>22</t>
  </si>
  <si>
    <t>23</t>
  </si>
  <si>
    <t>24</t>
  </si>
  <si>
    <t>25</t>
  </si>
  <si>
    <t>26</t>
  </si>
  <si>
    <t>(j)</t>
  </si>
  <si>
    <t>Account No. 566 (Misc. Trans. Expense)</t>
  </si>
  <si>
    <t>Account No. 565</t>
  </si>
  <si>
    <t>Amortization of Abandoned Plant</t>
  </si>
  <si>
    <t>(k)</t>
  </si>
  <si>
    <t>Attach. 5, Line 13, Col. (e)</t>
  </si>
  <si>
    <t>V</t>
  </si>
  <si>
    <t>(Note V)</t>
  </si>
  <si>
    <t>Attachment 2</t>
  </si>
  <si>
    <t>100 Basis Point Incentive Return</t>
  </si>
  <si>
    <t>Amortized Investment Tax Credit (266.8f) (enter negative)</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</si>
  <si>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</si>
  <si>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</si>
  <si>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</si>
  <si>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</si>
  <si>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100 Basis Point Incentive Return multiplied by Rate Base (line 1 * line 6)</t>
  </si>
  <si>
    <t>Attachment 10</t>
  </si>
  <si>
    <t>Depreciation Rates</t>
  </si>
  <si>
    <t>Land Rights</t>
  </si>
  <si>
    <t>Power Operated Equipment</t>
  </si>
  <si>
    <t>Communication Equipment</t>
  </si>
  <si>
    <t>Avg. Monthly FERC Rate</t>
  </si>
  <si>
    <t xml:space="preserve">Rate Base Worksheet </t>
  </si>
  <si>
    <t xml:space="preserve">Average of the 13 Monthly Balances </t>
  </si>
  <si>
    <t>Average of the 13 Monthly Balances</t>
  </si>
  <si>
    <t>Account No. 255
Accumulated Deferred Investment Credit</t>
  </si>
  <si>
    <t xml:space="preserve">  Revenues from Grandfathered Interzonal Transactions </t>
  </si>
  <si>
    <t xml:space="preserve">  Production </t>
  </si>
  <si>
    <t xml:space="preserve">  Distribution </t>
  </si>
  <si>
    <t xml:space="preserve">  Common </t>
  </si>
  <si>
    <t>Attachment 4, Line 14, Col. (b)</t>
  </si>
  <si>
    <t>Attachment 4, Line 14, Col. (c)</t>
  </si>
  <si>
    <t>205.46.g for end of year, records for other months</t>
  </si>
  <si>
    <t>207.75.g for end of year, records for other months</t>
  </si>
  <si>
    <t>356.1 for end of year, records for other months</t>
  </si>
  <si>
    <t>219.20-24.c for end of year, records for other months</t>
  </si>
  <si>
    <t>219.26.c for end of year, records for other months</t>
  </si>
  <si>
    <t>Attachment 4, Line 14, Col. (h)</t>
  </si>
  <si>
    <t>Attachment 4, Line 14, Col. (i)</t>
  </si>
  <si>
    <t>Attachment 4, Line 28, Col. (c) (Note S)</t>
  </si>
  <si>
    <t>Attachment 4, Line 14, Col. (e) (Note C)</t>
  </si>
  <si>
    <t>Attachment 4, Line 14, Col. (g)</t>
  </si>
  <si>
    <t>(Note E) Attach. 5, Line 13, Col. (f)</t>
  </si>
  <si>
    <t>(Sum of Lines 1, 4, 7, 7a, 8, 9, 13 less Lines 2, 3, 5, 6, 6a)</t>
  </si>
  <si>
    <t>321.112.b Attach. 5, Line 13, Col. (a)</t>
  </si>
  <si>
    <t xml:space="preserve">321.97.b Attach. 5, Line 13, Col. (b) </t>
  </si>
  <si>
    <t>321.96.b Attach. 5, Line 13, Col. (c)</t>
  </si>
  <si>
    <t>323.197.b Attach. 5, Line 13, Col. (d)</t>
  </si>
  <si>
    <t>(Note S) Attach. 5, Line 26, Col. (b)</t>
  </si>
  <si>
    <t>263.i Attach. 5, Line 26, Col. (c)</t>
  </si>
  <si>
    <t>263.i Attach. 5, Line 26, Col. (d)</t>
  </si>
  <si>
    <t>263.i Attach. 5, Line 26, Co.l (e)</t>
  </si>
  <si>
    <t>263.i Attach. 5, Line 26, Col. (f)</t>
  </si>
  <si>
    <t>263.i Attach. 5, Line 26, Col. (g)</t>
  </si>
  <si>
    <t>266.8f (enter negative) Attach. 5, Line 26, Col. (i)</t>
  </si>
  <si>
    <t>354.21.b</t>
  </si>
  <si>
    <t>354.24,25,26.b</t>
  </si>
  <si>
    <t xml:space="preserve">  Electric </t>
  </si>
  <si>
    <t xml:space="preserve">  Gas</t>
  </si>
  <si>
    <t xml:space="preserve">  Water </t>
  </si>
  <si>
    <t xml:space="preserve">  Total</t>
  </si>
  <si>
    <t>311.x.h</t>
  </si>
  <si>
    <t>Cash Working Capital assigned to transmission is one-eighth of O&amp;M allocated to transmission at page 3, line 14, column 5 minus amortization of Regulatory Asset at page 3, line 11, column 5.  Prepayments are the electric related prepayments booked to Account No. 165 and reported on pages 111, line 57 in the Form 1.</t>
  </si>
  <si>
    <t>(14)</t>
  </si>
  <si>
    <t>(15)</t>
  </si>
  <si>
    <t>Transmission O&amp;M Expenses</t>
  </si>
  <si>
    <t>A&amp;G Expenses</t>
  </si>
  <si>
    <t>Amortization of Regulatory Asset</t>
  </si>
  <si>
    <t>Depreciation Expense - Transmission</t>
  </si>
  <si>
    <t>Depreciation Expense - General &amp; Intangible</t>
  </si>
  <si>
    <t>Payroll Taxes</t>
  </si>
  <si>
    <t>Property Taxes</t>
  </si>
  <si>
    <t>Other Taxes</t>
  </si>
  <si>
    <t xml:space="preserve">  Common Stock</t>
  </si>
  <si>
    <t>Attachment 4, Line 28, Col. (b) (Note T)</t>
  </si>
  <si>
    <t>Calculation of PBOP Expenses</t>
  </si>
  <si>
    <t>Tax Effect of Permanent Differences</t>
  </si>
  <si>
    <t>Attachment 4, Line 14, Col. (f) (Note C)</t>
  </si>
  <si>
    <t>PBOPs</t>
  </si>
  <si>
    <t>(Page 1 line 11)</t>
  </si>
  <si>
    <t>(Page 1 line 16)</t>
  </si>
  <si>
    <t xml:space="preserve">Transmission charges for all transmission transactions </t>
  </si>
  <si>
    <t>Transmission charges associated with Project detailed on the Project Rev Req Schedule Col. 10.</t>
  </si>
  <si>
    <t>29</t>
  </si>
  <si>
    <r>
      <t>310 -</t>
    </r>
    <r>
      <rPr>
        <sz val="10"/>
        <rFont val="Times New Roman"/>
        <family val="1"/>
      </rPr>
      <t>311</t>
    </r>
  </si>
  <si>
    <t>Attach. 5, Line 26, Col. (k) (Note W)</t>
  </si>
  <si>
    <t>W</t>
  </si>
  <si>
    <t>Line 5 includes a 100 basis point increase in ROE that is used only to determine the increase in return and income taxes associated with</t>
  </si>
  <si>
    <t xml:space="preserve">Notes: </t>
  </si>
  <si>
    <t>The Tax Effect of Permanent Differences captures the differences in the income taxes due under the Federal and State calculations and the income taxes calculated</t>
  </si>
  <si>
    <t>For example, if the Commission were to grant a 137 basis point ROE incentive, the increase in return and taxes for a 100 basis point</t>
  </si>
  <si>
    <t>Year 2019</t>
  </si>
  <si>
    <t>Year 2020</t>
  </si>
  <si>
    <t>Year 2021</t>
  </si>
  <si>
    <t>Rate Base times Return</t>
  </si>
  <si>
    <t>Project True-Up</t>
  </si>
  <si>
    <t>Attachment 8</t>
  </si>
  <si>
    <t>Hypothetical Example of Final True-Up of Interest Rates and Interest Calculations for the Construction Loan</t>
  </si>
  <si>
    <t>Attachment 9</t>
  </si>
  <si>
    <t>Company shall be allowed recovery of costs related to interest rate locks.  Absent a Section 205 filing, Company shall not include in the Formula Rate, the gains, losses, or costs related to other hedges.</t>
  </si>
  <si>
    <t xml:space="preserve">Company will not have any grandfathered agreements.  Therefore, this line shall remain zero. </t>
  </si>
  <si>
    <t xml:space="preserve"> Financing Costs  for Long Term Debt using the Internal Rate of Return Methodology </t>
  </si>
  <si>
    <t>(Sum of Lines 20 through 22)</t>
  </si>
  <si>
    <t>(16)</t>
  </si>
  <si>
    <t>Discount</t>
  </si>
  <si>
    <t>(Sum Col. 10 &amp; 12 Less Col. 13)</t>
  </si>
  <si>
    <t>Sum Col. 14 &amp; 15 
(Note G)</t>
  </si>
  <si>
    <t>(Note J)</t>
  </si>
  <si>
    <t>…</t>
  </si>
  <si>
    <t>Interest</t>
  </si>
  <si>
    <t>Excludes Asset Retirement Obligation balances</t>
  </si>
  <si>
    <t>(Page 2, Line 2, Column 3)</t>
  </si>
  <si>
    <t>The Tax Effect of Permanent Differences captures the differences in the income taxes due under the Federal and State calculations and the income taxes calculated in Attachment H that are not the result of a timing difference</t>
  </si>
  <si>
    <t>Attachment H, Page 3, Line Number</t>
  </si>
  <si>
    <t>Attachment H</t>
  </si>
  <si>
    <t xml:space="preserve"> in Attachment H that are not the result of a timing difference</t>
  </si>
  <si>
    <t>To be completed in conjunction with Attachment H.</t>
  </si>
  <si>
    <t>FERC ACCOUNT</t>
  </si>
  <si>
    <t>DESCRIPTION</t>
  </si>
  <si>
    <t>RATE PERCENT</t>
  </si>
  <si>
    <t>TRANSMISSION</t>
  </si>
  <si>
    <t>Structures and Improvements</t>
  </si>
  <si>
    <t>Station Equipment</t>
  </si>
  <si>
    <t>Towers and Fixtures</t>
  </si>
  <si>
    <t>Poles and Fixtures</t>
  </si>
  <si>
    <t>Overhead Conductors &amp; Devices</t>
  </si>
  <si>
    <t>Underground Conduit</t>
  </si>
  <si>
    <t>Underground Conductors &amp; Devices</t>
  </si>
  <si>
    <t>Roads and Trails</t>
  </si>
  <si>
    <t>N/A</t>
  </si>
  <si>
    <t>Intangible Plant - 5 Year</t>
  </si>
  <si>
    <t>Office Furniture and Equipment</t>
  </si>
  <si>
    <t>Network Equipment</t>
  </si>
  <si>
    <t>Transportation Equipment - Auto</t>
  </si>
  <si>
    <t>Transportation Equipment - Light Truck</t>
  </si>
  <si>
    <t>Transportation Equipment - Trailers</t>
  </si>
  <si>
    <t>Transportation Equipment - Heavy Trucks</t>
  </si>
  <si>
    <t>Stores Equipment</t>
  </si>
  <si>
    <t>Tools, Shop and Garage Equipment</t>
  </si>
  <si>
    <t>Laboratory Equipment</t>
  </si>
  <si>
    <t>Miscellaneous Equipment</t>
  </si>
  <si>
    <t>Long Term Interest (117, sum of 62.c through 67.c)</t>
  </si>
  <si>
    <t>Preferred Dividends (118.29c) (positive number)</t>
  </si>
  <si>
    <t>Proprietary Capital (112.16.c)</t>
  </si>
  <si>
    <t>Less Account 216.1 (112.12.c)  (enter negative)</t>
  </si>
  <si>
    <t>Common Stock</t>
  </si>
  <si>
    <t>Origination Fees</t>
  </si>
  <si>
    <t>LIBOR Rate</t>
  </si>
  <si>
    <t>*  Assumes that the construction loan is retired on Sept 1, 2020</t>
  </si>
  <si>
    <t>**  Assumes permanent debt structure is put in place on Sept 1, 2020 with effective rate of 6.5%</t>
  </si>
  <si>
    <t>Calculation of Interest for 2015 True-Up Period</t>
  </si>
  <si>
    <t>Calculation of Interest for 2016 True-Up Period</t>
  </si>
  <si>
    <t>Calculation of Interest for 2017 True-Up Period</t>
  </si>
  <si>
    <t>Calculation of Interest for 2018 True-Up Period</t>
  </si>
  <si>
    <t>Calculation of Interest for 2019 True-Up Period</t>
  </si>
  <si>
    <t>207.58.g for end of year, records for other months</t>
  </si>
  <si>
    <t>219.25.c for end of year, records for other months</t>
  </si>
  <si>
    <t>219.28.c &amp; 200.21.c for end of year, records for other months</t>
  </si>
  <si>
    <t>111.57.c for end of year, records for other months</t>
  </si>
  <si>
    <t>227.8.c &amp; 227.16.c for end of year, records for other months</t>
  </si>
  <si>
    <t>Under/(Over)</t>
  </si>
  <si>
    <t xml:space="preserve">2nd Qtr </t>
  </si>
  <si>
    <t xml:space="preserve">3rd Qtr </t>
  </si>
  <si>
    <t>4th Qtr</t>
  </si>
  <si>
    <t>Rate Base</t>
  </si>
  <si>
    <t xml:space="preserve">  Preferred Stock  </t>
  </si>
  <si>
    <t xml:space="preserve">      WCLTD = Line 3</t>
  </si>
  <si>
    <t>Tax Effect of Permanent Differences  (Note B)</t>
  </si>
  <si>
    <t>Rate Base (line 1)</t>
  </si>
  <si>
    <t xml:space="preserve">     T=1 - {[(1 - SIT) * (1 - FIT)] / (1 - SIT * FIT * p)} =</t>
  </si>
  <si>
    <t>Requires approval by FERC of incentive return applicable to the specified project(s)</t>
  </si>
  <si>
    <t>(Note K)</t>
  </si>
  <si>
    <t>(Note E) Attach. 5, Line 13, Col. (g)</t>
  </si>
  <si>
    <t>Attach. 5, Line 13, Col (h)</t>
  </si>
  <si>
    <t>(Note T) Attach. 5, Line 13, Col. (i)</t>
  </si>
  <si>
    <t>Attach. 5, Line 13, Col .(j)</t>
  </si>
  <si>
    <t xml:space="preserve">RATE BASE: </t>
  </si>
  <si>
    <t>DEPRECIATION EXPENSE  (Note U)</t>
  </si>
  <si>
    <t>The Unamortized Abandoned Plant balance is included in Net Plant, and Amortization of Abandoned Plant is included in Depreciation/Amortization Expense.</t>
  </si>
  <si>
    <t>Attach H, p 1 line 4</t>
  </si>
  <si>
    <t>Incentive ROE</t>
  </si>
  <si>
    <t>(Notes Q &amp; R)</t>
  </si>
  <si>
    <t>(Notes K, Q &amp; R)</t>
  </si>
  <si>
    <t>(Notes D &amp; I)</t>
  </si>
  <si>
    <t>(Notes E &amp; I)</t>
  </si>
  <si>
    <t>Ceiling Rate</t>
  </si>
  <si>
    <t>(Sum Col. 10 &amp; 12)</t>
  </si>
  <si>
    <t xml:space="preserve"> (12a)</t>
  </si>
  <si>
    <t>All facilities other than those being recovered under Schedules 7, 8, 9 are to be included in Attachment 1.</t>
  </si>
  <si>
    <t>Page 4, Line 28 must equal zero since all short-term power sales must be unbundled and the transmission component reflected in Account No. 456.1.</t>
  </si>
  <si>
    <t>Return    (Attach. H, page 3 line 46 col 5)</t>
  </si>
  <si>
    <t>Income Tax    (Attach. H, page 3 line 44 col 5)</t>
  </si>
  <si>
    <t>26a</t>
  </si>
  <si>
    <t>Attachment 4, Line 31, Col. (h)</t>
  </si>
  <si>
    <t xml:space="preserve">Lines 2-3 cannot change absent approval or acceptance by FERC in a separate proceeding. </t>
  </si>
  <si>
    <t>Attachment 7, Line 8, Col. (g)</t>
  </si>
  <si>
    <t>Attachment 7, Line 6, Col. (g)</t>
  </si>
  <si>
    <t xml:space="preserve">   Miscellaneous Transmission Expense (less amortization of regulatory asset)</t>
  </si>
  <si>
    <t>X</t>
  </si>
  <si>
    <t xml:space="preserve">COMMON PLANT ALLOCATOR  (CE)  (Note J and X) </t>
  </si>
  <si>
    <t>Calculate using a simple average of beginning of year and end of year balances reconciling to FERC Form No. 1 by Page, Line and Column as shown in Column 2.</t>
  </si>
  <si>
    <t>205.5.g &amp; 207.99.g for end of year, records for other months</t>
  </si>
  <si>
    <t>Attachment H, Page 3, Line No.:</t>
  </si>
  <si>
    <t>Attachment H, Page 4, Line No:</t>
  </si>
  <si>
    <t>Labor dollars (total labor from budget)</t>
  </si>
  <si>
    <t>Note:</t>
  </si>
  <si>
    <t>Note A</t>
  </si>
  <si>
    <t>Note B</t>
  </si>
  <si>
    <t xml:space="preserve">Note C  </t>
  </si>
  <si>
    <t>List of all reserves:</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</si>
  <si>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</si>
  <si>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</si>
  <si>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Enter the percentage paid for by customers, 1 less the percent associated with an offsetting liability on the balance sheet </t>
  </si>
  <si>
    <t xml:space="preserve">Allocation (Plant or Labor Allocator) </t>
  </si>
  <si>
    <t>Amount Allocated, col. c x col. d x col. e x col. f x col. g</t>
  </si>
  <si>
    <t>30a</t>
  </si>
  <si>
    <t>Reserve 1</t>
  </si>
  <si>
    <t>30b</t>
  </si>
  <si>
    <t>Reserve 2</t>
  </si>
  <si>
    <t>30c</t>
  </si>
  <si>
    <t>Reserve 3</t>
  </si>
  <si>
    <t>30d</t>
  </si>
  <si>
    <t>Reserve 4</t>
  </si>
  <si>
    <t>30e</t>
  </si>
  <si>
    <t>30f</t>
  </si>
  <si>
    <t>Recovery of regulatory asset is limited to any regulatory assets authorized by FERC.</t>
  </si>
  <si>
    <r>
      <rPr>
        <sz val="10"/>
        <rFont val="Times New Roman"/>
        <family val="1"/>
      </rPr>
      <t xml:space="preserve">Unamortized Abandoned Plant and Amortization of Abandoned Plant will be zero until the Commission accepts or approves recovery of the cost of abandoned plant. </t>
    </r>
    <r>
      <rPr>
        <strike/>
        <sz val="10"/>
        <rFont val="Times New Roman"/>
        <family val="1"/>
      </rPr>
      <t xml:space="preserve"> </t>
    </r>
  </si>
  <si>
    <t>Notes A &amp; E</t>
  </si>
  <si>
    <t>Notes B &amp; F</t>
  </si>
  <si>
    <t>272.8.b &amp; 273.8.k</t>
  </si>
  <si>
    <t>Consistent with 266.8.b &amp; 267.8.h</t>
  </si>
  <si>
    <t>Account No. 281
Accumulated Deferred Income Taxes (Note D)</t>
  </si>
  <si>
    <t>Account No. 282
Accumulated Deferred Income Taxes (Note D)</t>
  </si>
  <si>
    <t>Account No. 283
Accumulated Deferred Income Taxes (Note D)</t>
  </si>
  <si>
    <t>Actual Revenue</t>
  </si>
  <si>
    <t>Requirement</t>
  </si>
  <si>
    <t>Annual True-Up Calculation</t>
  </si>
  <si>
    <t xml:space="preserve">Net </t>
  </si>
  <si>
    <t>Net Revenue</t>
  </si>
  <si>
    <t xml:space="preserve">Revenue </t>
  </si>
  <si>
    <t>Income</t>
  </si>
  <si>
    <t>Or Other Identifier</t>
  </si>
  <si>
    <t>Project Name</t>
  </si>
  <si>
    <r>
      <t>Requirement</t>
    </r>
    <r>
      <rPr>
        <vertAlign val="superscript"/>
        <sz val="10"/>
        <color theme="1"/>
        <rFont val="Times New Roman"/>
        <family val="1"/>
      </rPr>
      <t>1</t>
    </r>
  </si>
  <si>
    <t>Received</t>
  </si>
  <si>
    <t>Monthly Interest Rate</t>
  </si>
  <si>
    <t>Interest Income (Expense)</t>
  </si>
  <si>
    <t>In Dollars</t>
  </si>
  <si>
    <t>Col. (b) + Col. (c)</t>
  </si>
  <si>
    <t xml:space="preserve"> Project #</t>
  </si>
  <si>
    <t>15a</t>
  </si>
  <si>
    <t>15b</t>
  </si>
  <si>
    <t>15c</t>
  </si>
  <si>
    <t>Cost of Debt for the Construction Loan Calculated on Attachment 8 Once the Loan is Paid Off:</t>
  </si>
  <si>
    <t>Actual Net Revenue Requirement in Attachment 3, col. (G) for the year</t>
  </si>
  <si>
    <t>Actual Net Revenue Requirement if the Cost of Debt in Col. (c) had been Used</t>
  </si>
  <si>
    <t>Over (Under) Recovery             Col. (d) less Col. (e)</t>
  </si>
  <si>
    <t>To be utilized until a project is placed in service</t>
  </si>
  <si>
    <t>Internal Rate of Return (Note 1)</t>
  </si>
  <si>
    <r>
      <t>Based on following Financial Formula (Note 2)</t>
    </r>
    <r>
      <rPr>
        <b/>
        <sz val="10"/>
        <rFont val="Times New Roman"/>
        <family val="1"/>
      </rPr>
      <t>:</t>
    </r>
  </si>
  <si>
    <t>Rates/Fees</t>
  </si>
  <si>
    <t>21a</t>
  </si>
  <si>
    <t>Quarterly Construction Expenditures       ( $000's)</t>
  </si>
  <si>
    <t>Interest &amp; Principal Payments ($000's)</t>
  </si>
  <si>
    <t>Estimated</t>
  </si>
  <si>
    <t>Cumulative Col. D</t>
  </si>
  <si>
    <t>Interest Rate from Line 25 (Note 3)</t>
  </si>
  <si>
    <t>Input in first Qtr of Loan</t>
  </si>
  <si>
    <t>Lines 17 - 21x</t>
  </si>
  <si>
    <t>Notes</t>
  </si>
  <si>
    <t xml:space="preserve">   N is the last quarter the loan would be outstanding</t>
  </si>
  <si>
    <t xml:space="preserve">   t is each quarter</t>
  </si>
  <si>
    <t xml:space="preserve">   Alternatively the equation can be written as 0 = C0 + C1/(1+IRR) + C2/(1+IRR)2 + C3/(1+IRR)3 + . . . +Cn/(1+IRR)n and solved for IRR</t>
  </si>
  <si>
    <t xml:space="preserve">   The 8% in the above formula is a seed number to ensure the formula produces a positive number.</t>
  </si>
  <si>
    <t>3.  Line 1 reflects the loan amount, the maximum amount that can be drawn on</t>
  </si>
  <si>
    <t xml:space="preserve">   once the actual fees are known.</t>
  </si>
  <si>
    <t xml:space="preserve">  amounts are known</t>
  </si>
  <si>
    <t xml:space="preserve">The balances in Accounts 190, 281, 282 and 283, as adjusted by any amounts in contra accounts identified as regulatory assets or liabilities related to FASB 106 or 109.  Balance of Account 255 is reduced by prior flow throughs and excluded if the utility chose to utilize amortization of tax credits against taxable income.  Account 281 is not allocated.  </t>
  </si>
  <si>
    <t>Annual Allocation Factor Revenue Credits</t>
  </si>
  <si>
    <t>Inclusive of any CWIP or unamortized abandoned plant included in rate base when authorized by FERC order less any prefunded AFUDC, if applicable.</t>
  </si>
  <si>
    <t>PBOP amount included in Company's O&amp;M and A&amp;G expenses included in FERC Account Nos. 500-935</t>
  </si>
  <si>
    <t>Project Depreciation Expense is the actual value booked for the project and included in the Depreciation Expense in Attachment H, page 3, line 16.  Project Depreciation Expense includes the amortization of Abandoned Plant</t>
  </si>
  <si>
    <t xml:space="preserve"> Gross plant does not include Unamortized Abandoned Plant.</t>
  </si>
  <si>
    <t>Attachment 3, Col. J</t>
  </si>
  <si>
    <t>(Sum of Lines 33 through 35)</t>
  </si>
  <si>
    <t>(line 13 / line 16)</t>
  </si>
  <si>
    <t>(line 11)</t>
  </si>
  <si>
    <t>ACCOUNT 447 (SALES FOR RESALE) (Note L)</t>
  </si>
  <si>
    <t>Attach H, p 3, line 30 col 5</t>
  </si>
  <si>
    <t>Attach H, p 3, line 44 col 5</t>
  </si>
  <si>
    <t>Attach H, p 3, line 46 col 5</t>
  </si>
  <si>
    <t>Attachment H, Page 3, Line 37</t>
  </si>
  <si>
    <t>Attachment H, Page 3, Line 38</t>
  </si>
  <si>
    <t>Attachment H, Page 3, Line 39</t>
  </si>
  <si>
    <t>Total Annual Revenue Requirements (Note A)</t>
  </si>
  <si>
    <t xml:space="preserve">  Unfunded Reserves (enter negative)</t>
  </si>
  <si>
    <t>GROSS PLANT IN SERVICE   (Notes U and R)</t>
  </si>
  <si>
    <t>ACCUMULATED DEPRECIATION  (Notes U and R)</t>
  </si>
  <si>
    <t>ADJUSTMENTS TO RATE BASE  (Note R)</t>
  </si>
  <si>
    <t xml:space="preserve">Project Gross Plant is the total capital investment for the project calculated in the same method as the gross plant value in line 1.  This value includes subsequent capital investments required to maintain the facilities to their original capabilities.  </t>
  </si>
  <si>
    <t>labor expensed (labor not capitalized) by SCMCN in current year, 354.28.b.</t>
  </si>
  <si>
    <t>Prior Period</t>
  </si>
  <si>
    <t>SCMCN</t>
  </si>
  <si>
    <t>PBOP Expense for current year</t>
  </si>
  <si>
    <t>Cost per labor dollar (line2 / line3)</t>
  </si>
  <si>
    <t xml:space="preserve">There will be zero PBOP expenses in the SCMCN rates until SCMCN files for recovery of its PBOP expenses.  Line 8 removes all SCMCN or affiliate BPOP expenses in FERC Accounts 500-935. </t>
  </si>
  <si>
    <t>Franchises and Consents (Note 1)</t>
  </si>
  <si>
    <t>Note 1:</t>
  </si>
  <si>
    <t>Attachment 4, Line 28, Col. (d) (Notes B and X)</t>
  </si>
  <si>
    <t>Attachment 4, Line 28, Col. (e) (Notes B and X)</t>
  </si>
  <si>
    <t>Attachment 4, Line 28, Col. (f) (Notes B and X)</t>
  </si>
  <si>
    <t>Attachment 4, Line 28, Col. (g) (Notes B and X)</t>
  </si>
  <si>
    <t>Attachment 4, Line 28, Col. (h) (Notes B and X)</t>
  </si>
  <si>
    <t xml:space="preserve">LAND HELD FOR FUTURE USE  </t>
  </si>
  <si>
    <t>(Line 11 plus Line 12) Ties to 321.97.b</t>
  </si>
  <si>
    <t>336.7.b, d &amp;e Attach. 5, Line 13, Col. (k)</t>
  </si>
  <si>
    <t>336.11.b, d &amp;e</t>
  </si>
  <si>
    <t>336.10.b, d &amp;e, 336.1.b, d &amp;e Attach. 5, Line 26, Col. (a)</t>
  </si>
  <si>
    <t xml:space="preserve"> Total  (W&amp; S Allocator is 1 if lines 7-10 are zero)</t>
  </si>
  <si>
    <t xml:space="preserve">330.x.n </t>
  </si>
  <si>
    <t>Reserved</t>
  </si>
  <si>
    <t>GENERAL, INTANGIBLE AND COMMON (G&amp;C) DEPRECIATION EXPENSE</t>
  </si>
  <si>
    <t>Annual Allocation Factor for G, I &amp; C Depreciation Expense</t>
  </si>
  <si>
    <t>Total G, I &amp; C Depreciation Expense</t>
  </si>
  <si>
    <t>(line 14 divided by line 2 col 3)</t>
  </si>
  <si>
    <t>Attach H, p 2, line 16 col 5 plus line 27 &amp; 29 col 5 (Note B)</t>
  </si>
  <si>
    <t>Gross Transmission Plant is that identified on page 2 line 2 of Attachment H</t>
  </si>
  <si>
    <t>The Net Rev Req is the value to be used in the SPP's rate calculation under the applicable Schedule under the SPP OATT for each project.</t>
  </si>
  <si>
    <t>The Total General, Intangible and Common Depreciation Expense excludes any depreciation expense directly associated with a project and thereby included in page 2 column 9.</t>
  </si>
  <si>
    <t>The discount is the reduction in revenue, if any, that the company agreed to, for instance, to be selected to build facilities as the result of a competitive process and equals the amount by which the annual revenue requirement is reduced from the ceiling rate</t>
  </si>
  <si>
    <t>(Attachment 2, Line 28 /100 * Col. 11)</t>
  </si>
  <si>
    <t>Net Rev Req</t>
  </si>
  <si>
    <t xml:space="preserve">Attachment H, Page 2 line 37, Col.5 </t>
  </si>
  <si>
    <t>(Attachment H, Notes Q and R)</t>
  </si>
  <si>
    <t>(Attachment H, Notes K, Q and R)</t>
  </si>
  <si>
    <t>Cost = Attachment H, Page 4 Line 22, Cost plus .01</t>
  </si>
  <si>
    <t>Total  (sum lines 3-5)</t>
  </si>
  <si>
    <t>increase in ROE would be multiplied by 1.37 on Attachment 1 column 12.</t>
  </si>
  <si>
    <t>a 100 basis point increase in ROE.  Any actual ROE incentive must be approved by the Commission.</t>
  </si>
  <si>
    <r>
      <t>Revenue Received</t>
    </r>
    <r>
      <rPr>
        <vertAlign val="superscript"/>
        <sz val="10"/>
        <color theme="1"/>
        <rFont val="Times New Roman"/>
        <family val="1"/>
      </rPr>
      <t>3</t>
    </r>
  </si>
  <si>
    <t>% of</t>
  </si>
  <si>
    <t>Revenue</t>
  </si>
  <si>
    <t>Total True-Up</t>
  </si>
  <si>
    <r>
      <t>Requirement</t>
    </r>
    <r>
      <rPr>
        <vertAlign val="superscript"/>
        <sz val="10"/>
        <color theme="1"/>
        <rFont val="Times New Roman"/>
        <family val="1"/>
      </rPr>
      <t>2</t>
    </r>
  </si>
  <si>
    <r>
      <t xml:space="preserve">Adjustment </t>
    </r>
    <r>
      <rPr>
        <vertAlign val="superscript"/>
        <sz val="10"/>
        <rFont val="Times New Roman"/>
        <family val="1"/>
      </rPr>
      <t>5</t>
    </r>
  </si>
  <si>
    <r>
      <t>(Expense)</t>
    </r>
    <r>
      <rPr>
        <vertAlign val="superscript"/>
        <sz val="10"/>
        <color theme="1"/>
        <rFont val="Times New Roman"/>
        <family val="1"/>
      </rPr>
      <t>4</t>
    </r>
  </si>
  <si>
    <t>3a</t>
  </si>
  <si>
    <t>3b</t>
  </si>
  <si>
    <t>3c</t>
  </si>
  <si>
    <t>Prior Period Adjustment</t>
  </si>
  <si>
    <t>(Note B)</t>
  </si>
  <si>
    <t>Prior Period Adjustment is the amount of an adjustment to correct an error in a prior period.  The FERC Refund interest rate specified in CFR 35.19(a) for the period up to the date the projected rates that are subject to True Up here went into effect.</t>
  </si>
  <si>
    <t xml:space="preserve">CWIP in Rate Base </t>
  </si>
  <si>
    <t>Account No. 190
Accumulated Deferred Income Taxes (Note D)</t>
  </si>
  <si>
    <t>Attachment H, Page 2, Line No:</t>
  </si>
  <si>
    <t>Unfunded Reserves    (Notes G &amp; H)</t>
  </si>
  <si>
    <t>Recovery of abandoned plant is limited to any abandoned plant recovery authorized by FERC.</t>
  </si>
  <si>
    <t>Includes only CWIP authorized by the Commission for inclusion in rate base.  The annual report filed pursuant to Section 7 of the Protocols will include for each project under construction (i) the CWIP balance eligible for inclusion in rate base; (ii) the CWIP balance ineligible for inclusion in rate base; and</t>
  </si>
  <si>
    <t xml:space="preserve"> (iii) a demonstration that AFUDC is only applied to the CWIP balance that is not included in rate base.  The annual report will reconcile the project-specific CWIP balances to the total Account 107 CWIP balance reported on p. 216.b of the FERC Form 1.</t>
  </si>
  <si>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A carrying charge equal to the AFUDC rate will be applied to the Regulatory Asset prior to the rate year when costs are first recovered. </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</si>
  <si>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30 above.  The allocator in Col. (g) will be the same allocator used in the formula for the cost accruals to the account that is recovered under the Formula Rate.  Since reserves can be created by an offsetting balance sheet account, rather than through cost accruals, the amount to be deducted from rate base should exclude the portion offset by another balance sheet account.</t>
  </si>
  <si>
    <t>Attachment H, Pages 3 and 4, Worksheet</t>
  </si>
  <si>
    <t>Form No. 1</t>
  </si>
  <si>
    <t>321.112.b</t>
  </si>
  <si>
    <t>321.97.b</t>
  </si>
  <si>
    <t>321.96.b</t>
  </si>
  <si>
    <t>323.197.b</t>
  </si>
  <si>
    <t>(Note E)</t>
  </si>
  <si>
    <t>Portion of Transmission O&amp;M</t>
  </si>
  <si>
    <t>Portion of Account 566</t>
  </si>
  <si>
    <t>Balance of Account 566</t>
  </si>
  <si>
    <t>336.7.b, d &amp; e</t>
  </si>
  <si>
    <t>(Note S)</t>
  </si>
  <si>
    <t>266.8.f</t>
  </si>
  <si>
    <t>(Note W)</t>
  </si>
  <si>
    <t>336.10.b, d &amp; e, 336.1.b, d &amp; e</t>
  </si>
  <si>
    <t>(Note L)</t>
  </si>
  <si>
    <t>(Note M)</t>
  </si>
  <si>
    <t>Portion of Account 456.1</t>
  </si>
  <si>
    <t>Notes K, Q &amp; R from Attachment H</t>
  </si>
  <si>
    <t>Quarter (Note A)</t>
  </si>
  <si>
    <t>Interest rate for the Quarter pursuant to Section 35.19(a)</t>
  </si>
  <si>
    <t>Note A:</t>
  </si>
  <si>
    <t>Lines 1-7 are the FERC interest rate under section 35.19(a) of the regulations for the period shown.</t>
  </si>
  <si>
    <t>Line 8 is the average of lines 1-7.</t>
  </si>
  <si>
    <t>True-Up Interest Rate</t>
  </si>
  <si>
    <t>2.  The IRR is a discount rate that makes the net present value of a series of cash flows equal to zero.  The IRR equation is shown on line 6.</t>
  </si>
  <si>
    <t xml:space="preserve">5.  The estimate of the average 3 month Libor forward rate for the year on line 23 is that published by Bloomberg Finance L.P. during August of the prior year and is trued-up to actual </t>
  </si>
  <si>
    <t>9. Table 5, Col F calculates the interest on the principle drawn down to date based on the applicable interest on line 25</t>
  </si>
  <si>
    <t xml:space="preserve">12.  The inputs shall be estimated based on the current market conditions and is subject to true up for all inputs , e.g., fees, interest rates, spread, and Table 3 once the </t>
  </si>
  <si>
    <t>Project Name (Notes M &amp; N)</t>
  </si>
  <si>
    <t>N</t>
  </si>
  <si>
    <t xml:space="preserve">Facilities that provide Wholesale Distribution Service are not to be listed as projects on lines 15, the revenue requirements associated with these facilities are calculated on Attachment 11 </t>
  </si>
  <si>
    <t>Attachment 11</t>
  </si>
  <si>
    <t>Wholesale Distribution Service</t>
  </si>
  <si>
    <t>The Use % is the customers NCP load divided by all of the NCP loads on the facilities</t>
  </si>
  <si>
    <t>Page 4 of 6</t>
  </si>
  <si>
    <t>Page 1 of 6</t>
  </si>
  <si>
    <t>Page 2 of 6</t>
  </si>
  <si>
    <t>Page 3 of 6</t>
  </si>
  <si>
    <t xml:space="preserve">  Distribution</t>
  </si>
  <si>
    <t xml:space="preserve">ADJUSTMENTS TO RATE BASE  </t>
  </si>
  <si>
    <t xml:space="preserve">GROSS PLANT IN SERVICE  </t>
  </si>
  <si>
    <t>(Sum of Lines 14 through 16)</t>
  </si>
  <si>
    <t>(Sum of Lines 7 through 9)</t>
  </si>
  <si>
    <t>(Sum of Lines 2 through 5)</t>
  </si>
  <si>
    <t>Alloc</t>
  </si>
  <si>
    <t>(line 7 / line 10)</t>
  </si>
  <si>
    <t>(line 6)</t>
  </si>
  <si>
    <t>a</t>
  </si>
  <si>
    <t>b</t>
  </si>
  <si>
    <t>c</t>
  </si>
  <si>
    <t>d</t>
  </si>
  <si>
    <t>z</t>
  </si>
  <si>
    <t xml:space="preserve">DISTRIBUTION LAND HELD FOR FUTURE USE  </t>
  </si>
  <si>
    <t xml:space="preserve">  Distribution Materials &amp; Supplies</t>
  </si>
  <si>
    <t>227.9.c for end of year, records for other months</t>
  </si>
  <si>
    <t>(Sum of Lines 1, 2, 6, 7, less Lines 3, 4, 5)</t>
  </si>
  <si>
    <t>(Sum of Lines 10 through 12)</t>
  </si>
  <si>
    <t xml:space="preserve">336.8.b, d &amp;e </t>
  </si>
  <si>
    <t xml:space="preserve">DEPRECIATION EXPENSE  </t>
  </si>
  <si>
    <t>(Sum of Lines 16 through 22)</t>
  </si>
  <si>
    <t>(Line 29 times Line 30)</t>
  </si>
  <si>
    <t>(Line 29 times Line 31)</t>
  </si>
  <si>
    <t>(Line 29 times Line 32)</t>
  </si>
  <si>
    <t>(Sum of Lines 33 through 36)</t>
  </si>
  <si>
    <t>Gross Plant</t>
  </si>
  <si>
    <t>Net Plant</t>
  </si>
  <si>
    <t>Allocation Factor</t>
  </si>
  <si>
    <t>Distribution</t>
  </si>
  <si>
    <t>Annual Allocation Factor for Expense, Page 6 line 18</t>
  </si>
  <si>
    <t>Annual Allocation Factor for Return, Page 6 line 19</t>
  </si>
  <si>
    <t>Page 5 lines 8 and 23, col 5</t>
  </si>
  <si>
    <t>Page 5 lines 37 and 39, col 5</t>
  </si>
  <si>
    <t>Total Annual Revenue Requirement  (Col. 9 *10)</t>
  </si>
  <si>
    <t>(Sum Col. 9 &amp; 10)</t>
  </si>
  <si>
    <t>(Sum Col. 4, 7 &amp; 8)</t>
  </si>
  <si>
    <t>(Col. 5 * Col. 6)</t>
  </si>
  <si>
    <t>(Col. 2 * Col. 3)</t>
  </si>
  <si>
    <t>Example 1</t>
  </si>
  <si>
    <t xml:space="preserve">   Ct is the cash flow (Table 5, Col. I in each quarter)</t>
  </si>
  <si>
    <t xml:space="preserve">6.  Table 5, Col. C reflect the capital expenditures in each quarter </t>
  </si>
  <si>
    <t xml:space="preserve">7.  Table 5, Col. D reflect the amount of the loan that is drawn down in the quarter </t>
  </si>
  <si>
    <t>Where A =</t>
  </si>
  <si>
    <t>A x (line 21, Col. (b)/4) + sum of line 17, Col. (c) through line 21x, Col. (c)</t>
  </si>
  <si>
    <t>Loan amount in line 1 less the amount drawn down (Table 5, Col. (E)) in the prior quarter</t>
  </si>
  <si>
    <t>Table 1</t>
  </si>
  <si>
    <t>Table 2</t>
  </si>
  <si>
    <t>Table 3</t>
  </si>
  <si>
    <t>Table 4</t>
  </si>
  <si>
    <t>Table 5</t>
  </si>
  <si>
    <t xml:space="preserve">   The Excel ™ formula on line 2 is :  (round(XIRR(first quarter of loan Col A of Table 5:last quarter of loan Col A of Table 5, first quarter of loan Col I of Table 5: last quarter of loan Col I of Table 5, 8%),4)</t>
  </si>
  <si>
    <t xml:space="preserve">     average 3 month Libor rate for the year under the loan.  </t>
  </si>
  <si>
    <t>8.  Table 5, Col. E is the amount of principle drawn down</t>
  </si>
  <si>
    <t xml:space="preserve">10.  Table 5, Col. G is the total origination fees in line 16 and is input in the first quarter that a portion of the loan in drawn </t>
  </si>
  <si>
    <t>11.  Table 5, Col. H is calculated as follows:</t>
  </si>
  <si>
    <t>over the remaining months of the Rate Year.</t>
  </si>
  <si>
    <t>GENERAL AND INTANGIBLE</t>
  </si>
  <si>
    <t xml:space="preserve">Electric Intangible Franchises and Transmission Land Rights are amortized </t>
  </si>
  <si>
    <t xml:space="preserve">   over the life of the franchise agreement or land right.</t>
  </si>
  <si>
    <t xml:space="preserve">4) Interest from Attachment 6. </t>
  </si>
  <si>
    <t>11a</t>
  </si>
  <si>
    <t>11b</t>
  </si>
  <si>
    <t>11c</t>
  </si>
  <si>
    <t>L</t>
  </si>
  <si>
    <t>Date Payments Received</t>
  </si>
  <si>
    <t>Rate (line 8)</t>
  </si>
  <si>
    <t>South Central MCN LLC</t>
  </si>
  <si>
    <r>
      <t>The revenues credited on page 1 lines 2-6 shall include only the amounts received directly (in the case of grandfathered agreements) or from the ISO (for service under this tariff) reflecting the Transmission Owner's integrated transmission facilities.  Revenue Credits do not include revenues associated with FERC annual charges, gross receipts taxes,</t>
    </r>
    <r>
      <rPr>
        <strike/>
        <sz val="10"/>
        <rFont val="Times New Roman"/>
        <family val="1"/>
      </rPr>
      <t xml:space="preserve"> </t>
    </r>
    <r>
      <rPr>
        <sz val="10"/>
        <rFont val="Times New Roman"/>
        <family val="1"/>
      </rPr>
      <t>facilities not included in this template (e.g., direct assignment facilities and GSUs) the costs of which are not recovered under this Rate Formula Template.</t>
    </r>
  </si>
  <si>
    <t xml:space="preserve">Recovery of Regulatory Assets is permitted only for pre-commercial and formation expenses as authorized by the Commission.  Recovery of any other regulatory assets requires authorization from the Commission. A carrying charge equal to the AFUDC rate will be applied to the Regulatory Asset prior to the rate year when costs are first recovered. </t>
  </si>
  <si>
    <t>Unamortized Abandoned Plant and Amortization of Abandoned Plant will be zero until the Commission accepts or approves recovery of the cost of abandoned plant.  Utility must receive FERC authorization before recovering the cost of abandoned plant.</t>
  </si>
  <si>
    <t>Project Net Plant is the Project Gross Plant Identified in Column 3 less the associated Accumulated Depreciation.  Net Plant includes CWIP and Unamortized Abandoned Plant and excludes any regulatory asset, which are to entered as a separate line item.</t>
  </si>
  <si>
    <t>Affiliate</t>
  </si>
  <si>
    <t xml:space="preserve">Interest is calculated by taking the interest rate in line 8 and applying it monthly to the balances in Column C-N (i.e., for January 12/12* Column O, February 11/12* Column O, etc.) </t>
  </si>
  <si>
    <t>When an updated projected net revenue requirement is posted due to an asset acquisition as provided for in the Protocols, the difference between the updated net revenue requirement in Col (16) and the revenues collected to date will be recovered</t>
  </si>
  <si>
    <t>Attachment 5, line 36, col e</t>
  </si>
  <si>
    <t>263.i Attach. 5, Line 26, Col. (h)</t>
  </si>
  <si>
    <t>201.3.d</t>
  </si>
  <si>
    <t xml:space="preserve">Attach 5, line 36, col (a) </t>
  </si>
  <si>
    <t xml:space="preserve">(Note M) Attach 5, line 36, col (b) </t>
  </si>
  <si>
    <t xml:space="preserve">Attach 5, line 36, col (c) </t>
  </si>
  <si>
    <t xml:space="preserve">Attach 5, line 36, col (d) </t>
  </si>
  <si>
    <t xml:space="preserve">Page 3, Line 6 - EPRI Annual Membership Dues listed in Form 1 at 353.f, all Regulatory Commission Expenses itemized at 351.h, and non-safety related advertising included in Account 930.1 found at 323.191.b.  Page 3, Line 7-Regulatory Commission Expenses directly related to transmission service, ISO filings, or transmission siting itemized at 351.h. </t>
  </si>
  <si>
    <t>214.x.d for end of year, records for other months</t>
  </si>
  <si>
    <t>1) From Attachment 1, line 15, col. 14 for the projection for the Rate Year.</t>
  </si>
  <si>
    <t>Actual</t>
  </si>
  <si>
    <t>Projected</t>
  </si>
  <si>
    <t>(E, Line 2 ) x (D)</t>
  </si>
  <si>
    <t>Collection  (F)-(E)</t>
  </si>
  <si>
    <t>(G) + (H) + (I)</t>
  </si>
  <si>
    <t>3) The "Revenue Received" on line 2, Col. (E), is the total amount of revenue distributed to company in the  year as shown on  pages 328-330 of the Form No 1. The Revenue Received is input on line 2, Col. E excludes any True-Up revenues.</t>
  </si>
  <si>
    <t xml:space="preserve">      Column E, lines 3 are the dollar amounts of Revenue Received reflecting the % in Column D.  This assigns to each project a percentage of the revenue received based on the percentage of the Projected Net Revenue Requirement in Column C.</t>
  </si>
  <si>
    <t>5)  Prior Period Adjustment from line 5 is pro rata  to each project, unless the error was project specific.</t>
  </si>
  <si>
    <t>Rate Year being Trued-Up</t>
  </si>
  <si>
    <t>Revenue Requirement Projected</t>
  </si>
  <si>
    <t>For Rate Year</t>
  </si>
  <si>
    <t>True-Up Adjustment is calculated on the Project True-up Schedule for the Rate Year</t>
  </si>
  <si>
    <t>For each project or Attachment H,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H and any Projects paid by SPP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t>
  </si>
  <si>
    <t>Page 1 of 1</t>
  </si>
  <si>
    <t>263.i</t>
  </si>
  <si>
    <t>(sum lines 41-43)</t>
  </si>
  <si>
    <t>(Sum of Lines 45-47)</t>
  </si>
  <si>
    <t>Preferred Stock balance will reflect the 13 month average of the balances, of which the 1st and 13th are found on page 112 line 3.c &amp; d in the Form No. 1</t>
  </si>
  <si>
    <t>Common Stock balance will reflect the 13 month average of the balances, of which the 1st and 13th are found on page 112 lines 3.c &amp; d,  12.c &amp; d, and 16.c &amp; d in the Form No. 1 as shown on lines 41-44 above</t>
  </si>
  <si>
    <t xml:space="preserve">4.  Lines 11-21a include the fees associated with the loan.  They are estimated based on current bank condition and are updated with the actual fees </t>
  </si>
  <si>
    <t>Over (Under) Recovery</t>
  </si>
  <si>
    <t>Rate Year</t>
  </si>
  <si>
    <t>Refund/Surcharge Interest Rate Calculated on Attachment 6 for the Rate Year</t>
  </si>
  <si>
    <t>From Column (g)</t>
  </si>
  <si>
    <t xml:space="preserve">Above for the </t>
  </si>
  <si>
    <t>Weighting</t>
  </si>
  <si>
    <t>Col (c) x Col (d) x</t>
  </si>
  <si>
    <t>Col (e) x -1</t>
  </si>
  <si>
    <t>Total Amount of True-Up Adjustment for 2017 ATRR</t>
  </si>
  <si>
    <t>Total Amount of True-Up Adjustment for 2018 ATRR</t>
  </si>
  <si>
    <t>Total Amount of True-Up Adjustment for 2019 ATRR</t>
  </si>
  <si>
    <t>Total Amount of Construction Loan Related True-Up with Interest (Refund)/Owed (Total Amount of True-Up Adjustment below for the Rate Year)</t>
  </si>
  <si>
    <t>Cost of Debt Used in Determining the Actual Net Revenue Requirement in Attachment H, page 4, line 20</t>
  </si>
  <si>
    <t>Notes are on Page 2</t>
  </si>
  <si>
    <t>Annual Allocation Factor for Expense, Page 1 line 11</t>
  </si>
  <si>
    <t>Project Net Plant     (Note G)</t>
  </si>
  <si>
    <t>Project Depreciation/Amortization Expense   (Notes F &amp; G)</t>
  </si>
  <si>
    <t>Use %   (Note H)</t>
  </si>
  <si>
    <t xml:space="preserve">Annual Revenue Requirement </t>
  </si>
  <si>
    <t>Page 5 of 6</t>
  </si>
  <si>
    <t>Page 6 of 6</t>
  </si>
  <si>
    <t>Accumulated</t>
  </si>
  <si>
    <t>Depreciation</t>
  </si>
  <si>
    <t>Unfunded Reserves    (Notes A &amp; B)</t>
  </si>
  <si>
    <t>35a</t>
  </si>
  <si>
    <t>35b</t>
  </si>
  <si>
    <t>35c</t>
  </si>
  <si>
    <t>219.26.b for end of year, records for other months</t>
  </si>
  <si>
    <t>The allocators are shown on</t>
  </si>
  <si>
    <t xml:space="preserve"> Pages 4 and 6     (DA equals 1)</t>
  </si>
  <si>
    <t>Use % (Note A)</t>
  </si>
  <si>
    <t>Note A    The Use % is the customers NCP load divided by all of the NCP loads on the facilities</t>
  </si>
  <si>
    <t>322.156.b</t>
  </si>
  <si>
    <t>Amount / Gross Plant</t>
  </si>
  <si>
    <t xml:space="preserve">Note B    The Wholesale Distribution Revenue Requirement is projected using either pages 1-2 or 4-6. The same pages are populated with actual data and the difference with interest is calculated on Attachment 3 </t>
  </si>
  <si>
    <t>2) From Attachment 1, line 15, col. 14 for that project based on the actual costs for the Rate Year.</t>
  </si>
  <si>
    <t xml:space="preserve">     T=1 - {[(1 - SIT) * (1 - FIT)] / (1 - SIT * FIT * p)}</t>
  </si>
  <si>
    <t>Long Term Debt balance will reflect the 13 month average of the balances, of which the 1st and 13th are found on page 112 lines 18.c &amp; d to 21.c &amp; d in the Form No. 1, the cost is calculated by dividing line 39 by the Long Term Debt balance in line 45.</t>
  </si>
  <si>
    <t>Notes A-H refer to the notes at the bottom of page 2 of 6 of this Attachment</t>
  </si>
  <si>
    <t xml:space="preserve">ACCUMULATED DEPRECIATION </t>
  </si>
  <si>
    <t xml:space="preserve">COMMON PLANT ALLOCATOR  (CE)  </t>
  </si>
  <si>
    <t>(Page 6, Line 33, Col. (c)</t>
  </si>
  <si>
    <t>(Page 6, Line 36, Col. (h)</t>
  </si>
  <si>
    <t>(Page 6, Line 33, Col. (d)</t>
  </si>
  <si>
    <t>(Page 6, Line 33, Col. (e)</t>
  </si>
  <si>
    <t>Page 1 of 3</t>
  </si>
  <si>
    <t>Page 2 of 3</t>
  </si>
  <si>
    <t>Page 1 of 2</t>
  </si>
  <si>
    <t>Page 3 of 3</t>
  </si>
  <si>
    <t xml:space="preserve">Note 2: </t>
  </si>
  <si>
    <t>205 or 206 filing</t>
  </si>
  <si>
    <t xml:space="preserve"> Column (f) above Divided by the</t>
  </si>
  <si>
    <t>Number of Months the Rate was in Effect</t>
  </si>
  <si>
    <t>(Line 1, Column f)</t>
  </si>
  <si>
    <t>(Line 2, Column f)</t>
  </si>
  <si>
    <t>(Line 62 + line 63)</t>
  </si>
  <si>
    <t>(Line 111 + line 112)</t>
  </si>
  <si>
    <t>(Line 3, Column f)</t>
  </si>
  <si>
    <t>(Line 155 + line 156)</t>
  </si>
  <si>
    <t>(Line 4, Column f)</t>
  </si>
  <si>
    <t>(Line 202 + line 203)</t>
  </si>
  <si>
    <t>(Line 5, Column f)</t>
  </si>
  <si>
    <t>(Line 244 + line 245)</t>
  </si>
  <si>
    <t>Project Net Plant is the Project Gross Plant Identified in Column 2 less the associated Accumulated Depreciation.  Net Plant includes CWIP and Unamortized Abandoned Plant and excludes any regulatory asset, which are to entered as a separate line item.</t>
  </si>
  <si>
    <t>If a portion of the projects revenue requirement is assessed to more than one customer, the project will be entered in a row for each customer seperately, such that the total of the revenue requirements for each customer equals the revenue requirement for that project.</t>
  </si>
  <si>
    <t>Pages 1-2 are to be filed out if the facilities providing Wholesale Distribution Service are booked to transmission.  If the facilities are booked to Distribution, see pages 3-6</t>
  </si>
  <si>
    <t>Wholesale Distribution Project True-Up</t>
  </si>
  <si>
    <t>Attachment 12</t>
  </si>
  <si>
    <t>For each project or Attachment 11 or 11a,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11 and 11a and any Wholesale Distribution service paid by SPP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t>
  </si>
  <si>
    <t>1) From Attachment 11, page 2, line 15, col. 11 and Attachment 11a, page 3, col. 11 for the projection for the Rate Year.</t>
  </si>
  <si>
    <t>2) From Attachment 11, page 2, line 15, col. 11 and Attachment 11a, page 3, col. 11 for that project based on the actual costs for the Rate Year.</t>
  </si>
  <si>
    <t>3) The "Revenue Received" on line 2, Col. (E), is the total amount of revenue distributed to company for Wholesale Distribution service. The Revenue Received is input on line 2, Col. E excludes any True-Up revenues.</t>
  </si>
  <si>
    <t>Attach H, p 2, line 16 col 5 plus line 27 &amp; 29 col 5</t>
  </si>
  <si>
    <t xml:space="preserve">   plus the interest rate in line 8 times 1.5 times the sum of the balances for January through December.   Multiplying the monthly balances times the interest rate provides the interest in the year of the over or under collection and</t>
  </si>
  <si>
    <t xml:space="preserve">  adding the interest rate in line 8 times 1.5 times the sum of the the balances for January through December provides the interest for the balance of the 24 month period  </t>
  </si>
  <si>
    <t xml:space="preserve">The Wholesale Distribution Revenue Requirement is projected using either pages 1-2 or 4-6. The same pages are populated with actual data and the difference with interest is calculated on Attachment 12 </t>
  </si>
  <si>
    <t>1/8*(Page 3, Col 3, Line 14 minus Page 3, Col 3, Line 11)</t>
  </si>
  <si>
    <t>201.3.e, f, and g</t>
  </si>
  <si>
    <t xml:space="preserve">Less Preferred Stock (112.3.c) </t>
  </si>
  <si>
    <t>Annual Revenue Requirement (Col.  4, 7 &amp; 8)</t>
  </si>
  <si>
    <t>(Page 6, Line 33, Col. (b)</t>
  </si>
  <si>
    <t>1/8*(Page 5, Line 8)</t>
  </si>
  <si>
    <t>(Page 4, Line 37 times Page 6, Line 17, Col. 5)</t>
  </si>
  <si>
    <t>(Sum of Lines 8, 13, 23, 37 &amp; 39)</t>
  </si>
  <si>
    <t xml:space="preserve">(Excess)/Deficient Deferred Income Taxes </t>
  </si>
  <si>
    <t>Attach. 5, Line 26, Col. (j)</t>
  </si>
  <si>
    <t xml:space="preserve">(Excess)/Deficient Deferred Income Tax Adjustment </t>
  </si>
  <si>
    <t>The currently effective income tax rate, where FIT is the weighted average Federal income tax rate; SIT is the weighted average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26).  Excess Deferred Income Taxes reduce income tax expense by the amount of the expense multiplied by (T/1-T).</t>
  </si>
  <si>
    <t>(Weighted Average State Income Tax Rate or Composite Rate)</t>
  </si>
  <si>
    <t xml:space="preserve">       and FIT, SIT &amp; p are as given in Attachment H, Note G.</t>
  </si>
  <si>
    <t>(Excess)/Deficient Deferred Income Taxes</t>
  </si>
  <si>
    <t>Attachment 4a - Accumulated Deferred Income Taxes (ADIT) Average Worksheet (Projection)</t>
  </si>
  <si>
    <t>Ln</t>
  </si>
  <si>
    <t>Beginning Balance &amp; Monthly Changes</t>
  </si>
  <si>
    <t xml:space="preserve">Balance </t>
  </si>
  <si>
    <t>Transmission Related</t>
  </si>
  <si>
    <t>Plant Related</t>
  </si>
  <si>
    <t>Labor Related</t>
  </si>
  <si>
    <t>Total
(Sum Col. (e), (f) &amp; (g))</t>
  </si>
  <si>
    <t>ADIT-282</t>
  </si>
  <si>
    <t>Balance-BOY (Attach 4c, Line 30)</t>
  </si>
  <si>
    <t>Total Plant Allocator</t>
  </si>
  <si>
    <t>Net Plant Allocator</t>
  </si>
  <si>
    <t>Attachment H, Page 2, Line 20</t>
  </si>
  <si>
    <t>Wages &amp; Salary Allocator</t>
  </si>
  <si>
    <t>Attachment H, Page 4, Line 11</t>
  </si>
  <si>
    <t>Projected ADIT Total</t>
  </si>
  <si>
    <t>ADIT-283</t>
  </si>
  <si>
    <t>Balance-BOY (Attach 4c, Line 44)</t>
  </si>
  <si>
    <t>ADIT-190</t>
  </si>
  <si>
    <t>Balance-BOY (Attach 4c, Line 18)</t>
  </si>
  <si>
    <t>Attachment 4b - Accumulated Deferred Income Taxes (ADIT) Proration Worksheet (Projection)</t>
  </si>
  <si>
    <t>Weighting for Projection</t>
  </si>
  <si>
    <t>Beginning Balance/
Monthly Increment</t>
  </si>
  <si>
    <t>Transmission Proration
(d) x (f)</t>
  </si>
  <si>
    <t>Plant Proration
(d) x (h)</t>
  </si>
  <si>
    <t>Labor Proration
(d) x (j)</t>
  </si>
  <si>
    <r>
      <t>ADIT-282-Proration-</t>
    </r>
    <r>
      <rPr>
        <b/>
        <sz val="10"/>
        <color rgb="FFFF0000"/>
        <rFont val="Arial Narrow"/>
        <family val="2"/>
      </rPr>
      <t>Note A</t>
    </r>
  </si>
  <si>
    <t>Balance (Attach 4c, Line 30)</t>
  </si>
  <si>
    <t>Increment</t>
  </si>
  <si>
    <t>ADIT 282-Prorated EOY Balance</t>
  </si>
  <si>
    <r>
      <t>ADIT-283-Proration-</t>
    </r>
    <r>
      <rPr>
        <b/>
        <sz val="10"/>
        <color rgb="FFFF0000"/>
        <rFont val="Arial Narrow"/>
        <family val="2"/>
      </rPr>
      <t>Note B</t>
    </r>
  </si>
  <si>
    <t>Balance (Attach 4c, Line 44)</t>
  </si>
  <si>
    <t>ADIT 283-Prorated EOY Balance</t>
  </si>
  <si>
    <r>
      <t>ADIT-190-Proration-</t>
    </r>
    <r>
      <rPr>
        <b/>
        <sz val="10"/>
        <color rgb="FFFF0000"/>
        <rFont val="Arial Narrow"/>
        <family val="2"/>
      </rPr>
      <t>Note C</t>
    </r>
  </si>
  <si>
    <t>Balance (Attach 4c, Line 18)</t>
  </si>
  <si>
    <t>ADIT 190-Prorated EOY Balance</t>
  </si>
  <si>
    <t>Note 1</t>
  </si>
  <si>
    <t>Uses a 365 day calendar year.</t>
  </si>
  <si>
    <t>Note 2</t>
  </si>
  <si>
    <t>Projected end of year ADIT must be based on solely on enacted tax law.  No assumptions for future estimated changes in tax law may be forecasted.</t>
  </si>
  <si>
    <t>Substantial portion, if not all, of the ADIT-282 balance is subject to proration.  Explanation must be provided for any portion of balance not subject to proration.</t>
  </si>
  <si>
    <t>Only amounts in ADIT-283 relating to Depreciation, if applicable, are subject to proration.  See Line 44 in Attach 4c and 4d.</t>
  </si>
  <si>
    <t>Only amounts in ADIT-190 related to NOL carryforwards, if applicable, are subject to proration.  See Line 18 in Attach 4c and 4d.</t>
  </si>
  <si>
    <t>Attachment 4c - Accumulated Deferred Income Taxes (ADIT) Worksheet (Beginning of Year)</t>
  </si>
  <si>
    <t>Item</t>
  </si>
  <si>
    <t>Line 30</t>
  </si>
  <si>
    <t>Line 44</t>
  </si>
  <si>
    <t>Line 18</t>
  </si>
  <si>
    <t>Subtotal</t>
  </si>
  <si>
    <t>Sum of Lines 1-4</t>
  </si>
  <si>
    <t xml:space="preserve">In filling out this attachment, a full and complete description of each item and justification for the allocation to Columns B-F and each separate ADIT item will be listed.  Dissimilar items with amounts exceeding $100,000 will be listed separately. </t>
  </si>
  <si>
    <t>Gas, Prod or Other Related</t>
  </si>
  <si>
    <t>Justification</t>
  </si>
  <si>
    <t>NOL Carryforward</t>
  </si>
  <si>
    <t>Amount subject to Proration</t>
  </si>
  <si>
    <t>Subtotal - p234.b</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</si>
  <si>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</si>
  <si>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</si>
  <si>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</si>
  <si>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</si>
  <si>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</si>
  <si>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</si>
  <si>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</si>
  <si>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</si>
  <si>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ADIT- 282</t>
  </si>
  <si>
    <t xml:space="preserve">Subtotal - p274.b </t>
  </si>
  <si>
    <t>Instructions for Account 282:</t>
  </si>
  <si>
    <t>ADIT- 283</t>
  </si>
  <si>
    <t xml:space="preserve">Subtotal - p276.b  </t>
  </si>
  <si>
    <t>Instructions for Account 283:</t>
  </si>
  <si>
    <t>Attachment 4d - Accumulated Deferred Income Taxes (ADIT) Worksheet (End of Year)</t>
  </si>
  <si>
    <t xml:space="preserve">In filling out this attachment, a full and complete description of each item and justification for the allocation to Columns B-F and each separate ADIT item will be listed.  Dissimilar items with amounts exceeding $100,000 will be listed separately.  </t>
  </si>
  <si>
    <t>Subtotal - p234.c</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</si>
  <si>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</si>
  <si>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 xml:space="preserve">Subtotal - p275.k </t>
  </si>
  <si>
    <t xml:space="preserve">Subtotal - p277.k  </t>
  </si>
  <si>
    <t>Attachment 4e - Accumulated Deferred Income Taxes (ADIT) Average Worksheet (True-Up)</t>
  </si>
  <si>
    <t>Attachment 4a or 4e</t>
  </si>
  <si>
    <t>Enter as negative Attachment 4, Page 1, Line 28 for Projection</t>
  </si>
  <si>
    <t>Enter as negative Attachment 4, Page 1, Line 28 for True-up</t>
  </si>
  <si>
    <t>Calculate using 13 month average balance, except ADIT which is calculated in Note D.</t>
  </si>
  <si>
    <t>Prior to obtaining long term debt, the cost of debt, will be 1.99%.  If SCMCN obtains project financing, the long term debt rate will be determined using the methodology in Attachment 8 and Attachment 8 contains a hypothetical example of the internal rate of return methodology; the methodology will be applied to actual amounts for use in Attachment H.  Once SCMCN has long term debt, SCMCN will use its actual cost of long term debt determined in Attachment 5.    The capital structure will be 60% equity and 40% debt during the construction period, after any asset is placed in service, it will be based on the actual capital structure, but capped at 60% equity.</t>
  </si>
  <si>
    <t>13.  Prior to obtaining long term debt, the cost of debt, will be 1.99%.  If SCMCN obtains project financing, the long term debt rate will be determined using the methodology in Attachment 8 and Attachment 8 contains a hypothetical example of the internal rate of return methodology; the methodology will be applied to actual amounts for use in Attachment H.  Once SCMCN has long term debt, SCMCN will use the its actual cost of long term debt determined in Attachment 5.    The capital structure will be 60% equity and 40% debt during the construction period, after any asset is placed in service, it will be based on the actual capital structure.</t>
  </si>
  <si>
    <t>Calculate using 13 month average balance, except ADIT which is calculated based on the average of the beginning balance and a prorated end of year balance as required by Section 1.167(l)-1(h)(6)(ii) of the IRS regulations for purposes of rate projections. An annual true-up is calculated based on an average of the actual beginning of the year and end of the year balances.</t>
  </si>
  <si>
    <t>DP</t>
  </si>
  <si>
    <t>Balance-EOY-Prorated (Attach 4b, Line 14)</t>
  </si>
  <si>
    <t>Balance-EOY-Total (Lines 2+3)</t>
  </si>
  <si>
    <t>Balance-EOY-Total (Lines 9+10)</t>
  </si>
  <si>
    <t>Balance-EOY-Total (Lines 17+18)</t>
  </si>
  <si>
    <t>Balance-EOY-Prorated (Attach 4b, Line 28)</t>
  </si>
  <si>
    <t>Balance-EOY-Prorated (Attach 4b, Line 42)</t>
  </si>
  <si>
    <t>Attachment 4f - Accumulated Deferred Income Taxes (ADIT) Proration Worksheet (True-up)</t>
  </si>
  <si>
    <t xml:space="preserve">Monthly Increment </t>
  </si>
  <si>
    <t>Proration
(d) x (e)</t>
  </si>
  <si>
    <t>Prorated Projected Balance (Cumulative Sum of f)</t>
  </si>
  <si>
    <t>Actual Monthly Activity</t>
  </si>
  <si>
    <t>Difference between projected and actual activity</t>
  </si>
  <si>
    <t>Partially prorate actual activity above Monthly projection</t>
  </si>
  <si>
    <t>Partially prorate actual activity below Monthly projection but increases ADIT</t>
  </si>
  <si>
    <t>Partially prorate actual activity below Monthly projection and is a reduction to ADIT</t>
  </si>
  <si>
    <t>Partially prorated actual balance</t>
  </si>
  <si>
    <r>
      <t>ADIT-282-Proration-</t>
    </r>
    <r>
      <rPr>
        <b/>
        <sz val="10"/>
        <color rgb="FFFF0000"/>
        <rFont val="Times New Roman"/>
        <family val="1"/>
      </rPr>
      <t>Note A</t>
    </r>
  </si>
  <si>
    <r>
      <t>ADIT-283-Proration-</t>
    </r>
    <r>
      <rPr>
        <b/>
        <sz val="10"/>
        <color rgb="FFFF0000"/>
        <rFont val="Times New Roman"/>
        <family val="1"/>
      </rPr>
      <t>Note B</t>
    </r>
  </si>
  <si>
    <r>
      <t>ADIT-190-Proration-</t>
    </r>
    <r>
      <rPr>
        <b/>
        <sz val="10"/>
        <color rgb="FFFF0000"/>
        <rFont val="Times New Roman"/>
        <family val="1"/>
      </rPr>
      <t>Note C</t>
    </r>
  </si>
  <si>
    <t>Balance-EOY-Prorated (Attach 4f, Line 14)</t>
  </si>
  <si>
    <t>Balance-EOY-Prorated (Attach 4f, Line 28)</t>
  </si>
  <si>
    <t>Balance-EOY-Prorated (Attach 4f, Line 42)</t>
  </si>
  <si>
    <t>Calculate using 13 month average balance, except ADIT which is calculated based on the prorated end of year balances as required by Section 1.167(l)-1(h)(6) of the IRS regulations for purposes of rate projections. An annual true-up is calculated based on an average of the actual beginning of the year and end of the year balances for non-plant related ADIT and prorated beginning and end of year balances for plant related ADIT.</t>
  </si>
  <si>
    <t>For rate projections and the annual true-up, ADIT is computed using the prorated end of the year balances as required by Section 1.167(l)-1(h)(6) of the IRS regulations. Attachment 4a calculates the projected ADIT balances on line 28 above based on the prorated ending ADIT balances as calculated on Attachment 4b. For the annual true-up, Attachment 4e calculates the projected ADIT balances on line 28 above based on the prorated ending ADIT balances as calculated on Attachment 4f.</t>
  </si>
  <si>
    <t>Gridliance High Plains LLC</t>
  </si>
  <si>
    <t>Southeast Missouri Assets (excludes Nixa NTC Project)</t>
  </si>
  <si>
    <t>Zone 10 Schedule 11</t>
  </si>
  <si>
    <t>Nixa NTC Project</t>
  </si>
  <si>
    <t>Zone 14</t>
  </si>
  <si>
    <t>Kansas Assets</t>
  </si>
  <si>
    <t>Zone 14 Schedule 11</t>
  </si>
  <si>
    <t>Winfield NTC Project</t>
  </si>
  <si>
    <t>15d</t>
  </si>
  <si>
    <t>15e</t>
  </si>
  <si>
    <t>15f</t>
  </si>
  <si>
    <t>Zone 10</t>
  </si>
  <si>
    <t>3d</t>
  </si>
  <si>
    <t>3e</t>
  </si>
  <si>
    <t>(Excess)/Deficient Deferred Income Taxes - Protected</t>
  </si>
  <si>
    <t>(Excess)/Deficient Deferred Income Taxes - Unprotected</t>
  </si>
  <si>
    <t>Plant related</t>
  </si>
  <si>
    <t>Balance-EOY (Attach 4d, Line 30 less Line 27)</t>
  </si>
  <si>
    <t>Balance-EOY (Attach 4d, Line 44 less Line 41)</t>
  </si>
  <si>
    <t>Balance-EOY (Attach 4d, Line 18 less Line 15)</t>
  </si>
  <si>
    <t xml:space="preserve">WCLTD = Page 4, Line 20 </t>
  </si>
  <si>
    <t>R = Page 4, Line 23</t>
  </si>
  <si>
    <t>(Federal Income Tax Rate)</t>
  </si>
  <si>
    <t>(Line 33 times Line 46)</t>
  </si>
  <si>
    <t>Attachment H, Page 3, Line 40</t>
  </si>
  <si>
    <t>Income Tax Calculation</t>
  </si>
  <si>
    <t>(Line 26 times line 39)</t>
  </si>
  <si>
    <t>**</t>
  </si>
  <si>
    <t>Calculation of Applicable Interest Expense for each ATRR period</t>
  </si>
  <si>
    <t>Calculated Interest</t>
  </si>
  <si>
    <t>Annual</t>
  </si>
  <si>
    <t>(Sum lines 48-59, column f)</t>
  </si>
  <si>
    <t>(Sum lines 97-108, column f)</t>
  </si>
  <si>
    <t>(Sum lines 141 - 152, column f)</t>
  </si>
  <si>
    <t>(Sum lines 188 -199 column f)</t>
  </si>
  <si>
    <t>(Sum lines 230 - 241, column f)</t>
  </si>
  <si>
    <t xml:space="preserve">GidLiance High Plains depreciation and amortization rates may not be changed absent a section </t>
  </si>
  <si>
    <t>Kansas Assets (excludes Winfield NTC Project)</t>
  </si>
  <si>
    <t>Zone 10 (2020 Remaining True-up)</t>
  </si>
  <si>
    <t>Zone 10 Schedule 11  (2020 Remaining True-up)</t>
  </si>
  <si>
    <t>1st Qtr.</t>
  </si>
  <si>
    <t>For  the 12 months ended 12/31/2026</t>
  </si>
  <si>
    <t>GL High Plains</t>
  </si>
  <si>
    <t>2026 Projections</t>
  </si>
  <si>
    <t>Denotes Manual Input Fields</t>
  </si>
  <si>
    <t>Q3 2025</t>
  </si>
  <si>
    <t>Deferreds</t>
  </si>
  <si>
    <t>GL High Plains (1314A &amp; B)</t>
  </si>
  <si>
    <t>Fed Rate</t>
  </si>
  <si>
    <t/>
  </si>
  <si>
    <t>State Rate</t>
  </si>
  <si>
    <t>Dx</t>
  </si>
  <si>
    <t>Tx</t>
  </si>
  <si>
    <t>FBOS</t>
  </si>
  <si>
    <t>Code</t>
  </si>
  <si>
    <t>Name</t>
  </si>
  <si>
    <t>Ending Balance</t>
  </si>
  <si>
    <t>Current Activity</t>
  </si>
  <si>
    <t>Comments</t>
  </si>
  <si>
    <t>Beginning Balance</t>
  </si>
  <si>
    <t>9190110/9190210</t>
  </si>
  <si>
    <t>DTA - Non Current</t>
  </si>
  <si>
    <t>DEP157</t>
  </si>
  <si>
    <t>Amortization of Book Goodwill</t>
  </si>
  <si>
    <t>Exclude, Below the line</t>
  </si>
  <si>
    <t>RES136</t>
  </si>
  <si>
    <t>Other Accrued Liabilities</t>
  </si>
  <si>
    <t>TAXCR_190</t>
  </si>
  <si>
    <t>ITC &amp; Reg Liabilities</t>
  </si>
  <si>
    <t>Exclude, balance sheet only</t>
  </si>
  <si>
    <t>TAXCR_ST_190</t>
  </si>
  <si>
    <t>FAS109 - 190</t>
  </si>
  <si>
    <t>Total 9190110/9190210</t>
  </si>
  <si>
    <t>9282110/9282210</t>
  </si>
  <si>
    <t>DTL - Property</t>
  </si>
  <si>
    <t>AFD101</t>
  </si>
  <si>
    <t>AFUDC Debt</t>
  </si>
  <si>
    <t>AFUDC_FED_282</t>
  </si>
  <si>
    <t>AFUDC Equity Def Taxes</t>
  </si>
  <si>
    <t>AFUDC_ST_282</t>
  </si>
  <si>
    <t>ATTD_TAX_REFORM_282</t>
  </si>
  <si>
    <t>Excess Deferred Taxes - Tax Reform - 282</t>
  </si>
  <si>
    <t>CAC101</t>
  </si>
  <si>
    <t>Method Life CIAC</t>
  </si>
  <si>
    <t>DEP101</t>
  </si>
  <si>
    <t>Tax Depreciation</t>
  </si>
  <si>
    <t>DEP103</t>
  </si>
  <si>
    <t>Reversal of Book Depreciation</t>
  </si>
  <si>
    <t>DEP106</t>
  </si>
  <si>
    <t>Reclass Book Depr to AFUDC Depr</t>
  </si>
  <si>
    <t>DEP144</t>
  </si>
  <si>
    <t>Tax/Book Depr Diff</t>
  </si>
  <si>
    <t>EMP803</t>
  </si>
  <si>
    <t>Welfare Capitalized</t>
  </si>
  <si>
    <t>INT101</t>
  </si>
  <si>
    <t>Method Life CPI</t>
  </si>
  <si>
    <t>REM101</t>
  </si>
  <si>
    <t>Cost of Removal</t>
  </si>
  <si>
    <t>RSH101</t>
  </si>
  <si>
    <t>Computer Software</t>
  </si>
  <si>
    <t>SAL101</t>
  </si>
  <si>
    <t>Tax Gain/Loss</t>
  </si>
  <si>
    <t>TAXCR_282</t>
  </si>
  <si>
    <t>EQ AFUDC Def TX &amp; SFAS 109</t>
  </si>
  <si>
    <t>Total 9282110/9282210</t>
  </si>
  <si>
    <t>9282800/9190751</t>
  </si>
  <si>
    <t>State NOL</t>
  </si>
  <si>
    <t>Total 9282800/9190751</t>
  </si>
  <si>
    <t>9283110/9283210</t>
  </si>
  <si>
    <t>DTL - Non Current</t>
  </si>
  <si>
    <t>AFD105</t>
  </si>
  <si>
    <t>AFUDC Debt - Carrying Charges</t>
  </si>
  <si>
    <t>AFUDC_FED_283</t>
  </si>
  <si>
    <t>AFUDC Equity Gross-Up</t>
  </si>
  <si>
    <t>AFUDC_ST_283</t>
  </si>
  <si>
    <t>Total 9283110/9283210</t>
  </si>
  <si>
    <t>9/10/2025 1:35:05 PM</t>
  </si>
  <si>
    <t>NextEra Energy, Inc. --- PRODUCTION---</t>
  </si>
  <si>
    <t>SubConsolidated Provision Report (USD)</t>
  </si>
  <si>
    <t>2025.08 M08 Single Dataset, Z_NEET_11_GL HIGH PLAINS (1314A_1314B)</t>
  </si>
  <si>
    <t>1314A</t>
  </si>
  <si>
    <t>1314B</t>
  </si>
  <si>
    <t>TOTAL</t>
  </si>
  <si>
    <t>GridLiance High Plains - Above</t>
  </si>
  <si>
    <t>GridLiance High Plains - Below</t>
  </si>
  <si>
    <t>Total Pre-Tax Book Income:</t>
  </si>
  <si>
    <t>UPTBI: Pre-Tax Book Income</t>
  </si>
  <si>
    <t>Total Total Pre-Tax Book Income</t>
  </si>
  <si>
    <t>Deductible State Tax:</t>
  </si>
  <si>
    <t>KS: Kansas</t>
  </si>
  <si>
    <t>MO: Missouri</t>
  </si>
  <si>
    <t>OK: Oklahoma</t>
  </si>
  <si>
    <t>Total Deductible State Tax</t>
  </si>
  <si>
    <t>Permanent Differences:</t>
  </si>
  <si>
    <t>Annualized</t>
  </si>
  <si>
    <t>Tax Affected</t>
  </si>
  <si>
    <t>AFD102: AFUDC Depreciation</t>
  </si>
  <si>
    <t>AFD103: AFUDC Equity</t>
  </si>
  <si>
    <t>MEL101: Business Meals</t>
  </si>
  <si>
    <t>Total Permanent Differences</t>
  </si>
  <si>
    <t>Financial Taxable Income</t>
  </si>
  <si>
    <t>Temporary Differences:</t>
  </si>
  <si>
    <t>AFD101: AFUDC Debt</t>
  </si>
  <si>
    <t>DEP101: Tax Depreciation</t>
  </si>
  <si>
    <t>DEP103: Reversal of Book Depreciation</t>
  </si>
  <si>
    <t>DEP106: Reclass Book Depr to AFUDC Depr</t>
  </si>
  <si>
    <t>DEP157: Amortization of Book Goodwill</t>
  </si>
  <si>
    <t>EMP803: Welfare Capitalized</t>
  </si>
  <si>
    <t>INT101: Method Life CPI</t>
  </si>
  <si>
    <t>REM101: Cost of Removal</t>
  </si>
  <si>
    <t>RES136: Other Accrued Liabilities</t>
  </si>
  <si>
    <t>SAL101: Tax Gain/Loss</t>
  </si>
  <si>
    <t>Total Temporary Differences</t>
  </si>
  <si>
    <t>Federal Taxable Income (Pre-NOL)</t>
  </si>
  <si>
    <t>NOL Reclass</t>
  </si>
  <si>
    <t>Federal Taxable Income (Post-NOL)</t>
  </si>
  <si>
    <t>Unit Tax Rate</t>
  </si>
  <si>
    <t> </t>
  </si>
  <si>
    <t>Federal Tax - Current</t>
  </si>
  <si>
    <t>After Tax Temp Differences:</t>
  </si>
  <si>
    <t>Total After Tax Temp Differences</t>
  </si>
  <si>
    <t>Cash Tax Adjustments</t>
  </si>
  <si>
    <t>Return Basis Provision</t>
  </si>
  <si>
    <t>True-Ups:</t>
  </si>
  <si>
    <t>Current Deferred Reclass</t>
  </si>
  <si>
    <t>Total True-Ups</t>
  </si>
  <si>
    <t>Non-Cash Tax Adjustments:</t>
  </si>
  <si>
    <t>NC_RTP_2024_PERM: NC_RTP_2024_PERM</t>
  </si>
  <si>
    <t>NC_RTP_2024_TEMP: NC_RTP_2024_TEMP</t>
  </si>
  <si>
    <t>Total Non-Cash Tax Adjustments</t>
  </si>
  <si>
    <t>Total Current Federal Provision</t>
  </si>
  <si>
    <t>Deferred Tax Provision:</t>
  </si>
  <si>
    <t>BDTPBS: Begin Deferred Tax Per B/S</t>
  </si>
  <si>
    <t>BSO: + Bal Sheet Only Adjustment</t>
  </si>
  <si>
    <t>EDTPBS: - Ending Deferred Tax Per B/S</t>
  </si>
  <si>
    <t>Total Deferred Tax Provision</t>
  </si>
  <si>
    <t>Equity Adjustment</t>
  </si>
  <si>
    <t>Total Federal Tax Provision</t>
  </si>
  <si>
    <t>Total State Tax Provision:</t>
  </si>
  <si>
    <t>SCTP: State Current Tax Provision</t>
  </si>
  <si>
    <t>SDTP: State Deferred Tax Provision</t>
  </si>
  <si>
    <t>Total State Tax Provision</t>
  </si>
  <si>
    <t>Total Tax Provision</t>
  </si>
  <si>
    <t>Effective Tax Rate</t>
  </si>
  <si>
    <t>GLHP</t>
  </si>
  <si>
    <t>Excess Deferred Taxes</t>
  </si>
  <si>
    <t>TX</t>
  </si>
  <si>
    <t>DX</t>
  </si>
  <si>
    <t>Book Life</t>
  </si>
  <si>
    <t>Projection for the 12 Months Ended 12/31/2026</t>
  </si>
  <si>
    <t>For the 12 Months Ended 12/31/2026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</si>
</sst>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5">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quot;$&quot;#,##0.0000"/>
    <numFmt numFmtId="178" formatCode="0_);\(0\)"/>
    <numFmt numFmtId="179" formatCode="&quot;$&quot;#,##0.0"/>
    <numFmt numFmtId="180" formatCode="_(* #,##0.0_);_(* \(#,##0.0\);_(* &quot;-&quot;??_);_(@_)"/>
    <numFmt numFmtId="181" formatCode="#,##0.0_);\(#,##0.0\)"/>
    <numFmt numFmtId="182" formatCode="0.0000%"/>
    <numFmt numFmtId="183" formatCode="&quot;$&quot;#,##0.000_);\(&quot;$&quot;#,##0.000\)"/>
    <numFmt numFmtId="184" formatCode="&quot;$&quot;#,##0.0_);\(&quot;$&quot;#,##0.0\)"/>
    <numFmt numFmtId="185" formatCode="#,##0.000_);\(#,##0.000\)"/>
    <numFmt numFmtId="186" formatCode="_(* #,##0.0000_);_(* \(#,##0.0000\);_(* &quot;-&quot;??_);_(@_)"/>
    <numFmt numFmtId="187" formatCode="_(* #,##0.00000_);_(* \(#,##0.00000\);_(* &quot;-&quot;??_);_(@_)"/>
    <numFmt numFmtId="188" formatCode="_(* #,##0.0\¢_m;[Red]_(* \-#,##0.0\¢_m;[Green]_(* 0.0\¢_m;_(@_)_%"/>
    <numFmt numFmtId="189" formatCode="_(* #,##0.00\¢_m;[Red]_(* \-#,##0.00\¢_m;[Green]_(* 0.00\¢_m;_(@_)_%"/>
    <numFmt numFmtId="190" formatCode="_(* #,##0.000\¢_m;[Red]_(* \-#,##0.000\¢_m;[Green]_(* 0.000\¢_m;_(@_)_%"/>
    <numFmt numFmtId="191" formatCode="_(_(\£* #,##0_)_%;[Red]_(\(\£* #,##0\)_%;[Green]_(_(\£* #,##0_)_%;_(@_)_%"/>
    <numFmt numFmtId="192" formatCode="_(_(\£* #,##0.0_)_%;[Red]_(\(\£* #,##0.0\)_%;[Green]_(_(\£* #,##0.0_)_%;_(@_)_%"/>
    <numFmt numFmtId="193" formatCode="_(_(\£* #,##0.00_)_%;[Red]_(\(\£* #,##0.00\)_%;[Green]_(_(\£* #,##0.00_)_%;_(@_)_%"/>
    <numFmt numFmtId="194" formatCode="0.0%_);\(0.0%\)"/>
    <numFmt numFmtId="195" formatCode="\•\ \ @"/>
    <numFmt numFmtId="196" formatCode="_(_(\•_ #0_)_%;[Red]_(_(\•_ \-#0\)_%;[Green]_(_(\•_ #0_)_%;_(_(\•_ @_)_%"/>
    <numFmt numFmtId="197" formatCode="_(_(_•_ \•_ #0_)_%;[Red]_(_(_•_ \•_ \-#0\)_%;[Green]_(_(_•_ \•_ #0_)_%;_(_(_•_ \•_ @_)_%"/>
    <numFmt numFmtId="198" formatCode="_(_(_•_ _•_ \•_ #0_)_%;[Red]_(_(_•_ _•_ \•_ \-#0\)_%;[Green]_(_(_•_ _•_ \•_ #0_)_%;_(_(_•_ \•_ @_)_%"/>
    <numFmt numFmtId="199" formatCode="#,##0,_);\(#,##0,\)"/>
    <numFmt numFmtId="200" formatCode="0.0,_);\(0.0,\)"/>
    <numFmt numFmtId="201" formatCode="0.00,_);\(0.00,\)"/>
    <numFmt numFmtId="202" formatCode="_(_(_$* #,##0.0_)_%;[Red]_(\(_$* #,##0.0\)_%;[Green]_(_(_$* #,##0.0_)_%;_(@_)_%"/>
    <numFmt numFmtId="203" formatCode="_(_(_$* #,##0.00_)_%;[Red]_(\(_$* #,##0.00\)_%;[Green]_(_(_$* #,##0.00_)_%;_(@_)_%"/>
    <numFmt numFmtId="204" formatCode="_(_(_$* #,##0.000_)_%;[Red]_(\(_$* #,##0.000\)_%;[Green]_(_(_$* #,##0.000_)_%;_(@_)_%"/>
    <numFmt numFmtId="205" formatCode="_._.* #,##0.0_)_%;_._.* \(#,##0.0\)_%;_._.* \ ?_)_%"/>
    <numFmt numFmtId="206" formatCode="_._.* #,##0.00_)_%;_._.* \(#,##0.00\)_%;_._.* \ ?_)_%"/>
    <numFmt numFmtId="207" formatCode="_._.* #,##0.000_)_%;_._.* \(#,##0.000\)_%;_._.* \ ?_)_%"/>
    <numFmt numFmtId="208" formatCode="_._.* #,##0.0000_)_%;_._.* \(#,##0.0000\)_%;_._.* \ ?_)_%"/>
    <numFmt numFmtId="209" formatCode="_(_(&quot;$&quot;* #,##0.0_)_%;[Red]_(\(&quot;$&quot;* #,##0.0\)_%;[Green]_(_(&quot;$&quot;* #,##0.0_)_%;_(@_)_%"/>
    <numFmt numFmtId="210" formatCode="_(_(&quot;$&quot;* #,##0.00_)_%;[Red]_(\(&quot;$&quot;* #,##0.00\)_%;[Green]_(_(&quot;$&quot;* #,##0.00_)_%;_(@_)_%"/>
    <numFmt numFmtId="211" formatCode="_(_(&quot;$&quot;* #,##0.000_)_%;[Red]_(\(&quot;$&quot;* #,##0.000\)_%;[Green]_(_(&quot;$&quot;* #,##0.000_)_%;_(@_)_%"/>
    <numFmt numFmtId="212" formatCode="_._.&quot;$&quot;* #,##0.0_)_%;_._.&quot;$&quot;* \(#,##0.0\)_%;_._.&quot;$&quot;* \ ?_)_%"/>
    <numFmt numFmtId="213" formatCode="_._.&quot;$&quot;* #,##0.00_)_%;_._.&quot;$&quot;* \(#,##0.00\)_%;_._.&quot;$&quot;* \ ?_)_%"/>
    <numFmt numFmtId="214" formatCode="_._.&quot;$&quot;* #,##0.000_)_%;_._.&quot;$&quot;* \(#,##0.000\)_%;_._.&quot;$&quot;* \ ?_)_%"/>
    <numFmt numFmtId="215" formatCode="_._.&quot;$&quot;* #,##0.0000_)_%;_._.&quot;$&quot;* \(#,##0.0000\)_%;_._.&quot;$&quot;* \ ?_)_%"/>
    <numFmt numFmtId="216" formatCode="&quot;$&quot;#,##0,_);\(&quot;$&quot;#,##0,\)"/>
    <numFmt numFmtId="217" formatCode="&quot;$&quot;0.0,_);\(&quot;$&quot;0.0,\)"/>
    <numFmt numFmtId="218" formatCode="&quot;$&quot;0.00,_);\(&quot;$&quot;0.00,\)"/>
    <numFmt numFmtId="219" formatCode="_(* dd\-mmm\-yy_)_%"/>
    <numFmt numFmtId="220" formatCode="_(* dd\ mmmm\ yyyy_)_%"/>
    <numFmt numFmtId="221" formatCode="_(* mmmm\ dd\,\ yyyy_)_%"/>
    <numFmt numFmtId="222" formatCode="_(* dd\.mm\.yyyy_)_%"/>
    <numFmt numFmtId="223" formatCode="_(* mm/dd/yyyy_)_%"/>
    <numFmt numFmtId="224" formatCode="m/d/yy;@"/>
    <numFmt numFmtId="225" formatCode="#,##0.0\x_);\(#,##0.0\x\)"/>
    <numFmt numFmtId="226" formatCode="#,##0.00\x_);\(#,##0.00\x\)"/>
    <numFmt numFmtId="227" formatCode="[$€-2]\ #,##0_);\([$€-2]\ #,##0\)"/>
    <numFmt numFmtId="228" formatCode="[$€-2]\ #,##0.0_);\([$€-2]\ #,##0.0\)"/>
    <numFmt numFmtId="229" formatCode="_([$€-2]* #,##0.00_);_([$€-2]* \(#,##0.00\);_([$€-2]* &quot;-&quot;??_)"/>
    <numFmt numFmtId="230" formatCode="General_)_%"/>
    <numFmt numFmtId="231" formatCode="_(_(#0_)_%;[Red]_(_(\-#0\)_%;[Green]_(_(#0_)_%;_(_(@_)_%"/>
    <numFmt numFmtId="232" formatCode="_(_(_•_ #0_)_%;[Red]_(_(_•_ \-#0\)_%;[Green]_(_(_•_ #0_)_%;_(_(_•_ @_)_%"/>
    <numFmt numFmtId="233" formatCode="_(_(_•_ _•_ #0_)_%;[Red]_(_(_•_ _•_ \-#0\)_%;[Green]_(_(_•_ _•_ #0_)_%;_(_(_•_ _•_ @_)_%"/>
    <numFmt numFmtId="234" formatCode="_(_(_•_ _•_ _•_ #0_)_%;[Red]_(_(_•_ _•_ _•_ \-#0\)_%;[Green]_(_(_•_ _•_ _•_ #0_)_%;_(_(_•_ _•_ _•_ @_)_%"/>
    <numFmt numFmtId="235" formatCode="#,##0\x;\(#,##0\x\)"/>
    <numFmt numFmtId="236" formatCode="0.0\x;\(0.0\x\)"/>
    <numFmt numFmtId="237" formatCode="#,##0.00\x;\(#,##0.00\x\)"/>
    <numFmt numFmtId="238" formatCode="#,##0.000\x;\(#,##0.000\x\)"/>
    <numFmt numFmtId="239" formatCode="0.0_);\(0.0\)"/>
    <numFmt numFmtId="240" formatCode="0%;\(0%\)"/>
    <numFmt numFmtId="241" formatCode="0.00\ \x_);\(0.00\ \x\)"/>
    <numFmt numFmtId="242" formatCode="_(* #,##0_);_(* \(#,##0\);_(* &quot;-&quot;????_);_(@_)"/>
    <numFmt numFmtId="243" formatCode="0__"/>
    <numFmt numFmtId="244" formatCode="h:mmAM/PM"/>
    <numFmt numFmtId="245" formatCode="0&quot; E&quot;"/>
    <numFmt numFmtId="246" formatCode="yyyy"/>
    <numFmt numFmtId="247" formatCode="0.0%;\(0.0%\)"/>
    <numFmt numFmtId="248" formatCode="0.00%_);\(0.00%\)"/>
    <numFmt numFmtId="249" formatCode="0.000%_);\(0.000%\)"/>
    <numFmt numFmtId="250" formatCode="_(0_)%;\(0\)%;\ \ ?_)%"/>
    <numFmt numFmtId="251" formatCode="_._._(* 0_)%;_._.* \(0\)%;_._._(* \ ?_)%"/>
    <numFmt numFmtId="252" formatCode="0%_);\(0%\)"/>
    <numFmt numFmtId="253" formatCode="_(* #,##0_)_%;[Red]_(* \(#,##0\)_%;[Green]_(* 0_)_%;_(@_)_%"/>
    <numFmt numFmtId="254" formatCode="_(* #,##0.0%_);[Red]_(* \-#,##0.0%_);[Green]_(* 0.0%_);_(@_)_%"/>
    <numFmt numFmtId="255" formatCode="_(* #,##0.00%_);[Red]_(* \-#,##0.00%_);[Green]_(* 0.00%_);_(@_)_%"/>
    <numFmt numFmtId="256" formatCode="_(* #,##0.000%_);[Red]_(* \-#,##0.000%_);[Green]_(* 0.000%_);_(@_)_%"/>
    <numFmt numFmtId="257" formatCode="_(0.0_)%;\(0.0\)%;\ \ ?_)%"/>
    <numFmt numFmtId="258" formatCode="_._._(* 0.0_)%;_._.* \(0.0\)%;_._._(* \ ?_)%"/>
    <numFmt numFmtId="259" formatCode="_(0.00_)%;\(0.00\)%;\ \ ?_)%"/>
    <numFmt numFmtId="260" formatCode="_._._(* 0.00_)%;_._.* \(0.00\)%;_._._(* \ ?_)%"/>
    <numFmt numFmtId="261" formatCode="_(0.000_)%;\(0.000\)%;\ \ ?_)%"/>
    <numFmt numFmtId="262" formatCode="_._._(* 0.000_)%;_._.* \(0.000\)%;_._._(* \ ?_)%"/>
    <numFmt numFmtId="263" formatCode="_(0.0000_)%;\(0.0000\)%;\ \ ?_)%"/>
    <numFmt numFmtId="264" formatCode="_._._(* 0.0000_)%;_._.* \(0.0000\)%;_._._(* \ ?_)%"/>
    <numFmt numFmtId="265" formatCode="mmmm\ dd\,\ yy"/>
    <numFmt numFmtId="266" formatCode="0.0\x"/>
    <numFmt numFmtId="267" formatCode="_(* #,##0_);_(* \(#,##0\);_(* \ ?_)"/>
    <numFmt numFmtId="268" formatCode="_(* #,##0.0_);_(* \(#,##0.0\);_(* \ ?_)"/>
    <numFmt numFmtId="269" formatCode="_(* #,##0.00_);_(* \(#,##0.00\);_(* \ ?_)"/>
    <numFmt numFmtId="270" formatCode="_(* #,##0.000_);_(* \(#,##0.000\);_(* \ ?_)"/>
    <numFmt numFmtId="271" formatCode="_(&quot;$&quot;* #,##0_);_(&quot;$&quot;* \(#,##0\);_(&quot;$&quot;* \ ?_)"/>
    <numFmt numFmtId="272" formatCode="_(&quot;$&quot;* #,##0.0_);_(&quot;$&quot;* \(#,##0.0\);_(&quot;$&quot;* \ ?_)"/>
    <numFmt numFmtId="273" formatCode="_(&quot;$&quot;* #,##0.00_);_(&quot;$&quot;* \(#,##0.00\);_(&quot;$&quot;* \ ?_)"/>
    <numFmt numFmtId="274" formatCode="_(&quot;$&quot;* #,##0.000_);_(&quot;$&quot;* \(#,##0.000\);_(&quot;$&quot;* \ ?_)"/>
    <numFmt numFmtId="275" formatCode="0000&quot;A&quot;"/>
    <numFmt numFmtId="276" formatCode="0&quot;E&quot;"/>
    <numFmt numFmtId="277" formatCode="0000&quot;E&quot;"/>
    <numFmt numFmtId="278" formatCode="_(&quot;$&quot;* #,##0.0000_);_(&quot;$&quot;* \(#,##0.0000\);_(&quot;$&quot;* &quot;-&quot;??_);_(@_)"/>
    <numFmt numFmtId="279" formatCode="_(* #,##0.0000000_);_(* \(#,##0.0000000\);_(* &quot;-&quot;??_);_(@_)"/>
    <numFmt numFmtId="280" formatCode="_(* #,##0.00000_);_(* \(#,##0.00000\);_(* &quot;-&quot;?????_);_(@_)"/>
    <numFmt numFmtId="281" formatCode="_(* #,##0.000_);_(* \(#,##0.000\);_(* &quot;-&quot;??_);_(@_)"/>
    <numFmt numFmtId="282" formatCode="[&gt;=0]#,##0;[&lt;0]\(#,##0\)"/>
  </numFmts>
  <fonts count="128">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40"/>
      <name val="Times New Roman"/>
      <family val="1"/>
    </font>
    <font>
      <sz val="10"/>
      <color indexed="10"/>
      <name val="Times New Roman"/>
      <family val="1"/>
    </font>
    <font>
      <sz val="10"/>
      <color indexed="17"/>
      <name val="Times New Roman"/>
      <family val="1"/>
    </font>
    <font>
      <b/>
      <u/>
      <sz val="10"/>
      <name val="Times New Roman"/>
      <family val="1"/>
    </font>
    <font>
      <sz val="10"/>
      <color indexed="8"/>
      <name val="Times New Roman"/>
      <family val="1"/>
    </font>
    <font>
      <sz val="10"/>
      <color indexed="10"/>
      <name val="Times New Roman"/>
      <family val="1"/>
    </font>
    <font>
      <vertAlign val="superscript"/>
      <sz val="10"/>
      <name val="Times New Roman"/>
      <family val="1"/>
    </font>
    <font>
      <strike/>
      <sz val="10"/>
      <color indexed="12"/>
      <name val="Times New Roman"/>
      <family val="1"/>
    </font>
    <font>
      <b/>
      <i/>
      <strike/>
      <sz val="10"/>
      <name val="Times New Roman"/>
      <family val="1"/>
    </font>
    <font>
      <strike/>
      <sz val="10"/>
      <color indexed="10"/>
      <name val="Times New Roman"/>
      <family val="1"/>
    </font>
    <font>
      <b/>
      <i/>
      <sz val="10"/>
      <color indexed="10"/>
      <name val="Times New Roman"/>
      <family val="1"/>
    </font>
    <font>
      <b/>
      <sz val="10"/>
      <color indexed="12"/>
      <name val="Times New Roman"/>
      <family val="1"/>
    </font>
    <font>
      <b/>
      <i/>
      <sz val="10"/>
      <name val="Times New Roman"/>
      <family val="1"/>
    </font>
    <font>
      <u/>
      <sz val="12"/>
      <name val="Arial"/>
      <family val="2"/>
    </font>
    <font>
      <b/>
      <u/>
      <sz val="10"/>
      <name val="Arial"/>
      <family val="2"/>
    </font>
    <font>
      <sz val="12"/>
      <color indexed="10"/>
      <name val="Arial MT"/>
    </font>
    <font>
      <sz val="11"/>
      <name val="Calibri"/>
      <family val="2"/>
    </font>
    <font>
      <sz val="10"/>
      <color indexed="8"/>
      <name val="Arial"/>
      <family val="2"/>
    </font>
    <font>
      <sz val="9"/>
      <name val="Helv"/>
    </font>
    <font>
      <u/>
      <sz val="11"/>
      <name val="Garamond"/>
      <family val="1"/>
    </font>
    <font>
      <sz val="11"/>
      <name val="Garamond"/>
      <family val="1"/>
    </font>
    <font>
      <b/>
      <sz val="11"/>
      <name val="Garamond"/>
      <family val="1"/>
    </font>
    <font>
      <sz val="10"/>
      <color indexed="56"/>
      <name val="Times New Roman"/>
      <family val="1"/>
    </font>
    <font>
      <sz val="10"/>
      <name val="Arial Narrow"/>
      <family val="2"/>
    </font>
    <font>
      <sz val="11"/>
      <color theme="1"/>
      <name val="Calibri"/>
      <family val="2"/>
      <scheme val="minor"/>
    </font>
    <font>
      <vertAlign val="superscript"/>
      <sz val="10"/>
      <color theme="1"/>
      <name val="Times New Roman"/>
      <family val="1"/>
    </font>
    <font>
      <sz val="10"/>
      <color rgb="FFFF0000"/>
      <name val="Times New Roman"/>
      <family val="1"/>
    </font>
    <font>
      <b/>
      <sz val="10"/>
      <color rgb="FFFF0000"/>
      <name val="Arial Narrow"/>
      <family val="2"/>
    </font>
    <font>
      <b/>
      <sz val="10"/>
      <color rgb="FFFF0000"/>
      <name val="Times New Roman"/>
      <family val="1"/>
    </font>
    <font>
      <strike/>
      <sz val="10"/>
      <color rgb="FFFF0000"/>
      <name val="Times New Roman"/>
      <family val="1"/>
    </font>
    <font>
      <sz val="10"/>
      <color rgb="FF000000"/>
      <name val="Times New Roman"/>
      <family val="1"/>
    </font>
    <font>
      <sz val="11"/>
      <color theme="1"/>
      <name val="Times New Roman"/>
      <family val="2"/>
    </font>
    <font>
      <sz val="12"/>
      <name val="Arial MT"/>
      <family val="2"/>
    </font>
    <font>
      <sz val="10"/>
      <color theme="1"/>
      <name val="Calibri"/>
      <family val="2"/>
    </font>
    <font>
      <sz val="8"/>
      <color rgb="FF000000"/>
      <name val="Verdana"/>
      <family val="2"/>
    </font>
    <font>
      <u/>
      <sz val="11"/>
      <color theme="10"/>
      <name val="Calibri"/>
      <family val="2"/>
      <scheme val="minor"/>
    </font>
    <font>
      <sz val="11"/>
      <color indexed="8"/>
      <name val="Calibri"/>
      <family val="2"/>
      <scheme val="minor"/>
    </font>
    <font>
      <sz val="9"/>
      <color indexed="81"/>
      <name val="Tahoma"/>
      <family val="2"/>
    </font>
    <font>
      <b/>
      <sz val="9"/>
      <color indexed="81"/>
      <name val="Tahoma"/>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s>
  <fills count="26">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indexed="42"/>
        <bgColor indexed="64"/>
      </patternFill>
    </fill>
    <fill>
      <patternFill patternType="solid">
        <fgColor theme="1"/>
        <bgColor indexed="64"/>
      </patternFill>
    </fill>
    <fill>
      <patternFill patternType="solid">
        <fgColor rgb="FFFFFF99"/>
        <bgColor indexed="64"/>
      </patternFill>
    </fill>
    <fill>
      <patternFill patternType="solid">
        <fgColor theme="0"/>
        <bgColor indexed="64"/>
      </patternFill>
    </fill>
    <fill>
      <patternFill patternType="solid">
        <fgColor rgb="FFFF00FF"/>
        <bgColor indexed="64"/>
      </patternFill>
    </fill>
    <fill>
      <patternFill patternType="solid">
        <fgColor rgb="FFFFC000"/>
        <bgColor indexed="64"/>
      </patternFill>
    </fill>
    <fill>
      <patternFill patternType="solid">
        <fgColor rgb="FFFFFF99"/>
        <bgColor rgb="FF000000"/>
      </patternFill>
    </fill>
    <fill>
      <patternFill patternType="solid">
        <fgColor rgb="FFF1F5FB"/>
        <bgColor rgb="FF000000"/>
      </patternFill>
    </fill>
    <fill>
      <patternFill patternType="solid">
        <fgColor rgb="FFFFFFCC"/>
        <bgColor indexed="64"/>
      </patternFill>
    </fill>
    <fill>
      <patternFill patternType="solid">
        <fgColor rgb="FF92D050"/>
        <bgColor indexed="64"/>
      </patternFill>
    </fill>
    <fill>
      <patternFill patternType="solid">
        <fgColor rgb="FFFFFF00"/>
        <bgColor indexed="64"/>
      </patternFill>
    </fill>
  </fills>
  <borders count="50">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rgb="FF808080"/>
      </left>
      <right style="thin">
        <color rgb="FF808080"/>
      </right>
      <top style="thin">
        <color rgb="FF808080"/>
      </top>
      <bottom style="thin">
        <color rgb="FF808080"/>
      </bottom>
      <diagonal/>
    </border>
    <border>
      <left/>
      <right/>
      <top style="thin">
        <color indexed="64"/>
      </top>
      <bottom style="medium">
        <color indexed="64"/>
      </bottom>
      <diagonal/>
    </border>
  </borders>
  <cellStyleXfs count="487">
    <xf numFmtId="174" fontId="0" fillId="0" borderId="0" applyProtection="0"/>
    <xf numFmtId="0" fontId="14" fillId="0" borderId="0"/>
    <xf numFmtId="188" fontId="52" fillId="0" borderId="0" applyFont="0" applyFill="0" applyBorder="0" applyAlignment="0" applyProtection="0"/>
    <xf numFmtId="189" fontId="52" fillId="0" borderId="0" applyFont="0" applyFill="0" applyBorder="0" applyAlignment="0" applyProtection="0"/>
    <xf numFmtId="190" fontId="52" fillId="0" borderId="0" applyFont="0" applyFill="0" applyBorder="0" applyAlignment="0" applyProtection="0"/>
    <xf numFmtId="191" fontId="52" fillId="0" borderId="0" applyFont="0" applyFill="0" applyBorder="0" applyAlignment="0" applyProtection="0"/>
    <xf numFmtId="192" fontId="52" fillId="0" borderId="0" applyFont="0" applyFill="0" applyBorder="0" applyAlignment="0" applyProtection="0"/>
    <xf numFmtId="193" fontId="52" fillId="0" borderId="0" applyFont="0" applyFill="0" applyBorder="0" applyAlignment="0" applyProtection="0"/>
    <xf numFmtId="0" fontId="22" fillId="0" borderId="0"/>
    <xf numFmtId="194" fontId="14" fillId="2" borderId="0" applyNumberFormat="0" applyFill="0" applyBorder="0" applyAlignment="0" applyProtection="0">
      <alignment horizontal="right" vertical="center"/>
    </xf>
    <xf numFmtId="194" fontId="46" fillId="0" borderId="0" applyNumberFormat="0" applyFill="0" applyBorder="0" applyAlignment="0" applyProtection="0"/>
    <xf numFmtId="0" fontId="14" fillId="0" borderId="1" applyNumberFormat="0" applyFont="0" applyFill="0" applyAlignment="0" applyProtection="0"/>
    <xf numFmtId="195" fontId="44" fillId="0" borderId="0" applyFont="0" applyFill="0" applyBorder="0" applyAlignment="0" applyProtection="0"/>
    <xf numFmtId="196" fontId="52" fillId="0" borderId="0" applyFont="0" applyFill="0" applyBorder="0" applyProtection="0">
      <alignment horizontal="left"/>
    </xf>
    <xf numFmtId="197" fontId="52" fillId="0" borderId="0" applyFont="0" applyFill="0" applyBorder="0" applyProtection="0">
      <alignment horizontal="left"/>
    </xf>
    <xf numFmtId="198" fontId="52" fillId="0" borderId="0" applyFont="0" applyFill="0" applyBorder="0" applyProtection="0">
      <alignment horizontal="left"/>
    </xf>
    <xf numFmtId="37" fontId="53" fillId="0" borderId="0" applyFont="0" applyFill="0" applyBorder="0" applyAlignment="0" applyProtection="0">
      <alignment vertical="center"/>
      <protection locked="0"/>
    </xf>
    <xf numFmtId="199" fontId="54" fillId="0" borderId="0" applyFont="0" applyFill="0" applyBorder="0" applyAlignment="0" applyProtection="0"/>
    <xf numFmtId="0" fontId="55" fillId="0" borderId="0"/>
    <xf numFmtId="0" fontId="55" fillId="0" borderId="0"/>
    <xf numFmtId="174" fontId="12" fillId="0" borderId="0" applyFill="0"/>
    <xf numFmtId="174" fontId="12" fillId="0" borderId="0">
      <alignment horizontal="center"/>
    </xf>
    <xf numFmtId="0" fontId="12" fillId="0" borderId="0" applyFill="0">
      <alignment horizontal="center"/>
    </xf>
    <xf numFmtId="174" fontId="13" fillId="0" borderId="2" applyFill="0"/>
    <xf numFmtId="0" fontId="14" fillId="0" borderId="0" applyFont="0" applyAlignment="0"/>
    <xf numFmtId="0" fontId="15" fillId="0" borderId="0" applyFill="0">
      <alignment vertical="top"/>
    </xf>
    <xf numFmtId="0" fontId="13" fillId="0" borderId="0" applyFill="0">
      <alignment horizontal="left" vertical="top"/>
    </xf>
    <xf numFmtId="174" fontId="16" fillId="0" borderId="3" applyFill="0"/>
    <xf numFmtId="0" fontId="14" fillId="0" borderId="0" applyNumberFormat="0" applyFont="0" applyAlignment="0"/>
    <xf numFmtId="0" fontId="15" fillId="0" borderId="0" applyFill="0">
      <alignment wrapText="1"/>
    </xf>
    <xf numFmtId="0" fontId="13" fillId="0" borderId="0" applyFill="0">
      <alignment horizontal="left" vertical="top" wrapText="1"/>
    </xf>
    <xf numFmtId="174" fontId="17" fillId="0" borderId="0" applyFill="0"/>
    <xf numFmtId="0" fontId="18" fillId="0" borderId="0" applyNumberFormat="0" applyFont="0" applyAlignment="0">
      <alignment horizontal="center"/>
    </xf>
    <xf numFmtId="0" fontId="19" fillId="0" borderId="0" applyFill="0">
      <alignment vertical="top" wrapText="1"/>
    </xf>
    <xf numFmtId="0" fontId="16" fillId="0" borderId="0" applyFill="0">
      <alignment horizontal="left" vertical="top" wrapText="1"/>
    </xf>
    <xf numFmtId="174" fontId="14" fillId="0" borderId="0" applyFill="0"/>
    <xf numFmtId="0" fontId="18" fillId="0" borderId="0" applyNumberFormat="0" applyFont="0" applyAlignment="0">
      <alignment horizontal="center"/>
    </xf>
    <xf numFmtId="0" fontId="20" fillId="0" borderId="0" applyFill="0">
      <alignment vertical="center" wrapText="1"/>
    </xf>
    <xf numFmtId="0" fontId="21" fillId="0" borderId="0">
      <alignment horizontal="left" vertical="center" wrapText="1"/>
    </xf>
    <xf numFmtId="174" fontId="22" fillId="0" borderId="0" applyFill="0"/>
    <xf numFmtId="0" fontId="18" fillId="0" borderId="0" applyNumberFormat="0" applyFont="0" applyAlignment="0">
      <alignment horizontal="center"/>
    </xf>
    <xf numFmtId="0" fontId="23" fillId="0" borderId="0" applyFill="0">
      <alignment horizontal="center" vertical="center" wrapText="1"/>
    </xf>
    <xf numFmtId="0" fontId="24" fillId="0" borderId="0" applyFill="0">
      <alignment horizontal="center" vertical="center" wrapText="1"/>
    </xf>
    <xf numFmtId="0" fontId="14" fillId="0" borderId="0" applyFill="0">
      <alignment horizontal="center" vertical="center" wrapText="1"/>
    </xf>
    <xf numFmtId="174" fontId="25" fillId="0" borderId="0" applyFill="0"/>
    <xf numFmtId="0" fontId="18" fillId="0" borderId="0" applyNumberFormat="0" applyFont="0" applyAlignment="0">
      <alignment horizontal="center"/>
    </xf>
    <xf numFmtId="0" fontId="26" fillId="0" borderId="0" applyFill="0">
      <alignment horizontal="center" vertical="center" wrapText="1"/>
    </xf>
    <xf numFmtId="0" fontId="27" fillId="0" borderId="0" applyFill="0">
      <alignment horizontal="center" vertical="center" wrapText="1"/>
    </xf>
    <xf numFmtId="174" fontId="28" fillId="0" borderId="0" applyFill="0"/>
    <xf numFmtId="0" fontId="18" fillId="0" borderId="0" applyNumberFormat="0" applyFont="0" applyAlignment="0">
      <alignment horizontal="center"/>
    </xf>
    <xf numFmtId="0" fontId="29" fillId="0" borderId="0">
      <alignment horizontal="center" wrapText="1"/>
    </xf>
    <xf numFmtId="0" fontId="25" fillId="0" borderId="0" applyFill="0">
      <alignment horizontal="center" wrapText="1"/>
    </xf>
    <xf numFmtId="181" fontId="56" fillId="0" borderId="0" applyFont="0" applyFill="0" applyBorder="0" applyAlignment="0" applyProtection="0">
      <protection locked="0"/>
    </xf>
    <xf numFmtId="200" fontId="56" fillId="0" borderId="0" applyFont="0" applyFill="0" applyBorder="0" applyAlignment="0" applyProtection="0">
      <protection locked="0"/>
    </xf>
    <xf numFmtId="39" fontId="14" fillId="0" borderId="0" applyFont="0" applyFill="0" applyBorder="0" applyAlignment="0" applyProtection="0"/>
    <xf numFmtId="201" fontId="57" fillId="0" borderId="0" applyFont="0" applyFill="0" applyBorder="0" applyAlignment="0" applyProtection="0"/>
    <xf numFmtId="185" fontId="54" fillId="0" borderId="0" applyFont="0" applyFill="0" applyBorder="0" applyAlignment="0" applyProtection="0"/>
    <xf numFmtId="0" fontId="14" fillId="0" borderId="1" applyNumberFormat="0" applyFont="0" applyFill="0" applyBorder="0" applyProtection="0">
      <alignment horizontal="centerContinuous" vertical="center"/>
    </xf>
    <xf numFmtId="0" fontId="38" fillId="0" borderId="0" applyFill="0" applyBorder="0" applyProtection="0">
      <alignment horizontal="center"/>
      <protection locked="0"/>
    </xf>
    <xf numFmtId="43" fontId="14" fillId="0" borderId="0" applyFont="0" applyFill="0" applyBorder="0" applyAlignment="0" applyProtection="0"/>
    <xf numFmtId="0" fontId="14"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41" fontId="14" fillId="0" borderId="0" applyFont="0" applyFill="0" applyBorder="0" applyAlignment="0" applyProtection="0"/>
    <xf numFmtId="202" fontId="52" fillId="0" borderId="0" applyFont="0" applyFill="0" applyBorder="0" applyAlignment="0" applyProtection="0"/>
    <xf numFmtId="203" fontId="52" fillId="0" borderId="0" applyFont="0" applyFill="0" applyBorder="0" applyAlignment="0" applyProtection="0"/>
    <xf numFmtId="204" fontId="52" fillId="0" borderId="0" applyFont="0" applyFill="0" applyBorder="0" applyAlignment="0" applyProtection="0"/>
    <xf numFmtId="205" fontId="50" fillId="0" borderId="0" applyFont="0" applyFill="0" applyBorder="0" applyAlignment="0" applyProtection="0"/>
    <xf numFmtId="206" fontId="59" fillId="0" borderId="0" applyFont="0" applyFill="0" applyBorder="0" applyAlignment="0" applyProtection="0"/>
    <xf numFmtId="207" fontId="59" fillId="0" borderId="0" applyFont="0" applyFill="0" applyBorder="0" applyAlignment="0" applyProtection="0"/>
    <xf numFmtId="208" fontId="17" fillId="0" borderId="0" applyFont="0" applyFill="0" applyBorder="0" applyAlignment="0" applyProtection="0">
      <protection locked="0"/>
    </xf>
    <xf numFmtId="43" fontId="10" fillId="0" borderId="0" applyFont="0" applyFill="0" applyBorder="0" applyAlignment="0" applyProtection="0"/>
    <xf numFmtId="43" fontId="34" fillId="0" borderId="0" applyFont="0" applyFill="0" applyBorder="0" applyAlignment="0" applyProtection="0"/>
    <xf numFmtId="43" fontId="24" fillId="0" borderId="0" applyFont="0" applyFill="0" applyBorder="0" applyAlignment="0" applyProtection="0"/>
    <xf numFmtId="43" fontId="14" fillId="0" borderId="0" applyFont="0" applyFill="0" applyBorder="0" applyAlignment="0" applyProtection="0"/>
    <xf numFmtId="43" fontId="4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1" fillId="0" borderId="0" applyFont="0" applyFill="0" applyBorder="0" applyAlignment="0" applyProtection="0"/>
    <xf numFmtId="37" fontId="60" fillId="0" borderId="0" applyFill="0" applyBorder="0" applyAlignment="0" applyProtection="0"/>
    <xf numFmtId="3" fontId="14" fillId="0" borderId="0" applyFont="0" applyFill="0" applyBorder="0" applyAlignment="0" applyProtection="0"/>
    <xf numFmtId="0" fontId="13" fillId="0" borderId="0" applyFill="0" applyBorder="0" applyAlignment="0" applyProtection="0">
      <protection locked="0"/>
    </xf>
    <xf numFmtId="0" fontId="14" fillId="0" borderId="4"/>
    <xf numFmtId="44" fontId="14" fillId="0" borderId="0" applyFont="0" applyFill="0" applyBorder="0" applyAlignment="0" applyProtection="0"/>
    <xf numFmtId="209" fontId="52" fillId="0" borderId="0" applyFont="0" applyFill="0" applyBorder="0" applyAlignment="0" applyProtection="0"/>
    <xf numFmtId="210" fontId="52" fillId="0" borderId="0" applyFont="0" applyFill="0" applyBorder="0" applyAlignment="0" applyProtection="0"/>
    <xf numFmtId="211" fontId="52" fillId="0" borderId="0" applyFont="0" applyFill="0" applyBorder="0" applyAlignment="0" applyProtection="0"/>
    <xf numFmtId="212" fontId="59" fillId="0" borderId="0" applyFont="0" applyFill="0" applyBorder="0" applyAlignment="0" applyProtection="0"/>
    <xf numFmtId="213" fontId="59" fillId="0" borderId="0" applyFont="0" applyFill="0" applyBorder="0" applyAlignment="0" applyProtection="0"/>
    <xf numFmtId="214" fontId="59" fillId="0" borderId="0" applyFont="0" applyFill="0" applyBorder="0" applyAlignment="0" applyProtection="0"/>
    <xf numFmtId="215" fontId="17" fillId="0" borderId="0" applyFont="0" applyFill="0" applyBorder="0" applyAlignment="0" applyProtection="0">
      <protection locked="0"/>
    </xf>
    <xf numFmtId="44" fontId="24" fillId="0" borderId="0" applyFont="0" applyFill="0" applyBorder="0" applyAlignment="0" applyProtection="0"/>
    <xf numFmtId="44" fontId="14" fillId="0" borderId="0" applyFont="0" applyFill="0" applyBorder="0" applyAlignment="0" applyProtection="0"/>
    <xf numFmtId="44" fontId="4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5" fontId="60" fillId="0" borderId="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216" fontId="54" fillId="0" borderId="0" applyFont="0" applyFill="0" applyBorder="0" applyAlignment="0" applyProtection="0"/>
    <xf numFmtId="184" fontId="14" fillId="0" borderId="0" applyFont="0" applyFill="0" applyBorder="0" applyAlignment="0" applyProtection="0"/>
    <xf numFmtId="217" fontId="56" fillId="0" borderId="0" applyFont="0" applyFill="0" applyBorder="0" applyAlignment="0" applyProtection="0">
      <protection locked="0"/>
    </xf>
    <xf numFmtId="7" fontId="12" fillId="0" borderId="0" applyFont="0" applyFill="0" applyBorder="0" applyAlignment="0" applyProtection="0"/>
    <xf numFmtId="218" fontId="57" fillId="0" borderId="0" applyFont="0" applyFill="0" applyBorder="0" applyAlignment="0" applyProtection="0"/>
    <xf numFmtId="183" fontId="61" fillId="0" borderId="0" applyFont="0" applyFill="0" applyBorder="0" applyAlignment="0" applyProtection="0"/>
    <xf numFmtId="0" fontId="62" fillId="3" borderId="5" applyNumberFormat="0" applyFont="0" applyFill="0" applyAlignment="0" applyProtection="0">
      <alignment horizontal="left" indent="1"/>
    </xf>
    <xf numFmtId="14" fontId="14" fillId="0" borderId="0" applyFont="0" applyFill="0" applyBorder="0" applyAlignment="0" applyProtection="0"/>
    <xf numFmtId="219" fontId="52" fillId="0" borderId="0" applyFont="0" applyFill="0" applyBorder="0" applyProtection="0"/>
    <xf numFmtId="220" fontId="52" fillId="0" borderId="0" applyFont="0" applyFill="0" applyBorder="0" applyProtection="0"/>
    <xf numFmtId="221" fontId="52" fillId="0" borderId="0" applyFont="0" applyFill="0" applyBorder="0" applyAlignment="0" applyProtection="0"/>
    <xf numFmtId="222" fontId="52" fillId="0" borderId="0" applyFont="0" applyFill="0" applyBorder="0" applyAlignment="0" applyProtection="0"/>
    <xf numFmtId="223" fontId="52" fillId="0" borderId="0" applyFont="0" applyFill="0" applyBorder="0" applyAlignment="0" applyProtection="0"/>
    <xf numFmtId="224" fontId="63" fillId="0" borderId="0" applyFont="0" applyFill="0" applyBorder="0" applyAlignment="0" applyProtection="0"/>
    <xf numFmtId="5" fontId="64" fillId="0" borderId="0" applyBorder="0"/>
    <xf numFmtId="184" fontId="64" fillId="0" borderId="0" applyBorder="0"/>
    <xf numFmtId="7" fontId="64" fillId="0" borderId="0" applyBorder="0"/>
    <xf numFmtId="37" fontId="64" fillId="0" borderId="0" applyBorder="0"/>
    <xf numFmtId="181" fontId="64" fillId="0" borderId="0" applyBorder="0"/>
    <xf numFmtId="225" fontId="64" fillId="0" borderId="0" applyBorder="0"/>
    <xf numFmtId="39" fontId="64" fillId="0" borderId="0" applyBorder="0"/>
    <xf numFmtId="226" fontId="64" fillId="0" borderId="0" applyBorder="0"/>
    <xf numFmtId="7" fontId="14" fillId="0" borderId="0" applyFont="0" applyFill="0" applyBorder="0" applyAlignment="0" applyProtection="0"/>
    <xf numFmtId="227" fontId="54" fillId="0" borderId="0" applyFont="0" applyFill="0" applyBorder="0" applyAlignment="0" applyProtection="0"/>
    <xf numFmtId="228" fontId="54" fillId="0" borderId="0" applyFont="0" applyFill="0" applyAlignment="0" applyProtection="0"/>
    <xf numFmtId="227" fontId="54" fillId="0" borderId="0" applyFont="0" applyFill="0" applyBorder="0" applyAlignment="0" applyProtection="0"/>
    <xf numFmtId="229" fontId="12" fillId="0" borderId="0" applyFont="0" applyFill="0" applyBorder="0" applyAlignment="0" applyProtection="0"/>
    <xf numFmtId="2" fontId="14" fillId="0" borderId="0" applyFont="0" applyFill="0" applyBorder="0" applyAlignment="0" applyProtection="0"/>
    <xf numFmtId="0" fontId="65" fillId="0" borderId="0"/>
    <xf numFmtId="181" fontId="66" fillId="0" borderId="0" applyNumberFormat="0" applyFill="0" applyBorder="0" applyAlignment="0" applyProtection="0"/>
    <xf numFmtId="0" fontId="12" fillId="0" borderId="0" applyFont="0" applyFill="0" applyBorder="0" applyAlignment="0" applyProtection="0"/>
    <xf numFmtId="0" fontId="52" fillId="0" borderId="0" applyFont="0" applyFill="0" applyBorder="0" applyProtection="0">
      <alignment horizontal="center" wrapText="1"/>
    </xf>
    <xf numFmtId="230" fontId="52" fillId="0" borderId="0" applyFont="0" applyFill="0" applyBorder="0" applyProtection="0">
      <alignment horizontal="right"/>
    </xf>
    <xf numFmtId="0" fontId="66" fillId="0" borderId="0" applyNumberFormat="0" applyFill="0" applyBorder="0" applyAlignment="0" applyProtection="0"/>
    <xf numFmtId="0" fontId="67" fillId="4" borderId="0" applyNumberFormat="0" applyFill="0" applyBorder="0" applyAlignment="0" applyProtection="0"/>
    <xf numFmtId="0" fontId="16" fillId="0" borderId="6" applyNumberFormat="0" applyAlignment="0" applyProtection="0">
      <alignment horizontal="left" vertical="center"/>
    </xf>
    <xf numFmtId="0" fontId="16" fillId="0" borderId="7">
      <alignment horizontal="left" vertical="center"/>
    </xf>
    <xf numFmtId="14" fontId="39" fillId="5" borderId="8">
      <alignment horizontal="center" vertical="center" wrapText="1"/>
    </xf>
    <xf numFmtId="0" fontId="30" fillId="0" borderId="0" applyFont="0" applyFill="0" applyBorder="0" applyAlignment="0" applyProtection="0"/>
    <xf numFmtId="0" fontId="31" fillId="0" borderId="0" applyFont="0" applyFill="0" applyBorder="0" applyAlignment="0" applyProtection="0"/>
    <xf numFmtId="0" fontId="16" fillId="0" borderId="0" applyFont="0" applyFill="0" applyBorder="0" applyAlignment="0" applyProtection="0"/>
    <xf numFmtId="0" fontId="38" fillId="0" borderId="0" applyFill="0" applyAlignment="0" applyProtection="0">
      <protection locked="0"/>
    </xf>
    <xf numFmtId="0" fontId="38" fillId="0" borderId="1" applyFill="0" applyAlignment="0" applyProtection="0">
      <protection locked="0"/>
    </xf>
    <xf numFmtId="0" fontId="32" fillId="0" borderId="8"/>
    <xf numFmtId="0" fontId="33" fillId="0" borderId="0"/>
    <xf numFmtId="0" fontId="68" fillId="0" borderId="1" applyNumberFormat="0" applyFill="0" applyAlignment="0" applyProtection="0"/>
    <xf numFmtId="0" fontId="63" fillId="6" borderId="0" applyNumberFormat="0" applyFont="0" applyBorder="0" applyAlignment="0" applyProtection="0"/>
    <xf numFmtId="0" fontId="69" fillId="0" borderId="0" applyNumberFormat="0" applyFill="0" applyBorder="0" applyAlignment="0" applyProtection="0">
      <alignment vertical="top"/>
      <protection locked="0"/>
    </xf>
    <xf numFmtId="0" fontId="49" fillId="7" borderId="9" applyNumberFormat="0" applyAlignment="0" applyProtection="0"/>
    <xf numFmtId="231" fontId="52" fillId="0" borderId="0" applyFont="0" applyFill="0" applyBorder="0" applyProtection="0">
      <alignment horizontal="left"/>
    </xf>
    <xf numFmtId="232" fontId="52" fillId="0" borderId="0" applyFont="0" applyFill="0" applyBorder="0" applyProtection="0">
      <alignment horizontal="left"/>
    </xf>
    <xf numFmtId="233" fontId="52" fillId="0" borderId="0" applyFont="0" applyFill="0" applyBorder="0" applyProtection="0">
      <alignment horizontal="left"/>
    </xf>
    <xf numFmtId="234" fontId="52" fillId="0" borderId="0" applyFont="0" applyFill="0" applyBorder="0" applyProtection="0">
      <alignment horizontal="left"/>
    </xf>
    <xf numFmtId="10" fontId="12" fillId="8" borderId="9" applyNumberFormat="0" applyBorder="0" applyAlignment="0" applyProtection="0"/>
    <xf numFmtId="5" fontId="70" fillId="0" borderId="0" applyBorder="0"/>
    <xf numFmtId="184" fontId="70" fillId="0" borderId="0" applyBorder="0"/>
    <xf numFmtId="7" fontId="70" fillId="0" borderId="0" applyBorder="0"/>
    <xf numFmtId="37" fontId="70" fillId="0" borderId="0" applyBorder="0"/>
    <xf numFmtId="181" fontId="70" fillId="0" borderId="0" applyBorder="0"/>
    <xf numFmtId="225" fontId="70" fillId="0" borderId="0" applyBorder="0"/>
    <xf numFmtId="39" fontId="70" fillId="0" borderId="0" applyBorder="0"/>
    <xf numFmtId="226" fontId="70" fillId="0" borderId="0" applyBorder="0"/>
    <xf numFmtId="0" fontId="63" fillId="0" borderId="10" applyNumberFormat="0" applyFont="0" applyFill="0" applyAlignment="0" applyProtection="0"/>
    <xf numFmtId="0" fontId="71" fillId="0" borderId="0"/>
    <xf numFmtId="0" fontId="12" fillId="9" borderId="0"/>
    <xf numFmtId="235" fontId="14" fillId="0" borderId="0" applyFont="0" applyFill="0" applyBorder="0" applyAlignment="0" applyProtection="0"/>
    <xf numFmtId="236" fontId="14" fillId="0" borderId="0" applyFont="0" applyFill="0" applyBorder="0" applyAlignment="0" applyProtection="0"/>
    <xf numFmtId="237" fontId="14" fillId="0" borderId="0" applyFont="0" applyFill="0" applyBorder="0" applyAlignment="0" applyProtection="0"/>
    <xf numFmtId="238" fontId="14" fillId="0" borderId="0" applyFont="0" applyFill="0" applyBorder="0" applyAlignment="0" applyProtection="0"/>
    <xf numFmtId="0" fontId="14" fillId="0" borderId="0" applyFont="0" applyFill="0" applyBorder="0" applyAlignment="0" applyProtection="0">
      <alignment horizontal="right"/>
    </xf>
    <xf numFmtId="239" fontId="14" fillId="0" borderId="0" applyFont="0" applyFill="0" applyBorder="0" applyAlignment="0" applyProtection="0"/>
    <xf numFmtId="37" fontId="72" fillId="0" borderId="0"/>
    <xf numFmtId="0" fontId="54" fillId="0" borderId="0"/>
    <xf numFmtId="0" fontId="108" fillId="0" borderId="0"/>
    <xf numFmtId="7" fontId="102" fillId="0" borderId="0"/>
    <xf numFmtId="0" fontId="14" fillId="0" borderId="0"/>
    <xf numFmtId="0" fontId="50" fillId="0" borderId="0"/>
    <xf numFmtId="0" fontId="24" fillId="0" borderId="0"/>
    <xf numFmtId="0" fontId="14" fillId="0" borderId="0"/>
    <xf numFmtId="0" fontId="14" fillId="0" borderId="0"/>
    <xf numFmtId="0" fontId="48" fillId="0" borderId="0"/>
    <xf numFmtId="0" fontId="14" fillId="0" borderId="0"/>
    <xf numFmtId="0" fontId="14" fillId="0" borderId="0"/>
    <xf numFmtId="0" fontId="14"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174" fontId="34" fillId="0" borderId="0" applyProtection="0"/>
    <xf numFmtId="0" fontId="108" fillId="0" borderId="0"/>
    <xf numFmtId="0" fontId="108" fillId="0" borderId="0"/>
    <xf numFmtId="0" fontId="108" fillId="0" borderId="0"/>
    <xf numFmtId="0" fontId="108" fillId="0" borderId="0"/>
    <xf numFmtId="0" fontId="34" fillId="0" borderId="0" applyProtection="0"/>
    <xf numFmtId="174" fontId="34" fillId="0" borderId="0" applyProtection="0"/>
    <xf numFmtId="174" fontId="34" fillId="0" borderId="0" applyProtection="0"/>
    <xf numFmtId="174" fontId="34" fillId="0" borderId="0" applyProtection="0"/>
    <xf numFmtId="0" fontId="14" fillId="0" borderId="0"/>
    <xf numFmtId="174" fontId="34" fillId="0" borderId="0" applyProtection="0"/>
    <xf numFmtId="0" fontId="14" fillId="0" borderId="0"/>
    <xf numFmtId="0" fontId="44" fillId="10" borderId="0" applyNumberFormat="0" applyFont="0" applyBorder="0" applyAlignment="0"/>
    <xf numFmtId="240" fontId="14" fillId="0" borderId="0" applyFont="0" applyFill="0" applyBorder="0" applyAlignment="0" applyProtection="0"/>
    <xf numFmtId="241" fontId="73" fillId="0" borderId="0"/>
    <xf numFmtId="240" fontId="14" fillId="0" borderId="0" applyFont="0" applyFill="0" applyBorder="0" applyAlignment="0" applyProtection="0"/>
    <xf numFmtId="240" fontId="14" fillId="0" borderId="0" applyFont="0" applyFill="0" applyBorder="0" applyAlignment="0" applyProtection="0"/>
    <xf numFmtId="240" fontId="14" fillId="0" borderId="0" applyFont="0" applyFill="0" applyBorder="0" applyAlignment="0" applyProtection="0"/>
    <xf numFmtId="242" fontId="14" fillId="0" borderId="0"/>
    <xf numFmtId="243" fontId="54" fillId="0" borderId="0"/>
    <xf numFmtId="243" fontId="54" fillId="0" borderId="0"/>
    <xf numFmtId="241" fontId="73" fillId="0" borderId="0"/>
    <xf numFmtId="0" fontId="54" fillId="0" borderId="0"/>
    <xf numFmtId="241" fontId="60" fillId="0" borderId="0"/>
    <xf numFmtId="242" fontId="14" fillId="0" borderId="0"/>
    <xf numFmtId="243" fontId="54" fillId="0" borderId="0"/>
    <xf numFmtId="243" fontId="54" fillId="0" borderId="0"/>
    <xf numFmtId="0" fontId="54" fillId="0" borderId="0"/>
    <xf numFmtId="0" fontId="54" fillId="0" borderId="0"/>
    <xf numFmtId="244" fontId="54" fillId="0" borderId="0"/>
    <xf numFmtId="170" fontId="54" fillId="0" borderId="0"/>
    <xf numFmtId="245" fontId="54" fillId="0" borderId="0"/>
    <xf numFmtId="244" fontId="54" fillId="0" borderId="0"/>
    <xf numFmtId="170" fontId="54" fillId="0" borderId="0"/>
    <xf numFmtId="246" fontId="54" fillId="0" borderId="0"/>
    <xf numFmtId="246" fontId="54" fillId="0" borderId="0"/>
    <xf numFmtId="179" fontId="54" fillId="0" borderId="0"/>
    <xf numFmtId="245" fontId="54" fillId="0" borderId="0"/>
    <xf numFmtId="169" fontId="54" fillId="0" borderId="0"/>
    <xf numFmtId="179" fontId="54" fillId="0" borderId="0"/>
    <xf numFmtId="179" fontId="54" fillId="0" borderId="0"/>
    <xf numFmtId="0" fontId="54" fillId="0" borderId="0"/>
    <xf numFmtId="240" fontId="14" fillId="0" borderId="0" applyFont="0" applyFill="0" applyBorder="0" applyAlignment="0" applyProtection="0"/>
    <xf numFmtId="240" fontId="14" fillId="0" borderId="0" applyFont="0" applyFill="0" applyBorder="0" applyAlignment="0" applyProtection="0"/>
    <xf numFmtId="240" fontId="14" fillId="0" borderId="0" applyFont="0" applyFill="0" applyBorder="0" applyAlignment="0" applyProtection="0"/>
    <xf numFmtId="241" fontId="73" fillId="0" borderId="0"/>
    <xf numFmtId="241" fontId="73" fillId="0" borderId="0"/>
    <xf numFmtId="240" fontId="14" fillId="0" borderId="0" applyFont="0" applyFill="0" applyBorder="0" applyAlignment="0" applyProtection="0"/>
    <xf numFmtId="241" fontId="73" fillId="0" borderId="0"/>
    <xf numFmtId="241" fontId="73" fillId="0" borderId="0"/>
    <xf numFmtId="244" fontId="54" fillId="0" borderId="0"/>
    <xf numFmtId="170" fontId="54" fillId="0" borderId="0"/>
    <xf numFmtId="245" fontId="54" fillId="0" borderId="0"/>
    <xf numFmtId="244" fontId="54" fillId="0" borderId="0"/>
    <xf numFmtId="170" fontId="54" fillId="0" borderId="0"/>
    <xf numFmtId="246" fontId="54" fillId="0" borderId="0"/>
    <xf numFmtId="246" fontId="54" fillId="0" borderId="0"/>
    <xf numFmtId="179" fontId="54" fillId="0" borderId="0"/>
    <xf numFmtId="245" fontId="54" fillId="0" borderId="0"/>
    <xf numFmtId="169" fontId="54" fillId="0" borderId="0"/>
    <xf numFmtId="179" fontId="54" fillId="0" borderId="0"/>
    <xf numFmtId="179" fontId="54" fillId="0" borderId="0"/>
    <xf numFmtId="247" fontId="22" fillId="11" borderId="0" applyFont="0" applyFill="0" applyBorder="0" applyAlignment="0" applyProtection="0"/>
    <xf numFmtId="248" fontId="22" fillId="11" borderId="0" applyFont="0" applyFill="0" applyBorder="0" applyAlignment="0" applyProtection="0"/>
    <xf numFmtId="249" fontId="14" fillId="0" borderId="0" applyFont="0" applyFill="0" applyBorder="0" applyAlignment="0" applyProtection="0"/>
    <xf numFmtId="9" fontId="14" fillId="0" borderId="0" applyFont="0" applyFill="0" applyBorder="0" applyAlignment="0" applyProtection="0"/>
    <xf numFmtId="250" fontId="59" fillId="0" borderId="0" applyFont="0" applyFill="0" applyBorder="0" applyAlignment="0" applyProtection="0"/>
    <xf numFmtId="251" fontId="50" fillId="0" borderId="0" applyFont="0" applyFill="0" applyBorder="0" applyAlignment="0" applyProtection="0"/>
    <xf numFmtId="252" fontId="14" fillId="0" borderId="0" applyFont="0" applyFill="0" applyBorder="0" applyAlignment="0" applyProtection="0"/>
    <xf numFmtId="253" fontId="52" fillId="0" borderId="0" applyFont="0" applyFill="0" applyBorder="0" applyAlignment="0" applyProtection="0"/>
    <xf numFmtId="254" fontId="52" fillId="0" borderId="0" applyFont="0" applyFill="0" applyBorder="0" applyAlignment="0" applyProtection="0"/>
    <xf numFmtId="255" fontId="52" fillId="0" borderId="0" applyFont="0" applyFill="0" applyBorder="0" applyAlignment="0" applyProtection="0"/>
    <xf numFmtId="256" fontId="52" fillId="0" borderId="0" applyFont="0" applyFill="0" applyBorder="0" applyAlignment="0" applyProtection="0"/>
    <xf numFmtId="257" fontId="59" fillId="0" borderId="0" applyFont="0" applyFill="0" applyBorder="0" applyAlignment="0" applyProtection="0"/>
    <xf numFmtId="258" fontId="50" fillId="0" borderId="0" applyFont="0" applyFill="0" applyBorder="0" applyAlignment="0" applyProtection="0"/>
    <xf numFmtId="259" fontId="59" fillId="0" borderId="0" applyFont="0" applyFill="0" applyBorder="0" applyAlignment="0" applyProtection="0"/>
    <xf numFmtId="260" fontId="50" fillId="0" borderId="0" applyFont="0" applyFill="0" applyBorder="0" applyAlignment="0" applyProtection="0"/>
    <xf numFmtId="261" fontId="59" fillId="0" borderId="0" applyFont="0" applyFill="0" applyBorder="0" applyAlignment="0" applyProtection="0"/>
    <xf numFmtId="262" fontId="50" fillId="0" borderId="0" applyFont="0" applyFill="0" applyBorder="0" applyAlignment="0" applyProtection="0"/>
    <xf numFmtId="263" fontId="17" fillId="0" borderId="0" applyFont="0" applyFill="0" applyBorder="0" applyAlignment="0" applyProtection="0">
      <protection locked="0"/>
    </xf>
    <xf numFmtId="264" fontId="50" fillId="0" borderId="0" applyFont="0" applyFill="0" applyBorder="0" applyAlignment="0" applyProtection="0"/>
    <xf numFmtId="9" fontId="24" fillId="0" borderId="0" applyFont="0" applyFill="0" applyBorder="0" applyAlignment="0" applyProtection="0"/>
    <xf numFmtId="9" fontId="14" fillId="0" borderId="0" applyFont="0" applyFill="0" applyBorder="0" applyAlignment="0" applyProtection="0"/>
    <xf numFmtId="9" fontId="4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194" fontId="60" fillId="0" borderId="0" applyFill="0" applyBorder="0" applyAlignment="0" applyProtection="0"/>
    <xf numFmtId="9" fontId="64" fillId="0" borderId="0" applyBorder="0"/>
    <xf numFmtId="171" fontId="64" fillId="0" borderId="0" applyBorder="0"/>
    <xf numFmtId="10" fontId="64" fillId="0" borderId="0" applyBorder="0"/>
    <xf numFmtId="0" fontId="35" fillId="0" borderId="0" applyNumberFormat="0" applyFont="0" applyFill="0" applyBorder="0" applyAlignment="0" applyProtection="0">
      <alignment horizontal="left"/>
    </xf>
    <xf numFmtId="15" fontId="35" fillId="0" borderId="0" applyFont="0" applyFill="0" applyBorder="0" applyAlignment="0" applyProtection="0"/>
    <xf numFmtId="4" fontId="35" fillId="0" borderId="0" applyFont="0" applyFill="0" applyBorder="0" applyAlignment="0" applyProtection="0"/>
    <xf numFmtId="3" fontId="14" fillId="0" borderId="0">
      <alignment horizontal="left" vertical="top"/>
    </xf>
    <xf numFmtId="0" fontId="36" fillId="0" borderId="8">
      <alignment horizontal="center"/>
    </xf>
    <xf numFmtId="3" fontId="35" fillId="0" borderId="0" applyFont="0" applyFill="0" applyBorder="0" applyAlignment="0" applyProtection="0"/>
    <xf numFmtId="0" fontId="35" fillId="12" borderId="0" applyNumberFormat="0" applyFont="0" applyBorder="0" applyAlignment="0" applyProtection="0"/>
    <xf numFmtId="3" fontId="14" fillId="0" borderId="0">
      <alignment horizontal="right" vertical="top"/>
    </xf>
    <xf numFmtId="41" fontId="21" fillId="9" borderId="11" applyFill="0"/>
    <xf numFmtId="0" fontId="37" fillId="0" borderId="0">
      <alignment horizontal="left" indent="7"/>
    </xf>
    <xf numFmtId="41" fontId="21" fillId="0" borderId="11" applyFill="0">
      <alignment horizontal="left" indent="2"/>
    </xf>
    <xf numFmtId="174" fontId="38" fillId="0" borderId="1" applyFill="0">
      <alignment horizontal="right"/>
    </xf>
    <xf numFmtId="0" fontId="39" fillId="0" borderId="9" applyNumberFormat="0" applyFont="0" applyBorder="0">
      <alignment horizontal="right"/>
    </xf>
    <xf numFmtId="0" fontId="40" fillId="0" borderId="0" applyFill="0"/>
    <xf numFmtId="0" fontId="16" fillId="0" borderId="0" applyFill="0"/>
    <xf numFmtId="4" fontId="38" fillId="0" borderId="1" applyFill="0"/>
    <xf numFmtId="0" fontId="14" fillId="0" borderId="0" applyNumberFormat="0" applyFont="0" applyBorder="0" applyAlignment="0"/>
    <xf numFmtId="0" fontId="19" fillId="0" borderId="0" applyFill="0">
      <alignment horizontal="left" indent="1"/>
    </xf>
    <xf numFmtId="0" fontId="41" fillId="0" borderId="0" applyFill="0">
      <alignment horizontal="left" indent="1"/>
    </xf>
    <xf numFmtId="4" fontId="22" fillId="0" borderId="0" applyFill="0"/>
    <xf numFmtId="0" fontId="14" fillId="0" borderId="0" applyNumberFormat="0" applyFont="0" applyFill="0" applyBorder="0" applyAlignment="0"/>
    <xf numFmtId="0" fontId="19" fillId="0" borderId="0" applyFill="0">
      <alignment horizontal="left" indent="2"/>
    </xf>
    <xf numFmtId="0" fontId="16" fillId="0" borderId="0" applyFill="0">
      <alignment horizontal="left" indent="2"/>
    </xf>
    <xf numFmtId="4" fontId="22" fillId="0" borderId="0" applyFill="0"/>
    <xf numFmtId="0" fontId="14" fillId="0" borderId="0" applyNumberFormat="0" applyFont="0" applyBorder="0" applyAlignment="0"/>
    <xf numFmtId="0" fontId="42" fillId="0" borderId="0">
      <alignment horizontal="left" indent="3"/>
    </xf>
    <xf numFmtId="0" fontId="43" fillId="0" borderId="0" applyFill="0">
      <alignment horizontal="left" indent="3"/>
    </xf>
    <xf numFmtId="4" fontId="22" fillId="0" borderId="0" applyFill="0"/>
    <xf numFmtId="0" fontId="14" fillId="0" borderId="0" applyNumberFormat="0" applyFont="0" applyBorder="0" applyAlignment="0"/>
    <xf numFmtId="0" fontId="23" fillId="0" borderId="0">
      <alignment horizontal="left" indent="4"/>
    </xf>
    <xf numFmtId="0" fontId="24" fillId="0" borderId="0" applyFill="0">
      <alignment horizontal="left" indent="4"/>
    </xf>
    <xf numFmtId="0" fontId="14" fillId="0" borderId="0" applyFill="0">
      <alignment horizontal="left" indent="4"/>
    </xf>
    <xf numFmtId="4" fontId="25" fillId="0" borderId="0" applyFill="0"/>
    <xf numFmtId="0" fontId="14" fillId="0" borderId="0" applyNumberFormat="0" applyFont="0" applyBorder="0" applyAlignment="0"/>
    <xf numFmtId="0" fontId="26" fillId="0" borderId="0">
      <alignment horizontal="left" indent="5"/>
    </xf>
    <xf numFmtId="0" fontId="27" fillId="0" borderId="0" applyFill="0">
      <alignment horizontal="left" indent="5"/>
    </xf>
    <xf numFmtId="4" fontId="28" fillId="0" borderId="0" applyFill="0"/>
    <xf numFmtId="0" fontId="14" fillId="0" borderId="0" applyNumberFormat="0" applyFont="0" applyFill="0" applyBorder="0" applyAlignment="0"/>
    <xf numFmtId="0" fontId="29" fillId="0" borderId="0" applyFill="0">
      <alignment horizontal="left" indent="6"/>
    </xf>
    <xf numFmtId="0" fontId="25" fillId="0" borderId="0" applyFill="0">
      <alignment horizontal="left" indent="6"/>
    </xf>
    <xf numFmtId="0" fontId="63" fillId="0" borderId="12" applyNumberFormat="0" applyFont="0" applyFill="0" applyAlignment="0" applyProtection="0"/>
    <xf numFmtId="0" fontId="74" fillId="0" borderId="0" applyNumberFormat="0" applyFill="0" applyBorder="0" applyAlignment="0" applyProtection="0"/>
    <xf numFmtId="0" fontId="75" fillId="0" borderId="0"/>
    <xf numFmtId="0" fontId="75" fillId="0" borderId="0"/>
    <xf numFmtId="0" fontId="51" fillId="0" borderId="8">
      <alignment horizontal="right"/>
    </xf>
    <xf numFmtId="0" fontId="13" fillId="13" borderId="0"/>
    <xf numFmtId="265" fontId="61" fillId="0" borderId="0">
      <alignment horizontal="center"/>
    </xf>
    <xf numFmtId="266" fontId="76" fillId="0" borderId="0">
      <alignment horizontal="center"/>
    </xf>
    <xf numFmtId="0" fontId="77" fillId="0" borderId="0" applyNumberFormat="0" applyFill="0" applyBorder="0" applyAlignment="0" applyProtection="0"/>
    <xf numFmtId="0" fontId="78" fillId="0" borderId="0" applyNumberFormat="0" applyBorder="0" applyAlignment="0"/>
    <xf numFmtId="0" fontId="47" fillId="0" borderId="0" applyNumberFormat="0" applyBorder="0" applyAlignment="0"/>
    <xf numFmtId="0" fontId="14" fillId="9" borderId="4" applyNumberFormat="0" applyFont="0" applyAlignment="0"/>
    <xf numFmtId="0" fontId="63" fillId="3" borderId="0" applyNumberFormat="0" applyFont="0" applyBorder="0" applyAlignment="0" applyProtection="0"/>
    <xf numFmtId="247" fontId="79" fillId="0" borderId="7" applyNumberFormat="0" applyFont="0" applyFill="0" applyAlignment="0" applyProtection="0"/>
    <xf numFmtId="0" fontId="45" fillId="0" borderId="0" applyFill="0" applyBorder="0" applyProtection="0">
      <alignment horizontal="left" vertical="top"/>
    </xf>
    <xf numFmtId="0" fontId="80" fillId="0" borderId="0" applyAlignment="0">
      <alignment horizontal="centerContinuous"/>
    </xf>
    <xf numFmtId="0" fontId="14" fillId="0" borderId="3" applyNumberFormat="0" applyFont="0" applyFill="0" applyAlignment="0" applyProtection="0"/>
    <xf numFmtId="0" fontId="14" fillId="0" borderId="0" applyFont="0" applyFill="0" applyBorder="0" applyAlignment="0" applyProtection="0"/>
    <xf numFmtId="0" fontId="81" fillId="0" borderId="0" applyNumberFormat="0" applyFill="0" applyBorder="0" applyAlignment="0" applyProtection="0"/>
    <xf numFmtId="267" fontId="50" fillId="0" borderId="0" applyFont="0" applyFill="0" applyBorder="0" applyAlignment="0" applyProtection="0"/>
    <xf numFmtId="268" fontId="50" fillId="0" borderId="0" applyFont="0" applyFill="0" applyBorder="0" applyAlignment="0" applyProtection="0"/>
    <xf numFmtId="269" fontId="50" fillId="0" borderId="0" applyFont="0" applyFill="0" applyBorder="0" applyAlignment="0" applyProtection="0"/>
    <xf numFmtId="270" fontId="50" fillId="0" borderId="0" applyFont="0" applyFill="0" applyBorder="0" applyAlignment="0" applyProtection="0"/>
    <xf numFmtId="271" fontId="50" fillId="0" borderId="0" applyFont="0" applyFill="0" applyBorder="0" applyAlignment="0" applyProtection="0"/>
    <xf numFmtId="272" fontId="50" fillId="0" borderId="0" applyFont="0" applyFill="0" applyBorder="0" applyAlignment="0" applyProtection="0"/>
    <xf numFmtId="273" fontId="50" fillId="0" borderId="0" applyFont="0" applyFill="0" applyBorder="0" applyAlignment="0" applyProtection="0"/>
    <xf numFmtId="274" fontId="50" fillId="0" borderId="0" applyFont="0" applyFill="0" applyBorder="0" applyAlignment="0" applyProtection="0"/>
    <xf numFmtId="275" fontId="82" fillId="3" borderId="13" applyFont="0" applyFill="0" applyBorder="0" applyAlignment="0" applyProtection="0"/>
    <xf numFmtId="275" fontId="54" fillId="0" borderId="0" applyFont="0" applyFill="0" applyBorder="0" applyAlignment="0" applyProtection="0"/>
    <xf numFmtId="276" fontId="57" fillId="0" borderId="0" applyFont="0" applyFill="0" applyBorder="0" applyAlignment="0" applyProtection="0"/>
    <xf numFmtId="277" fontId="61" fillId="0" borderId="7" applyFont="0" applyFill="0" applyBorder="0" applyAlignment="0" applyProtection="0">
      <alignment horizontal="right"/>
      <protection locked="0"/>
    </xf>
    <xf numFmtId="43" fontId="10" fillId="0" borderId="0" applyFont="0" applyFill="0" applyBorder="0" applyAlignment="0" applyProtection="0"/>
    <xf numFmtId="43" fontId="78"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15" fillId="0" borderId="0"/>
    <xf numFmtId="0" fontId="115" fillId="0" borderId="0"/>
    <xf numFmtId="43" fontId="115" fillId="0" borderId="0" applyFont="0" applyFill="0" applyBorder="0" applyAlignment="0" applyProtection="0"/>
    <xf numFmtId="43" fontId="115"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174" fontId="116" fillId="0" borderId="0" applyProtection="0"/>
    <xf numFmtId="0" fontId="117" fillId="0" borderId="0"/>
    <xf numFmtId="41" fontId="117" fillId="0" borderId="0" applyFont="0" applyFill="0" applyBorder="0" applyAlignment="0" applyProtection="0"/>
    <xf numFmtId="43" fontId="117" fillId="0" borderId="0" applyFont="0" applyFill="0" applyBorder="0" applyAlignment="0" applyProtection="0"/>
    <xf numFmtId="174" fontId="34" fillId="0" borderId="0" applyProtection="0"/>
    <xf numFmtId="0" fontId="8" fillId="0" borderId="0"/>
    <xf numFmtId="0" fontId="10" fillId="0" borderId="0"/>
    <xf numFmtId="43" fontId="14" fillId="0" borderId="0" applyFont="0" applyFill="0" applyBorder="0" applyAlignment="0" applyProtection="0"/>
    <xf numFmtId="0" fontId="118" fillId="22" borderId="48" applyNumberFormat="0" applyAlignment="0" applyProtection="0">
      <alignment horizontal="left" vertical="center" indent="1"/>
    </xf>
    <xf numFmtId="0" fontId="8" fillId="0" borderId="0"/>
    <xf numFmtId="43" fontId="8" fillId="0" borderId="0" applyFont="0" applyFill="0" applyBorder="0" applyAlignment="0" applyProtection="0"/>
    <xf numFmtId="9" fontId="8" fillId="0" borderId="0" applyFont="0" applyFill="0" applyBorder="0" applyAlignment="0" applyProtection="0"/>
    <xf numFmtId="0" fontId="119" fillId="0" borderId="0" applyNumberFormat="0" applyFill="0" applyBorder="0" applyAlignment="0" applyProtection="0"/>
    <xf numFmtId="0" fontId="8" fillId="0" borderId="0"/>
    <xf numFmtId="44" fontId="8" fillId="0" borderId="0" applyFont="0" applyFill="0" applyBorder="0" applyAlignment="0" applyProtection="0"/>
    <xf numFmtId="0" fontId="120" fillId="0" borderId="0"/>
    <xf numFmtId="174" fontId="116" fillId="0" borderId="0" applyProtection="0"/>
    <xf numFmtId="174" fontId="116" fillId="0" borderId="0" applyProtection="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0" fontId="14" fillId="0" borderId="0"/>
    <xf numFmtId="43" fontId="14" fillId="0" borderId="0" applyFont="0" applyFill="0" applyBorder="0" applyAlignment="0" applyProtection="0"/>
    <xf numFmtId="43" fontId="8" fillId="0" borderId="0" applyFont="0" applyFill="0" applyBorder="0" applyAlignment="0" applyProtection="0"/>
    <xf numFmtId="9" fontId="7" fillId="0" borderId="0" applyFont="0" applyFill="0" applyBorder="0" applyAlignment="0" applyProtection="0"/>
    <xf numFmtId="0" fontId="14" fillId="0" borderId="0"/>
    <xf numFmtId="43"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20" fillId="0" borderId="0"/>
    <xf numFmtId="0" fontId="5"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2" fillId="0" borderId="0"/>
    <xf numFmtId="41" fontId="22" fillId="0" borderId="0" applyFont="0" applyFill="0" applyBorder="0" applyAlignment="0" applyProtection="0"/>
    <xf numFmtId="43" fontId="22" fillId="0" borderId="0" applyFont="0" applyFill="0" applyBorder="0" applyAlignment="0" applyProtection="0"/>
    <xf numFmtId="0" fontId="14" fillId="0" borderId="0" applyNumberFormat="0" applyFont="0" applyFill="0" applyBorder="0" applyProtection="0">
      <alignment horizontal="left" indent="1"/>
    </xf>
    <xf numFmtId="41"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13" fillId="0" borderId="0" applyFill="0" applyBorder="0" applyAlignment="0" applyProtection="0"/>
    <xf numFmtId="0" fontId="21" fillId="0" borderId="0" applyFill="0" applyBorder="0" applyAlignment="0" applyProtection="0"/>
    <xf numFmtId="0" fontId="39" fillId="0" borderId="0" applyFill="0" applyBorder="0" applyProtection="0">
      <alignment horizontal="center" wrapText="1"/>
    </xf>
    <xf numFmtId="0" fontId="14" fillId="0" borderId="0" applyFont="0" applyFill="0" applyBorder="0" applyProtection="0">
      <alignment horizontal="left" indent="1"/>
    </xf>
    <xf numFmtId="282" fontId="14" fillId="0" borderId="1" applyFont="0" applyFill="0" applyAlignment="0" applyProtection="0"/>
    <xf numFmtId="282" fontId="14" fillId="0" borderId="0" applyFont="0" applyFill="0" applyBorder="0" applyAlignment="0" applyProtection="0"/>
    <xf numFmtId="282" fontId="14" fillId="0" borderId="7" applyFont="0" applyFill="0" applyAlignment="0" applyProtection="0"/>
    <xf numFmtId="282" fontId="14" fillId="0" borderId="14" applyFont="0" applyFill="0" applyAlignment="0" applyProtection="0"/>
    <xf numFmtId="0" fontId="39" fillId="0" borderId="0" applyFill="0" applyBorder="0" applyAlignment="0" applyProtection="0"/>
    <xf numFmtId="10" fontId="14" fillId="0" borderId="0" applyFont="0" applyFill="0" applyBorder="0" applyAlignment="0" applyProtection="0"/>
    <xf numFmtId="282" fontId="14" fillId="0" borderId="49" applyFont="0" applyFill="0" applyAlignment="0" applyProtection="0"/>
    <xf numFmtId="282" fontId="14" fillId="0" borderId="8" applyFont="0" applyFill="0" applyAlignment="0" applyProtection="0"/>
    <xf numFmtId="0" fontId="120" fillId="0" borderId="0"/>
    <xf numFmtId="0" fontId="14" fillId="0" borderId="0"/>
    <xf numFmtId="0" fontId="123" fillId="0" borderId="0" applyBorder="0">
      <alignment wrapText="1"/>
    </xf>
    <xf numFmtId="0" fontId="124" fillId="0" borderId="0" applyBorder="0">
      <alignment wrapText="1"/>
    </xf>
    <xf numFmtId="0" fontId="125" fillId="0" borderId="0" applyBorder="0">
      <alignment wrapText="1"/>
    </xf>
    <xf numFmtId="0" fontId="126" fillId="0" borderId="0" applyBorder="0">
      <alignment wrapText="1"/>
    </xf>
    <xf numFmtId="0" fontId="127" fillId="0" borderId="0" applyBorder="0">
      <alignment wrapText="1"/>
    </xf>
    <xf numFmtId="0" fontId="120" fillId="0" borderId="0"/>
    <xf numFmtId="0" fontId="39" fillId="0" borderId="1" applyFill="0" applyProtection="0">
      <alignment horizontal="center" wrapText="1"/>
    </xf>
    <xf numFmtId="0" fontId="14" fillId="0" borderId="0" applyFont="0" applyFill="0" applyBorder="0" applyProtection="0">
      <alignment horizontal="left" indent="1"/>
    </xf>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0" fontId="14" fillId="0" borderId="0"/>
  </cellStyleXfs>
  <cellXfs count="1245">
    <xf numFmtId="174" fontId="0" fillId="0" borderId="0" xfId="0" applyAlignment="1"/>
    <xf numFmtId="0" fontId="54" fillId="0" borderId="0" xfId="212" applyFont="1"/>
    <xf numFmtId="0" fontId="61" fillId="0" borderId="0" xfId="212" applyFont="1" applyAlignment="1">
      <alignment horizontal="centerContinuous"/>
    </xf>
    <xf numFmtId="0" fontId="61" fillId="0" borderId="0" xfId="212" applyFont="1" applyAlignment="1">
      <alignment horizontal="center" wrapText="1"/>
    </xf>
    <xf numFmtId="0" fontId="61" fillId="0" borderId="0" xfId="206" applyFont="1" applyFill="1" applyBorder="1" applyAlignment="1">
      <alignment horizontal="center" wrapText="1"/>
    </xf>
    <xf numFmtId="0" fontId="54" fillId="0" borderId="0" xfId="212" quotePrefix="1" applyFont="1" applyAlignment="1">
      <alignment horizontal="left"/>
    </xf>
    <xf numFmtId="41" fontId="54" fillId="14" borderId="0" xfId="212" applyNumberFormat="1" applyFont="1" applyFill="1"/>
    <xf numFmtId="0" fontId="54" fillId="0" borderId="0" xfId="212" applyFont="1" applyAlignment="1">
      <alignment horizontal="right"/>
    </xf>
    <xf numFmtId="43" fontId="54" fillId="0" borderId="14" xfId="59" applyFont="1" applyBorder="1"/>
    <xf numFmtId="37" fontId="54" fillId="0" borderId="0" xfId="212" applyNumberFormat="1" applyFont="1"/>
    <xf numFmtId="0" fontId="61" fillId="0" borderId="0" xfId="212" applyFont="1" applyAlignment="1">
      <alignment horizontal="centerContinuous" wrapText="1"/>
    </xf>
    <xf numFmtId="0" fontId="61" fillId="0" borderId="0" xfId="212" applyFont="1" applyAlignment="1">
      <alignment horizontal="center"/>
    </xf>
    <xf numFmtId="174" fontId="54" fillId="0" borderId="0" xfId="0" applyFont="1" applyAlignment="1">
      <alignment wrapText="1"/>
    </xf>
    <xf numFmtId="0" fontId="84" fillId="0" borderId="0" xfId="0" applyNumberFormat="1" applyFont="1" applyAlignment="1">
      <alignment horizontal="center"/>
    </xf>
    <xf numFmtId="174" fontId="84" fillId="0" borderId="0" xfId="0" applyFont="1" applyAlignment="1"/>
    <xf numFmtId="174" fontId="54" fillId="0" borderId="0" xfId="0" applyFont="1" applyAlignment="1"/>
    <xf numFmtId="174" fontId="54" fillId="0" borderId="0" xfId="207" applyFont="1" applyAlignment="1"/>
    <xf numFmtId="174" fontId="84" fillId="0" borderId="0" xfId="0" applyFont="1" applyAlignment="1">
      <alignment horizontal="center"/>
    </xf>
    <xf numFmtId="175" fontId="54" fillId="0" borderId="0" xfId="59" applyNumberFormat="1" applyFont="1" applyAlignment="1"/>
    <xf numFmtId="0" fontId="54" fillId="0" borderId="0" xfId="201" applyNumberFormat="1" applyFont="1" applyFill="1" applyBorder="1" applyAlignment="1" applyProtection="1">
      <protection locked="0"/>
    </xf>
    <xf numFmtId="0" fontId="54" fillId="0" borderId="0" xfId="201" applyNumberFormat="1" applyFont="1" applyFill="1" applyBorder="1" applyAlignment="1" applyProtection="1">
      <alignment horizontal="center"/>
      <protection locked="0"/>
    </xf>
    <xf numFmtId="0" fontId="54" fillId="14" borderId="0" xfId="201" applyNumberFormat="1" applyFont="1" applyFill="1" applyAlignment="1">
      <alignment horizontal="right"/>
    </xf>
    <xf numFmtId="3" fontId="54" fillId="0" borderId="0" xfId="201" applyNumberFormat="1" applyFont="1" applyFill="1" applyBorder="1" applyAlignment="1"/>
    <xf numFmtId="3" fontId="54" fillId="0" borderId="0" xfId="201" applyNumberFormat="1" applyFont="1" applyFill="1" applyBorder="1" applyAlignment="1">
      <alignment horizontal="center"/>
    </xf>
    <xf numFmtId="0" fontId="54" fillId="0" borderId="0" xfId="201" applyNumberFormat="1" applyFont="1" applyFill="1" applyBorder="1" applyProtection="1">
      <protection locked="0"/>
    </xf>
    <xf numFmtId="174" fontId="54" fillId="0" borderId="0" xfId="201" applyFont="1" applyFill="1" applyBorder="1" applyAlignment="1"/>
    <xf numFmtId="0" fontId="54" fillId="0" borderId="0" xfId="201" applyNumberFormat="1" applyFont="1" applyFill="1" applyBorder="1"/>
    <xf numFmtId="43" fontId="54" fillId="0" borderId="0" xfId="59" applyFont="1" applyAlignment="1"/>
    <xf numFmtId="0" fontId="54" fillId="0" borderId="0" xfId="211" applyNumberFormat="1" applyFont="1" applyAlignment="1" applyProtection="1">
      <protection locked="0"/>
    </xf>
    <xf numFmtId="3" fontId="54" fillId="0" borderId="0" xfId="211" applyNumberFormat="1" applyFont="1" applyAlignment="1"/>
    <xf numFmtId="3" fontId="54" fillId="0" borderId="8" xfId="211" applyNumberFormat="1" applyFont="1" applyBorder="1" applyAlignment="1">
      <alignment horizontal="center"/>
    </xf>
    <xf numFmtId="0" fontId="54" fillId="0" borderId="0" xfId="211" applyNumberFormat="1" applyFont="1" applyAlignment="1"/>
    <xf numFmtId="3" fontId="54" fillId="0" borderId="0" xfId="211" applyNumberFormat="1" applyFont="1" applyAlignment="1">
      <alignment horizontal="center"/>
    </xf>
    <xf numFmtId="0" fontId="54" fillId="0" borderId="8" xfId="211" applyNumberFormat="1" applyFont="1" applyBorder="1" applyAlignment="1" applyProtection="1">
      <alignment horizontal="center"/>
      <protection locked="0"/>
    </xf>
    <xf numFmtId="174" fontId="54" fillId="0" borderId="0" xfId="211" applyFont="1" applyFill="1" applyAlignment="1"/>
    <xf numFmtId="169" fontId="54" fillId="0" borderId="0" xfId="211" applyNumberFormat="1" applyFont="1" applyAlignment="1"/>
    <xf numFmtId="174" fontId="54" fillId="0" borderId="0" xfId="211" applyFont="1" applyAlignment="1"/>
    <xf numFmtId="3" fontId="54" fillId="0" borderId="0" xfId="211" applyNumberFormat="1" applyFont="1" applyFill="1" applyAlignment="1"/>
    <xf numFmtId="166" fontId="54" fillId="0" borderId="0" xfId="211" applyNumberFormat="1" applyFont="1" applyAlignment="1">
      <alignment horizontal="center"/>
    </xf>
    <xf numFmtId="164" fontId="54" fillId="0" borderId="0" xfId="211" applyNumberFormat="1" applyFont="1" applyAlignment="1">
      <alignment horizontal="left"/>
    </xf>
    <xf numFmtId="0" fontId="54" fillId="0" borderId="0" xfId="211" applyNumberFormat="1" applyFont="1" applyFill="1" applyAlignment="1"/>
    <xf numFmtId="164" fontId="54" fillId="0" borderId="0" xfId="211" applyNumberFormat="1" applyFont="1" applyFill="1" applyAlignment="1">
      <alignment horizontal="left"/>
    </xf>
    <xf numFmtId="175" fontId="54" fillId="0" borderId="0" xfId="59" applyNumberFormat="1" applyFont="1" applyBorder="1" applyAlignment="1"/>
    <xf numFmtId="10" fontId="54" fillId="0" borderId="0" xfId="211" applyNumberFormat="1" applyFont="1" applyFill="1" applyAlignment="1">
      <alignment horizontal="left"/>
    </xf>
    <xf numFmtId="3" fontId="54" fillId="0" borderId="0" xfId="188" applyNumberFormat="1" applyFont="1" applyAlignment="1"/>
    <xf numFmtId="166" fontId="54" fillId="0" borderId="0" xfId="188" applyNumberFormat="1" applyFont="1" applyAlignment="1"/>
    <xf numFmtId="0" fontId="54" fillId="0" borderId="0" xfId="188" applyFont="1" applyAlignment="1"/>
    <xf numFmtId="43" fontId="54" fillId="0" borderId="8" xfId="59" applyFont="1" applyBorder="1" applyAlignment="1"/>
    <xf numFmtId="164" fontId="54" fillId="0" borderId="0" xfId="211" applyNumberFormat="1" applyFont="1" applyFill="1" applyAlignment="1" applyProtection="1">
      <alignment horizontal="left"/>
      <protection locked="0"/>
    </xf>
    <xf numFmtId="174" fontId="54" fillId="14" borderId="0" xfId="201" applyFont="1" applyFill="1" applyBorder="1" applyAlignment="1"/>
    <xf numFmtId="174" fontId="54" fillId="0" borderId="1" xfId="201" applyFont="1" applyFill="1" applyBorder="1" applyAlignment="1"/>
    <xf numFmtId="174" fontId="54" fillId="0" borderId="15" xfId="201" applyFont="1" applyFill="1" applyBorder="1" applyAlignment="1"/>
    <xf numFmtId="43" fontId="54" fillId="0" borderId="15" xfId="59" applyFont="1" applyFill="1" applyBorder="1" applyAlignment="1"/>
    <xf numFmtId="175" fontId="54" fillId="0" borderId="0" xfId="59" applyNumberFormat="1" applyFont="1" applyFill="1" applyBorder="1" applyAlignment="1"/>
    <xf numFmtId="43" fontId="54" fillId="0" borderId="0" xfId="59" applyFont="1" applyFill="1" applyBorder="1" applyAlignment="1"/>
    <xf numFmtId="174" fontId="85" fillId="0" borderId="0" xfId="201" applyFont="1" applyFill="1" applyBorder="1" applyAlignment="1"/>
    <xf numFmtId="174" fontId="54" fillId="0" borderId="0" xfId="201" applyFont="1" applyFill="1" applyBorder="1" applyAlignment="1">
      <alignment horizontal="center"/>
    </xf>
    <xf numFmtId="174" fontId="54" fillId="0" borderId="0" xfId="201" applyFont="1" applyFill="1" applyBorder="1" applyAlignment="1">
      <alignment horizontal="right"/>
    </xf>
    <xf numFmtId="0" fontId="54" fillId="0" borderId="0" xfId="188" applyFont="1" applyFill="1"/>
    <xf numFmtId="0" fontId="54" fillId="0" borderId="0" xfId="201" applyNumberFormat="1" applyFont="1" applyFill="1" applyAlignment="1">
      <alignment horizontal="right"/>
    </xf>
    <xf numFmtId="0" fontId="86" fillId="0" borderId="0" xfId="201" applyNumberFormat="1" applyFont="1" applyFill="1" applyBorder="1"/>
    <xf numFmtId="0" fontId="86" fillId="0" borderId="0" xfId="201" applyNumberFormat="1" applyFont="1" applyFill="1" applyBorder="1" applyAlignment="1">
      <alignment horizontal="center"/>
    </xf>
    <xf numFmtId="49" fontId="54" fillId="0" borderId="0" xfId="201" applyNumberFormat="1" applyFont="1" applyFill="1" applyBorder="1"/>
    <xf numFmtId="3" fontId="54" fillId="0" borderId="0" xfId="201" applyNumberFormat="1" applyFont="1" applyFill="1" applyBorder="1"/>
    <xf numFmtId="0" fontId="54" fillId="0" borderId="0" xfId="201" applyNumberFormat="1" applyFont="1" applyFill="1" applyBorder="1" applyAlignment="1">
      <alignment horizontal="center"/>
    </xf>
    <xf numFmtId="49" fontId="54" fillId="0" borderId="0" xfId="201" applyNumberFormat="1" applyFont="1" applyFill="1" applyBorder="1" applyAlignment="1">
      <alignment horizontal="center"/>
    </xf>
    <xf numFmtId="0" fontId="54" fillId="0" borderId="0" xfId="201" applyNumberFormat="1" applyFont="1" applyFill="1" applyBorder="1" applyAlignment="1"/>
    <xf numFmtId="3" fontId="61" fillId="0" borderId="0" xfId="201" applyNumberFormat="1" applyFont="1" applyFill="1" applyBorder="1" applyAlignment="1">
      <alignment horizontal="center"/>
    </xf>
    <xf numFmtId="174" fontId="61" fillId="0" borderId="0" xfId="201" applyFont="1" applyFill="1" applyBorder="1" applyAlignment="1">
      <alignment horizontal="center"/>
    </xf>
    <xf numFmtId="0" fontId="61" fillId="0" borderId="0" xfId="201" applyNumberFormat="1" applyFont="1" applyFill="1" applyBorder="1" applyAlignment="1" applyProtection="1">
      <alignment horizontal="center"/>
      <protection locked="0"/>
    </xf>
    <xf numFmtId="0" fontId="61" fillId="0" borderId="0" xfId="201" applyNumberFormat="1" applyFont="1" applyFill="1" applyBorder="1" applyAlignment="1">
      <alignment horizontal="center"/>
    </xf>
    <xf numFmtId="0" fontId="61" fillId="0" borderId="0" xfId="201" applyNumberFormat="1" applyFont="1" applyFill="1" applyBorder="1" applyAlignment="1"/>
    <xf numFmtId="0" fontId="87" fillId="0" borderId="0" xfId="201" applyNumberFormat="1" applyFont="1" applyFill="1" applyBorder="1" applyAlignment="1" applyProtection="1">
      <alignment horizontal="center"/>
      <protection locked="0"/>
    </xf>
    <xf numFmtId="3" fontId="54" fillId="0" borderId="0" xfId="201" applyNumberFormat="1" applyFont="1" applyFill="1" applyBorder="1" applyAlignment="1">
      <alignment horizontal="left"/>
    </xf>
    <xf numFmtId="180" fontId="54" fillId="0" borderId="0" xfId="59" applyNumberFormat="1" applyFont="1" applyFill="1" applyBorder="1" applyAlignment="1"/>
    <xf numFmtId="175" fontId="88" fillId="0" borderId="0" xfId="59" applyNumberFormat="1" applyFont="1" applyFill="1" applyBorder="1" applyAlignment="1"/>
    <xf numFmtId="10" fontId="88" fillId="0" borderId="0" xfId="266" applyNumberFormat="1" applyFont="1" applyFill="1" applyBorder="1" applyAlignment="1"/>
    <xf numFmtId="10" fontId="61" fillId="0" borderId="0" xfId="201" applyNumberFormat="1" applyFont="1" applyFill="1" applyBorder="1" applyAlignment="1"/>
    <xf numFmtId="3" fontId="61" fillId="0" borderId="0" xfId="201" applyNumberFormat="1" applyFont="1" applyFill="1" applyBorder="1" applyAlignment="1"/>
    <xf numFmtId="165" fontId="61" fillId="0" borderId="0" xfId="201" applyNumberFormat="1" applyFont="1" applyFill="1" applyBorder="1" applyAlignment="1"/>
    <xf numFmtId="10" fontId="54" fillId="0" borderId="0" xfId="201" applyNumberFormat="1" applyFont="1" applyFill="1" applyBorder="1" applyAlignment="1"/>
    <xf numFmtId="43" fontId="88" fillId="0" borderId="0" xfId="59" applyFont="1" applyFill="1" applyBorder="1" applyAlignment="1"/>
    <xf numFmtId="43" fontId="54" fillId="0" borderId="0" xfId="59" applyFont="1" applyFill="1" applyBorder="1" applyAlignment="1">
      <alignment horizontal="center"/>
    </xf>
    <xf numFmtId="49" fontId="61" fillId="0" borderId="0" xfId="201" applyNumberFormat="1" applyFont="1" applyFill="1" applyBorder="1" applyAlignment="1">
      <alignment horizontal="center"/>
    </xf>
    <xf numFmtId="174" fontId="61" fillId="0" borderId="0" xfId="201" applyFont="1" applyFill="1" applyBorder="1" applyAlignment="1"/>
    <xf numFmtId="3" fontId="61" fillId="0" borderId="0" xfId="201" applyNumberFormat="1" applyFont="1" applyFill="1" applyBorder="1" applyAlignment="1">
      <alignment horizontal="left"/>
    </xf>
    <xf numFmtId="43" fontId="61" fillId="0" borderId="0" xfId="59" applyFont="1" applyFill="1" applyBorder="1" applyAlignment="1"/>
    <xf numFmtId="10" fontId="61" fillId="0" borderId="0" xfId="266" applyNumberFormat="1" applyFont="1" applyFill="1" applyBorder="1" applyAlignment="1"/>
    <xf numFmtId="0" fontId="54" fillId="0" borderId="0" xfId="201" applyNumberFormat="1" applyFont="1" applyFill="1" applyBorder="1" applyAlignment="1">
      <alignment horizontal="fill"/>
    </xf>
    <xf numFmtId="174" fontId="89" fillId="0" borderId="0" xfId="201" applyFont="1" applyFill="1" applyBorder="1" applyAlignment="1"/>
    <xf numFmtId="3" fontId="89" fillId="0" borderId="0" xfId="201" applyNumberFormat="1" applyFont="1" applyFill="1" applyBorder="1" applyAlignment="1"/>
    <xf numFmtId="164" fontId="54" fillId="0" borderId="0" xfId="201" applyNumberFormat="1" applyFont="1" applyFill="1" applyBorder="1" applyAlignment="1">
      <alignment horizontal="left"/>
    </xf>
    <xf numFmtId="164" fontId="54" fillId="0" borderId="0" xfId="201" applyNumberFormat="1" applyFont="1" applyFill="1" applyBorder="1" applyAlignment="1">
      <alignment horizontal="center"/>
    </xf>
    <xf numFmtId="170" fontId="54" fillId="0" borderId="0" xfId="201" applyNumberFormat="1" applyFont="1" applyFill="1" applyBorder="1" applyAlignment="1"/>
    <xf numFmtId="0" fontId="89" fillId="0" borderId="0" xfId="201" applyNumberFormat="1" applyFont="1" applyFill="1" applyBorder="1"/>
    <xf numFmtId="49" fontId="54" fillId="0" borderId="0" xfId="201" applyNumberFormat="1" applyFont="1" applyFill="1" applyBorder="1" applyAlignment="1">
      <alignment horizontal="left"/>
    </xf>
    <xf numFmtId="0" fontId="54" fillId="0" borderId="0" xfId="201" applyNumberFormat="1" applyFont="1" applyFill="1" applyBorder="1" applyAlignment="1">
      <alignment horizontal="right"/>
    </xf>
    <xf numFmtId="178" fontId="61" fillId="0" borderId="0" xfId="201" applyNumberFormat="1" applyFont="1" applyFill="1" applyBorder="1" applyAlignment="1">
      <alignment horizontal="center"/>
    </xf>
    <xf numFmtId="174" fontId="61" fillId="0" borderId="16" xfId="201" applyFont="1" applyFill="1" applyBorder="1" applyAlignment="1">
      <alignment horizontal="center" wrapText="1"/>
    </xf>
    <xf numFmtId="174" fontId="61" fillId="0" borderId="7" xfId="201" applyFont="1" applyFill="1" applyBorder="1" applyAlignment="1"/>
    <xf numFmtId="174" fontId="61" fillId="0" borderId="7" xfId="201" applyFont="1" applyFill="1" applyBorder="1" applyAlignment="1">
      <alignment horizontal="center" wrapText="1"/>
    </xf>
    <xf numFmtId="0" fontId="61" fillId="0" borderId="7" xfId="201" applyNumberFormat="1" applyFont="1" applyFill="1" applyBorder="1" applyAlignment="1">
      <alignment horizontal="center" wrapText="1"/>
    </xf>
    <xf numFmtId="174" fontId="61" fillId="0" borderId="9" xfId="201" applyFont="1" applyFill="1" applyBorder="1" applyAlignment="1">
      <alignment horizontal="center" wrapText="1"/>
    </xf>
    <xf numFmtId="3" fontId="61" fillId="0" borderId="9" xfId="201" applyNumberFormat="1" applyFont="1" applyFill="1" applyBorder="1" applyAlignment="1">
      <alignment horizontal="center" wrapText="1"/>
    </xf>
    <xf numFmtId="0" fontId="54" fillId="0" borderId="16" xfId="201" applyNumberFormat="1" applyFont="1" applyFill="1" applyBorder="1"/>
    <xf numFmtId="0" fontId="54" fillId="0" borderId="7" xfId="201" applyNumberFormat="1" applyFont="1" applyFill="1" applyBorder="1"/>
    <xf numFmtId="0" fontId="54" fillId="0" borderId="7" xfId="201" applyNumberFormat="1" applyFont="1" applyFill="1" applyBorder="1" applyAlignment="1">
      <alignment horizontal="center"/>
    </xf>
    <xf numFmtId="0" fontId="54" fillId="0" borderId="9" xfId="201" applyNumberFormat="1" applyFont="1" applyFill="1" applyBorder="1" applyAlignment="1">
      <alignment horizontal="center"/>
    </xf>
    <xf numFmtId="3" fontId="54" fillId="0" borderId="9" xfId="201" applyNumberFormat="1" applyFont="1" applyFill="1" applyBorder="1" applyAlignment="1">
      <alignment horizontal="center" wrapText="1"/>
    </xf>
    <xf numFmtId="3" fontId="54" fillId="0" borderId="7" xfId="201" applyNumberFormat="1" applyFont="1" applyFill="1" applyBorder="1" applyAlignment="1">
      <alignment horizontal="center"/>
    </xf>
    <xf numFmtId="0" fontId="54" fillId="0" borderId="10" xfId="201" applyNumberFormat="1" applyFont="1" applyFill="1" applyBorder="1"/>
    <xf numFmtId="0" fontId="54" fillId="0" borderId="11" xfId="201" applyNumberFormat="1" applyFont="1" applyFill="1" applyBorder="1"/>
    <xf numFmtId="3" fontId="54" fillId="0" borderId="11" xfId="201" applyNumberFormat="1" applyFont="1" applyFill="1" applyBorder="1" applyAlignment="1"/>
    <xf numFmtId="174" fontId="54" fillId="0" borderId="0" xfId="209" applyFont="1" applyFill="1" applyBorder="1" applyAlignment="1"/>
    <xf numFmtId="174" fontId="54" fillId="14" borderId="0" xfId="209" applyFont="1" applyFill="1" applyBorder="1" applyAlignment="1"/>
    <xf numFmtId="0" fontId="54" fillId="14" borderId="0" xfId="59" applyNumberFormat="1" applyFont="1" applyFill="1" applyBorder="1" applyAlignment="1"/>
    <xf numFmtId="176" fontId="54" fillId="14" borderId="0" xfId="93" applyNumberFormat="1" applyFont="1" applyFill="1" applyBorder="1" applyAlignment="1"/>
    <xf numFmtId="43" fontId="54" fillId="0" borderId="11" xfId="59" applyFont="1" applyFill="1" applyBorder="1" applyAlignment="1"/>
    <xf numFmtId="0" fontId="54" fillId="14" borderId="0" xfId="59" applyNumberFormat="1" applyFont="1" applyFill="1" applyBorder="1" applyAlignment="1">
      <alignment horizontal="right"/>
    </xf>
    <xf numFmtId="174" fontId="54" fillId="0" borderId="10" xfId="201" applyFont="1" applyFill="1" applyBorder="1" applyAlignment="1"/>
    <xf numFmtId="174" fontId="54" fillId="0" borderId="17" xfId="201" applyFont="1" applyFill="1" applyBorder="1" applyAlignment="1"/>
    <xf numFmtId="175" fontId="54" fillId="0" borderId="0" xfId="59" applyNumberFormat="1" applyFont="1" applyFill="1" applyBorder="1" applyAlignment="1">
      <alignment horizontal="center"/>
    </xf>
    <xf numFmtId="1" fontId="54" fillId="0" borderId="0" xfId="59" applyNumberFormat="1" applyFont="1" applyFill="1" applyBorder="1" applyAlignment="1">
      <alignment horizontal="center"/>
    </xf>
    <xf numFmtId="174" fontId="54" fillId="0" borderId="8" xfId="201" applyFont="1" applyFill="1" applyBorder="1" applyAlignment="1"/>
    <xf numFmtId="174" fontId="54" fillId="0" borderId="0" xfId="201" applyFont="1" applyFill="1" applyBorder="1" applyAlignment="1">
      <alignment horizontal="center" vertical="top"/>
    </xf>
    <xf numFmtId="49" fontId="84" fillId="0" borderId="0" xfId="0" applyNumberFormat="1" applyFont="1" applyAlignment="1">
      <alignment horizontal="center"/>
    </xf>
    <xf numFmtId="3" fontId="84" fillId="0" borderId="0" xfId="211" applyNumberFormat="1" applyFont="1" applyAlignment="1"/>
    <xf numFmtId="3" fontId="54" fillId="0" borderId="0" xfId="211" applyNumberFormat="1" applyFont="1" applyAlignment="1">
      <alignment wrapText="1"/>
    </xf>
    <xf numFmtId="175" fontId="61" fillId="0" borderId="0" xfId="59" applyNumberFormat="1" applyFont="1" applyFill="1" applyBorder="1" applyAlignment="1" applyProtection="1">
      <alignment horizontal="center"/>
      <protection locked="0"/>
    </xf>
    <xf numFmtId="0" fontId="54" fillId="0" borderId="0" xfId="192" applyFont="1"/>
    <xf numFmtId="0" fontId="54" fillId="0" borderId="0" xfId="192" applyFont="1" applyAlignment="1">
      <alignment horizontal="center"/>
    </xf>
    <xf numFmtId="0" fontId="54" fillId="0" borderId="0" xfId="192" applyFont="1" applyFill="1" applyAlignment="1">
      <alignment horizontal="center"/>
    </xf>
    <xf numFmtId="0" fontId="54" fillId="0" borderId="3" xfId="192" applyFont="1" applyBorder="1"/>
    <xf numFmtId="0" fontId="54" fillId="0" borderId="0" xfId="192" applyFont="1" applyAlignment="1">
      <alignment horizontal="center" wrapText="1"/>
    </xf>
    <xf numFmtId="43" fontId="54" fillId="0" borderId="0" xfId="59" applyFont="1" applyFill="1"/>
    <xf numFmtId="43" fontId="54" fillId="0" borderId="0" xfId="192" applyNumberFormat="1" applyFont="1"/>
    <xf numFmtId="176" fontId="54" fillId="0" borderId="3" xfId="93" applyNumberFormat="1" applyFont="1" applyBorder="1"/>
    <xf numFmtId="0" fontId="54" fillId="0" borderId="0" xfId="192" applyFont="1" applyAlignment="1">
      <alignment horizontal="center" vertical="center" wrapText="1"/>
    </xf>
    <xf numFmtId="0" fontId="54" fillId="0" borderId="0" xfId="192" applyFont="1" applyFill="1" applyAlignment="1">
      <alignment horizontal="center" vertical="center" wrapText="1"/>
    </xf>
    <xf numFmtId="174" fontId="54" fillId="0" borderId="0" xfId="0" applyFont="1" applyAlignment="1">
      <alignment horizontal="center" vertical="center" wrapText="1"/>
    </xf>
    <xf numFmtId="0" fontId="54" fillId="0" borderId="0" xfId="192" applyFont="1" applyAlignment="1">
      <alignment wrapText="1"/>
    </xf>
    <xf numFmtId="0" fontId="83" fillId="0" borderId="0" xfId="192" applyFont="1"/>
    <xf numFmtId="0" fontId="54" fillId="0" borderId="0" xfId="192" applyFont="1" applyAlignment="1">
      <alignment horizontal="left" wrapText="1"/>
    </xf>
    <xf numFmtId="0" fontId="54" fillId="0" borderId="0" xfId="188" applyFont="1"/>
    <xf numFmtId="0" fontId="54" fillId="0" borderId="0" xfId="188" applyFont="1" applyAlignment="1">
      <alignment horizontal="right"/>
    </xf>
    <xf numFmtId="0" fontId="54" fillId="0" borderId="0" xfId="211" applyNumberFormat="1" applyFont="1" applyAlignment="1" applyProtection="1">
      <alignment horizontal="center"/>
      <protection locked="0"/>
    </xf>
    <xf numFmtId="0" fontId="54" fillId="0" borderId="0" xfId="211" applyNumberFormat="1" applyFont="1" applyFill="1" applyAlignment="1" applyProtection="1">
      <protection locked="0"/>
    </xf>
    <xf numFmtId="0" fontId="54" fillId="0" borderId="0" xfId="211" applyNumberFormat="1" applyFont="1" applyFill="1" applyProtection="1">
      <protection locked="0"/>
    </xf>
    <xf numFmtId="0" fontId="54" fillId="14" borderId="0" xfId="188" applyFont="1" applyFill="1"/>
    <xf numFmtId="0" fontId="54" fillId="14" borderId="0" xfId="211" applyNumberFormat="1" applyFont="1" applyFill="1"/>
    <xf numFmtId="0" fontId="54" fillId="0" borderId="0" xfId="211" applyNumberFormat="1" applyFont="1" applyProtection="1">
      <protection locked="0"/>
    </xf>
    <xf numFmtId="0" fontId="54" fillId="0" borderId="0" xfId="211" applyNumberFormat="1" applyFont="1"/>
    <xf numFmtId="0" fontId="92" fillId="0" borderId="0" xfId="211" applyNumberFormat="1" applyFont="1"/>
    <xf numFmtId="49" fontId="54" fillId="0" borderId="0" xfId="211" applyNumberFormat="1" applyFont="1" applyAlignment="1"/>
    <xf numFmtId="49" fontId="54" fillId="0" borderId="0" xfId="211" applyNumberFormat="1" applyFont="1" applyAlignment="1">
      <alignment horizontal="center"/>
    </xf>
    <xf numFmtId="0" fontId="54" fillId="0" borderId="0" xfId="211" applyNumberFormat="1" applyFont="1" applyAlignment="1">
      <alignment horizontal="center"/>
    </xf>
    <xf numFmtId="49" fontId="54" fillId="0" borderId="0" xfId="211" applyNumberFormat="1" applyFont="1"/>
    <xf numFmtId="3" fontId="54" fillId="0" borderId="0" xfId="211" applyNumberFormat="1" applyFont="1"/>
    <xf numFmtId="42" fontId="54" fillId="0" borderId="0" xfId="188" applyNumberFormat="1" applyFont="1"/>
    <xf numFmtId="0" fontId="54" fillId="0" borderId="0" xfId="211" applyNumberFormat="1" applyFont="1" applyFill="1"/>
    <xf numFmtId="0" fontId="54" fillId="0" borderId="8" xfId="211" applyNumberFormat="1" applyFont="1" applyBorder="1" applyAlignment="1" applyProtection="1">
      <alignment horizontal="centerContinuous"/>
      <protection locked="0"/>
    </xf>
    <xf numFmtId="43" fontId="54" fillId="0" borderId="0" xfId="59" applyFont="1" applyFill="1" applyAlignment="1"/>
    <xf numFmtId="3" fontId="54" fillId="0" borderId="0" xfId="211" applyNumberFormat="1" applyFont="1" applyFill="1" applyBorder="1"/>
    <xf numFmtId="3" fontId="54" fillId="0" borderId="0" xfId="211" applyNumberFormat="1" applyFont="1" applyAlignment="1">
      <alignment horizontal="left"/>
    </xf>
    <xf numFmtId="166" fontId="54" fillId="0" borderId="0" xfId="211" applyNumberFormat="1" applyFont="1" applyAlignment="1"/>
    <xf numFmtId="42" fontId="54" fillId="0" borderId="18" xfId="211" applyNumberFormat="1" applyFont="1" applyBorder="1" applyAlignment="1" applyProtection="1">
      <alignment horizontal="right"/>
      <protection locked="0"/>
    </xf>
    <xf numFmtId="170" fontId="85" fillId="0" borderId="0" xfId="0" applyNumberFormat="1" applyFont="1" applyAlignment="1"/>
    <xf numFmtId="174" fontId="85" fillId="0" borderId="0" xfId="0" applyFont="1" applyAlignment="1"/>
    <xf numFmtId="0" fontId="54" fillId="0" borderId="0" xfId="206" applyNumberFormat="1" applyFont="1" applyAlignment="1" applyProtection="1">
      <alignment horizontal="center"/>
      <protection locked="0"/>
    </xf>
    <xf numFmtId="0" fontId="54" fillId="0" borderId="0" xfId="206" applyNumberFormat="1" applyFont="1" applyAlignment="1"/>
    <xf numFmtId="0" fontId="54" fillId="0" borderId="0" xfId="206" applyNumberFormat="1" applyFont="1"/>
    <xf numFmtId="0" fontId="54" fillId="0" borderId="0" xfId="206" applyNumberFormat="1" applyFont="1" applyBorder="1" applyAlignment="1"/>
    <xf numFmtId="166" fontId="54" fillId="0" borderId="0" xfId="206" applyNumberFormat="1" applyFont="1" applyAlignment="1"/>
    <xf numFmtId="0" fontId="54" fillId="0" borderId="0" xfId="211" applyNumberFormat="1" applyFont="1" applyFill="1" applyBorder="1"/>
    <xf numFmtId="0" fontId="54" fillId="0" borderId="0" xfId="206" applyFont="1" applyAlignment="1"/>
    <xf numFmtId="3" fontId="54" fillId="0" borderId="0" xfId="206" applyNumberFormat="1" applyFont="1" applyAlignment="1"/>
    <xf numFmtId="42" fontId="54" fillId="0" borderId="18" xfId="206" applyNumberFormat="1" applyFont="1" applyBorder="1" applyAlignment="1" applyProtection="1">
      <alignment horizontal="right"/>
      <protection locked="0"/>
    </xf>
    <xf numFmtId="0" fontId="54" fillId="0" borderId="0" xfId="211" applyNumberFormat="1" applyFont="1" applyFill="1" applyBorder="1" applyAlignment="1" applyProtection="1">
      <alignment horizontal="center"/>
      <protection locked="0"/>
    </xf>
    <xf numFmtId="174" fontId="54" fillId="0" borderId="0" xfId="211" applyFont="1" applyFill="1" applyBorder="1" applyAlignment="1"/>
    <xf numFmtId="0" fontId="54" fillId="0" borderId="0" xfId="211" applyNumberFormat="1" applyFont="1" applyFill="1" applyBorder="1" applyProtection="1">
      <protection locked="0"/>
    </xf>
    <xf numFmtId="0" fontId="54" fillId="0" borderId="0" xfId="211" applyNumberFormat="1" applyFont="1" applyFill="1" applyBorder="1" applyAlignment="1"/>
    <xf numFmtId="0" fontId="54" fillId="0" borderId="0" xfId="211" applyNumberFormat="1" applyFont="1" applyFill="1" applyBorder="1" applyAlignment="1" applyProtection="1">
      <protection locked="0"/>
    </xf>
    <xf numFmtId="168" fontId="54" fillId="0" borderId="0" xfId="188" applyNumberFormat="1" applyFont="1" applyFill="1" applyBorder="1"/>
    <xf numFmtId="168" fontId="54" fillId="0" borderId="0" xfId="211" applyNumberFormat="1" applyFont="1" applyFill="1" applyBorder="1"/>
    <xf numFmtId="168" fontId="54" fillId="0" borderId="0" xfId="211" applyNumberFormat="1" applyFont="1" applyFill="1" applyBorder="1" applyAlignment="1">
      <alignment horizontal="center"/>
    </xf>
    <xf numFmtId="174" fontId="54" fillId="0" borderId="0" xfId="211" applyFont="1" applyFill="1" applyBorder="1" applyAlignment="1">
      <alignment horizontal="center"/>
    </xf>
    <xf numFmtId="0" fontId="54" fillId="0" borderId="0" xfId="211" applyNumberFormat="1" applyFont="1" applyFill="1" applyBorder="1" applyAlignment="1">
      <alignment horizontal="left"/>
    </xf>
    <xf numFmtId="173" fontId="54" fillId="0" borderId="0" xfId="188" applyNumberFormat="1" applyFont="1" applyFill="1" applyBorder="1" applyAlignment="1"/>
    <xf numFmtId="173" fontId="54" fillId="0" borderId="0" xfId="211" applyNumberFormat="1" applyFont="1" applyFill="1" applyBorder="1" applyProtection="1">
      <protection locked="0"/>
    </xf>
    <xf numFmtId="173" fontId="54" fillId="0" borderId="0" xfId="211" applyNumberFormat="1" applyFont="1" applyFill="1" applyProtection="1">
      <protection locked="0"/>
    </xf>
    <xf numFmtId="173" fontId="54" fillId="0" borderId="0" xfId="211" applyNumberFormat="1" applyFont="1" applyProtection="1">
      <protection locked="0"/>
    </xf>
    <xf numFmtId="169" fontId="54" fillId="0" borderId="0" xfId="211" applyNumberFormat="1" applyFont="1"/>
    <xf numFmtId="0" fontId="54" fillId="0" borderId="0" xfId="211" applyNumberFormat="1" applyFont="1" applyAlignment="1">
      <alignment horizontal="right"/>
    </xf>
    <xf numFmtId="0" fontId="83" fillId="0" borderId="0" xfId="211" applyNumberFormat="1" applyFont="1" applyAlignment="1"/>
    <xf numFmtId="3" fontId="61" fillId="0" borderId="0" xfId="211" applyNumberFormat="1" applyFont="1" applyAlignment="1">
      <alignment horizontal="center"/>
    </xf>
    <xf numFmtId="0" fontId="61" fillId="0" borderId="0" xfId="211" applyNumberFormat="1" applyFont="1" applyAlignment="1" applyProtection="1">
      <alignment horizontal="center"/>
      <protection locked="0"/>
    </xf>
    <xf numFmtId="174" fontId="61" fillId="0" borderId="0" xfId="211" applyFont="1" applyAlignment="1">
      <alignment horizontal="center"/>
    </xf>
    <xf numFmtId="3" fontId="61" fillId="0" borderId="0" xfId="211" applyNumberFormat="1" applyFont="1" applyAlignment="1"/>
    <xf numFmtId="0" fontId="61" fillId="0" borderId="0" xfId="211" applyNumberFormat="1" applyFont="1" applyAlignment="1"/>
    <xf numFmtId="175" fontId="54" fillId="14" borderId="0" xfId="59" applyNumberFormat="1" applyFont="1" applyFill="1" applyAlignment="1"/>
    <xf numFmtId="175" fontId="54" fillId="14" borderId="8" xfId="59" applyNumberFormat="1" applyFont="1" applyFill="1" applyBorder="1" applyAlignment="1"/>
    <xf numFmtId="175" fontId="54" fillId="0" borderId="8" xfId="59" applyNumberFormat="1" applyFont="1" applyBorder="1" applyAlignment="1"/>
    <xf numFmtId="43" fontId="54" fillId="0" borderId="0" xfId="59" applyFont="1" applyAlignment="1">
      <alignment horizontal="center"/>
    </xf>
    <xf numFmtId="164" fontId="54" fillId="0" borderId="0" xfId="211" applyNumberFormat="1" applyFont="1" applyAlignment="1">
      <alignment horizontal="center"/>
    </xf>
    <xf numFmtId="165" fontId="54" fillId="0" borderId="0" xfId="188" applyNumberFormat="1" applyFont="1" applyFill="1" applyAlignment="1">
      <alignment horizontal="right"/>
    </xf>
    <xf numFmtId="175" fontId="54" fillId="14" borderId="0" xfId="59" applyNumberFormat="1" applyFont="1" applyFill="1" applyBorder="1" applyAlignment="1"/>
    <xf numFmtId="187" fontId="54" fillId="0" borderId="0" xfId="59" applyNumberFormat="1" applyFont="1" applyAlignment="1"/>
    <xf numFmtId="3" fontId="54" fillId="0" borderId="0" xfId="206" applyNumberFormat="1" applyFont="1" applyBorder="1" applyAlignment="1"/>
    <xf numFmtId="3" fontId="54" fillId="0" borderId="0" xfId="206" applyNumberFormat="1" applyFont="1" applyFill="1" applyBorder="1" applyAlignment="1"/>
    <xf numFmtId="187" fontId="54" fillId="0" borderId="0" xfId="59" applyNumberFormat="1" applyFont="1" applyFill="1" applyBorder="1" applyAlignment="1"/>
    <xf numFmtId="0" fontId="54" fillId="0" borderId="0" xfId="206" applyFont="1" applyFill="1" applyBorder="1" applyAlignment="1"/>
    <xf numFmtId="3" fontId="54" fillId="0" borderId="0" xfId="206" applyNumberFormat="1" applyFont="1" applyFill="1" applyAlignment="1"/>
    <xf numFmtId="187" fontId="54" fillId="0" borderId="0" xfId="59" applyNumberFormat="1" applyFont="1" applyBorder="1" applyAlignment="1"/>
    <xf numFmtId="3" fontId="54" fillId="0" borderId="0" xfId="211" quotePrefix="1" applyNumberFormat="1" applyFont="1" applyAlignment="1">
      <alignment horizontal="left"/>
    </xf>
    <xf numFmtId="175" fontId="54" fillId="0" borderId="0" xfId="59" applyNumberFormat="1" applyFont="1" applyFill="1" applyAlignment="1"/>
    <xf numFmtId="3" fontId="54" fillId="0" borderId="0" xfId="188" applyNumberFormat="1" applyFont="1" applyFill="1" applyAlignment="1"/>
    <xf numFmtId="0" fontId="54" fillId="0" borderId="0" xfId="188" applyNumberFormat="1" applyFont="1"/>
    <xf numFmtId="175" fontId="54" fillId="0" borderId="18" xfId="59" applyNumberFormat="1" applyFont="1" applyBorder="1" applyAlignment="1"/>
    <xf numFmtId="164" fontId="54" fillId="0" borderId="0" xfId="188" applyNumberFormat="1" applyFont="1" applyAlignment="1">
      <alignment horizontal="center"/>
    </xf>
    <xf numFmtId="3" fontId="54" fillId="0" borderId="0" xfId="188" applyNumberFormat="1" applyFont="1" applyBorder="1" applyAlignment="1"/>
    <xf numFmtId="3" fontId="54" fillId="0" borderId="0" xfId="211" applyNumberFormat="1" applyFont="1" applyAlignment="1">
      <alignment horizontal="right"/>
    </xf>
    <xf numFmtId="0" fontId="54" fillId="0" borderId="0" xfId="206" applyNumberFormat="1" applyFont="1" applyFill="1" applyAlignment="1"/>
    <xf numFmtId="172" fontId="54" fillId="0" borderId="0" xfId="211" applyNumberFormat="1" applyFont="1" applyFill="1" applyAlignment="1">
      <alignment horizontal="left"/>
    </xf>
    <xf numFmtId="186" fontId="54" fillId="0" borderId="0" xfId="59" applyNumberFormat="1" applyFont="1" applyAlignment="1"/>
    <xf numFmtId="186" fontId="54" fillId="0" borderId="0" xfId="59" applyNumberFormat="1" applyFont="1" applyFill="1" applyAlignment="1"/>
    <xf numFmtId="186" fontId="54" fillId="0" borderId="0" xfId="59" applyNumberFormat="1" applyFont="1" applyFill="1" applyBorder="1" applyAlignment="1"/>
    <xf numFmtId="175" fontId="54" fillId="0" borderId="8" xfId="59" applyNumberFormat="1" applyFont="1" applyFill="1" applyBorder="1" applyAlignment="1"/>
    <xf numFmtId="0" fontId="54" fillId="0" borderId="0" xfId="211" applyNumberFormat="1" applyFont="1" applyAlignment="1">
      <alignment wrapText="1"/>
    </xf>
    <xf numFmtId="0" fontId="54" fillId="0" borderId="0" xfId="211" quotePrefix="1" applyNumberFormat="1" applyFont="1" applyAlignment="1">
      <alignment horizontal="left"/>
    </xf>
    <xf numFmtId="175" fontId="54" fillId="0" borderId="0" xfId="59" applyNumberFormat="1" applyFont="1" applyFill="1" applyAlignment="1">
      <alignment horizontal="right"/>
    </xf>
    <xf numFmtId="167" fontId="54" fillId="0" borderId="0" xfId="211" applyNumberFormat="1" applyFont="1" applyAlignment="1"/>
    <xf numFmtId="166" fontId="54" fillId="0" borderId="0" xfId="188" applyNumberFormat="1" applyFont="1" applyAlignment="1">
      <alignment horizontal="center"/>
    </xf>
    <xf numFmtId="164" fontId="54" fillId="0" borderId="0" xfId="211" applyNumberFormat="1" applyFont="1" applyAlignment="1" applyProtection="1">
      <alignment horizontal="left"/>
      <protection locked="0"/>
    </xf>
    <xf numFmtId="175" fontId="54" fillId="0" borderId="14" xfId="59" applyNumberFormat="1" applyFont="1" applyBorder="1" applyAlignment="1"/>
    <xf numFmtId="0" fontId="54" fillId="0" borderId="0" xfId="188" applyNumberFormat="1" applyFont="1" applyAlignment="1"/>
    <xf numFmtId="3" fontId="54" fillId="0" borderId="0" xfId="188" applyNumberFormat="1" applyFont="1" applyFill="1" applyBorder="1" applyAlignment="1"/>
    <xf numFmtId="174" fontId="54" fillId="0" borderId="0" xfId="211" applyFont="1" applyAlignment="1">
      <alignment horizontal="right"/>
    </xf>
    <xf numFmtId="0" fontId="84" fillId="0" borderId="0" xfId="211" applyNumberFormat="1" applyFont="1" applyAlignment="1" applyProtection="1">
      <alignment horizontal="center"/>
      <protection locked="0"/>
    </xf>
    <xf numFmtId="0" fontId="54" fillId="0" borderId="8" xfId="211" applyNumberFormat="1" applyFont="1" applyFill="1" applyBorder="1" applyProtection="1">
      <protection locked="0"/>
    </xf>
    <xf numFmtId="0" fontId="54" fillId="0" borderId="8" xfId="211" applyNumberFormat="1" applyFont="1" applyFill="1" applyBorder="1"/>
    <xf numFmtId="3" fontId="54" fillId="0" borderId="0" xfId="211" applyNumberFormat="1" applyFont="1" applyFill="1" applyAlignment="1">
      <alignment horizontal="center"/>
    </xf>
    <xf numFmtId="49" fontId="54" fillId="0" borderId="0" xfId="211" applyNumberFormat="1" applyFont="1" applyFill="1"/>
    <xf numFmtId="49" fontId="54" fillId="0" borderId="0" xfId="211" applyNumberFormat="1" applyFont="1" applyFill="1" applyAlignment="1"/>
    <xf numFmtId="49" fontId="54" fillId="0" borderId="0" xfId="211" applyNumberFormat="1" applyFont="1" applyFill="1" applyAlignment="1">
      <alignment horizontal="center"/>
    </xf>
    <xf numFmtId="186" fontId="54" fillId="0" borderId="0" xfId="59" applyNumberFormat="1" applyFont="1" applyFill="1" applyAlignment="1">
      <alignment horizontal="right"/>
    </xf>
    <xf numFmtId="3" fontId="54" fillId="0" borderId="8" xfId="211" applyNumberFormat="1" applyFont="1" applyBorder="1" applyAlignment="1"/>
    <xf numFmtId="43" fontId="54" fillId="0" borderId="0" xfId="59" applyNumberFormat="1" applyFont="1" applyAlignment="1"/>
    <xf numFmtId="4" fontId="54" fillId="0" borderId="0" xfId="211" applyNumberFormat="1" applyFont="1" applyAlignment="1"/>
    <xf numFmtId="3" fontId="54" fillId="0" borderId="0" xfId="188" applyNumberFormat="1" applyFont="1" applyBorder="1" applyAlignment="1">
      <alignment horizontal="center"/>
    </xf>
    <xf numFmtId="0" fontId="54" fillId="0" borderId="8" xfId="188" applyNumberFormat="1" applyFont="1" applyBorder="1" applyAlignment="1">
      <alignment horizontal="center"/>
    </xf>
    <xf numFmtId="0" fontId="54" fillId="0" borderId="0" xfId="188" applyNumberFormat="1" applyFont="1" applyAlignment="1">
      <alignment horizontal="center"/>
    </xf>
    <xf numFmtId="166" fontId="54" fillId="0" borderId="0" xfId="211" applyNumberFormat="1" applyFont="1" applyAlignment="1" applyProtection="1">
      <alignment horizontal="center"/>
      <protection locked="0"/>
    </xf>
    <xf numFmtId="187" fontId="54" fillId="0" borderId="0" xfId="59" applyNumberFormat="1" applyFont="1" applyAlignment="1">
      <alignment horizontal="center"/>
    </xf>
    <xf numFmtId="0" fontId="54" fillId="0" borderId="8" xfId="211" applyNumberFormat="1" applyFont="1" applyBorder="1" applyAlignment="1"/>
    <xf numFmtId="174" fontId="54" fillId="0" borderId="0" xfId="211" applyFont="1" applyFill="1" applyAlignment="1">
      <alignment horizontal="center"/>
    </xf>
    <xf numFmtId="175" fontId="54" fillId="14" borderId="0" xfId="59" applyNumberFormat="1" applyFont="1" applyFill="1" applyAlignment="1">
      <alignment horizontal="center"/>
    </xf>
    <xf numFmtId="3" fontId="54" fillId="0" borderId="0" xfId="211" quotePrefix="1" applyNumberFormat="1" applyFont="1" applyAlignment="1"/>
    <xf numFmtId="175" fontId="54" fillId="0" borderId="0" xfId="59" applyNumberFormat="1" applyFont="1" applyFill="1" applyAlignment="1">
      <alignment horizontal="center"/>
    </xf>
    <xf numFmtId="0" fontId="54" fillId="0" borderId="0" xfId="211" applyNumberFormat="1" applyFont="1" applyBorder="1" applyAlignment="1" applyProtection="1">
      <alignment horizontal="center"/>
      <protection locked="0"/>
    </xf>
    <xf numFmtId="0" fontId="89" fillId="0" borderId="0" xfId="211" applyNumberFormat="1" applyFont="1" applyProtection="1">
      <protection locked="0"/>
    </xf>
    <xf numFmtId="174" fontId="89" fillId="0" borderId="0" xfId="211" applyFont="1" applyAlignment="1"/>
    <xf numFmtId="174" fontId="54" fillId="0" borderId="0" xfId="211" applyFont="1" applyFill="1" applyAlignment="1" applyProtection="1"/>
    <xf numFmtId="180" fontId="54" fillId="14" borderId="0" xfId="59" applyNumberFormat="1" applyFont="1" applyFill="1" applyBorder="1" applyProtection="1">
      <protection locked="0"/>
    </xf>
    <xf numFmtId="38" fontId="54" fillId="0" borderId="0" xfId="211" applyNumberFormat="1" applyFont="1" applyAlignment="1" applyProtection="1"/>
    <xf numFmtId="174" fontId="54" fillId="0" borderId="8" xfId="211" applyFont="1" applyBorder="1" applyAlignment="1"/>
    <xf numFmtId="174" fontId="54" fillId="0" borderId="0" xfId="211" applyFont="1" applyBorder="1" applyAlignment="1"/>
    <xf numFmtId="0" fontId="54" fillId="0" borderId="0" xfId="211" applyNumberFormat="1" applyFont="1" applyBorder="1" applyProtection="1">
      <protection locked="0"/>
    </xf>
    <xf numFmtId="38" fontId="54" fillId="0" borderId="0" xfId="211" applyNumberFormat="1" applyFont="1" applyAlignment="1"/>
    <xf numFmtId="180" fontId="54" fillId="0" borderId="0" xfId="59" applyNumberFormat="1" applyFont="1" applyFill="1" applyBorder="1" applyProtection="1"/>
    <xf numFmtId="170" fontId="54" fillId="0" borderId="0" xfId="211" applyNumberFormat="1" applyFont="1" applyFill="1" applyBorder="1" applyProtection="1"/>
    <xf numFmtId="168" fontId="54" fillId="0" borderId="0" xfId="211" applyNumberFormat="1" applyFont="1" applyProtection="1">
      <protection locked="0"/>
    </xf>
    <xf numFmtId="175" fontId="54" fillId="14" borderId="0" xfId="59" applyNumberFormat="1" applyFont="1" applyFill="1" applyBorder="1" applyProtection="1"/>
    <xf numFmtId="1" fontId="54" fillId="0" borderId="0" xfId="211" applyNumberFormat="1" applyFont="1" applyFill="1" applyProtection="1"/>
    <xf numFmtId="1" fontId="54" fillId="0" borderId="0" xfId="211" applyNumberFormat="1" applyFont="1" applyFill="1" applyAlignment="1" applyProtection="1"/>
    <xf numFmtId="0" fontId="54" fillId="0" borderId="0" xfId="211" applyNumberFormat="1" applyFont="1" applyAlignment="1" applyProtection="1">
      <alignment horizontal="left"/>
      <protection locked="0"/>
    </xf>
    <xf numFmtId="175" fontId="54" fillId="14" borderId="0" xfId="59" applyNumberFormat="1" applyFont="1" applyFill="1" applyBorder="1" applyAlignment="1" applyProtection="1">
      <protection locked="0"/>
    </xf>
    <xf numFmtId="3" fontId="54" fillId="0" borderId="0" xfId="211" applyNumberFormat="1" applyFont="1" applyAlignment="1" applyProtection="1"/>
    <xf numFmtId="0" fontId="54" fillId="0" borderId="8" xfId="188" applyNumberFormat="1" applyFont="1" applyBorder="1" applyAlignment="1">
      <alignment horizontal="left" vertical="center" wrapText="1"/>
    </xf>
    <xf numFmtId="3" fontId="54" fillId="0" borderId="0" xfId="211" applyNumberFormat="1" applyFont="1" applyFill="1" applyAlignment="1" applyProtection="1">
      <alignment horizontal="right"/>
      <protection locked="0"/>
    </xf>
    <xf numFmtId="175" fontId="54" fillId="0" borderId="0" xfId="59" applyNumberFormat="1" applyFont="1" applyFill="1" applyBorder="1" applyAlignment="1" applyProtection="1"/>
    <xf numFmtId="3" fontId="54" fillId="0" borderId="0" xfId="211" applyNumberFormat="1" applyFont="1" applyFill="1" applyAlignment="1" applyProtection="1"/>
    <xf numFmtId="174" fontId="54" fillId="0" borderId="0" xfId="211" applyNumberFormat="1" applyFont="1" applyAlignment="1" applyProtection="1">
      <protection locked="0"/>
    </xf>
    <xf numFmtId="170" fontId="54" fillId="0" borderId="0" xfId="211" applyNumberFormat="1" applyFont="1" applyFill="1" applyBorder="1" applyAlignment="1" applyProtection="1"/>
    <xf numFmtId="170" fontId="54" fillId="0" borderId="0" xfId="211" applyNumberFormat="1" applyFont="1" applyAlignment="1" applyProtection="1">
      <alignment horizontal="right"/>
      <protection locked="0"/>
    </xf>
    <xf numFmtId="170" fontId="54" fillId="0" borderId="0" xfId="211" applyNumberFormat="1" applyFont="1" applyProtection="1">
      <protection locked="0"/>
    </xf>
    <xf numFmtId="0" fontId="54" fillId="0" borderId="0" xfId="211" applyNumberFormat="1" applyFont="1" applyAlignment="1" applyProtection="1">
      <alignment horizontal="left" indent="8"/>
      <protection locked="0"/>
    </xf>
    <xf numFmtId="3" fontId="54" fillId="0" borderId="0" xfId="211" applyNumberFormat="1" applyFont="1" applyAlignment="1">
      <alignment vertical="top" wrapText="1"/>
    </xf>
    <xf numFmtId="0" fontId="54" fillId="0" borderId="0" xfId="211" applyNumberFormat="1" applyFont="1" applyAlignment="1" applyProtection="1">
      <alignment vertical="top" wrapText="1"/>
      <protection locked="0"/>
    </xf>
    <xf numFmtId="174" fontId="54" fillId="0" borderId="0" xfId="0" applyFont="1" applyAlignment="1">
      <alignment horizontal="left"/>
    </xf>
    <xf numFmtId="174" fontId="83" fillId="0" borderId="15" xfId="201" applyFont="1" applyFill="1" applyBorder="1" applyAlignment="1"/>
    <xf numFmtId="174" fontId="83" fillId="0" borderId="1" xfId="201" applyFont="1" applyFill="1" applyBorder="1" applyAlignment="1"/>
    <xf numFmtId="178" fontId="61" fillId="0" borderId="0" xfId="201" quotePrefix="1" applyNumberFormat="1" applyFont="1" applyFill="1" applyBorder="1" applyAlignment="1">
      <alignment horizontal="center"/>
    </xf>
    <xf numFmtId="174" fontId="54" fillId="0" borderId="0" xfId="211" applyFont="1" applyAlignment="1">
      <alignment horizontal="center"/>
    </xf>
    <xf numFmtId="174" fontId="54" fillId="0" borderId="0" xfId="201" applyFont="1" applyFill="1" applyBorder="1" applyAlignment="1">
      <alignment horizontal="left"/>
    </xf>
    <xf numFmtId="0" fontId="54" fillId="0" borderId="0" xfId="211" applyNumberFormat="1" applyFont="1" applyFill="1" applyAlignment="1">
      <alignment horizontal="center"/>
    </xf>
    <xf numFmtId="10" fontId="54" fillId="0" borderId="0" xfId="266" applyNumberFormat="1" applyFont="1" applyAlignment="1"/>
    <xf numFmtId="2" fontId="54" fillId="0" borderId="0" xfId="0" applyNumberFormat="1" applyFont="1" applyAlignment="1">
      <alignment horizontal="center"/>
    </xf>
    <xf numFmtId="2" fontId="54" fillId="0" borderId="0" xfId="0" applyNumberFormat="1" applyFont="1" applyAlignment="1"/>
    <xf numFmtId="0" fontId="54" fillId="0" borderId="0" xfId="0" applyNumberFormat="1" applyFont="1" applyAlignment="1"/>
    <xf numFmtId="10" fontId="54" fillId="0" borderId="0" xfId="266" applyNumberFormat="1" applyFont="1" applyAlignment="1">
      <alignment horizontal="center"/>
    </xf>
    <xf numFmtId="0" fontId="54" fillId="0" borderId="0" xfId="187" applyFont="1" applyFill="1"/>
    <xf numFmtId="164" fontId="61" fillId="0" borderId="0" xfId="187" applyNumberFormat="1" applyFont="1" applyFill="1" applyBorder="1" applyAlignment="1">
      <alignment horizontal="center"/>
    </xf>
    <xf numFmtId="10" fontId="95" fillId="0" borderId="20" xfId="266" applyNumberFormat="1" applyFont="1" applyFill="1" applyBorder="1" applyAlignment="1"/>
    <xf numFmtId="10" fontId="61" fillId="0" borderId="0" xfId="187" applyNumberFormat="1" applyFont="1" applyFill="1" applyBorder="1" applyAlignment="1">
      <alignment horizontal="center"/>
    </xf>
    <xf numFmtId="0" fontId="54" fillId="0" borderId="0" xfId="187" applyFont="1" applyFill="1" applyBorder="1"/>
    <xf numFmtId="0" fontId="54" fillId="0" borderId="0" xfId="187" applyFont="1" applyFill="1" applyBorder="1" applyAlignment="1">
      <alignment horizontal="center"/>
    </xf>
    <xf numFmtId="0" fontId="54" fillId="0" borderId="8" xfId="187" applyFont="1" applyFill="1" applyBorder="1" applyAlignment="1">
      <alignment horizontal="center"/>
    </xf>
    <xf numFmtId="0" fontId="54" fillId="0" borderId="21" xfId="187" applyFont="1" applyFill="1" applyBorder="1"/>
    <xf numFmtId="0" fontId="54" fillId="0" borderId="22" xfId="187" applyFont="1" applyFill="1" applyBorder="1"/>
    <xf numFmtId="0" fontId="61" fillId="0" borderId="4" xfId="187" applyFont="1" applyFill="1" applyBorder="1"/>
    <xf numFmtId="0" fontId="54" fillId="0" borderId="23" xfId="187" applyFont="1" applyFill="1" applyBorder="1"/>
    <xf numFmtId="0" fontId="61" fillId="0" borderId="23" xfId="187" applyFont="1" applyFill="1" applyBorder="1"/>
    <xf numFmtId="0" fontId="54" fillId="0" borderId="24" xfId="187" applyFont="1" applyFill="1" applyBorder="1" applyAlignment="1">
      <alignment horizontal="center"/>
    </xf>
    <xf numFmtId="0" fontId="54" fillId="0" borderId="21" xfId="187" applyFont="1" applyFill="1" applyBorder="1" applyAlignment="1">
      <alignment horizontal="center"/>
    </xf>
    <xf numFmtId="0" fontId="54" fillId="0" borderId="20" xfId="187" applyFont="1" applyFill="1" applyBorder="1" applyAlignment="1">
      <alignment horizontal="center"/>
    </xf>
    <xf numFmtId="0" fontId="61" fillId="0" borderId="19" xfId="187" applyFont="1" applyFill="1" applyBorder="1" applyAlignment="1">
      <alignment horizontal="center"/>
    </xf>
    <xf numFmtId="0" fontId="61" fillId="0" borderId="0" xfId="187" applyFont="1" applyFill="1" applyBorder="1" applyAlignment="1">
      <alignment horizontal="center" wrapText="1"/>
    </xf>
    <xf numFmtId="0" fontId="61" fillId="0" borderId="25" xfId="187" applyFont="1" applyFill="1" applyBorder="1" applyAlignment="1">
      <alignment horizontal="center" wrapText="1"/>
    </xf>
    <xf numFmtId="0" fontId="61" fillId="0" borderId="23" xfId="187" applyFont="1" applyFill="1" applyBorder="1" applyAlignment="1">
      <alignment horizontal="center"/>
    </xf>
    <xf numFmtId="0" fontId="54" fillId="0" borderId="20" xfId="187" applyFont="1" applyFill="1" applyBorder="1"/>
    <xf numFmtId="175" fontId="54" fillId="0" borderId="0" xfId="187" applyNumberFormat="1" applyFont="1" applyFill="1"/>
    <xf numFmtId="14" fontId="54" fillId="0" borderId="23" xfId="187" applyNumberFormat="1" applyFont="1" applyFill="1" applyBorder="1" applyAlignment="1">
      <alignment horizontal="center"/>
    </xf>
    <xf numFmtId="0" fontId="54" fillId="0" borderId="0" xfId="187" applyFont="1" applyFill="1" applyAlignment="1">
      <alignment horizontal="left"/>
    </xf>
    <xf numFmtId="0" fontId="54" fillId="0" borderId="0" xfId="187" applyFont="1"/>
    <xf numFmtId="174" fontId="54" fillId="0" borderId="0" xfId="0" applyFont="1"/>
    <xf numFmtId="174" fontId="54" fillId="0" borderId="0" xfId="0" applyFont="1" applyFill="1" applyAlignment="1"/>
    <xf numFmtId="174" fontId="54" fillId="0" borderId="0" xfId="0" applyFont="1" applyFill="1"/>
    <xf numFmtId="182" fontId="54" fillId="0" borderId="0" xfId="266" applyNumberFormat="1" applyFont="1" applyFill="1" applyProtection="1">
      <protection locked="0"/>
    </xf>
    <xf numFmtId="175" fontId="54" fillId="0" borderId="0" xfId="59" applyNumberFormat="1" applyFont="1" applyFill="1" applyBorder="1" applyProtection="1">
      <protection locked="0"/>
    </xf>
    <xf numFmtId="175" fontId="54" fillId="0" borderId="12" xfId="59" applyNumberFormat="1" applyFont="1" applyFill="1" applyBorder="1" applyProtection="1">
      <protection locked="0"/>
    </xf>
    <xf numFmtId="174" fontId="54" fillId="0" borderId="0" xfId="0" applyFont="1" applyFill="1" applyBorder="1"/>
    <xf numFmtId="175" fontId="54" fillId="0" borderId="1" xfId="59" applyNumberFormat="1" applyFont="1" applyFill="1" applyBorder="1" applyProtection="1">
      <protection locked="0"/>
    </xf>
    <xf numFmtId="175" fontId="61" fillId="0" borderId="12" xfId="59" applyNumberFormat="1" applyFont="1" applyFill="1" applyBorder="1" applyProtection="1">
      <protection locked="0"/>
    </xf>
    <xf numFmtId="176" fontId="54" fillId="0" borderId="0" xfId="93" applyNumberFormat="1" applyFont="1" applyFill="1" applyBorder="1"/>
    <xf numFmtId="174" fontId="54" fillId="0" borderId="1" xfId="0" applyFont="1" applyFill="1" applyBorder="1"/>
    <xf numFmtId="176" fontId="54" fillId="0" borderId="1" xfId="93" applyNumberFormat="1" applyFont="1" applyFill="1" applyBorder="1"/>
    <xf numFmtId="176" fontId="54" fillId="0" borderId="0" xfId="93" applyNumberFormat="1" applyFont="1"/>
    <xf numFmtId="0" fontId="61" fillId="0" borderId="0" xfId="187" applyFont="1" applyFill="1" applyBorder="1"/>
    <xf numFmtId="43" fontId="54" fillId="0" borderId="0" xfId="187" applyNumberFormat="1" applyFont="1" applyFill="1" applyBorder="1"/>
    <xf numFmtId="0" fontId="61" fillId="0" borderId="24" xfId="187" applyFont="1" applyFill="1" applyBorder="1"/>
    <xf numFmtId="0" fontId="54" fillId="0" borderId="8" xfId="187" applyFont="1" applyFill="1" applyBorder="1"/>
    <xf numFmtId="176" fontId="61" fillId="14" borderId="26" xfId="102" applyNumberFormat="1" applyFont="1" applyFill="1" applyBorder="1"/>
    <xf numFmtId="176" fontId="61" fillId="0" borderId="0" xfId="102" applyNumberFormat="1" applyFont="1" applyFill="1" applyBorder="1"/>
    <xf numFmtId="0" fontId="61" fillId="0" borderId="0" xfId="187" quotePrefix="1" applyFont="1" applyFill="1" applyBorder="1" applyAlignment="1">
      <alignment horizontal="center"/>
    </xf>
    <xf numFmtId="0" fontId="61" fillId="0" borderId="19" xfId="187" applyFont="1" applyFill="1" applyBorder="1"/>
    <xf numFmtId="9" fontId="61" fillId="0" borderId="25" xfId="266" applyFont="1" applyFill="1" applyBorder="1"/>
    <xf numFmtId="10" fontId="61" fillId="0" borderId="25" xfId="283" applyNumberFormat="1" applyFont="1" applyFill="1" applyBorder="1"/>
    <xf numFmtId="9" fontId="54" fillId="0" borderId="0" xfId="187" applyNumberFormat="1" applyFont="1" applyFill="1" applyBorder="1"/>
    <xf numFmtId="10" fontId="61" fillId="0" borderId="26" xfId="283" applyNumberFormat="1" applyFont="1" applyFill="1" applyBorder="1"/>
    <xf numFmtId="10" fontId="61" fillId="0" borderId="0" xfId="283" applyNumberFormat="1" applyFont="1" applyFill="1" applyBorder="1"/>
    <xf numFmtId="176" fontId="54" fillId="0" borderId="0" xfId="102" applyNumberFormat="1" applyFont="1" applyFill="1" applyBorder="1"/>
    <xf numFmtId="0" fontId="54" fillId="0" borderId="24" xfId="187" applyFont="1" applyFill="1" applyBorder="1"/>
    <xf numFmtId="176" fontId="54" fillId="0" borderId="20" xfId="102" applyNumberFormat="1" applyFont="1" applyFill="1" applyBorder="1"/>
    <xf numFmtId="0" fontId="54" fillId="0" borderId="19" xfId="187" applyFont="1" applyFill="1" applyBorder="1"/>
    <xf numFmtId="10" fontId="54" fillId="0" borderId="0" xfId="187" applyNumberFormat="1" applyFont="1" applyFill="1" applyBorder="1"/>
    <xf numFmtId="175" fontId="54" fillId="0" borderId="0" xfId="79" applyNumberFormat="1" applyFont="1" applyFill="1" applyBorder="1"/>
    <xf numFmtId="164" fontId="54" fillId="0" borderId="0" xfId="266" applyNumberFormat="1" applyFont="1" applyFill="1" applyBorder="1"/>
    <xf numFmtId="164" fontId="54" fillId="0" borderId="0" xfId="187" applyNumberFormat="1" applyFont="1" applyFill="1" applyBorder="1"/>
    <xf numFmtId="175" fontId="54" fillId="0" borderId="25" xfId="79" applyNumberFormat="1" applyFont="1" applyFill="1" applyBorder="1"/>
    <xf numFmtId="43" fontId="54" fillId="0" borderId="0" xfId="79" applyNumberFormat="1" applyFont="1" applyFill="1" applyBorder="1"/>
    <xf numFmtId="175" fontId="54" fillId="0" borderId="8" xfId="79" applyNumberFormat="1" applyFont="1" applyFill="1" applyBorder="1"/>
    <xf numFmtId="175" fontId="54" fillId="0" borderId="26" xfId="79" applyNumberFormat="1" applyFont="1" applyFill="1" applyBorder="1"/>
    <xf numFmtId="174" fontId="54" fillId="0" borderId="0" xfId="0" applyFont="1" applyAlignment="1">
      <alignment horizontal="center"/>
    </xf>
    <xf numFmtId="0" fontId="54" fillId="0" borderId="0" xfId="212" applyFont="1" applyFill="1"/>
    <xf numFmtId="174" fontId="54" fillId="0" borderId="0" xfId="0" applyFont="1" applyAlignment="1">
      <alignment horizontal="right"/>
    </xf>
    <xf numFmtId="174" fontId="16" fillId="0" borderId="0" xfId="201" applyFont="1" applyAlignment="1"/>
    <xf numFmtId="174" fontId="21" fillId="0" borderId="0" xfId="201" applyFont="1" applyAlignment="1"/>
    <xf numFmtId="174" fontId="21" fillId="0" borderId="0" xfId="201" quotePrefix="1" applyFont="1" applyAlignment="1">
      <alignment horizontal="left"/>
    </xf>
    <xf numFmtId="174" fontId="97" fillId="0" borderId="0" xfId="201" quotePrefix="1" applyFont="1" applyAlignment="1">
      <alignment horizontal="left"/>
    </xf>
    <xf numFmtId="174" fontId="21" fillId="0" borderId="0" xfId="201" quotePrefix="1" applyFont="1" applyBorder="1" applyAlignment="1">
      <alignment horizontal="left"/>
    </xf>
    <xf numFmtId="174" fontId="21" fillId="0" borderId="0" xfId="201" applyFont="1" applyBorder="1" applyAlignment="1"/>
    <xf numFmtId="0" fontId="54" fillId="0" borderId="0" xfId="0" applyNumberFormat="1" applyFont="1" applyAlignment="1">
      <alignment horizontal="center"/>
    </xf>
    <xf numFmtId="0" fontId="54" fillId="0" borderId="0" xfId="0" applyNumberFormat="1" applyFont="1" applyAlignment="1">
      <alignment horizontal="center" wrapText="1"/>
    </xf>
    <xf numFmtId="0" fontId="83" fillId="0" borderId="0" xfId="0" applyNumberFormat="1" applyFont="1" applyAlignment="1">
      <alignment horizontal="center"/>
    </xf>
    <xf numFmtId="174" fontId="83" fillId="0" borderId="0" xfId="0" applyFont="1" applyAlignment="1">
      <alignment horizontal="center"/>
    </xf>
    <xf numFmtId="44" fontId="83" fillId="0" borderId="0" xfId="0" applyNumberFormat="1" applyFont="1" applyBorder="1" applyAlignment="1"/>
    <xf numFmtId="0" fontId="54" fillId="0" borderId="0" xfId="211" applyNumberFormat="1" applyFont="1" applyFill="1" applyAlignment="1" applyProtection="1">
      <alignment vertical="top" wrapText="1"/>
      <protection locked="0"/>
    </xf>
    <xf numFmtId="0" fontId="54" fillId="0" borderId="33" xfId="201" applyNumberFormat="1" applyFont="1" applyFill="1" applyBorder="1"/>
    <xf numFmtId="0" fontId="54" fillId="0" borderId="7" xfId="201" applyNumberFormat="1" applyFont="1" applyFill="1" applyBorder="1" applyAlignment="1">
      <alignment horizontal="center" wrapText="1"/>
    </xf>
    <xf numFmtId="175" fontId="0" fillId="0" borderId="0" xfId="59" applyNumberFormat="1" applyFont="1" applyAlignment="1"/>
    <xf numFmtId="0" fontId="21" fillId="0" borderId="0" xfId="201" applyNumberFormat="1" applyFont="1" applyFill="1" applyBorder="1" applyAlignment="1" applyProtection="1">
      <protection locked="0"/>
    </xf>
    <xf numFmtId="0" fontId="21" fillId="0" borderId="0" xfId="201" applyNumberFormat="1" applyFont="1" applyFill="1" applyBorder="1" applyAlignment="1" applyProtection="1">
      <alignment horizontal="center"/>
      <protection locked="0"/>
    </xf>
    <xf numFmtId="3" fontId="21" fillId="0" borderId="0" xfId="201" applyNumberFormat="1" applyFont="1" applyFill="1" applyBorder="1" applyAlignment="1"/>
    <xf numFmtId="0" fontId="21" fillId="0" borderId="0" xfId="201" applyNumberFormat="1" applyFont="1" applyFill="1" applyBorder="1" applyProtection="1">
      <protection locked="0"/>
    </xf>
    <xf numFmtId="174" fontId="34" fillId="0" borderId="0" xfId="201" applyFill="1" applyBorder="1" applyAlignment="1"/>
    <xf numFmtId="0" fontId="21" fillId="0" borderId="0" xfId="201" applyNumberFormat="1" applyFont="1" applyFill="1" applyBorder="1"/>
    <xf numFmtId="0" fontId="44" fillId="0" borderId="0" xfId="211" applyNumberFormat="1" applyFont="1" applyFill="1" applyAlignment="1">
      <alignment horizontal="center"/>
    </xf>
    <xf numFmtId="174" fontId="44" fillId="0" borderId="0" xfId="0" applyFont="1" applyAlignment="1"/>
    <xf numFmtId="43" fontId="44" fillId="0" borderId="0" xfId="59" applyFont="1" applyAlignment="1"/>
    <xf numFmtId="175" fontId="44" fillId="0" borderId="0" xfId="59" applyNumberFormat="1" applyFont="1" applyAlignment="1" applyProtection="1">
      <alignment horizontal="center"/>
      <protection locked="0"/>
    </xf>
    <xf numFmtId="0" fontId="44" fillId="0" borderId="0" xfId="211" applyNumberFormat="1" applyFont="1" applyAlignment="1" applyProtection="1">
      <protection locked="0"/>
    </xf>
    <xf numFmtId="3" fontId="44" fillId="0" borderId="0" xfId="211" applyNumberFormat="1" applyFont="1" applyAlignment="1"/>
    <xf numFmtId="3" fontId="44" fillId="0" borderId="8" xfId="211" applyNumberFormat="1" applyFont="1" applyBorder="1" applyAlignment="1">
      <alignment horizontal="center"/>
    </xf>
    <xf numFmtId="170" fontId="44" fillId="0" borderId="0" xfId="0" applyNumberFormat="1" applyFont="1" applyAlignment="1"/>
    <xf numFmtId="0" fontId="44" fillId="0" borderId="0" xfId="211" applyNumberFormat="1" applyFont="1" applyAlignment="1"/>
    <xf numFmtId="3" fontId="44" fillId="0" borderId="0" xfId="211" applyNumberFormat="1" applyFont="1" applyAlignment="1">
      <alignment horizontal="center"/>
    </xf>
    <xf numFmtId="0" fontId="44" fillId="0" borderId="8" xfId="211" applyNumberFormat="1" applyFont="1" applyBorder="1" applyAlignment="1" applyProtection="1">
      <alignment horizontal="center"/>
      <protection locked="0"/>
    </xf>
    <xf numFmtId="174" fontId="44" fillId="0" borderId="0" xfId="211" applyFont="1" applyFill="1" applyAlignment="1"/>
    <xf numFmtId="43" fontId="44" fillId="14" borderId="0" xfId="59" applyFont="1" applyFill="1" applyAlignment="1">
      <alignment horizontal="center"/>
    </xf>
    <xf numFmtId="174" fontId="44" fillId="0" borderId="0" xfId="211" applyFont="1" applyAlignment="1"/>
    <xf numFmtId="43" fontId="44" fillId="0" borderId="0" xfId="59" applyFont="1" applyFill="1" applyAlignment="1">
      <alignment horizontal="center"/>
    </xf>
    <xf numFmtId="3" fontId="44" fillId="0" borderId="0" xfId="211" applyNumberFormat="1" applyFont="1" applyFill="1" applyAlignment="1"/>
    <xf numFmtId="166" fontId="44" fillId="0" borderId="0" xfId="211" applyNumberFormat="1" applyFont="1" applyAlignment="1">
      <alignment horizontal="center"/>
    </xf>
    <xf numFmtId="164" fontId="44" fillId="0" borderId="0" xfId="211" applyNumberFormat="1" applyFont="1" applyAlignment="1">
      <alignment horizontal="left"/>
    </xf>
    <xf numFmtId="0" fontId="44" fillId="0" borderId="0" xfId="211" applyNumberFormat="1" applyFont="1" applyFill="1" applyAlignment="1"/>
    <xf numFmtId="164" fontId="44" fillId="0" borderId="0" xfId="211" applyNumberFormat="1" applyFont="1" applyFill="1" applyAlignment="1">
      <alignment horizontal="left"/>
    </xf>
    <xf numFmtId="43" fontId="44" fillId="0" borderId="0" xfId="59" applyFont="1" applyFill="1" applyAlignment="1">
      <alignment horizontal="right"/>
    </xf>
    <xf numFmtId="175" fontId="44" fillId="0" borderId="0" xfId="59" applyNumberFormat="1" applyFont="1" applyBorder="1" applyAlignment="1"/>
    <xf numFmtId="10" fontId="44" fillId="0" borderId="0" xfId="211" applyNumberFormat="1" applyFont="1" applyFill="1" applyAlignment="1">
      <alignment horizontal="left"/>
    </xf>
    <xf numFmtId="3" fontId="44" fillId="0" borderId="0" xfId="188" applyNumberFormat="1" applyFont="1" applyAlignment="1"/>
    <xf numFmtId="166" fontId="44" fillId="0" borderId="0" xfId="188" applyNumberFormat="1" applyFont="1" applyAlignment="1"/>
    <xf numFmtId="0" fontId="44" fillId="0" borderId="0" xfId="188" applyFont="1" applyAlignment="1"/>
    <xf numFmtId="164" fontId="44" fillId="0" borderId="0" xfId="211" applyNumberFormat="1" applyFont="1" applyFill="1" applyAlignment="1" applyProtection="1">
      <alignment horizontal="left"/>
      <protection locked="0"/>
    </xf>
    <xf numFmtId="43" fontId="44" fillId="0" borderId="1" xfId="59" applyFont="1" applyBorder="1" applyAlignment="1"/>
    <xf numFmtId="0" fontId="54" fillId="0" borderId="0" xfId="212" applyFont="1" applyAlignment="1">
      <alignment horizontal="center"/>
    </xf>
    <xf numFmtId="0" fontId="54" fillId="0" borderId="0" xfId="212" applyFont="1" applyAlignment="1">
      <alignment horizontal="center" wrapText="1"/>
    </xf>
    <xf numFmtId="0" fontId="54" fillId="0" borderId="0" xfId="206" applyFont="1" applyFill="1" applyBorder="1" applyAlignment="1">
      <alignment horizontal="center" wrapText="1"/>
    </xf>
    <xf numFmtId="43" fontId="54" fillId="14" borderId="0" xfId="59" applyFont="1" applyFill="1"/>
    <xf numFmtId="49" fontId="54" fillId="0" borderId="0" xfId="0" applyNumberFormat="1" applyFont="1" applyAlignment="1">
      <alignment horizontal="center"/>
    </xf>
    <xf numFmtId="0" fontId="54" fillId="0" borderId="0" xfId="192" applyFont="1" applyFill="1" applyAlignment="1">
      <alignment horizontal="center" wrapText="1"/>
    </xf>
    <xf numFmtId="2" fontId="54" fillId="0" borderId="0" xfId="0" applyNumberFormat="1" applyFont="1" applyAlignment="1">
      <alignment horizontal="left"/>
    </xf>
    <xf numFmtId="0" fontId="54" fillId="0" borderId="0" xfId="211" applyNumberFormat="1" applyFont="1" applyFill="1" applyAlignment="1" applyProtection="1">
      <alignment vertical="top"/>
      <protection locked="0"/>
    </xf>
    <xf numFmtId="174" fontId="54" fillId="0" borderId="0" xfId="211" applyFont="1" applyFill="1" applyAlignment="1">
      <alignment vertical="top" wrapText="1"/>
    </xf>
    <xf numFmtId="0" fontId="54" fillId="0" borderId="0" xfId="188" applyFont="1" applyFill="1" applyAlignment="1">
      <alignment vertical="top" wrapText="1"/>
    </xf>
    <xf numFmtId="0" fontId="54" fillId="0" borderId="0" xfId="188" applyNumberFormat="1" applyFont="1" applyAlignment="1">
      <alignment vertical="top"/>
    </xf>
    <xf numFmtId="0" fontId="54" fillId="0" borderId="0" xfId="211" applyNumberFormat="1" applyFont="1" applyAlignment="1" applyProtection="1">
      <alignment vertical="top"/>
      <protection locked="0"/>
    </xf>
    <xf numFmtId="170" fontId="54" fillId="0" borderId="0" xfId="211" applyNumberFormat="1" applyFont="1" applyFill="1" applyBorder="1" applyAlignment="1" applyProtection="1">
      <alignment vertical="top"/>
    </xf>
    <xf numFmtId="3" fontId="54" fillId="0" borderId="0" xfId="211" applyNumberFormat="1" applyFont="1" applyAlignment="1" applyProtection="1">
      <alignment vertical="top"/>
    </xf>
    <xf numFmtId="3" fontId="54" fillId="0" borderId="0" xfId="211" applyNumberFormat="1" applyFont="1" applyFill="1" applyAlignment="1" applyProtection="1">
      <alignment vertical="top"/>
    </xf>
    <xf numFmtId="174" fontId="54" fillId="0" borderId="0" xfId="0" applyFont="1" applyAlignment="1">
      <alignment vertical="top"/>
    </xf>
    <xf numFmtId="0" fontId="14" fillId="0" borderId="0" xfId="187" applyFont="1" applyBorder="1"/>
    <xf numFmtId="0" fontId="14" fillId="0" borderId="19" xfId="187" applyFont="1" applyBorder="1" applyAlignment="1">
      <alignment horizontal="center"/>
    </xf>
    <xf numFmtId="0" fontId="14" fillId="0" borderId="0" xfId="187" applyFont="1" applyBorder="1" applyAlignment="1">
      <alignment horizontal="center"/>
    </xf>
    <xf numFmtId="0" fontId="14" fillId="0" borderId="0" xfId="187" applyFont="1" applyBorder="1" applyAlignment="1"/>
    <xf numFmtId="0" fontId="98" fillId="0" borderId="0" xfId="187" applyFont="1" applyBorder="1" applyAlignment="1">
      <alignment horizontal="left"/>
    </xf>
    <xf numFmtId="1" fontId="54" fillId="0" borderId="0" xfId="0" applyNumberFormat="1" applyFont="1" applyFill="1" applyAlignment="1">
      <alignment horizontal="center"/>
    </xf>
    <xf numFmtId="49" fontId="54" fillId="0" borderId="0" xfId="0" applyNumberFormat="1" applyFont="1" applyFill="1" applyAlignment="1">
      <alignment horizontal="center"/>
    </xf>
    <xf numFmtId="0" fontId="54" fillId="0" borderId="0" xfId="212" applyFont="1" applyFill="1" applyAlignment="1">
      <alignment horizontal="center"/>
    </xf>
    <xf numFmtId="0" fontId="54" fillId="0" borderId="0" xfId="212" applyFont="1" applyFill="1" applyAlignment="1">
      <alignment horizontal="center" wrapText="1"/>
    </xf>
    <xf numFmtId="175" fontId="44" fillId="0" borderId="0" xfId="59" applyNumberFormat="1" applyFont="1" applyAlignment="1"/>
    <xf numFmtId="174" fontId="99" fillId="0" borderId="0" xfId="0" applyFont="1" applyAlignment="1"/>
    <xf numFmtId="0" fontId="108" fillId="0" borderId="0" xfId="182"/>
    <xf numFmtId="174" fontId="17" fillId="0" borderId="0" xfId="201" applyFont="1" applyAlignment="1">
      <alignment horizontal="center"/>
    </xf>
    <xf numFmtId="0" fontId="39" fillId="0" borderId="0" xfId="185" applyFont="1" applyAlignment="1">
      <alignment horizontal="center"/>
    </xf>
    <xf numFmtId="175" fontId="54" fillId="0" borderId="0" xfId="59" applyNumberFormat="1" applyFont="1" applyAlignment="1">
      <alignment horizontal="right"/>
    </xf>
    <xf numFmtId="175" fontId="54" fillId="0" borderId="8" xfId="59" applyNumberFormat="1" applyFont="1" applyBorder="1" applyAlignment="1">
      <alignment horizontal="right"/>
    </xf>
    <xf numFmtId="43" fontId="44" fillId="0" borderId="0" xfId="59" applyFont="1" applyAlignment="1">
      <alignment horizontal="right"/>
    </xf>
    <xf numFmtId="174" fontId="54" fillId="0" borderId="0" xfId="0" applyFont="1" applyFill="1" applyAlignment="1">
      <alignment horizontal="center"/>
    </xf>
    <xf numFmtId="174" fontId="21" fillId="0" borderId="0" xfId="201" applyFont="1" applyAlignment="1">
      <alignment horizontal="center"/>
    </xf>
    <xf numFmtId="174" fontId="0" fillId="0" borderId="0" xfId="0" applyFont="1" applyAlignment="1">
      <alignment horizontal="center"/>
    </xf>
    <xf numFmtId="0" fontId="21" fillId="0" borderId="0" xfId="201" applyNumberFormat="1" applyFont="1" applyFill="1" applyBorder="1" applyAlignment="1">
      <alignment horizontal="center"/>
    </xf>
    <xf numFmtId="174" fontId="44" fillId="0" borderId="0" xfId="0" applyFont="1" applyAlignment="1">
      <alignment horizontal="center"/>
    </xf>
    <xf numFmtId="175" fontId="54" fillId="0" borderId="11" xfId="59" applyNumberFormat="1" applyFont="1" applyFill="1" applyBorder="1" applyAlignment="1"/>
    <xf numFmtId="175" fontId="54" fillId="0" borderId="15" xfId="59" applyNumberFormat="1" applyFont="1" applyFill="1" applyBorder="1" applyAlignment="1"/>
    <xf numFmtId="186" fontId="21" fillId="0" borderId="0" xfId="59" applyNumberFormat="1" applyFont="1" applyFill="1" applyAlignment="1">
      <alignment horizontal="right"/>
    </xf>
    <xf numFmtId="0" fontId="54" fillId="0" borderId="0" xfId="188" applyNumberFormat="1" applyFont="1" applyFill="1" applyAlignment="1">
      <alignment vertical="top"/>
    </xf>
    <xf numFmtId="180" fontId="54" fillId="0" borderId="8" xfId="59" applyNumberFormat="1" applyFont="1" applyFill="1" applyBorder="1" applyProtection="1">
      <protection locked="0"/>
    </xf>
    <xf numFmtId="175" fontId="54" fillId="0" borderId="8" xfId="59" applyNumberFormat="1" applyFont="1" applyFill="1" applyBorder="1" applyAlignment="1" applyProtection="1">
      <protection locked="0"/>
    </xf>
    <xf numFmtId="49" fontId="54" fillId="0" borderId="0" xfId="0" applyNumberFormat="1" applyFont="1" applyAlignment="1">
      <alignment horizontal="center" vertical="center" wrapText="1"/>
    </xf>
    <xf numFmtId="7" fontId="103" fillId="0" borderId="0" xfId="183" applyFont="1" applyFill="1" applyAlignment="1"/>
    <xf numFmtId="7" fontId="103" fillId="0" borderId="0" xfId="183" applyFont="1" applyFill="1" applyAlignment="1">
      <alignment horizontal="center"/>
    </xf>
    <xf numFmtId="7" fontId="104" fillId="0" borderId="0" xfId="183" applyFont="1" applyFill="1" applyAlignment="1">
      <alignment horizontal="center"/>
    </xf>
    <xf numFmtId="7" fontId="104" fillId="0" borderId="0" xfId="183" applyFont="1" applyFill="1"/>
    <xf numFmtId="182" fontId="105" fillId="0" borderId="0" xfId="289" applyNumberFormat="1" applyFont="1" applyFill="1" applyAlignment="1">
      <alignment horizontal="center"/>
    </xf>
    <xf numFmtId="182" fontId="104" fillId="0" borderId="0" xfId="289" applyNumberFormat="1" applyFont="1" applyFill="1" applyAlignment="1">
      <alignment horizontal="center"/>
    </xf>
    <xf numFmtId="182" fontId="104" fillId="0" borderId="0" xfId="289" applyNumberFormat="1" applyFont="1" applyFill="1"/>
    <xf numFmtId="10" fontId="104" fillId="0" borderId="0" xfId="183" applyNumberFormat="1" applyFont="1" applyFill="1"/>
    <xf numFmtId="7" fontId="102" fillId="0" borderId="0" xfId="183"/>
    <xf numFmtId="174" fontId="14" fillId="0" borderId="0" xfId="201" applyFont="1" applyFill="1" applyBorder="1" applyAlignment="1"/>
    <xf numFmtId="174" fontId="14" fillId="0" borderId="8" xfId="201" applyFont="1" applyFill="1" applyBorder="1" applyAlignment="1"/>
    <xf numFmtId="174" fontId="14" fillId="0" borderId="0" xfId="201" applyFont="1" applyFill="1" applyBorder="1" applyAlignment="1">
      <alignment horizontal="center" vertical="top"/>
    </xf>
    <xf numFmtId="3" fontId="54" fillId="0" borderId="0" xfId="211" applyNumberFormat="1" applyFont="1" applyFill="1" applyBorder="1" applyAlignment="1">
      <alignment horizontal="center"/>
    </xf>
    <xf numFmtId="3" fontId="54" fillId="0" borderId="0" xfId="211" applyNumberFormat="1" applyFont="1" applyBorder="1" applyAlignment="1">
      <alignment horizontal="center"/>
    </xf>
    <xf numFmtId="3" fontId="44" fillId="0" borderId="0" xfId="0" applyNumberFormat="1" applyFont="1" applyAlignment="1"/>
    <xf numFmtId="3" fontId="44" fillId="0" borderId="8" xfId="0" applyNumberFormat="1" applyFont="1" applyBorder="1" applyAlignment="1">
      <alignment horizontal="center"/>
    </xf>
    <xf numFmtId="3" fontId="44" fillId="0" borderId="0" xfId="0" applyNumberFormat="1" applyFont="1" applyFill="1" applyAlignment="1"/>
    <xf numFmtId="0" fontId="44" fillId="0" borderId="0" xfId="0" applyNumberFormat="1" applyFont="1" applyProtection="1">
      <protection locked="0"/>
    </xf>
    <xf numFmtId="3" fontId="44" fillId="0" borderId="0" xfId="0" applyNumberFormat="1" applyFont="1" applyAlignment="1">
      <alignment horizontal="center"/>
    </xf>
    <xf numFmtId="182" fontId="85" fillId="0" borderId="0" xfId="266" applyNumberFormat="1" applyFont="1" applyFill="1" applyBorder="1"/>
    <xf numFmtId="175" fontId="54" fillId="0" borderId="0" xfId="187" applyNumberFormat="1" applyFont="1" applyFill="1" applyBorder="1"/>
    <xf numFmtId="0" fontId="54" fillId="0" borderId="0" xfId="187" applyFont="1" applyFill="1" applyBorder="1" applyAlignment="1">
      <alignment horizontal="left"/>
    </xf>
    <xf numFmtId="3" fontId="54" fillId="0" borderId="0" xfId="187" applyNumberFormat="1" applyFont="1" applyFill="1" applyBorder="1"/>
    <xf numFmtId="43" fontId="54" fillId="14" borderId="26" xfId="187" applyNumberFormat="1" applyFont="1" applyFill="1" applyBorder="1"/>
    <xf numFmtId="164" fontId="54" fillId="0" borderId="0" xfId="283" applyNumberFormat="1" applyFont="1" applyFill="1" applyBorder="1"/>
    <xf numFmtId="10" fontId="54" fillId="0" borderId="34" xfId="187" applyNumberFormat="1" applyFont="1" applyFill="1" applyBorder="1"/>
    <xf numFmtId="175" fontId="106" fillId="0" borderId="0" xfId="79" applyNumberFormat="1" applyFont="1" applyFill="1" applyBorder="1"/>
    <xf numFmtId="182" fontId="54" fillId="0" borderId="0" xfId="266" applyNumberFormat="1" applyFont="1" applyFill="1" applyBorder="1"/>
    <xf numFmtId="187" fontId="54" fillId="0" borderId="0" xfId="79" applyNumberFormat="1" applyFont="1" applyFill="1" applyBorder="1"/>
    <xf numFmtId="174" fontId="94" fillId="0" borderId="19" xfId="0" applyFont="1" applyBorder="1"/>
    <xf numFmtId="3" fontId="54" fillId="0" borderId="0" xfId="188" applyNumberFormat="1" applyFont="1" applyAlignment="1">
      <alignment wrapText="1"/>
    </xf>
    <xf numFmtId="174" fontId="107" fillId="0" borderId="0" xfId="201" applyFont="1" applyFill="1" applyBorder="1" applyAlignment="1"/>
    <xf numFmtId="175" fontId="0" fillId="0" borderId="0" xfId="59" applyNumberFormat="1" applyFont="1" applyAlignment="1">
      <alignment horizontal="center"/>
    </xf>
    <xf numFmtId="1" fontId="21" fillId="0" borderId="0" xfId="201" applyNumberFormat="1" applyFont="1" applyAlignment="1">
      <alignment horizontal="left"/>
    </xf>
    <xf numFmtId="174" fontId="21" fillId="0" borderId="0" xfId="201" applyFont="1" applyAlignment="1">
      <alignment horizontal="left"/>
    </xf>
    <xf numFmtId="174" fontId="44" fillId="0" borderId="0" xfId="211" applyFont="1" applyFill="1" applyAlignment="1">
      <alignment wrapText="1"/>
    </xf>
    <xf numFmtId="175" fontId="44" fillId="0" borderId="0" xfId="59" applyNumberFormat="1" applyFont="1" applyAlignment="1">
      <alignment horizontal="left" indent="2"/>
    </xf>
    <xf numFmtId="186" fontId="44" fillId="0" borderId="0" xfId="59" applyNumberFormat="1" applyFont="1" applyAlignment="1"/>
    <xf numFmtId="0" fontId="44" fillId="0" borderId="0" xfId="201" applyNumberFormat="1" applyFont="1" applyFill="1" applyAlignment="1">
      <alignment horizontal="right"/>
    </xf>
    <xf numFmtId="43" fontId="44" fillId="0" borderId="1" xfId="59" applyFont="1" applyBorder="1" applyAlignment="1">
      <alignment horizontal="right"/>
    </xf>
    <xf numFmtId="0" fontId="83" fillId="0" borderId="0" xfId="192" applyFont="1" applyFill="1" applyBorder="1" applyAlignment="1">
      <alignment horizontal="center" vertical="center" wrapText="1"/>
    </xf>
    <xf numFmtId="0" fontId="83" fillId="0" borderId="0" xfId="192" applyFont="1" applyFill="1" applyBorder="1" applyAlignment="1">
      <alignment horizontal="center"/>
    </xf>
    <xf numFmtId="174" fontId="84" fillId="0" borderId="0" xfId="0" applyFont="1" applyFill="1" applyBorder="1" applyAlignment="1">
      <alignment horizontal="center"/>
    </xf>
    <xf numFmtId="43" fontId="91" fillId="0" borderId="0" xfId="59" applyFont="1" applyFill="1" applyBorder="1"/>
    <xf numFmtId="176" fontId="83" fillId="0" borderId="0" xfId="93" applyNumberFormat="1" applyFont="1" applyFill="1" applyBorder="1"/>
    <xf numFmtId="0" fontId="83" fillId="0" borderId="0" xfId="192" applyFont="1" applyFill="1" applyBorder="1"/>
    <xf numFmtId="174" fontId="54" fillId="0" borderId="0" xfId="0" applyFont="1" applyFill="1" applyBorder="1" applyAlignment="1"/>
    <xf numFmtId="0" fontId="54" fillId="0" borderId="0" xfId="208" applyNumberFormat="1" applyFont="1" applyFill="1" applyBorder="1" applyAlignment="1" applyProtection="1">
      <alignment horizontal="center"/>
      <protection locked="0"/>
    </xf>
    <xf numFmtId="175" fontId="54" fillId="0" borderId="8" xfId="59" applyNumberFormat="1" applyFont="1" applyFill="1" applyBorder="1" applyAlignment="1">
      <alignment horizontal="center"/>
    </xf>
    <xf numFmtId="175" fontId="54" fillId="14" borderId="8" xfId="59" applyNumberFormat="1" applyFont="1" applyFill="1" applyBorder="1" applyAlignment="1">
      <alignment horizontal="center"/>
    </xf>
    <xf numFmtId="0" fontId="54" fillId="0" borderId="30" xfId="201" applyNumberFormat="1" applyFont="1" applyFill="1" applyBorder="1"/>
    <xf numFmtId="175" fontId="54" fillId="14" borderId="10" xfId="59" applyNumberFormat="1" applyFont="1" applyFill="1" applyBorder="1" applyAlignment="1"/>
    <xf numFmtId="174" fontId="83" fillId="0" borderId="17" xfId="201" applyFont="1" applyFill="1" applyBorder="1" applyAlignment="1"/>
    <xf numFmtId="0" fontId="54" fillId="0" borderId="9" xfId="201" applyNumberFormat="1" applyFont="1" applyFill="1" applyBorder="1" applyAlignment="1">
      <alignment horizontal="center" wrapText="1"/>
    </xf>
    <xf numFmtId="43" fontId="54" fillId="0" borderId="11" xfId="59" applyNumberFormat="1" applyFont="1" applyFill="1" applyBorder="1" applyAlignment="1"/>
    <xf numFmtId="41" fontId="54" fillId="16" borderId="0" xfId="212" applyNumberFormat="1" applyFont="1" applyFill="1"/>
    <xf numFmtId="43" fontId="44" fillId="14" borderId="0" xfId="59" applyFont="1" applyFill="1" applyAlignment="1"/>
    <xf numFmtId="175" fontId="44" fillId="14" borderId="0" xfId="59" applyNumberFormat="1" applyFont="1" applyFill="1" applyAlignment="1"/>
    <xf numFmtId="175" fontId="44" fillId="0" borderId="0" xfId="59" applyNumberFormat="1" applyFont="1" applyFill="1" applyAlignment="1" applyProtection="1">
      <protection locked="0"/>
    </xf>
    <xf numFmtId="175" fontId="44" fillId="14" borderId="8" xfId="59" applyNumberFormat="1" applyFont="1" applyFill="1" applyBorder="1" applyAlignment="1"/>
    <xf numFmtId="43" fontId="21" fillId="0" borderId="0" xfId="59" applyFont="1" applyAlignment="1"/>
    <xf numFmtId="43" fontId="21" fillId="0" borderId="3" xfId="59" applyFont="1" applyBorder="1" applyAlignment="1"/>
    <xf numFmtId="43" fontId="21" fillId="0" borderId="0" xfId="59" applyFont="1" applyBorder="1" applyAlignment="1"/>
    <xf numFmtId="14" fontId="106" fillId="17" borderId="19" xfId="187" applyNumberFormat="1" applyFont="1" applyFill="1" applyBorder="1" applyAlignment="1">
      <alignment horizontal="center"/>
    </xf>
    <xf numFmtId="0" fontId="54" fillId="17" borderId="0" xfId="187" applyFont="1" applyFill="1" applyBorder="1" applyAlignment="1">
      <alignment horizontal="center"/>
    </xf>
    <xf numFmtId="0" fontId="106" fillId="17" borderId="0" xfId="187" applyFont="1" applyFill="1" applyBorder="1" applyAlignment="1">
      <alignment horizontal="center"/>
    </xf>
    <xf numFmtId="169" fontId="44" fillId="18" borderId="0" xfId="59" applyNumberFormat="1" applyFont="1" applyFill="1" applyAlignment="1"/>
    <xf numFmtId="43" fontId="54" fillId="17" borderId="0" xfId="59" applyFont="1" applyFill="1" applyAlignment="1"/>
    <xf numFmtId="0" fontId="54" fillId="0" borderId="0" xfId="0" applyNumberFormat="1" applyFont="1" applyAlignment="1">
      <alignment horizontal="center"/>
    </xf>
    <xf numFmtId="44" fontId="54" fillId="0" borderId="0" xfId="0" applyNumberFormat="1" applyFont="1" applyBorder="1" applyAlignment="1"/>
    <xf numFmtId="44" fontId="54" fillId="0" borderId="0" xfId="0" applyNumberFormat="1" applyFont="1" applyFill="1" applyBorder="1" applyAlignment="1"/>
    <xf numFmtId="0" fontId="54" fillId="0" borderId="0" xfId="187" applyFont="1" applyFill="1" applyBorder="1" applyAlignment="1"/>
    <xf numFmtId="3" fontId="54" fillId="0" borderId="0" xfId="187" applyNumberFormat="1" applyFont="1" applyFill="1" applyBorder="1" applyAlignment="1">
      <alignment horizontal="center" wrapText="1"/>
    </xf>
    <xf numFmtId="0" fontId="54" fillId="0" borderId="0" xfId="187" applyFont="1" applyFill="1" applyBorder="1" applyAlignment="1">
      <alignment horizontal="center" wrapText="1"/>
    </xf>
    <xf numFmtId="174" fontId="84" fillId="0" borderId="0" xfId="0" applyFont="1" applyBorder="1" applyAlignment="1"/>
    <xf numFmtId="0" fontId="54" fillId="17" borderId="0" xfId="187" applyFont="1" applyFill="1" applyBorder="1" applyAlignment="1"/>
    <xf numFmtId="175" fontId="54" fillId="17" borderId="0" xfId="59" applyNumberFormat="1" applyFont="1" applyFill="1" applyBorder="1" applyAlignment="1">
      <alignment horizontal="center"/>
    </xf>
    <xf numFmtId="174" fontId="84" fillId="17" borderId="0" xfId="0" applyFont="1" applyFill="1" applyAlignment="1"/>
    <xf numFmtId="175" fontId="54" fillId="0" borderId="0" xfId="59" applyNumberFormat="1" applyFont="1" applyFill="1" applyBorder="1" applyAlignment="1">
      <alignment horizontal="center" wrapText="1"/>
    </xf>
    <xf numFmtId="175" fontId="54" fillId="17" borderId="0" xfId="59" applyNumberFormat="1" applyFont="1" applyFill="1" applyBorder="1"/>
    <xf numFmtId="0" fontId="54" fillId="17" borderId="1" xfId="187" applyFont="1" applyFill="1" applyBorder="1" applyAlignment="1"/>
    <xf numFmtId="175" fontId="54" fillId="17" borderId="1" xfId="59" applyNumberFormat="1" applyFont="1" applyFill="1" applyBorder="1"/>
    <xf numFmtId="175" fontId="54" fillId="17" borderId="1" xfId="59" applyNumberFormat="1" applyFont="1" applyFill="1" applyBorder="1" applyAlignment="1">
      <alignment horizontal="center"/>
    </xf>
    <xf numFmtId="174" fontId="84" fillId="17" borderId="1" xfId="0" applyFont="1" applyFill="1" applyBorder="1" applyAlignment="1"/>
    <xf numFmtId="175" fontId="54" fillId="0" borderId="1" xfId="59" applyNumberFormat="1" applyFont="1" applyFill="1" applyBorder="1" applyAlignment="1">
      <alignment horizontal="center" wrapText="1"/>
    </xf>
    <xf numFmtId="175" fontId="54" fillId="0" borderId="0" xfId="59" applyNumberFormat="1" applyFont="1" applyFill="1" applyBorder="1"/>
    <xf numFmtId="174" fontId="54" fillId="0" borderId="0" xfId="0" applyFont="1" applyBorder="1" applyAlignment="1"/>
    <xf numFmtId="0" fontId="54" fillId="0" borderId="0" xfId="0" applyNumberFormat="1" applyFont="1" applyAlignment="1">
      <alignment horizontal="center" vertical="top"/>
    </xf>
    <xf numFmtId="0" fontId="54" fillId="0" borderId="0" xfId="0" applyNumberFormat="1" applyFont="1" applyFill="1" applyAlignment="1">
      <alignment horizontal="center"/>
    </xf>
    <xf numFmtId="3" fontId="54" fillId="0" borderId="0" xfId="188" applyNumberFormat="1" applyFont="1" applyFill="1" applyAlignment="1">
      <alignment wrapText="1"/>
    </xf>
    <xf numFmtId="0" fontId="61" fillId="0" borderId="0" xfId="212" applyFont="1" applyFill="1" applyAlignment="1">
      <alignment horizontal="center" wrapText="1"/>
    </xf>
    <xf numFmtId="0" fontId="54" fillId="0" borderId="0" xfId="211" applyNumberFormat="1" applyFont="1" applyFill="1" applyAlignment="1" applyProtection="1">
      <alignment horizontal="center"/>
      <protection locked="0"/>
    </xf>
    <xf numFmtId="187" fontId="54" fillId="0" borderId="0" xfId="59" applyNumberFormat="1" applyFont="1" applyFill="1" applyAlignment="1"/>
    <xf numFmtId="164" fontId="54" fillId="0" borderId="0" xfId="211" applyNumberFormat="1" applyFont="1" applyFill="1" applyAlignment="1">
      <alignment horizontal="center"/>
    </xf>
    <xf numFmtId="174" fontId="54" fillId="0" borderId="30" xfId="0" applyFont="1" applyBorder="1"/>
    <xf numFmtId="174" fontId="54" fillId="0" borderId="31" xfId="0" applyFont="1" applyBorder="1"/>
    <xf numFmtId="174" fontId="54" fillId="0" borderId="33" xfId="0" applyFont="1" applyBorder="1" applyAlignment="1">
      <alignment horizontal="center"/>
    </xf>
    <xf numFmtId="174" fontId="54" fillId="0" borderId="3" xfId="0" applyFont="1" applyBorder="1"/>
    <xf numFmtId="174" fontId="54" fillId="0" borderId="15" xfId="0" applyFont="1" applyBorder="1" applyAlignment="1">
      <alignment horizontal="center"/>
    </xf>
    <xf numFmtId="174" fontId="54" fillId="17" borderId="0" xfId="0" applyFont="1" applyFill="1"/>
    <xf numFmtId="174" fontId="54" fillId="0" borderId="33" xfId="0" applyFont="1" applyBorder="1"/>
    <xf numFmtId="174" fontId="54" fillId="0" borderId="11" xfId="0" applyFont="1" applyBorder="1"/>
    <xf numFmtId="174" fontId="54" fillId="0" borderId="9" xfId="0" applyFont="1" applyBorder="1" applyAlignment="1">
      <alignment horizontal="center"/>
    </xf>
    <xf numFmtId="174" fontId="54" fillId="0" borderId="11" xfId="0" applyFont="1" applyBorder="1" applyAlignment="1">
      <alignment horizontal="center"/>
    </xf>
    <xf numFmtId="174" fontId="54" fillId="0" borderId="15" xfId="0" applyFont="1" applyBorder="1"/>
    <xf numFmtId="174" fontId="54" fillId="0" borderId="1" xfId="0" applyFont="1" applyBorder="1"/>
    <xf numFmtId="176" fontId="54" fillId="0" borderId="32" xfId="93" applyNumberFormat="1" applyFont="1" applyFill="1" applyBorder="1"/>
    <xf numFmtId="174" fontId="54" fillId="0" borderId="0" xfId="0" applyNumberFormat="1" applyFont="1" applyFill="1" applyBorder="1" applyAlignment="1" applyProtection="1"/>
    <xf numFmtId="174" fontId="54" fillId="0" borderId="0" xfId="201" applyFont="1" applyAlignment="1"/>
    <xf numFmtId="174" fontId="54" fillId="0" borderId="0" xfId="201" applyFont="1" applyAlignment="1">
      <alignment horizontal="center"/>
    </xf>
    <xf numFmtId="174" fontId="54" fillId="0" borderId="1" xfId="201" applyFont="1" applyFill="1" applyBorder="1" applyAlignment="1">
      <alignment horizontal="center"/>
    </xf>
    <xf numFmtId="174" fontId="54" fillId="0" borderId="30" xfId="201" applyFont="1" applyFill="1" applyBorder="1" applyAlignment="1">
      <alignment horizontal="center"/>
    </xf>
    <xf numFmtId="174" fontId="54" fillId="0" borderId="33" xfId="201" applyFont="1" applyFill="1" applyBorder="1" applyAlignment="1">
      <alignment horizontal="center"/>
    </xf>
    <xf numFmtId="174" fontId="54" fillId="0" borderId="33" xfId="201" applyFont="1" applyBorder="1" applyAlignment="1">
      <alignment horizontal="center"/>
    </xf>
    <xf numFmtId="174" fontId="54" fillId="0" borderId="10" xfId="201" applyFont="1" applyBorder="1" applyAlignment="1">
      <alignment horizontal="center"/>
    </xf>
    <xf numFmtId="174" fontId="54" fillId="0" borderId="11" xfId="201" applyFont="1" applyBorder="1" applyAlignment="1">
      <alignment horizontal="center"/>
    </xf>
    <xf numFmtId="43" fontId="54" fillId="17" borderId="10" xfId="59" applyFont="1" applyFill="1" applyBorder="1" applyAlignment="1">
      <alignment horizontal="center"/>
    </xf>
    <xf numFmtId="43" fontId="54" fillId="17" borderId="11" xfId="59" applyFont="1" applyFill="1" applyBorder="1" applyAlignment="1"/>
    <xf numFmtId="175" fontId="54" fillId="0" borderId="11" xfId="59" applyNumberFormat="1" applyFont="1" applyBorder="1" applyAlignment="1"/>
    <xf numFmtId="174" fontId="54" fillId="0" borderId="17" xfId="201" applyFont="1" applyFill="1" applyBorder="1" applyAlignment="1">
      <alignment horizontal="center"/>
    </xf>
    <xf numFmtId="0" fontId="54" fillId="0" borderId="0" xfId="210" applyFont="1"/>
    <xf numFmtId="0" fontId="54" fillId="0" borderId="0" xfId="0" applyNumberFormat="1" applyFont="1" applyFill="1" applyAlignment="1">
      <alignment horizontal="center" vertical="top"/>
    </xf>
    <xf numFmtId="174" fontId="61" fillId="0" borderId="19" xfId="0" applyFont="1" applyBorder="1" applyAlignment="1">
      <alignment horizontal="center"/>
    </xf>
    <xf numFmtId="0" fontId="54" fillId="17" borderId="19" xfId="0" applyNumberFormat="1" applyFont="1" applyFill="1" applyBorder="1" applyAlignment="1">
      <alignment horizontal="center"/>
    </xf>
    <xf numFmtId="0" fontId="54" fillId="17" borderId="19" xfId="0" applyNumberFormat="1" applyFont="1" applyFill="1" applyBorder="1" applyAlignment="1" applyProtection="1">
      <alignment horizontal="center"/>
      <protection locked="0"/>
    </xf>
    <xf numFmtId="174" fontId="54" fillId="17" borderId="11" xfId="0" applyFont="1" applyFill="1" applyBorder="1"/>
    <xf numFmtId="0" fontId="61" fillId="0" borderId="0" xfId="187" applyFont="1" applyFill="1" applyBorder="1" applyAlignment="1">
      <alignment horizontal="left"/>
    </xf>
    <xf numFmtId="176" fontId="54" fillId="0" borderId="25" xfId="102" applyNumberFormat="1" applyFont="1" applyFill="1" applyBorder="1" applyAlignment="1">
      <alignment horizontal="center"/>
    </xf>
    <xf numFmtId="0" fontId="54" fillId="17" borderId="19" xfId="187" applyFont="1" applyFill="1" applyBorder="1"/>
    <xf numFmtId="0" fontId="54" fillId="17" borderId="0" xfId="187" applyFont="1" applyFill="1" applyBorder="1"/>
    <xf numFmtId="175" fontId="54" fillId="17" borderId="0" xfId="79" applyNumberFormat="1" applyFont="1" applyFill="1" applyBorder="1" applyAlignment="1">
      <alignment horizontal="right"/>
    </xf>
    <xf numFmtId="175" fontId="54" fillId="17" borderId="25" xfId="79" applyNumberFormat="1" applyFont="1" applyFill="1" applyBorder="1" applyAlignment="1">
      <alignment horizontal="right"/>
    </xf>
    <xf numFmtId="175" fontId="85" fillId="0" borderId="0" xfId="187" applyNumberFormat="1" applyFont="1" applyFill="1" applyBorder="1"/>
    <xf numFmtId="175" fontId="54" fillId="17" borderId="0" xfId="79" applyNumberFormat="1" applyFont="1" applyFill="1" applyBorder="1"/>
    <xf numFmtId="43" fontId="54" fillId="17" borderId="0" xfId="59" applyFont="1" applyFill="1" applyBorder="1"/>
    <xf numFmtId="0" fontId="54" fillId="0" borderId="18" xfId="187" applyFont="1" applyFill="1" applyBorder="1"/>
    <xf numFmtId="175" fontId="61" fillId="0" borderId="35" xfId="79" applyNumberFormat="1" applyFont="1" applyFill="1" applyBorder="1"/>
    <xf numFmtId="0" fontId="54" fillId="17" borderId="24" xfId="187" applyFont="1" applyFill="1" applyBorder="1"/>
    <xf numFmtId="175" fontId="54" fillId="17" borderId="21" xfId="79" applyNumberFormat="1" applyFont="1" applyFill="1" applyBorder="1"/>
    <xf numFmtId="0" fontId="54" fillId="17" borderId="21" xfId="187" applyFont="1" applyFill="1" applyBorder="1"/>
    <xf numFmtId="175" fontId="54" fillId="17" borderId="20" xfId="79" applyNumberFormat="1" applyFont="1" applyFill="1" applyBorder="1"/>
    <xf numFmtId="0" fontId="61" fillId="17" borderId="19" xfId="187" applyFont="1" applyFill="1" applyBorder="1"/>
    <xf numFmtId="43" fontId="54" fillId="14" borderId="25" xfId="187" applyNumberFormat="1" applyFont="1" applyFill="1" applyBorder="1"/>
    <xf numFmtId="0" fontId="61" fillId="17" borderId="23" xfId="187" applyFont="1" applyFill="1" applyBorder="1"/>
    <xf numFmtId="175" fontId="54" fillId="17" borderId="8" xfId="79" applyNumberFormat="1" applyFont="1" applyFill="1" applyBorder="1"/>
    <xf numFmtId="0" fontId="54" fillId="17" borderId="8" xfId="187" applyFont="1" applyFill="1" applyBorder="1"/>
    <xf numFmtId="10" fontId="54" fillId="17" borderId="8" xfId="283" applyNumberFormat="1" applyFont="1" applyFill="1" applyBorder="1"/>
    <xf numFmtId="0" fontId="54" fillId="0" borderId="8" xfId="187" applyFont="1" applyFill="1" applyBorder="1" applyAlignment="1">
      <alignment horizontal="center" wrapText="1"/>
    </xf>
    <xf numFmtId="0" fontId="54" fillId="0" borderId="26" xfId="187" applyFont="1" applyFill="1" applyBorder="1" applyAlignment="1">
      <alignment horizontal="center" wrapText="1"/>
    </xf>
    <xf numFmtId="175" fontId="106" fillId="17" borderId="0" xfId="79" applyNumberFormat="1" applyFont="1" applyFill="1" applyBorder="1"/>
    <xf numFmtId="14" fontId="54" fillId="17" borderId="19" xfId="187" applyNumberFormat="1" applyFont="1" applyFill="1" applyBorder="1" applyAlignment="1">
      <alignment horizontal="center"/>
    </xf>
    <xf numFmtId="0" fontId="54" fillId="17" borderId="0" xfId="187" quotePrefix="1" applyFont="1" applyFill="1" applyBorder="1" applyAlignment="1">
      <alignment horizontal="center"/>
    </xf>
    <xf numFmtId="0" fontId="54" fillId="0" borderId="0" xfId="187" applyFont="1" applyAlignment="1">
      <alignment horizontal="left"/>
    </xf>
    <xf numFmtId="0" fontId="54" fillId="0" borderId="0" xfId="206" applyNumberFormat="1" applyFont="1" applyFill="1" applyAlignment="1">
      <alignment horizontal="left"/>
    </xf>
    <xf numFmtId="0" fontId="14" fillId="0" borderId="19" xfId="187" applyFont="1" applyFill="1" applyBorder="1" applyAlignment="1">
      <alignment horizontal="center"/>
    </xf>
    <xf numFmtId="49" fontId="14" fillId="0" borderId="0" xfId="187" applyNumberFormat="1" applyFont="1" applyFill="1" applyBorder="1" applyAlignment="1">
      <alignment horizontal="center"/>
    </xf>
    <xf numFmtId="0" fontId="14" fillId="0" borderId="0" xfId="187" applyFont="1" applyFill="1" applyBorder="1" applyAlignment="1"/>
    <xf numFmtId="174" fontId="0" fillId="0" borderId="0" xfId="0" applyFill="1" applyAlignment="1"/>
    <xf numFmtId="0" fontId="54" fillId="0" borderId="0" xfId="187" applyFont="1" applyBorder="1" applyAlignment="1">
      <alignment horizontal="center"/>
    </xf>
    <xf numFmtId="3" fontId="54" fillId="0" borderId="0" xfId="187" applyNumberFormat="1" applyFont="1" applyFill="1" applyBorder="1" applyAlignment="1"/>
    <xf numFmtId="174" fontId="61" fillId="0" borderId="1" xfId="201" applyFont="1" applyBorder="1" applyAlignment="1">
      <alignment horizontal="center" wrapText="1"/>
    </xf>
    <xf numFmtId="174" fontId="61" fillId="0" borderId="0" xfId="201" applyFont="1" applyFill="1" applyAlignment="1">
      <alignment horizontal="center" wrapText="1"/>
    </xf>
    <xf numFmtId="0" fontId="54" fillId="0" borderId="0" xfId="204" applyFont="1" applyBorder="1" applyAlignment="1"/>
    <xf numFmtId="0" fontId="54" fillId="0" borderId="0" xfId="204" applyFont="1" applyFill="1" applyBorder="1" applyAlignment="1">
      <alignment wrapText="1"/>
    </xf>
    <xf numFmtId="174" fontId="54" fillId="14" borderId="0" xfId="0" applyFont="1" applyFill="1" applyAlignment="1"/>
    <xf numFmtId="0" fontId="54" fillId="0" borderId="0" xfId="192" applyFont="1" applyFill="1" applyAlignment="1">
      <alignment horizontal="left" wrapText="1"/>
    </xf>
    <xf numFmtId="174" fontId="100" fillId="0" borderId="0" xfId="0" applyFont="1" applyFill="1" applyAlignment="1"/>
    <xf numFmtId="0" fontId="14" fillId="0" borderId="0" xfId="0" applyNumberFormat="1" applyFont="1" applyFill="1" applyAlignment="1">
      <alignment horizontal="center" vertical="center"/>
    </xf>
    <xf numFmtId="174" fontId="14" fillId="0" borderId="0" xfId="0" applyFont="1" applyFill="1" applyAlignment="1"/>
    <xf numFmtId="176" fontId="54" fillId="17" borderId="25" xfId="93" applyNumberFormat="1" applyFont="1" applyFill="1" applyBorder="1" applyProtection="1">
      <protection locked="0"/>
    </xf>
    <xf numFmtId="176" fontId="54" fillId="0" borderId="29" xfId="93" applyNumberFormat="1" applyFont="1" applyFill="1" applyBorder="1" applyProtection="1">
      <protection locked="0"/>
    </xf>
    <xf numFmtId="176" fontId="54" fillId="0" borderId="25" xfId="93" applyNumberFormat="1" applyFont="1" applyFill="1" applyBorder="1" applyProtection="1">
      <protection locked="0"/>
    </xf>
    <xf numFmtId="0" fontId="54" fillId="0" borderId="0" xfId="206" applyNumberFormat="1" applyFont="1" applyFill="1" applyAlignment="1">
      <alignment horizontal="center" wrapText="1"/>
    </xf>
    <xf numFmtId="174" fontId="54" fillId="0" borderId="0" xfId="201" applyFont="1" applyFill="1" applyBorder="1" applyAlignment="1">
      <alignment vertical="top"/>
    </xf>
    <xf numFmtId="174" fontId="14" fillId="0" borderId="0" xfId="201" applyFont="1" applyFill="1" applyBorder="1" applyAlignment="1">
      <alignment horizontal="left"/>
    </xf>
    <xf numFmtId="7" fontId="104" fillId="0" borderId="0" xfId="183" applyFont="1" applyFill="1" applyAlignment="1">
      <alignment horizontal="left"/>
    </xf>
    <xf numFmtId="0" fontId="54" fillId="0" borderId="0" xfId="188" applyNumberFormat="1" applyFont="1" applyFill="1" applyAlignment="1">
      <alignment vertical="top" wrapText="1"/>
    </xf>
    <xf numFmtId="174" fontId="54" fillId="0" borderId="0" xfId="0" applyFont="1" applyFill="1" applyAlignment="1">
      <alignment horizontal="left" vertical="center" wrapText="1"/>
    </xf>
    <xf numFmtId="174" fontId="54" fillId="0" borderId="0" xfId="0" applyFont="1" applyAlignment="1"/>
    <xf numFmtId="0" fontId="54" fillId="0" borderId="0" xfId="211" applyNumberFormat="1" applyFont="1" applyFill="1" applyAlignment="1">
      <alignment horizontal="center"/>
    </xf>
    <xf numFmtId="0" fontId="54" fillId="0" borderId="0" xfId="201" applyNumberFormat="1" applyFont="1" applyFill="1" applyBorder="1" applyAlignment="1" applyProtection="1">
      <alignment horizontal="center"/>
      <protection locked="0"/>
    </xf>
    <xf numFmtId="0" fontId="54" fillId="0" borderId="0" xfId="0" applyNumberFormat="1" applyFont="1" applyAlignment="1">
      <alignment horizontal="center"/>
    </xf>
    <xf numFmtId="175" fontId="54" fillId="14" borderId="0" xfId="59" applyNumberFormat="1" applyFont="1" applyFill="1"/>
    <xf numFmtId="175" fontId="54" fillId="14" borderId="0" xfId="59" applyNumberFormat="1" applyFont="1" applyFill="1" applyAlignment="1">
      <alignment horizontal="right"/>
    </xf>
    <xf numFmtId="175" fontId="54" fillId="0" borderId="3" xfId="93" applyNumberFormat="1" applyFont="1" applyBorder="1" applyAlignment="1">
      <alignment horizontal="right"/>
    </xf>
    <xf numFmtId="174" fontId="61" fillId="17" borderId="1" xfId="201" applyFont="1" applyFill="1" applyBorder="1" applyAlignment="1">
      <alignment horizontal="center" wrapText="1"/>
    </xf>
    <xf numFmtId="0" fontId="54" fillId="0" borderId="0" xfId="59" applyNumberFormat="1" applyFont="1" applyFill="1" applyBorder="1" applyAlignment="1">
      <alignment horizontal="center"/>
    </xf>
    <xf numFmtId="0" fontId="54" fillId="0" borderId="0" xfId="59" applyNumberFormat="1" applyFont="1" applyFill="1" applyBorder="1" applyAlignment="1" applyProtection="1">
      <alignment horizontal="center"/>
      <protection locked="0"/>
    </xf>
    <xf numFmtId="0" fontId="54" fillId="0" borderId="0" xfId="59" applyNumberFormat="1" applyFont="1" applyAlignment="1">
      <alignment horizontal="center"/>
    </xf>
    <xf numFmtId="176" fontId="54" fillId="17" borderId="10" xfId="93" applyNumberFormat="1" applyFont="1" applyFill="1" applyBorder="1"/>
    <xf numFmtId="174" fontId="54" fillId="0" borderId="30" xfId="0" applyFont="1" applyBorder="1" applyAlignment="1">
      <alignment horizontal="center"/>
    </xf>
    <xf numFmtId="174" fontId="54" fillId="0" borderId="10" xfId="0" applyFont="1" applyBorder="1" applyAlignment="1">
      <alignment horizontal="center"/>
    </xf>
    <xf numFmtId="174" fontId="54" fillId="0" borderId="12" xfId="0" applyFont="1" applyBorder="1" applyAlignment="1">
      <alignment horizontal="center"/>
    </xf>
    <xf numFmtId="174" fontId="107" fillId="0" borderId="15" xfId="201" applyFont="1" applyFill="1" applyBorder="1" applyAlignment="1">
      <alignment horizontal="center"/>
    </xf>
    <xf numFmtId="43" fontId="54" fillId="17" borderId="30" xfId="59" applyFont="1" applyFill="1" applyBorder="1"/>
    <xf numFmtId="43" fontId="54" fillId="0" borderId="33" xfId="59" applyFont="1" applyBorder="1"/>
    <xf numFmtId="43" fontId="54" fillId="0" borderId="12" xfId="59" applyFont="1" applyBorder="1"/>
    <xf numFmtId="43" fontId="54" fillId="17" borderId="31" xfId="59" applyFont="1" applyFill="1" applyBorder="1"/>
    <xf numFmtId="43" fontId="54" fillId="0" borderId="11" xfId="59" applyFont="1" applyBorder="1" applyAlignment="1">
      <alignment horizontal="center"/>
    </xf>
    <xf numFmtId="43" fontId="54" fillId="17" borderId="33" xfId="59" applyFont="1" applyFill="1" applyBorder="1" applyAlignment="1">
      <alignment horizontal="center"/>
    </xf>
    <xf numFmtId="43" fontId="54" fillId="17" borderId="10" xfId="59" applyFont="1" applyFill="1" applyBorder="1"/>
    <xf numFmtId="43" fontId="54" fillId="0" borderId="11" xfId="59" applyFont="1" applyBorder="1"/>
    <xf numFmtId="43" fontId="54" fillId="17" borderId="12" xfId="59" applyFont="1" applyFill="1" applyBorder="1"/>
    <xf numFmtId="43" fontId="54" fillId="17" borderId="11" xfId="59" applyFont="1" applyFill="1" applyBorder="1"/>
    <xf numFmtId="176" fontId="54" fillId="0" borderId="17" xfId="93" applyNumberFormat="1" applyFont="1" applyFill="1" applyBorder="1"/>
    <xf numFmtId="10" fontId="54" fillId="0" borderId="15" xfId="266" applyNumberFormat="1" applyFont="1" applyBorder="1"/>
    <xf numFmtId="43" fontId="54" fillId="0" borderId="0" xfId="59" applyFont="1"/>
    <xf numFmtId="43" fontId="54" fillId="17" borderId="0" xfId="59" applyFont="1" applyFill="1"/>
    <xf numFmtId="0" fontId="61" fillId="0" borderId="0" xfId="59" applyNumberFormat="1" applyFont="1" applyFill="1" applyBorder="1" applyAlignment="1">
      <alignment horizontal="left"/>
    </xf>
    <xf numFmtId="0" fontId="54" fillId="0" borderId="0" xfId="59" applyNumberFormat="1" applyFont="1" applyFill="1" applyAlignment="1">
      <alignment horizontal="center"/>
    </xf>
    <xf numFmtId="0" fontId="54" fillId="0" borderId="0" xfId="59" applyNumberFormat="1" applyFont="1" applyFill="1" applyAlignment="1">
      <alignment horizontal="center" vertical="top"/>
    </xf>
    <xf numFmtId="3" fontId="54" fillId="0" borderId="0" xfId="188" applyNumberFormat="1" applyFont="1" applyAlignment="1">
      <alignment horizontal="center" wrapText="1"/>
    </xf>
    <xf numFmtId="174" fontId="54" fillId="0" borderId="0" xfId="0" applyFont="1" applyFill="1" applyAlignment="1">
      <alignment vertical="center" wrapText="1"/>
    </xf>
    <xf numFmtId="174" fontId="54" fillId="0" borderId="0" xfId="0" applyFont="1" applyFill="1" applyAlignment="1">
      <alignment horizontal="left" vertical="center"/>
    </xf>
    <xf numFmtId="0" fontId="54" fillId="0" borderId="0" xfId="0" applyNumberFormat="1" applyFont="1" applyFill="1" applyBorder="1" applyAlignment="1">
      <alignment vertical="top"/>
    </xf>
    <xf numFmtId="174" fontId="54" fillId="0" borderId="0" xfId="0" applyFont="1" applyAlignment="1">
      <alignment horizontal="center" wrapText="1"/>
    </xf>
    <xf numFmtId="174" fontId="61" fillId="0" borderId="0" xfId="0" applyFont="1" applyAlignment="1"/>
    <xf numFmtId="174" fontId="61" fillId="0" borderId="0" xfId="211" applyFont="1" applyBorder="1" applyAlignment="1">
      <alignment horizontal="center" wrapText="1"/>
    </xf>
    <xf numFmtId="0" fontId="61" fillId="0" borderId="0" xfId="188" applyNumberFormat="1" applyFont="1" applyBorder="1" applyAlignment="1">
      <alignment horizontal="center" vertical="center" wrapText="1"/>
    </xf>
    <xf numFmtId="0" fontId="61" fillId="0" borderId="0" xfId="211" applyNumberFormat="1" applyFont="1" applyAlignment="1">
      <alignment horizontal="center" wrapText="1"/>
    </xf>
    <xf numFmtId="10" fontId="54" fillId="0" borderId="0" xfId="266" applyNumberFormat="1" applyFont="1" applyFill="1" applyAlignment="1"/>
    <xf numFmtId="174" fontId="54" fillId="0" borderId="0" xfId="201" applyFont="1" applyFill="1" applyBorder="1" applyAlignment="1">
      <alignment horizontal="left"/>
    </xf>
    <xf numFmtId="174" fontId="54" fillId="0" borderId="0" xfId="0" applyFont="1" applyAlignment="1"/>
    <xf numFmtId="0" fontId="54" fillId="0" borderId="0" xfId="211" applyNumberFormat="1" applyFont="1" applyFill="1" applyAlignment="1">
      <alignment horizontal="center"/>
    </xf>
    <xf numFmtId="0" fontId="54" fillId="0" borderId="0" xfId="201" applyNumberFormat="1" applyFont="1" applyFill="1" applyBorder="1" applyAlignment="1" applyProtection="1">
      <alignment horizontal="center"/>
      <protection locked="0"/>
    </xf>
    <xf numFmtId="174" fontId="54" fillId="0" borderId="0" xfId="211" applyFont="1" applyAlignment="1">
      <alignment horizontal="center"/>
    </xf>
    <xf numFmtId="174" fontId="54" fillId="0" borderId="0" xfId="0" applyFont="1" applyAlignment="1"/>
    <xf numFmtId="174" fontId="54" fillId="0" borderId="0" xfId="0" applyFont="1" applyAlignment="1"/>
    <xf numFmtId="0" fontId="54" fillId="0" borderId="0" xfId="201" applyNumberFormat="1" applyFont="1" applyFill="1" applyBorder="1" applyAlignment="1" applyProtection="1">
      <alignment horizontal="center"/>
      <protection locked="0"/>
    </xf>
    <xf numFmtId="49" fontId="54" fillId="0" borderId="0" xfId="211" applyNumberFormat="1" applyFont="1" applyAlignment="1" applyProtection="1">
      <protection locked="0"/>
    </xf>
    <xf numFmtId="174" fontId="0" fillId="0" borderId="0" xfId="0" applyFill="1" applyBorder="1" applyAlignment="1"/>
    <xf numFmtId="3" fontId="54" fillId="0" borderId="8" xfId="188" applyNumberFormat="1" applyFont="1" applyFill="1" applyBorder="1" applyAlignment="1"/>
    <xf numFmtId="3" fontId="54" fillId="0" borderId="8" xfId="211" applyNumberFormat="1" applyFont="1" applyFill="1" applyBorder="1" applyAlignment="1">
      <alignment horizontal="center"/>
    </xf>
    <xf numFmtId="3" fontId="61" fillId="0" borderId="0" xfId="201" applyNumberFormat="1" applyFont="1" applyFill="1" applyBorder="1" applyAlignment="1">
      <alignment horizontal="center" wrapText="1"/>
    </xf>
    <xf numFmtId="174" fontId="61" fillId="0" borderId="22" xfId="201" applyFont="1" applyFill="1" applyBorder="1" applyAlignment="1">
      <alignment horizontal="center" wrapText="1"/>
    </xf>
    <xf numFmtId="174" fontId="61" fillId="0" borderId="6" xfId="201" applyFont="1" applyFill="1" applyBorder="1" applyAlignment="1"/>
    <xf numFmtId="174" fontId="61" fillId="0" borderId="6" xfId="201" applyFont="1" applyFill="1" applyBorder="1" applyAlignment="1">
      <alignment horizontal="center" wrapText="1"/>
    </xf>
    <xf numFmtId="174" fontId="54" fillId="17" borderId="0" xfId="201" applyFont="1" applyFill="1" applyBorder="1" applyAlignment="1"/>
    <xf numFmtId="174" fontId="61" fillId="0" borderId="24" xfId="201" applyFont="1" applyFill="1" applyBorder="1" applyAlignment="1">
      <alignment horizontal="center" wrapText="1"/>
    </xf>
    <xf numFmtId="174" fontId="61" fillId="0" borderId="21" xfId="201" applyFont="1" applyFill="1" applyBorder="1" applyAlignment="1"/>
    <xf numFmtId="0" fontId="61" fillId="0" borderId="21" xfId="201" applyNumberFormat="1" applyFont="1" applyFill="1" applyBorder="1" applyAlignment="1">
      <alignment horizontal="center" wrapText="1"/>
    </xf>
    <xf numFmtId="174" fontId="61" fillId="0" borderId="21" xfId="201" applyFont="1" applyFill="1" applyBorder="1" applyAlignment="1">
      <alignment horizontal="center" wrapText="1"/>
    </xf>
    <xf numFmtId="3" fontId="61" fillId="0" borderId="21" xfId="201" applyNumberFormat="1" applyFont="1" applyFill="1" applyBorder="1" applyAlignment="1">
      <alignment horizontal="center" wrapText="1"/>
    </xf>
    <xf numFmtId="3" fontId="61" fillId="0" borderId="20" xfId="201" applyNumberFormat="1" applyFont="1" applyFill="1" applyBorder="1" applyAlignment="1">
      <alignment horizontal="center" wrapText="1"/>
    </xf>
    <xf numFmtId="174" fontId="54" fillId="0" borderId="19" xfId="201" applyFont="1" applyFill="1" applyBorder="1" applyAlignment="1">
      <alignment horizontal="center"/>
    </xf>
    <xf numFmtId="174" fontId="54" fillId="0" borderId="23" xfId="201" applyFont="1" applyFill="1" applyBorder="1" applyAlignment="1">
      <alignment horizontal="center"/>
    </xf>
    <xf numFmtId="174" fontId="54" fillId="17" borderId="8" xfId="201" applyFont="1" applyFill="1" applyBorder="1" applyAlignment="1"/>
    <xf numFmtId="3" fontId="54" fillId="0" borderId="0" xfId="211" quotePrefix="1" applyNumberFormat="1" applyFont="1" applyFill="1" applyAlignment="1">
      <alignment horizontal="left"/>
    </xf>
    <xf numFmtId="0" fontId="54" fillId="0" borderId="0" xfId="201" applyNumberFormat="1" applyFont="1" applyFill="1" applyBorder="1" applyAlignment="1">
      <alignment horizontal="center" wrapText="1"/>
    </xf>
    <xf numFmtId="174" fontId="54" fillId="0" borderId="0" xfId="201" applyFont="1" applyFill="1" applyBorder="1" applyAlignment="1">
      <alignment horizontal="center" wrapText="1"/>
    </xf>
    <xf numFmtId="0" fontId="54" fillId="0" borderId="0" xfId="201" applyNumberFormat="1" applyFont="1" applyFill="1" applyBorder="1" applyAlignment="1">
      <alignment horizontal="left" wrapText="1"/>
    </xf>
    <xf numFmtId="43" fontId="54" fillId="0" borderId="0" xfId="59" applyFont="1" applyBorder="1" applyAlignment="1"/>
    <xf numFmtId="174" fontId="54" fillId="0" borderId="0" xfId="0" applyFont="1" applyFill="1" applyBorder="1" applyAlignment="1">
      <alignment horizontal="left"/>
    </xf>
    <xf numFmtId="43" fontId="54" fillId="17" borderId="0" xfId="59" applyFont="1" applyFill="1" applyBorder="1" applyAlignment="1"/>
    <xf numFmtId="174" fontId="54" fillId="0" borderId="24" xfId="201" applyFont="1" applyFill="1" applyBorder="1" applyAlignment="1">
      <alignment horizontal="center"/>
    </xf>
    <xf numFmtId="174" fontId="54" fillId="0" borderId="21" xfId="201" applyFont="1" applyFill="1" applyBorder="1" applyAlignment="1"/>
    <xf numFmtId="174" fontId="54" fillId="17" borderId="21" xfId="201" applyFont="1" applyFill="1" applyBorder="1" applyAlignment="1"/>
    <xf numFmtId="175" fontId="54" fillId="0" borderId="21" xfId="59" applyNumberFormat="1" applyFont="1" applyFill="1" applyBorder="1" applyAlignment="1"/>
    <xf numFmtId="43" fontId="54" fillId="0" borderId="21" xfId="59" applyFont="1" applyFill="1" applyBorder="1" applyAlignment="1"/>
    <xf numFmtId="43" fontId="54" fillId="17" borderId="21" xfId="59" applyFont="1" applyFill="1" applyBorder="1" applyAlignment="1"/>
    <xf numFmtId="43" fontId="54" fillId="0" borderId="8" xfId="59" applyFont="1" applyFill="1" applyBorder="1" applyAlignment="1"/>
    <xf numFmtId="43" fontId="54" fillId="17" borderId="8" xfId="59" applyFont="1" applyFill="1" applyBorder="1" applyAlignment="1"/>
    <xf numFmtId="43" fontId="54" fillId="14" borderId="0" xfId="59" applyFont="1" applyFill="1" applyBorder="1" applyAlignment="1"/>
    <xf numFmtId="3" fontId="54" fillId="0" borderId="0" xfId="201" applyNumberFormat="1" applyFont="1" applyFill="1" applyBorder="1" applyAlignment="1">
      <alignment horizontal="center" wrapText="1"/>
    </xf>
    <xf numFmtId="174" fontId="83" fillId="0" borderId="0" xfId="201" applyFont="1" applyFill="1" applyBorder="1" applyAlignment="1"/>
    <xf numFmtId="0" fontId="54" fillId="0" borderId="1" xfId="201" applyNumberFormat="1" applyFont="1" applyFill="1" applyBorder="1"/>
    <xf numFmtId="0" fontId="54" fillId="0" borderId="1" xfId="201" applyNumberFormat="1" applyFont="1" applyFill="1" applyBorder="1" applyAlignment="1">
      <alignment horizontal="center"/>
    </xf>
    <xf numFmtId="0" fontId="54" fillId="0" borderId="37" xfId="201" applyNumberFormat="1" applyFont="1" applyFill="1" applyBorder="1"/>
    <xf numFmtId="0" fontId="54" fillId="0" borderId="19" xfId="201" applyNumberFormat="1" applyFont="1" applyFill="1" applyBorder="1"/>
    <xf numFmtId="174" fontId="54" fillId="0" borderId="23" xfId="201" applyFont="1" applyFill="1" applyBorder="1" applyAlignment="1"/>
    <xf numFmtId="0" fontId="54" fillId="0" borderId="25" xfId="201" applyNumberFormat="1" applyFont="1" applyFill="1" applyBorder="1"/>
    <xf numFmtId="174" fontId="54" fillId="0" borderId="19" xfId="209" applyFont="1" applyFill="1" applyBorder="1" applyAlignment="1"/>
    <xf numFmtId="43" fontId="54" fillId="0" borderId="25" xfId="59" applyFont="1" applyFill="1" applyBorder="1" applyAlignment="1"/>
    <xf numFmtId="174" fontId="83" fillId="0" borderId="8" xfId="201" applyFont="1" applyFill="1" applyBorder="1" applyAlignment="1"/>
    <xf numFmtId="174" fontId="83" fillId="0" borderId="26" xfId="201" applyFont="1" applyFill="1" applyBorder="1" applyAlignment="1"/>
    <xf numFmtId="0" fontId="54" fillId="0" borderId="29" xfId="201" applyNumberFormat="1" applyFont="1" applyFill="1" applyBorder="1" applyAlignment="1">
      <alignment horizontal="center"/>
    </xf>
    <xf numFmtId="174" fontId="61" fillId="0" borderId="36" xfId="201" applyFont="1" applyFill="1" applyBorder="1" applyAlignment="1">
      <alignment horizontal="center" wrapText="1"/>
    </xf>
    <xf numFmtId="175" fontId="54" fillId="0" borderId="25" xfId="59" applyNumberFormat="1" applyFont="1" applyFill="1" applyBorder="1" applyAlignment="1"/>
    <xf numFmtId="175" fontId="54" fillId="0" borderId="0" xfId="0" applyNumberFormat="1" applyFont="1" applyFill="1" applyBorder="1" applyAlignment="1"/>
    <xf numFmtId="174" fontId="54" fillId="0" borderId="21" xfId="0" applyFont="1" applyBorder="1" applyAlignment="1"/>
    <xf numFmtId="175" fontId="54" fillId="0" borderId="21" xfId="59" applyNumberFormat="1" applyFont="1" applyBorder="1" applyAlignment="1"/>
    <xf numFmtId="174" fontId="54" fillId="17" borderId="0" xfId="0" applyFont="1" applyFill="1" applyBorder="1" applyAlignment="1"/>
    <xf numFmtId="175" fontId="54" fillId="0" borderId="20" xfId="59" applyNumberFormat="1" applyFont="1" applyBorder="1" applyAlignment="1"/>
    <xf numFmtId="175" fontId="54" fillId="0" borderId="25" xfId="59" applyNumberFormat="1" applyFont="1" applyBorder="1" applyAlignment="1"/>
    <xf numFmtId="175" fontId="54" fillId="0" borderId="26" xfId="59" applyNumberFormat="1" applyFont="1" applyBorder="1" applyAlignment="1"/>
    <xf numFmtId="175" fontId="54" fillId="17" borderId="21" xfId="59" applyNumberFormat="1" applyFont="1" applyFill="1" applyBorder="1" applyAlignment="1"/>
    <xf numFmtId="175" fontId="86" fillId="0" borderId="0" xfId="59" applyNumberFormat="1" applyFont="1" applyFill="1" applyBorder="1"/>
    <xf numFmtId="43" fontId="54" fillId="0" borderId="0" xfId="59" applyNumberFormat="1" applyFont="1" applyFill="1" applyBorder="1" applyAlignment="1"/>
    <xf numFmtId="279" fontId="88" fillId="0" borderId="0" xfId="59" applyNumberFormat="1" applyFont="1" applyFill="1" applyBorder="1" applyAlignment="1"/>
    <xf numFmtId="187" fontId="61" fillId="0" borderId="0" xfId="59" applyNumberFormat="1" applyFont="1" applyFill="1" applyBorder="1" applyAlignment="1"/>
    <xf numFmtId="10" fontId="54" fillId="17" borderId="34" xfId="266" applyNumberFormat="1" applyFont="1" applyFill="1" applyBorder="1"/>
    <xf numFmtId="175" fontId="54" fillId="0" borderId="0" xfId="79" applyNumberFormat="1" applyFont="1" applyFill="1"/>
    <xf numFmtId="0" fontId="54" fillId="0" borderId="0" xfId="211" quotePrefix="1" applyNumberFormat="1" applyFont="1" applyFill="1" applyProtection="1">
      <protection locked="0"/>
    </xf>
    <xf numFmtId="174" fontId="54" fillId="0" borderId="0" xfId="0" applyFont="1" applyAlignment="1"/>
    <xf numFmtId="174" fontId="54" fillId="0" borderId="0" xfId="201" applyFont="1" applyFill="1" applyBorder="1" applyAlignment="1"/>
    <xf numFmtId="175" fontId="54" fillId="0" borderId="0" xfId="59" applyNumberFormat="1" applyFont="1" applyFill="1" applyBorder="1" applyAlignment="1"/>
    <xf numFmtId="174" fontId="54" fillId="0" borderId="0" xfId="201" applyFont="1" applyFill="1" applyBorder="1" applyAlignment="1">
      <alignment horizontal="center"/>
    </xf>
    <xf numFmtId="0" fontId="54" fillId="0" borderId="0" xfId="211" applyNumberFormat="1" applyFont="1" applyFill="1" applyProtection="1">
      <protection locked="0"/>
    </xf>
    <xf numFmtId="0" fontId="54" fillId="0" borderId="0" xfId="187" applyFont="1" applyFill="1"/>
    <xf numFmtId="0" fontId="54" fillId="0" borderId="0" xfId="187" applyFont="1" applyFill="1" applyBorder="1"/>
    <xf numFmtId="0" fontId="54" fillId="0" borderId="0" xfId="187" applyFont="1" applyFill="1" applyAlignment="1">
      <alignment horizontal="left"/>
    </xf>
    <xf numFmtId="0" fontId="54" fillId="0" borderId="0" xfId="187" applyFont="1"/>
    <xf numFmtId="0" fontId="54" fillId="0" borderId="0" xfId="187" applyFont="1" applyFill="1" applyAlignment="1">
      <alignment horizontal="center" wrapText="1"/>
    </xf>
    <xf numFmtId="175" fontId="54" fillId="0" borderId="0" xfId="59" applyNumberFormat="1" applyFont="1" applyFill="1"/>
    <xf numFmtId="0" fontId="110" fillId="0" borderId="0" xfId="187" applyFont="1" applyFill="1"/>
    <xf numFmtId="0" fontId="54" fillId="0" borderId="0" xfId="187" applyFont="1" applyFill="1" applyAlignment="1">
      <alignment horizontal="right"/>
    </xf>
    <xf numFmtId="174" fontId="54" fillId="0" borderId="30" xfId="0" applyFont="1" applyBorder="1" applyAlignment="1">
      <alignment horizontal="center"/>
    </xf>
    <xf numFmtId="174" fontId="54" fillId="0" borderId="31" xfId="0" applyFont="1" applyBorder="1" applyAlignment="1">
      <alignment horizontal="center"/>
    </xf>
    <xf numFmtId="174" fontId="54" fillId="0" borderId="0" xfId="0" applyFont="1" applyAlignment="1"/>
    <xf numFmtId="178" fontId="104" fillId="0" borderId="0" xfId="59" applyNumberFormat="1" applyFont="1" applyFill="1" applyAlignment="1">
      <alignment horizontal="left"/>
    </xf>
    <xf numFmtId="178" fontId="103" fillId="0" borderId="0" xfId="59" applyNumberFormat="1" applyFont="1" applyFill="1" applyAlignment="1">
      <alignment horizontal="left"/>
    </xf>
    <xf numFmtId="174" fontId="54" fillId="0" borderId="10" xfId="0" applyFont="1" applyFill="1" applyBorder="1" applyAlignment="1">
      <alignment horizontal="center"/>
    </xf>
    <xf numFmtId="43" fontId="54" fillId="0" borderId="10" xfId="59" applyFont="1" applyFill="1" applyBorder="1"/>
    <xf numFmtId="174" fontId="54" fillId="0" borderId="0" xfId="0" applyFont="1" applyFill="1" applyBorder="1" applyAlignment="1">
      <alignment horizontal="center"/>
    </xf>
    <xf numFmtId="43" fontId="54" fillId="0" borderId="0" xfId="59" applyFont="1" applyFill="1" applyBorder="1"/>
    <xf numFmtId="174" fontId="54" fillId="0" borderId="0" xfId="0" applyFont="1" applyBorder="1" applyAlignment="1">
      <alignment horizontal="center"/>
    </xf>
    <xf numFmtId="43" fontId="54" fillId="17" borderId="0" xfId="59" applyFont="1" applyFill="1" applyBorder="1" applyAlignment="1">
      <alignment horizontal="center"/>
    </xf>
    <xf numFmtId="174" fontId="54" fillId="0" borderId="12" xfId="0" applyFont="1" applyBorder="1" applyAlignment="1"/>
    <xf numFmtId="174" fontId="54" fillId="17" borderId="12" xfId="0" applyFont="1" applyFill="1" applyBorder="1" applyAlignment="1"/>
    <xf numFmtId="10" fontId="54" fillId="0" borderId="1" xfId="266" applyNumberFormat="1" applyFont="1" applyFill="1" applyBorder="1"/>
    <xf numFmtId="174" fontId="54" fillId="0" borderId="1" xfId="0" applyFont="1" applyBorder="1" applyAlignment="1"/>
    <xf numFmtId="174" fontId="54" fillId="0" borderId="32" xfId="0" applyFont="1" applyBorder="1" applyAlignment="1"/>
    <xf numFmtId="174" fontId="54" fillId="0" borderId="16" xfId="0" applyFont="1" applyFill="1" applyBorder="1" applyAlignment="1">
      <alignment horizontal="center"/>
    </xf>
    <xf numFmtId="174" fontId="54" fillId="0" borderId="7" xfId="0" applyFont="1" applyFill="1" applyBorder="1" applyAlignment="1">
      <alignment horizontal="center"/>
    </xf>
    <xf numFmtId="174" fontId="54" fillId="0" borderId="7" xfId="0" applyFont="1" applyBorder="1" applyAlignment="1">
      <alignment horizontal="center"/>
    </xf>
    <xf numFmtId="174" fontId="54" fillId="0" borderId="38" xfId="0" applyFont="1" applyBorder="1" applyAlignment="1">
      <alignment horizontal="center"/>
    </xf>
    <xf numFmtId="174" fontId="54" fillId="0" borderId="10" xfId="0" applyFont="1" applyBorder="1" applyAlignment="1"/>
    <xf numFmtId="43" fontId="54" fillId="0" borderId="10" xfId="59" applyFont="1" applyBorder="1" applyAlignment="1"/>
    <xf numFmtId="43" fontId="54" fillId="0" borderId="17" xfId="59" applyFont="1" applyBorder="1" applyAlignment="1"/>
    <xf numFmtId="174" fontId="54" fillId="0" borderId="30" xfId="0" applyFont="1" applyBorder="1" applyAlignment="1"/>
    <xf numFmtId="174" fontId="54" fillId="0" borderId="33" xfId="0" applyFont="1" applyBorder="1" applyAlignment="1"/>
    <xf numFmtId="174" fontId="54" fillId="0" borderId="11" xfId="0" applyFont="1" applyBorder="1" applyAlignment="1"/>
    <xf numFmtId="174" fontId="54" fillId="0" borderId="15" xfId="0" applyFont="1" applyBorder="1" applyAlignment="1"/>
    <xf numFmtId="43" fontId="44" fillId="0" borderId="8" xfId="59" applyFont="1" applyBorder="1" applyAlignment="1"/>
    <xf numFmtId="43" fontId="54" fillId="14" borderId="0" xfId="59" applyFont="1" applyFill="1" applyBorder="1" applyAlignment="1">
      <alignment horizontal="right"/>
    </xf>
    <xf numFmtId="0" fontId="54" fillId="0" borderId="0" xfId="187" applyFont="1" applyFill="1" applyBorder="1" applyAlignment="1">
      <alignment horizontal="left"/>
    </xf>
    <xf numFmtId="175" fontId="54" fillId="17" borderId="25" xfId="79" applyNumberFormat="1" applyFont="1" applyFill="1" applyBorder="1"/>
    <xf numFmtId="43" fontId="54" fillId="17" borderId="25" xfId="59" applyFont="1" applyFill="1" applyBorder="1"/>
    <xf numFmtId="175" fontId="54" fillId="17" borderId="0" xfId="77" applyNumberFormat="1" applyFont="1" applyFill="1" applyBorder="1"/>
    <xf numFmtId="43" fontId="54" fillId="17" borderId="0" xfId="79" applyNumberFormat="1" applyFont="1" applyFill="1" applyBorder="1" applyAlignment="1">
      <alignment horizontal="right"/>
    </xf>
    <xf numFmtId="175" fontId="54" fillId="0" borderId="14" xfId="59" applyNumberFormat="1" applyFont="1" applyBorder="1"/>
    <xf numFmtId="175" fontId="54" fillId="17" borderId="0" xfId="59" applyNumberFormat="1" applyFont="1" applyFill="1" applyAlignment="1"/>
    <xf numFmtId="0" fontId="61" fillId="0" borderId="0" xfId="212" applyFont="1" applyAlignment="1">
      <alignment horizontal="center"/>
    </xf>
    <xf numFmtId="0" fontId="54" fillId="0" borderId="0" xfId="0" applyNumberFormat="1" applyFont="1" applyAlignment="1">
      <alignment horizontal="center"/>
    </xf>
    <xf numFmtId="174" fontId="54" fillId="0" borderId="17" xfId="0" applyFont="1" applyBorder="1" applyAlignment="1">
      <alignment horizontal="center"/>
    </xf>
    <xf numFmtId="174" fontId="54" fillId="0" borderId="32" xfId="0" applyFont="1" applyBorder="1" applyAlignment="1">
      <alignment horizontal="center"/>
    </xf>
    <xf numFmtId="174" fontId="54" fillId="0" borderId="0" xfId="0" applyFont="1" applyFill="1" applyBorder="1" applyAlignment="1">
      <alignment horizontal="center"/>
    </xf>
    <xf numFmtId="174" fontId="54" fillId="0" borderId="17" xfId="0" applyFont="1" applyBorder="1" applyAlignment="1"/>
    <xf numFmtId="182" fontId="54" fillId="0" borderId="0" xfId="266" applyNumberFormat="1" applyFont="1" applyFill="1" applyAlignment="1" applyProtection="1">
      <alignment horizontal="center"/>
      <protection locked="0"/>
    </xf>
    <xf numFmtId="0" fontId="61" fillId="0" borderId="0" xfId="212" applyFont="1" applyAlignment="1">
      <alignment horizontal="left"/>
    </xf>
    <xf numFmtId="0" fontId="61" fillId="0" borderId="0" xfId="212" applyFont="1" applyFill="1" applyBorder="1" applyAlignment="1">
      <alignment horizontal="center"/>
    </xf>
    <xf numFmtId="174" fontId="61" fillId="0" borderId="0" xfId="0" applyFont="1" applyFill="1" applyBorder="1" applyAlignment="1">
      <alignment horizontal="center"/>
    </xf>
    <xf numFmtId="0" fontId="61" fillId="0" borderId="0" xfId="212" applyFont="1" applyFill="1" applyBorder="1" applyAlignment="1">
      <alignment horizontal="center" wrapText="1"/>
    </xf>
    <xf numFmtId="0" fontId="54" fillId="0" borderId="0" xfId="212" applyFont="1" applyFill="1" applyBorder="1" applyAlignment="1">
      <alignment horizontal="center" wrapText="1"/>
    </xf>
    <xf numFmtId="3" fontId="54" fillId="0" borderId="0" xfId="188" applyNumberFormat="1" applyFont="1" applyFill="1" applyBorder="1" applyAlignment="1">
      <alignment wrapText="1"/>
    </xf>
    <xf numFmtId="41" fontId="54" fillId="0" borderId="0" xfId="212" applyNumberFormat="1" applyFont="1" applyFill="1" applyBorder="1"/>
    <xf numFmtId="174" fontId="54" fillId="0" borderId="17" xfId="0" applyFont="1" applyFill="1" applyBorder="1" applyAlignment="1">
      <alignment horizontal="center"/>
    </xf>
    <xf numFmtId="174" fontId="54" fillId="0" borderId="1" xfId="0" applyFont="1" applyFill="1" applyBorder="1" applyAlignment="1">
      <alignment horizontal="center"/>
    </xf>
    <xf numFmtId="174" fontId="107" fillId="0" borderId="1" xfId="201" applyFont="1" applyFill="1" applyBorder="1" applyAlignment="1">
      <alignment horizontal="center"/>
    </xf>
    <xf numFmtId="174" fontId="54" fillId="0" borderId="1" xfId="0" applyFont="1" applyBorder="1" applyAlignment="1">
      <alignment horizontal="center"/>
    </xf>
    <xf numFmtId="280" fontId="54" fillId="0" borderId="11" xfId="59" applyNumberFormat="1" applyFont="1" applyBorder="1" applyAlignment="1"/>
    <xf numFmtId="0" fontId="54" fillId="0" borderId="0" xfId="211" applyNumberFormat="1" applyFont="1" applyAlignment="1" applyProtection="1">
      <alignment horizontal="center" wrapText="1"/>
      <protection locked="0"/>
    </xf>
    <xf numFmtId="175" fontId="54" fillId="0" borderId="0" xfId="59" applyNumberFormat="1" applyFont="1" applyAlignment="1">
      <alignment horizontal="center"/>
    </xf>
    <xf numFmtId="0" fontId="54" fillId="0" borderId="0" xfId="211" applyNumberFormat="1" applyFont="1" applyFill="1" applyAlignment="1">
      <alignment horizontal="center"/>
    </xf>
    <xf numFmtId="0" fontId="54" fillId="0" borderId="0" xfId="201" applyNumberFormat="1" applyFont="1" applyFill="1" applyBorder="1" applyAlignment="1" applyProtection="1">
      <alignment horizontal="center"/>
      <protection locked="0"/>
    </xf>
    <xf numFmtId="0" fontId="54" fillId="0" borderId="0" xfId="0" applyNumberFormat="1" applyFont="1" applyAlignment="1">
      <alignment horizontal="center"/>
    </xf>
    <xf numFmtId="10" fontId="54" fillId="0" borderId="0" xfId="266" applyNumberFormat="1" applyFont="1" applyFill="1" applyAlignment="1">
      <alignment horizontal="center"/>
    </xf>
    <xf numFmtId="3" fontId="54" fillId="0" borderId="0" xfId="188" applyNumberFormat="1" applyFont="1" applyFill="1" applyAlignment="1">
      <alignment horizontal="center" wrapText="1"/>
    </xf>
    <xf numFmtId="174" fontId="0" fillId="0" borderId="0" xfId="201" applyFont="1" applyFill="1" applyBorder="1" applyAlignment="1"/>
    <xf numFmtId="174" fontId="0" fillId="0" borderId="0" xfId="0" applyAlignment="1">
      <alignment horizontal="right"/>
    </xf>
    <xf numFmtId="0" fontId="54" fillId="0" borderId="0" xfId="187" applyFont="1" applyAlignment="1">
      <alignment horizontal="right"/>
    </xf>
    <xf numFmtId="0" fontId="54" fillId="0" borderId="0" xfId="201" applyNumberFormat="1" applyFont="1" applyFill="1" applyBorder="1" applyAlignment="1" applyProtection="1">
      <alignment horizontal="right"/>
      <protection locked="0"/>
    </xf>
    <xf numFmtId="7" fontId="102" fillId="0" borderId="0" xfId="183" applyFont="1"/>
    <xf numFmtId="2" fontId="104" fillId="0" borderId="0" xfId="0" applyNumberFormat="1" applyFont="1" applyAlignment="1">
      <alignment horizontal="center"/>
    </xf>
    <xf numFmtId="174" fontId="54" fillId="0" borderId="30" xfId="0" applyFont="1" applyBorder="1" applyAlignment="1">
      <alignment horizontal="center"/>
    </xf>
    <xf numFmtId="0" fontId="54" fillId="0" borderId="0" xfId="211" applyNumberFormat="1" applyFont="1" applyFill="1" applyAlignment="1">
      <alignment horizontal="center"/>
    </xf>
    <xf numFmtId="174" fontId="54" fillId="0" borderId="0" xfId="0" applyFont="1" applyAlignment="1">
      <alignment horizontal="center"/>
    </xf>
    <xf numFmtId="175" fontId="54" fillId="0" borderId="0" xfId="59" applyNumberFormat="1" applyFont="1" applyAlignment="1">
      <alignment horizontal="left"/>
    </xf>
    <xf numFmtId="186" fontId="54" fillId="0" borderId="0" xfId="59" applyNumberFormat="1" applyFont="1" applyFill="1" applyAlignment="1" applyProtection="1">
      <alignment horizontal="center"/>
      <protection locked="0"/>
    </xf>
    <xf numFmtId="0" fontId="54" fillId="0" borderId="0" xfId="184" applyFont="1" applyFill="1" applyAlignment="1"/>
    <xf numFmtId="0" fontId="54" fillId="0" borderId="0" xfId="184" applyFont="1"/>
    <xf numFmtId="0" fontId="61" fillId="0" borderId="0" xfId="184" applyFont="1" applyFill="1" applyAlignment="1"/>
    <xf numFmtId="0" fontId="54" fillId="0" borderId="0" xfId="184" applyFont="1" applyFill="1" applyAlignment="1">
      <alignment horizontal="center"/>
    </xf>
    <xf numFmtId="0" fontId="54" fillId="0" borderId="0" xfId="184" applyFont="1" applyAlignment="1">
      <alignment horizontal="center"/>
    </xf>
    <xf numFmtId="49" fontId="54" fillId="0" borderId="0" xfId="184" quotePrefix="1" applyNumberFormat="1" applyFont="1" applyAlignment="1">
      <alignment horizontal="center"/>
    </xf>
    <xf numFmtId="0" fontId="54" fillId="0" borderId="1" xfId="184" applyFont="1" applyFill="1" applyBorder="1" applyAlignment="1">
      <alignment horizontal="center" vertical="top"/>
    </xf>
    <xf numFmtId="0" fontId="54" fillId="0" borderId="1" xfId="184" applyFont="1" applyFill="1" applyBorder="1" applyAlignment="1">
      <alignment horizontal="center" vertical="top" wrapText="1"/>
    </xf>
    <xf numFmtId="0" fontId="54" fillId="0" borderId="0" xfId="184" applyFont="1" applyAlignment="1">
      <alignment horizontal="left"/>
    </xf>
    <xf numFmtId="0" fontId="54" fillId="0" borderId="0" xfId="184" applyFont="1" applyFill="1"/>
    <xf numFmtId="0" fontId="54" fillId="0" borderId="0" xfId="184" applyFont="1" applyFill="1" applyAlignment="1">
      <alignment horizontal="right"/>
    </xf>
    <xf numFmtId="0" fontId="54" fillId="0" borderId="0" xfId="184" applyFont="1" applyFill="1" applyAlignment="1">
      <alignment horizontal="left"/>
    </xf>
    <xf numFmtId="43" fontId="54" fillId="0" borderId="0" xfId="184" applyNumberFormat="1" applyFont="1"/>
    <xf numFmtId="43" fontId="54" fillId="0" borderId="0" xfId="184" applyNumberFormat="1" applyFont="1" applyFill="1"/>
    <xf numFmtId="9" fontId="54" fillId="0" borderId="0" xfId="184" applyNumberFormat="1" applyFont="1" applyFill="1" applyAlignment="1">
      <alignment horizontal="left"/>
    </xf>
    <xf numFmtId="175" fontId="54" fillId="0" borderId="0" xfId="184" applyNumberFormat="1" applyFont="1" applyFill="1"/>
    <xf numFmtId="175" fontId="54" fillId="0" borderId="0" xfId="184" applyNumberFormat="1" applyFont="1"/>
    <xf numFmtId="0" fontId="54" fillId="0" borderId="0" xfId="184" applyFont="1" applyFill="1" applyBorder="1"/>
    <xf numFmtId="0" fontId="54" fillId="0" borderId="0" xfId="184" applyFont="1" applyBorder="1"/>
    <xf numFmtId="41" fontId="54" fillId="0" borderId="0" xfId="184" applyNumberFormat="1" applyFont="1" applyFill="1" applyBorder="1" applyAlignment="1">
      <alignment horizontal="center"/>
    </xf>
    <xf numFmtId="41" fontId="61" fillId="0" borderId="0" xfId="184" applyNumberFormat="1" applyFont="1" applyBorder="1" applyAlignment="1">
      <alignment horizontal="center"/>
    </xf>
    <xf numFmtId="0" fontId="54" fillId="0" borderId="0" xfId="184" applyFont="1" applyFill="1" applyBorder="1" applyAlignment="1">
      <alignment horizontal="left"/>
    </xf>
    <xf numFmtId="0" fontId="54" fillId="0" borderId="0" xfId="184" applyFont="1" applyFill="1" applyBorder="1" applyAlignment="1">
      <alignment horizontal="center"/>
    </xf>
    <xf numFmtId="10" fontId="54" fillId="0" borderId="0" xfId="184" applyNumberFormat="1" applyFont="1"/>
    <xf numFmtId="0" fontId="14" fillId="0" borderId="0" xfId="184" applyFont="1"/>
    <xf numFmtId="0" fontId="107" fillId="0" borderId="0" xfId="184" applyFont="1" applyFill="1"/>
    <xf numFmtId="0" fontId="107" fillId="0" borderId="0" xfId="184" applyFont="1" applyFill="1" applyAlignment="1">
      <alignment horizontal="left"/>
    </xf>
    <xf numFmtId="0" fontId="14" fillId="0" borderId="0" xfId="184" applyFont="1" applyFill="1"/>
    <xf numFmtId="0" fontId="14" fillId="0" borderId="0" xfId="184" applyFont="1" applyFill="1" applyAlignment="1"/>
    <xf numFmtId="0" fontId="14" fillId="0" borderId="0" xfId="184" applyFont="1" applyFill="1" applyAlignment="1">
      <alignment horizontal="center"/>
    </xf>
    <xf numFmtId="0" fontId="107" fillId="0" borderId="0" xfId="184" applyFont="1"/>
    <xf numFmtId="0" fontId="107" fillId="0" borderId="0" xfId="184" applyFont="1" applyFill="1" applyAlignment="1">
      <alignment horizontal="center"/>
    </xf>
    <xf numFmtId="0" fontId="14" fillId="0" borderId="0" xfId="184" applyFont="1" applyAlignment="1">
      <alignment horizontal="center"/>
    </xf>
    <xf numFmtId="0" fontId="107" fillId="0" borderId="1" xfId="184" applyFont="1" applyFill="1" applyBorder="1" applyAlignment="1">
      <alignment horizontal="right" vertical="top"/>
    </xf>
    <xf numFmtId="0" fontId="107" fillId="0" borderId="1" xfId="184" applyFont="1" applyFill="1" applyBorder="1" applyAlignment="1">
      <alignment horizontal="center" vertical="top" wrapText="1"/>
    </xf>
    <xf numFmtId="0" fontId="107" fillId="0" borderId="0" xfId="184" applyFont="1" applyAlignment="1">
      <alignment horizontal="left"/>
    </xf>
    <xf numFmtId="43" fontId="14" fillId="0" borderId="0" xfId="59" applyFont="1" applyFill="1" applyAlignment="1"/>
    <xf numFmtId="0" fontId="107" fillId="0" borderId="0" xfId="184" applyFont="1" applyFill="1" applyAlignment="1">
      <alignment horizontal="right"/>
    </xf>
    <xf numFmtId="10" fontId="107" fillId="0" borderId="0" xfId="266" applyNumberFormat="1" applyFont="1" applyFill="1"/>
    <xf numFmtId="43" fontId="107" fillId="0" borderId="0" xfId="59" applyFont="1" applyFill="1"/>
    <xf numFmtId="43" fontId="107" fillId="0" borderId="0" xfId="184" applyNumberFormat="1" applyFont="1" applyFill="1"/>
    <xf numFmtId="175" fontId="14" fillId="0" borderId="0" xfId="59" applyNumberFormat="1" applyFont="1" applyFill="1"/>
    <xf numFmtId="175" fontId="14" fillId="0" borderId="0" xfId="184" applyNumberFormat="1" applyFont="1"/>
    <xf numFmtId="43" fontId="107" fillId="17" borderId="0" xfId="59" applyFont="1" applyFill="1"/>
    <xf numFmtId="175" fontId="14" fillId="17" borderId="0" xfId="59" applyNumberFormat="1" applyFont="1" applyFill="1"/>
    <xf numFmtId="175" fontId="107" fillId="17" borderId="0" xfId="59" applyNumberFormat="1" applyFont="1" applyFill="1"/>
    <xf numFmtId="175" fontId="107" fillId="0" borderId="0" xfId="184" applyNumberFormat="1" applyFont="1" applyFill="1"/>
    <xf numFmtId="175" fontId="14" fillId="0" borderId="0" xfId="184" applyNumberFormat="1" applyFont="1" applyFill="1"/>
    <xf numFmtId="0" fontId="107" fillId="0" borderId="0" xfId="184" applyFont="1" applyFill="1" applyBorder="1"/>
    <xf numFmtId="0" fontId="14" fillId="0" borderId="0" xfId="184" applyFont="1" applyBorder="1"/>
    <xf numFmtId="0" fontId="111" fillId="0" borderId="0" xfId="184" applyFont="1"/>
    <xf numFmtId="41" fontId="107" fillId="0" borderId="0" xfId="184" applyNumberFormat="1" applyFont="1" applyFill="1" applyBorder="1" applyAlignment="1">
      <alignment horizontal="center"/>
    </xf>
    <xf numFmtId="41" fontId="39" fillId="0" borderId="0" xfId="184" applyNumberFormat="1" applyFont="1" applyBorder="1" applyAlignment="1">
      <alignment horizontal="center"/>
    </xf>
    <xf numFmtId="0" fontId="111" fillId="0" borderId="0" xfId="184" applyFont="1" applyAlignment="1">
      <alignment horizontal="right"/>
    </xf>
    <xf numFmtId="0" fontId="107" fillId="0" borderId="0" xfId="184" applyFont="1" applyFill="1" applyBorder="1" applyAlignment="1">
      <alignment horizontal="left"/>
    </xf>
    <xf numFmtId="0" fontId="107" fillId="0" borderId="0" xfId="184" applyFont="1" applyFill="1" applyBorder="1" applyAlignment="1">
      <alignment horizontal="center"/>
    </xf>
    <xf numFmtId="175" fontId="107" fillId="0" borderId="0" xfId="59" applyNumberFormat="1" applyFont="1" applyFill="1" applyBorder="1"/>
    <xf numFmtId="10" fontId="14" fillId="0" borderId="0" xfId="184" applyNumberFormat="1" applyFont="1"/>
    <xf numFmtId="0" fontId="54" fillId="0" borderId="1" xfId="184" applyFont="1" applyFill="1" applyBorder="1" applyAlignment="1">
      <alignment horizontal="center"/>
    </xf>
    <xf numFmtId="0" fontId="54" fillId="0" borderId="1" xfId="184" applyFont="1" applyFill="1" applyBorder="1"/>
    <xf numFmtId="0" fontId="54" fillId="0" borderId="1" xfId="184" applyFont="1" applyFill="1" applyBorder="1" applyAlignment="1">
      <alignment horizontal="center" wrapText="1"/>
    </xf>
    <xf numFmtId="37" fontId="54" fillId="0" borderId="0" xfId="184" applyNumberFormat="1" applyFont="1" applyFill="1"/>
    <xf numFmtId="0" fontId="54" fillId="0" borderId="0" xfId="184" applyFont="1" applyFill="1" applyAlignment="1">
      <alignment horizontal="center" wrapText="1"/>
    </xf>
    <xf numFmtId="0" fontId="54" fillId="14" borderId="27" xfId="184" applyFont="1" applyFill="1" applyBorder="1"/>
    <xf numFmtId="41" fontId="54" fillId="14" borderId="9" xfId="184" applyNumberFormat="1" applyFont="1" applyFill="1" applyBorder="1"/>
    <xf numFmtId="41" fontId="54" fillId="14" borderId="9" xfId="68" applyFont="1" applyFill="1" applyBorder="1"/>
    <xf numFmtId="0" fontId="54" fillId="14" borderId="28" xfId="184" applyFont="1" applyFill="1" applyBorder="1" applyAlignment="1">
      <alignment wrapText="1"/>
    </xf>
    <xf numFmtId="0" fontId="54" fillId="14" borderId="27" xfId="184" applyFont="1" applyFill="1" applyBorder="1" applyAlignment="1">
      <alignment wrapText="1"/>
    </xf>
    <xf numFmtId="0" fontId="54" fillId="14" borderId="9" xfId="184" applyFont="1" applyFill="1" applyBorder="1"/>
    <xf numFmtId="0" fontId="54" fillId="20" borderId="27" xfId="184" applyFont="1" applyFill="1" applyBorder="1" applyAlignment="1">
      <alignment wrapText="1"/>
    </xf>
    <xf numFmtId="41" fontId="54" fillId="20" borderId="9" xfId="184" applyNumberFormat="1" applyFont="1" applyFill="1" applyBorder="1"/>
    <xf numFmtId="0" fontId="54" fillId="20" borderId="28" xfId="184" applyFont="1" applyFill="1" applyBorder="1" applyAlignment="1">
      <alignment wrapText="1"/>
    </xf>
    <xf numFmtId="0" fontId="54" fillId="0" borderId="39" xfId="184" applyFont="1" applyBorder="1"/>
    <xf numFmtId="175" fontId="54" fillId="0" borderId="9" xfId="59" applyNumberFormat="1" applyFont="1" applyBorder="1"/>
    <xf numFmtId="175" fontId="54" fillId="0" borderId="9" xfId="59" applyNumberFormat="1" applyFont="1" applyFill="1" applyBorder="1"/>
    <xf numFmtId="37" fontId="54" fillId="0" borderId="28" xfId="184" applyNumberFormat="1" applyFont="1" applyFill="1" applyBorder="1" applyAlignment="1">
      <alignment wrapText="1"/>
    </xf>
    <xf numFmtId="0" fontId="54" fillId="0" borderId="40" xfId="184" applyFont="1" applyFill="1" applyBorder="1"/>
    <xf numFmtId="175" fontId="54" fillId="14" borderId="9" xfId="59" applyNumberFormat="1" applyFont="1" applyFill="1" applyBorder="1"/>
    <xf numFmtId="175" fontId="54" fillId="14" borderId="9" xfId="59" applyNumberFormat="1" applyFont="1" applyFill="1" applyBorder="1" applyAlignment="1">
      <alignment horizontal="right"/>
    </xf>
    <xf numFmtId="175" fontId="54" fillId="14" borderId="9" xfId="59" applyNumberFormat="1" applyFont="1" applyFill="1" applyBorder="1" applyAlignment="1">
      <alignment horizontal="center"/>
    </xf>
    <xf numFmtId="0" fontId="54" fillId="0" borderId="41" xfId="184" applyFont="1" applyFill="1" applyBorder="1"/>
    <xf numFmtId="175" fontId="54" fillId="14" borderId="33" xfId="59" applyNumberFormat="1" applyFont="1" applyFill="1" applyBorder="1"/>
    <xf numFmtId="0" fontId="54" fillId="14" borderId="42" xfId="184" applyFont="1" applyFill="1" applyBorder="1" applyAlignment="1">
      <alignment wrapText="1"/>
    </xf>
    <xf numFmtId="0" fontId="54" fillId="0" borderId="43" xfId="184" applyFont="1" applyFill="1" applyBorder="1"/>
    <xf numFmtId="175" fontId="54" fillId="0" borderId="44" xfId="59" applyNumberFormat="1" applyFont="1" applyFill="1" applyBorder="1"/>
    <xf numFmtId="0" fontId="54" fillId="0" borderId="45" xfId="184" applyFont="1" applyFill="1" applyBorder="1" applyAlignment="1">
      <alignment wrapText="1"/>
    </xf>
    <xf numFmtId="37" fontId="54" fillId="0" borderId="0" xfId="184" applyNumberFormat="1" applyFont="1" applyFill="1" applyBorder="1"/>
    <xf numFmtId="37" fontId="54" fillId="0" borderId="0" xfId="184" applyNumberFormat="1" applyFont="1" applyFill="1" applyBorder="1" applyAlignment="1">
      <alignment horizontal="center"/>
    </xf>
    <xf numFmtId="37" fontId="54" fillId="0" borderId="0" xfId="184" applyNumberFormat="1" applyFont="1" applyFill="1" applyBorder="1" applyAlignment="1">
      <alignment wrapText="1"/>
    </xf>
    <xf numFmtId="0" fontId="54" fillId="0" borderId="0" xfId="184" applyFont="1" applyFill="1" applyBorder="1" applyAlignment="1">
      <alignment wrapText="1"/>
    </xf>
    <xf numFmtId="0" fontId="54" fillId="0" borderId="0" xfId="184" applyFont="1" applyBorder="1" applyAlignment="1">
      <alignment wrapText="1"/>
    </xf>
    <xf numFmtId="0" fontId="54" fillId="0" borderId="0" xfId="184" applyFont="1" applyFill="1" applyBorder="1" applyAlignment="1"/>
    <xf numFmtId="0" fontId="54" fillId="0" borderId="0" xfId="184" applyFont="1" applyAlignment="1">
      <alignment horizontal="center" wrapText="1"/>
    </xf>
    <xf numFmtId="37" fontId="54" fillId="14" borderId="9" xfId="184" applyNumberFormat="1" applyFont="1" applyFill="1" applyBorder="1"/>
    <xf numFmtId="0" fontId="54" fillId="0" borderId="27" xfId="184" applyFont="1" applyFill="1" applyBorder="1" applyAlignment="1"/>
    <xf numFmtId="0" fontId="54" fillId="0" borderId="27" xfId="184" applyFont="1" applyFill="1" applyBorder="1"/>
    <xf numFmtId="0" fontId="54" fillId="0" borderId="46" xfId="184" applyFont="1" applyFill="1" applyBorder="1"/>
    <xf numFmtId="0" fontId="54" fillId="14" borderId="27" xfId="380" applyFont="1" applyFill="1" applyBorder="1"/>
    <xf numFmtId="41" fontId="54" fillId="0" borderId="0" xfId="68" applyFont="1" applyFill="1" applyBorder="1"/>
    <xf numFmtId="41" fontId="54" fillId="20" borderId="9" xfId="68" applyFont="1" applyFill="1" applyBorder="1"/>
    <xf numFmtId="0" fontId="54" fillId="0" borderId="39" xfId="184" applyFont="1" applyFill="1" applyBorder="1" applyAlignment="1"/>
    <xf numFmtId="0" fontId="54" fillId="0" borderId="39" xfId="184" applyFont="1" applyFill="1" applyBorder="1"/>
    <xf numFmtId="0" fontId="54" fillId="0" borderId="47" xfId="184" applyFont="1" applyFill="1" applyBorder="1"/>
    <xf numFmtId="175" fontId="54" fillId="14" borderId="33" xfId="59" applyNumberFormat="1" applyFont="1" applyFill="1" applyBorder="1" applyAlignment="1">
      <alignment horizontal="right"/>
    </xf>
    <xf numFmtId="175" fontId="54" fillId="0" borderId="44" xfId="59" applyNumberFormat="1" applyFont="1" applyFill="1" applyBorder="1" applyAlignment="1">
      <alignment horizontal="right"/>
    </xf>
    <xf numFmtId="175" fontId="54" fillId="0" borderId="0" xfId="184" applyNumberFormat="1" applyFont="1" applyFill="1" applyBorder="1" applyAlignment="1">
      <alignment wrapText="1"/>
    </xf>
    <xf numFmtId="0" fontId="54" fillId="0" borderId="0" xfId="184" applyFont="1" applyBorder="1" applyAlignment="1">
      <alignment horizontal="left"/>
    </xf>
    <xf numFmtId="0" fontId="54" fillId="0" borderId="0" xfId="184" applyFont="1" applyFill="1" applyBorder="1" applyAlignment="1">
      <alignment horizontal="centerContinuous"/>
    </xf>
    <xf numFmtId="0" fontId="54" fillId="0" borderId="0" xfId="184" applyFont="1" applyBorder="1" applyAlignment="1"/>
    <xf numFmtId="180" fontId="54" fillId="0" borderId="0" xfId="59" applyNumberFormat="1" applyFont="1" applyAlignment="1"/>
    <xf numFmtId="175" fontId="54" fillId="17" borderId="0" xfId="59" applyNumberFormat="1" applyFont="1" applyFill="1" applyAlignment="1">
      <alignment horizontal="center"/>
    </xf>
    <xf numFmtId="10" fontId="54" fillId="17" borderId="0" xfId="266" applyNumberFormat="1" applyFont="1" applyFill="1" applyAlignment="1"/>
    <xf numFmtId="43" fontId="54" fillId="0" borderId="0" xfId="59" applyNumberFormat="1" applyFont="1" applyFill="1" applyAlignment="1"/>
    <xf numFmtId="0" fontId="54" fillId="0" borderId="0" xfId="184" applyFont="1" applyFill="1" applyAlignment="1">
      <alignment horizontal="center"/>
    </xf>
    <xf numFmtId="0" fontId="54" fillId="0" borderId="0" xfId="184" applyFont="1" applyFill="1" applyBorder="1" applyAlignment="1">
      <alignment horizontal="center"/>
    </xf>
    <xf numFmtId="0" fontId="54" fillId="20" borderId="39" xfId="184" applyFont="1" applyFill="1" applyBorder="1" applyAlignment="1">
      <alignment horizontal="left"/>
    </xf>
    <xf numFmtId="37" fontId="54" fillId="20" borderId="9" xfId="184" applyNumberFormat="1" applyFont="1" applyFill="1" applyBorder="1"/>
    <xf numFmtId="0" fontId="54" fillId="0" borderId="19" xfId="184" applyFont="1" applyFill="1" applyBorder="1" applyAlignment="1">
      <alignment horizontal="center"/>
    </xf>
    <xf numFmtId="0" fontId="54" fillId="0" borderId="25" xfId="184" applyFont="1" applyFill="1" applyBorder="1" applyAlignment="1">
      <alignment horizontal="center"/>
    </xf>
    <xf numFmtId="0" fontId="54" fillId="0" borderId="1" xfId="184" applyFont="1" applyFill="1" applyBorder="1" applyAlignment="1">
      <alignment horizontal="right" vertical="top"/>
    </xf>
    <xf numFmtId="0" fontId="54" fillId="0" borderId="37" xfId="184" applyFont="1" applyFill="1" applyBorder="1" applyAlignment="1">
      <alignment horizontal="center" vertical="top" wrapText="1"/>
    </xf>
    <xf numFmtId="0" fontId="54" fillId="0" borderId="29" xfId="184" applyFont="1" applyFill="1" applyBorder="1" applyAlignment="1">
      <alignment horizontal="center" vertical="top" wrapText="1"/>
    </xf>
    <xf numFmtId="0" fontId="54" fillId="0" borderId="19" xfId="184" applyFont="1" applyFill="1" applyBorder="1"/>
    <xf numFmtId="0" fontId="54" fillId="0" borderId="25" xfId="184" applyFont="1" applyFill="1" applyBorder="1"/>
    <xf numFmtId="10" fontId="54" fillId="0" borderId="0" xfId="266" applyNumberFormat="1" applyFont="1" applyFill="1"/>
    <xf numFmtId="175" fontId="54" fillId="0" borderId="19" xfId="59" applyNumberFormat="1" applyFont="1" applyFill="1" applyBorder="1"/>
    <xf numFmtId="175" fontId="54" fillId="0" borderId="25" xfId="59" applyNumberFormat="1" applyFont="1" applyFill="1" applyBorder="1"/>
    <xf numFmtId="175" fontId="54" fillId="0" borderId="37" xfId="59" applyNumberFormat="1" applyFont="1" applyFill="1" applyBorder="1"/>
    <xf numFmtId="175" fontId="54" fillId="0" borderId="1" xfId="59" applyNumberFormat="1" applyFont="1" applyFill="1" applyBorder="1"/>
    <xf numFmtId="175" fontId="54" fillId="0" borderId="29" xfId="59" applyNumberFormat="1" applyFont="1" applyFill="1" applyBorder="1"/>
    <xf numFmtId="175" fontId="54" fillId="0" borderId="3" xfId="59" applyNumberFormat="1" applyFont="1" applyFill="1" applyBorder="1"/>
    <xf numFmtId="175" fontId="54" fillId="0" borderId="23" xfId="59" applyNumberFormat="1" applyFont="1" applyFill="1" applyBorder="1"/>
    <xf numFmtId="175" fontId="54" fillId="0" borderId="8" xfId="59" applyNumberFormat="1" applyFont="1" applyFill="1" applyBorder="1"/>
    <xf numFmtId="175" fontId="54" fillId="0" borderId="26" xfId="59" applyNumberFormat="1" applyFont="1" applyFill="1" applyBorder="1"/>
    <xf numFmtId="0" fontId="112" fillId="0" borderId="0" xfId="184" applyFont="1"/>
    <xf numFmtId="0" fontId="112" fillId="0" borderId="0" xfId="184" applyFont="1" applyAlignment="1">
      <alignment horizontal="right"/>
    </xf>
    <xf numFmtId="0" fontId="54" fillId="0" borderId="0" xfId="184" applyFont="1" applyFill="1" applyBorder="1" applyAlignment="1">
      <alignment horizontal="center"/>
    </xf>
    <xf numFmtId="0" fontId="54" fillId="0" borderId="0" xfId="184" applyFont="1" applyFill="1" applyAlignment="1"/>
    <xf numFmtId="171" fontId="54" fillId="14" borderId="0" xfId="59" applyNumberFormat="1" applyFont="1" applyFill="1"/>
    <xf numFmtId="171" fontId="54" fillId="17" borderId="0" xfId="59" applyNumberFormat="1" applyFont="1" applyFill="1"/>
    <xf numFmtId="174" fontId="54" fillId="14" borderId="0" xfId="209" applyFont="1" applyFill="1"/>
    <xf numFmtId="176" fontId="54" fillId="17" borderId="0" xfId="93" applyNumberFormat="1" applyFont="1" applyFill="1" applyBorder="1" applyAlignment="1"/>
    <xf numFmtId="174" fontId="61" fillId="14" borderId="0" xfId="209" applyFont="1" applyFill="1"/>
    <xf numFmtId="174" fontId="61" fillId="17" borderId="0" xfId="209" applyFont="1" applyFill="1"/>
    <xf numFmtId="174" fontId="54" fillId="17" borderId="0" xfId="209" applyFont="1" applyFill="1"/>
    <xf numFmtId="176" fontId="54" fillId="14" borderId="0" xfId="93" applyNumberFormat="1" applyFont="1" applyFill="1"/>
    <xf numFmtId="174" fontId="54" fillId="14" borderId="0" xfId="201" applyFont="1" applyFill="1"/>
    <xf numFmtId="176" fontId="54" fillId="17" borderId="0" xfId="93" applyNumberFormat="1" applyFont="1" applyFill="1"/>
    <xf numFmtId="174" fontId="54" fillId="0" borderId="10" xfId="209" applyFont="1" applyBorder="1"/>
    <xf numFmtId="175" fontId="44" fillId="14" borderId="0" xfId="59" applyNumberFormat="1" applyFont="1" applyFill="1" applyAlignment="1">
      <alignment horizontal="center"/>
    </xf>
    <xf numFmtId="175" fontId="44" fillId="17" borderId="8" xfId="59" applyNumberFormat="1" applyFont="1" applyFill="1" applyBorder="1" applyAlignment="1">
      <alignment horizontal="center"/>
    </xf>
    <xf numFmtId="175" fontId="54" fillId="17" borderId="30" xfId="59" applyNumberFormat="1" applyFont="1" applyFill="1" applyBorder="1"/>
    <xf numFmtId="175" fontId="54" fillId="17" borderId="10" xfId="59" applyNumberFormat="1" applyFont="1" applyFill="1" applyBorder="1"/>
    <xf numFmtId="174" fontId="54" fillId="14" borderId="11" xfId="209" applyFont="1" applyFill="1" applyBorder="1"/>
    <xf numFmtId="174" fontId="61" fillId="14" borderId="11" xfId="209" applyFont="1" applyFill="1" applyBorder="1"/>
    <xf numFmtId="175" fontId="54" fillId="17" borderId="0" xfId="59" applyNumberFormat="1" applyFont="1" applyFill="1"/>
    <xf numFmtId="175" fontId="44" fillId="17" borderId="0" xfId="59" applyNumberFormat="1" applyFont="1" applyFill="1"/>
    <xf numFmtId="0" fontId="54" fillId="17" borderId="0" xfId="59" applyNumberFormat="1" applyFont="1" applyFill="1" applyAlignment="1">
      <alignment horizontal="center"/>
    </xf>
    <xf numFmtId="0" fontId="107" fillId="17" borderId="0" xfId="59" applyNumberFormat="1" applyFont="1" applyFill="1" applyAlignment="1">
      <alignment horizontal="center"/>
    </xf>
    <xf numFmtId="0" fontId="107" fillId="0" borderId="0" xfId="184" applyFont="1" applyAlignment="1">
      <alignment horizontal="center"/>
    </xf>
    <xf numFmtId="0" fontId="107" fillId="0" borderId="27" xfId="184" applyFont="1" applyBorder="1" applyAlignment="1">
      <alignment wrapText="1"/>
    </xf>
    <xf numFmtId="0" fontId="113" fillId="0" borderId="0" xfId="184" applyFont="1" applyFill="1" applyAlignment="1"/>
    <xf numFmtId="0" fontId="113" fillId="0" borderId="0" xfId="184" applyFont="1" applyFill="1"/>
    <xf numFmtId="0" fontId="113" fillId="0" borderId="0" xfId="184" applyFont="1"/>
    <xf numFmtId="175" fontId="113" fillId="0" borderId="0" xfId="59" applyNumberFormat="1" applyFont="1" applyFill="1" applyBorder="1"/>
    <xf numFmtId="175" fontId="61" fillId="0" borderId="0" xfId="0" applyNumberFormat="1" applyFont="1" applyAlignment="1" applyProtection="1">
      <alignment horizontal="center" wrapText="1"/>
      <protection locked="0"/>
    </xf>
    <xf numFmtId="10" fontId="114" fillId="21" borderId="0" xfId="283" applyNumberFormat="1" applyFont="1" applyFill="1" applyAlignment="1">
      <alignment horizontal="center"/>
    </xf>
    <xf numFmtId="186" fontId="44" fillId="0" borderId="0" xfId="59" applyNumberFormat="1" applyFont="1" applyFill="1" applyAlignment="1"/>
    <xf numFmtId="175" fontId="54" fillId="0" borderId="0" xfId="59" applyNumberFormat="1" applyFont="1" applyFill="1" applyAlignment="1" applyProtection="1">
      <alignment horizontal="center"/>
      <protection locked="0"/>
    </xf>
    <xf numFmtId="175" fontId="54" fillId="0" borderId="0" xfId="59" applyNumberFormat="1" applyFont="1"/>
    <xf numFmtId="174" fontId="61" fillId="0" borderId="0" xfId="0" applyFont="1" applyAlignment="1">
      <alignment horizontal="center"/>
    </xf>
    <xf numFmtId="174" fontId="54" fillId="0" borderId="0" xfId="0" applyFont="1" applyAlignment="1">
      <alignment horizontal="center"/>
    </xf>
    <xf numFmtId="174" fontId="54" fillId="0" borderId="0" xfId="0" applyFont="1" applyProtection="1">
      <protection locked="0"/>
    </xf>
    <xf numFmtId="174" fontId="61" fillId="0" borderId="0" xfId="0" applyFont="1"/>
    <xf numFmtId="174" fontId="54" fillId="0" borderId="0" xfId="0" applyFont="1" applyAlignment="1" applyProtection="1">
      <alignment horizontal="center"/>
      <protection locked="0"/>
    </xf>
    <xf numFmtId="174" fontId="61" fillId="0" borderId="0" xfId="0" applyFont="1" applyAlignment="1" applyProtection="1">
      <alignment horizontal="center"/>
      <protection locked="0"/>
    </xf>
    <xf numFmtId="174" fontId="96" fillId="0" borderId="0" xfId="0" applyFont="1" applyAlignment="1" applyProtection="1">
      <alignment horizontal="left"/>
      <protection locked="0"/>
    </xf>
    <xf numFmtId="174" fontId="61" fillId="0" borderId="25" xfId="0" applyFont="1" applyBorder="1" applyAlignment="1" applyProtection="1">
      <alignment horizontal="center"/>
      <protection locked="0"/>
    </xf>
    <xf numFmtId="174" fontId="61" fillId="0" borderId="27" xfId="0" applyFont="1" applyBorder="1" applyAlignment="1" applyProtection="1">
      <alignment horizontal="center"/>
      <protection locked="0"/>
    </xf>
    <xf numFmtId="174" fontId="61" fillId="0" borderId="9" xfId="0" applyFont="1" applyBorder="1" applyAlignment="1" applyProtection="1">
      <alignment horizontal="center" wrapText="1"/>
      <protection locked="0"/>
    </xf>
    <xf numFmtId="174" fontId="61" fillId="0" borderId="0" xfId="0" applyFont="1" applyProtection="1">
      <protection locked="0"/>
    </xf>
    <xf numFmtId="174" fontId="61" fillId="0" borderId="0" xfId="0" applyFont="1" applyAlignment="1" applyProtection="1">
      <alignment horizontal="center" wrapText="1"/>
      <protection locked="0"/>
    </xf>
    <xf numFmtId="174" fontId="61" fillId="0" borderId="28" xfId="0" applyFont="1" applyBorder="1" applyAlignment="1" applyProtection="1">
      <alignment horizontal="center" wrapText="1"/>
      <protection locked="0"/>
    </xf>
    <xf numFmtId="10" fontId="54" fillId="17" borderId="0" xfId="0" applyNumberFormat="1" applyFont="1" applyFill="1" applyAlignment="1">
      <alignment horizontal="center"/>
    </xf>
    <xf numFmtId="176" fontId="54" fillId="17" borderId="0" xfId="0" applyNumberFormat="1" applyFont="1" applyFill="1" applyProtection="1">
      <protection locked="0"/>
    </xf>
    <xf numFmtId="177" fontId="54" fillId="0" borderId="0" xfId="0" applyNumberFormat="1" applyFont="1" applyProtection="1">
      <protection locked="0"/>
    </xf>
    <xf numFmtId="44" fontId="54" fillId="0" borderId="0" xfId="0" applyNumberFormat="1" applyFont="1"/>
    <xf numFmtId="164" fontId="54" fillId="17" borderId="0" xfId="0" applyNumberFormat="1" applyFont="1" applyFill="1" applyProtection="1">
      <protection locked="0"/>
    </xf>
    <xf numFmtId="0" fontId="54" fillId="0" borderId="0" xfId="0" applyNumberFormat="1" applyFont="1" applyAlignment="1" applyProtection="1">
      <alignment horizontal="center"/>
      <protection locked="0"/>
    </xf>
    <xf numFmtId="171" fontId="54" fillId="17" borderId="0" xfId="0" applyNumberFormat="1" applyFont="1" applyFill="1" applyAlignment="1" applyProtection="1">
      <alignment horizontal="center"/>
      <protection locked="0"/>
    </xf>
    <xf numFmtId="10" fontId="54" fillId="17" borderId="0" xfId="0" applyNumberFormat="1" applyFont="1" applyFill="1" applyAlignment="1" applyProtection="1">
      <alignment horizontal="center"/>
      <protection locked="0"/>
    </xf>
    <xf numFmtId="164" fontId="54" fillId="0" borderId="0" xfId="0" applyNumberFormat="1" applyFont="1" applyProtection="1">
      <protection locked="0"/>
    </xf>
    <xf numFmtId="0" fontId="54" fillId="0" borderId="19" xfId="0" applyNumberFormat="1" applyFont="1" applyBorder="1" applyAlignment="1" applyProtection="1">
      <alignment horizontal="center"/>
      <protection locked="0"/>
    </xf>
    <xf numFmtId="10" fontId="54" fillId="0" borderId="0" xfId="0" applyNumberFormat="1" applyFont="1" applyAlignment="1" applyProtection="1">
      <alignment horizontal="center"/>
      <protection locked="0"/>
    </xf>
    <xf numFmtId="10" fontId="54" fillId="0" borderId="0" xfId="0" applyNumberFormat="1" applyFont="1" applyAlignment="1">
      <alignment horizontal="center"/>
    </xf>
    <xf numFmtId="278" fontId="54" fillId="0" borderId="0" xfId="0" applyNumberFormat="1" applyFont="1" applyProtection="1">
      <protection locked="0"/>
    </xf>
    <xf numFmtId="176" fontId="54" fillId="0" borderId="0" xfId="0" applyNumberFormat="1" applyFont="1" applyProtection="1">
      <protection locked="0"/>
    </xf>
    <xf numFmtId="174" fontId="94" fillId="0" borderId="19" xfId="0" applyFont="1" applyBorder="1" applyProtection="1">
      <protection locked="0"/>
    </xf>
    <xf numFmtId="174" fontId="54" fillId="0" borderId="25" xfId="0" applyFont="1" applyBorder="1" applyProtection="1">
      <protection locked="0"/>
    </xf>
    <xf numFmtId="174" fontId="54" fillId="0" borderId="19" xfId="0" applyFont="1" applyBorder="1" applyAlignment="1" applyProtection="1">
      <alignment horizontal="left"/>
      <protection locked="0"/>
    </xf>
    <xf numFmtId="174" fontId="54" fillId="0" borderId="0" xfId="0" applyFont="1" applyAlignment="1" applyProtection="1">
      <alignment horizontal="left"/>
      <protection locked="0"/>
    </xf>
    <xf numFmtId="175" fontId="54" fillId="0" borderId="19" xfId="0" applyNumberFormat="1" applyFont="1" applyBorder="1" applyProtection="1">
      <protection locked="0"/>
    </xf>
    <xf numFmtId="175" fontId="54" fillId="0" borderId="0" xfId="0" applyNumberFormat="1" applyFont="1" applyProtection="1">
      <protection locked="0"/>
    </xf>
    <xf numFmtId="175" fontId="54" fillId="0" borderId="23" xfId="0" applyNumberFormat="1" applyFont="1" applyBorder="1" applyProtection="1">
      <protection locked="0"/>
    </xf>
    <xf numFmtId="175" fontId="54" fillId="0" borderId="8" xfId="0" applyNumberFormat="1" applyFont="1" applyBorder="1" applyProtection="1">
      <protection locked="0"/>
    </xf>
    <xf numFmtId="174" fontId="54" fillId="0" borderId="8" xfId="0" applyFont="1" applyBorder="1" applyAlignment="1" applyProtection="1">
      <alignment horizontal="center"/>
      <protection locked="0"/>
    </xf>
    <xf numFmtId="174" fontId="54" fillId="0" borderId="8" xfId="0" applyFont="1" applyBorder="1" applyProtection="1">
      <protection locked="0"/>
    </xf>
    <xf numFmtId="174" fontId="54" fillId="0" borderId="26" xfId="0" applyFont="1" applyBorder="1" applyProtection="1">
      <protection locked="0"/>
    </xf>
    <xf numFmtId="0" fontId="61" fillId="0" borderId="0" xfId="0" applyNumberFormat="1" applyFont="1" applyAlignment="1" applyProtection="1">
      <alignment horizontal="left"/>
      <protection locked="0"/>
    </xf>
    <xf numFmtId="175" fontId="61" fillId="0" borderId="0" xfId="0" applyNumberFormat="1" applyFont="1" applyAlignment="1" applyProtection="1">
      <alignment horizontal="center"/>
      <protection locked="0"/>
    </xf>
    <xf numFmtId="175" fontId="54" fillId="0" borderId="0" xfId="0" applyNumberFormat="1" applyFont="1" applyAlignment="1" applyProtection="1">
      <alignment horizontal="center"/>
      <protection locked="0"/>
    </xf>
    <xf numFmtId="174" fontId="87" fillId="0" borderId="30" xfId="0" applyFont="1" applyBorder="1" applyAlignment="1" applyProtection="1">
      <alignment horizontal="left"/>
      <protection locked="0"/>
    </xf>
    <xf numFmtId="174" fontId="87" fillId="0" borderId="3" xfId="0" applyFont="1" applyBorder="1" applyAlignment="1" applyProtection="1">
      <alignment horizontal="center"/>
      <protection locked="0"/>
    </xf>
    <xf numFmtId="174" fontId="54" fillId="0" borderId="3" xfId="0" applyFont="1" applyBorder="1" applyAlignment="1" applyProtection="1">
      <alignment horizontal="center"/>
      <protection locked="0"/>
    </xf>
    <xf numFmtId="174" fontId="54" fillId="0" borderId="3" xfId="0" applyFont="1" applyBorder="1" applyProtection="1">
      <protection locked="0"/>
    </xf>
    <xf numFmtId="174" fontId="61" fillId="0" borderId="3" xfId="0" applyFont="1" applyBorder="1" applyAlignment="1" applyProtection="1">
      <alignment horizontal="center"/>
      <protection locked="0"/>
    </xf>
    <xf numFmtId="174" fontId="54" fillId="0" borderId="31" xfId="0" applyFont="1" applyBorder="1" applyAlignment="1" applyProtection="1">
      <alignment horizontal="center"/>
      <protection locked="0"/>
    </xf>
    <xf numFmtId="0" fontId="61" fillId="0" borderId="10" xfId="0" applyNumberFormat="1" applyFont="1" applyBorder="1" applyAlignment="1" applyProtection="1">
      <alignment horizontal="left"/>
      <protection locked="0"/>
    </xf>
    <xf numFmtId="174" fontId="87" fillId="0" borderId="0" xfId="0" applyFont="1" applyAlignment="1" applyProtection="1">
      <alignment horizontal="center"/>
      <protection locked="0"/>
    </xf>
    <xf numFmtId="174" fontId="54" fillId="0" borderId="12" xfId="0" applyFont="1" applyBorder="1" applyAlignment="1" applyProtection="1">
      <alignment horizontal="center"/>
      <protection locked="0"/>
    </xf>
    <xf numFmtId="174" fontId="87" fillId="0" borderId="10" xfId="0" applyFont="1" applyBorder="1" applyAlignment="1" applyProtection="1">
      <alignment horizontal="left"/>
      <protection locked="0"/>
    </xf>
    <xf numFmtId="174" fontId="54" fillId="0" borderId="10" xfId="0" applyFont="1" applyBorder="1" applyProtection="1">
      <protection locked="0"/>
    </xf>
    <xf numFmtId="175" fontId="54" fillId="17" borderId="0" xfId="59" applyNumberFormat="1" applyFont="1" applyFill="1" applyBorder="1" applyProtection="1">
      <protection locked="0"/>
    </xf>
    <xf numFmtId="182" fontId="54" fillId="17" borderId="0" xfId="0" applyNumberFormat="1" applyFont="1" applyFill="1" applyProtection="1">
      <protection locked="0"/>
    </xf>
    <xf numFmtId="182" fontId="54" fillId="0" borderId="0" xfId="0" applyNumberFormat="1" applyFont="1" applyProtection="1">
      <protection locked="0"/>
    </xf>
    <xf numFmtId="4" fontId="54" fillId="0" borderId="0" xfId="0" applyNumberFormat="1" applyFont="1" applyAlignment="1" applyProtection="1">
      <alignment horizontal="center"/>
      <protection locked="0"/>
    </xf>
    <xf numFmtId="4" fontId="54" fillId="0" borderId="0" xfId="0" applyNumberFormat="1" applyFont="1" applyAlignment="1">
      <alignment horizontal="center"/>
    </xf>
    <xf numFmtId="174" fontId="87" fillId="0" borderId="10" xfId="0" applyFont="1" applyBorder="1" applyProtection="1">
      <protection locked="0"/>
    </xf>
    <xf numFmtId="174" fontId="87" fillId="0" borderId="0" xfId="0" applyFont="1" applyProtection="1">
      <protection locked="0"/>
    </xf>
    <xf numFmtId="175" fontId="61" fillId="0" borderId="0" xfId="0" applyNumberFormat="1" applyFont="1" applyProtection="1">
      <protection locked="0"/>
    </xf>
    <xf numFmtId="175" fontId="54" fillId="0" borderId="0" xfId="0" applyNumberFormat="1" applyFont="1"/>
    <xf numFmtId="174" fontId="54" fillId="0" borderId="10" xfId="0" applyFont="1" applyBorder="1"/>
    <xf numFmtId="174" fontId="54" fillId="0" borderId="12" xfId="0" applyFont="1" applyBorder="1"/>
    <xf numFmtId="174" fontId="54" fillId="0" borderId="17" xfId="0" applyFont="1" applyBorder="1" applyProtection="1">
      <protection locked="0"/>
    </xf>
    <xf numFmtId="174" fontId="54" fillId="0" borderId="1" xfId="0" applyFont="1" applyBorder="1" applyProtection="1">
      <protection locked="0"/>
    </xf>
    <xf numFmtId="174" fontId="54" fillId="0" borderId="32" xfId="0" applyFont="1" applyBorder="1"/>
    <xf numFmtId="182" fontId="54" fillId="0" borderId="0" xfId="0" applyNumberFormat="1" applyFont="1"/>
    <xf numFmtId="175" fontId="54" fillId="0" borderId="12" xfId="59" applyNumberFormat="1" applyFont="1" applyBorder="1"/>
    <xf numFmtId="175" fontId="54" fillId="0" borderId="1" xfId="0" applyNumberFormat="1" applyFont="1" applyBorder="1"/>
    <xf numFmtId="175" fontId="54" fillId="0" borderId="11" xfId="59" applyNumberFormat="1" applyFont="1" applyFill="1" applyBorder="1" applyAlignment="1">
      <alignment horizontal="center"/>
    </xf>
    <xf numFmtId="175" fontId="54" fillId="0" borderId="11" xfId="59" applyNumberFormat="1" applyFont="1" applyBorder="1" applyAlignment="1">
      <alignment horizontal="center"/>
    </xf>
    <xf numFmtId="175" fontId="54" fillId="0" borderId="15" xfId="0" applyNumberFormat="1" applyFont="1" applyBorder="1"/>
    <xf numFmtId="1" fontId="54" fillId="17" borderId="0" xfId="0" applyNumberFormat="1" applyFont="1" applyFill="1" applyAlignment="1">
      <alignment horizontal="center"/>
    </xf>
    <xf numFmtId="175" fontId="54" fillId="17" borderId="11" xfId="59" applyNumberFormat="1" applyFont="1" applyFill="1" applyBorder="1" applyAlignment="1"/>
    <xf numFmtId="0" fontId="61" fillId="0" borderId="0" xfId="201" applyNumberFormat="1" applyFont="1"/>
    <xf numFmtId="175" fontId="54" fillId="0" borderId="0" xfId="59" applyNumberFormat="1" applyFont="1" applyAlignment="1">
      <alignment horizontal="fill"/>
    </xf>
    <xf numFmtId="175" fontId="54" fillId="0" borderId="0" xfId="211" applyNumberFormat="1" applyFont="1" applyAlignment="1"/>
    <xf numFmtId="175" fontId="54" fillId="0" borderId="0" xfId="211" applyNumberFormat="1" applyFont="1" applyAlignment="1">
      <alignment horizontal="fill"/>
    </xf>
    <xf numFmtId="10" fontId="54" fillId="0" borderId="0" xfId="266" applyNumberFormat="1" applyFont="1" applyFill="1" applyBorder="1" applyAlignment="1"/>
    <xf numFmtId="175" fontId="44" fillId="0" borderId="0" xfId="59" applyNumberFormat="1" applyFont="1" applyFill="1" applyAlignment="1">
      <alignment horizontal="center"/>
    </xf>
    <xf numFmtId="0" fontId="61" fillId="0" borderId="0" xfId="211" applyNumberFormat="1" applyFont="1" applyFill="1" applyBorder="1" applyAlignment="1" applyProtection="1">
      <alignment horizontal="center" wrapText="1"/>
      <protection locked="0"/>
    </xf>
    <xf numFmtId="9" fontId="44" fillId="0" borderId="0" xfId="266" applyFont="1" applyAlignment="1"/>
    <xf numFmtId="9" fontId="54" fillId="0" borderId="0" xfId="266" applyFont="1" applyAlignment="1"/>
    <xf numFmtId="43" fontId="54" fillId="0" borderId="8" xfId="59" applyNumberFormat="1" applyFont="1" applyFill="1" applyBorder="1" applyAlignment="1"/>
    <xf numFmtId="0" fontId="54" fillId="0" borderId="0" xfId="201" applyNumberFormat="1" applyFont="1"/>
    <xf numFmtId="186" fontId="21" fillId="14" borderId="0" xfId="59" applyNumberFormat="1" applyFont="1" applyFill="1" applyAlignment="1"/>
    <xf numFmtId="174" fontId="54" fillId="0" borderId="0" xfId="192" applyNumberFormat="1" applyFont="1"/>
    <xf numFmtId="44" fontId="54" fillId="0" borderId="0" xfId="192" applyNumberFormat="1" applyFont="1"/>
    <xf numFmtId="42" fontId="54" fillId="0" borderId="0" xfId="211" applyNumberFormat="1" applyFont="1"/>
    <xf numFmtId="175" fontId="54" fillId="0" borderId="0" xfId="211" applyNumberFormat="1" applyFont="1" applyAlignment="1" applyProtection="1">
      <protection locked="0"/>
    </xf>
    <xf numFmtId="281" fontId="44" fillId="14" borderId="0" xfId="59" applyNumberFormat="1" applyFont="1" applyFill="1" applyAlignment="1"/>
    <xf numFmtId="0" fontId="54" fillId="0" borderId="0" xfId="192" applyFont="1" applyFill="1"/>
    <xf numFmtId="0" fontId="21" fillId="0" borderId="0" xfId="59" applyNumberFormat="1" applyFont="1" applyFill="1" applyAlignment="1"/>
    <xf numFmtId="186" fontId="21" fillId="0" borderId="0" xfId="59" applyNumberFormat="1" applyFont="1" applyAlignment="1"/>
    <xf numFmtId="186" fontId="21" fillId="0" borderId="1" xfId="59" applyNumberFormat="1" applyFont="1" applyBorder="1" applyAlignment="1"/>
    <xf numFmtId="10" fontId="54" fillId="17" borderId="0" xfId="266" applyNumberFormat="1" applyFont="1" applyFill="1"/>
    <xf numFmtId="175" fontId="54" fillId="0" borderId="11" xfId="59" applyNumberFormat="1" applyFont="1" applyBorder="1"/>
    <xf numFmtId="0" fontId="39" fillId="0" borderId="0" xfId="486" applyFont="1"/>
    <xf numFmtId="0" fontId="14" fillId="0" borderId="0" xfId="486"/>
    <xf numFmtId="0" fontId="14" fillId="23" borderId="0" xfId="486" applyFill="1"/>
    <xf numFmtId="0" fontId="14" fillId="0" borderId="0" xfId="460"/>
    <xf numFmtId="0" fontId="39" fillId="24" borderId="0" xfId="486" applyFont="1" applyFill="1"/>
    <xf numFmtId="0" fontId="39" fillId="0" borderId="0" xfId="486" applyFont="1" applyAlignment="1">
      <alignment horizontal="center"/>
    </xf>
    <xf numFmtId="0" fontId="14" fillId="0" borderId="30" xfId="410" applyBorder="1"/>
    <xf numFmtId="10" fontId="14" fillId="0" borderId="31" xfId="410" applyNumberFormat="1" applyBorder="1"/>
    <xf numFmtId="164" fontId="14" fillId="17" borderId="0" xfId="266" applyNumberFormat="1" applyFill="1"/>
    <xf numFmtId="0" fontId="14" fillId="0" borderId="10" xfId="410" applyBorder="1"/>
    <xf numFmtId="10" fontId="14" fillId="23" borderId="12" xfId="410" applyNumberFormat="1" applyFill="1" applyBorder="1"/>
    <xf numFmtId="0" fontId="14" fillId="0" borderId="0" xfId="410" applyAlignment="1">
      <alignment horizontal="center"/>
    </xf>
    <xf numFmtId="10" fontId="14" fillId="0" borderId="12" xfId="410" applyNumberFormat="1" applyBorder="1"/>
    <xf numFmtId="0" fontId="39" fillId="0" borderId="1" xfId="467" quotePrefix="1">
      <alignment horizontal="center" wrapText="1"/>
    </xf>
    <xf numFmtId="0" fontId="39" fillId="0" borderId="0" xfId="467" quotePrefix="1" applyBorder="1">
      <alignment horizontal="center" wrapText="1"/>
    </xf>
    <xf numFmtId="0" fontId="14" fillId="0" borderId="17" xfId="410" applyBorder="1"/>
    <xf numFmtId="10" fontId="14" fillId="0" borderId="38" xfId="410" applyNumberFormat="1" applyBorder="1"/>
    <xf numFmtId="174" fontId="0" fillId="0" borderId="0" xfId="0" quotePrefix="1"/>
    <xf numFmtId="174" fontId="0" fillId="0" borderId="0" xfId="0"/>
    <xf numFmtId="0" fontId="14" fillId="0" borderId="3" xfId="486" applyBorder="1"/>
    <xf numFmtId="41" fontId="14" fillId="0" borderId="3" xfId="486" applyNumberFormat="1" applyBorder="1"/>
    <xf numFmtId="41" fontId="14" fillId="0" borderId="0" xfId="486" applyNumberFormat="1"/>
    <xf numFmtId="41" fontId="14" fillId="0" borderId="0" xfId="460" applyNumberFormat="1"/>
    <xf numFmtId="0" fontId="14" fillId="25" borderId="0" xfId="450" quotePrefix="1" applyFill="1">
      <alignment horizontal="left" indent="1"/>
    </xf>
    <xf numFmtId="174" fontId="0" fillId="25" borderId="0" xfId="0" quotePrefix="1" applyFill="1"/>
    <xf numFmtId="282" fontId="14" fillId="25" borderId="0" xfId="452" applyFill="1"/>
    <xf numFmtId="282" fontId="14" fillId="25" borderId="0" xfId="452" applyFill="1" applyBorder="1"/>
    <xf numFmtId="282" fontId="14" fillId="25" borderId="0" xfId="486" applyNumberFormat="1" applyFill="1"/>
    <xf numFmtId="0" fontId="14" fillId="25" borderId="0" xfId="486" applyFill="1"/>
    <xf numFmtId="41" fontId="14" fillId="25" borderId="0" xfId="486" applyNumberFormat="1" applyFill="1"/>
    <xf numFmtId="0" fontId="14" fillId="0" borderId="0" xfId="450" quotePrefix="1" applyFill="1">
      <alignment horizontal="left" indent="1"/>
    </xf>
    <xf numFmtId="282" fontId="14" fillId="0" borderId="0" xfId="452" applyFill="1"/>
    <xf numFmtId="282" fontId="14" fillId="0" borderId="0" xfId="452" applyFill="1" applyBorder="1"/>
    <xf numFmtId="282" fontId="14" fillId="0" borderId="0" xfId="486" applyNumberFormat="1"/>
    <xf numFmtId="0" fontId="39" fillId="0" borderId="0" xfId="410" applyFont="1"/>
    <xf numFmtId="0" fontId="14" fillId="0" borderId="0" xfId="410"/>
    <xf numFmtId="282" fontId="14" fillId="25" borderId="1" xfId="451" applyFill="1"/>
    <xf numFmtId="282" fontId="14" fillId="25" borderId="1" xfId="452" applyFill="1" applyBorder="1"/>
    <xf numFmtId="282" fontId="14" fillId="25" borderId="1" xfId="486" applyNumberFormat="1" applyFill="1" applyBorder="1"/>
    <xf numFmtId="41" fontId="14" fillId="25" borderId="1" xfId="486" applyNumberFormat="1" applyFill="1" applyBorder="1"/>
    <xf numFmtId="41" fontId="14" fillId="0" borderId="1" xfId="460" applyNumberFormat="1" applyBorder="1"/>
    <xf numFmtId="41" fontId="0" fillId="0" borderId="0" xfId="0" applyNumberFormat="1"/>
    <xf numFmtId="170" fontId="0" fillId="0" borderId="0" xfId="0" applyNumberFormat="1"/>
    <xf numFmtId="41" fontId="0" fillId="24" borderId="0" xfId="0" applyNumberFormat="1" applyFill="1"/>
    <xf numFmtId="282" fontId="14" fillId="0" borderId="0" xfId="452"/>
    <xf numFmtId="0" fontId="14" fillId="0" borderId="0" xfId="450" quotePrefix="1">
      <alignment horizontal="left" indent="1"/>
    </xf>
    <xf numFmtId="282" fontId="14" fillId="0" borderId="0" xfId="452" applyBorder="1"/>
    <xf numFmtId="175" fontId="14" fillId="19" borderId="0" xfId="59" applyNumberFormat="1" applyFill="1"/>
    <xf numFmtId="41" fontId="14" fillId="19" borderId="0" xfId="410" applyNumberFormat="1" applyFill="1"/>
    <xf numFmtId="41" fontId="14" fillId="0" borderId="0" xfId="452" applyNumberFormat="1"/>
    <xf numFmtId="41" fontId="14" fillId="0" borderId="3" xfId="59" applyNumberFormat="1" applyBorder="1"/>
    <xf numFmtId="41" fontId="14" fillId="0" borderId="0" xfId="452" applyNumberFormat="1" applyBorder="1"/>
    <xf numFmtId="41" fontId="14" fillId="0" borderId="3" xfId="452" applyNumberFormat="1" applyBorder="1"/>
    <xf numFmtId="176" fontId="0" fillId="0" borderId="0" xfId="0" applyNumberFormat="1"/>
    <xf numFmtId="176" fontId="0" fillId="24" borderId="0" xfId="0" applyNumberFormat="1" applyFill="1"/>
    <xf numFmtId="0" fontId="14" fillId="25" borderId="1" xfId="486" applyFill="1" applyBorder="1"/>
    <xf numFmtId="174" fontId="0" fillId="0" borderId="0" xfId="0" applyAlignment="1">
      <alignment wrapText="1"/>
    </xf>
    <xf numFmtId="0" fontId="39" fillId="0" borderId="0" xfId="449">
      <alignment horizontal="center" wrapText="1"/>
    </xf>
    <xf numFmtId="0" fontId="39" fillId="0" borderId="0" xfId="449" quotePrefix="1">
      <alignment horizontal="center" wrapText="1"/>
    </xf>
    <xf numFmtId="282" fontId="14" fillId="0" borderId="1" xfId="451"/>
    <xf numFmtId="0" fontId="14" fillId="0" borderId="1" xfId="460" applyBorder="1"/>
    <xf numFmtId="175" fontId="14" fillId="0" borderId="0" xfId="59" applyNumberFormat="1"/>
    <xf numFmtId="175" fontId="14" fillId="0" borderId="1" xfId="59" applyNumberFormat="1" applyBorder="1"/>
    <xf numFmtId="282" fontId="14" fillId="0" borderId="7" xfId="453"/>
    <xf numFmtId="282" fontId="14" fillId="0" borderId="14" xfId="454"/>
    <xf numFmtId="0" fontId="39" fillId="0" borderId="0" xfId="455" quotePrefix="1"/>
    <xf numFmtId="10" fontId="14" fillId="0" borderId="0" xfId="456" quotePrefix="1"/>
    <xf numFmtId="10" fontId="14" fillId="0" borderId="0" xfId="456"/>
    <xf numFmtId="282" fontId="14" fillId="0" borderId="49" xfId="457"/>
    <xf numFmtId="282" fontId="14" fillId="0" borderId="8" xfId="458"/>
    <xf numFmtId="174" fontId="0" fillId="0" borderId="0" xfId="0" applyAlignment="1">
      <alignment horizontal="center"/>
    </xf>
    <xf numFmtId="10" fontId="0" fillId="0" borderId="0" xfId="0" applyNumberFormat="1"/>
    <xf numFmtId="41" fontId="0" fillId="0" borderId="3" xfId="0" applyNumberFormat="1" applyBorder="1"/>
    <xf numFmtId="175" fontId="54" fillId="17" borderId="14" xfId="59" applyNumberFormat="1" applyFont="1" applyFill="1" applyBorder="1"/>
    <xf numFmtId="174" fontId="54" fillId="0" borderId="0" xfId="211" applyFont="1" applyAlignment="1">
      <alignment horizontal="center"/>
    </xf>
    <xf numFmtId="49" fontId="54" fillId="0" borderId="0" xfId="211" applyNumberFormat="1" applyFont="1" applyAlignment="1" applyProtection="1">
      <alignment horizontal="center"/>
      <protection locked="0"/>
    </xf>
    <xf numFmtId="0" fontId="54" fillId="0" borderId="0" xfId="211" applyNumberFormat="1" applyFont="1" applyFill="1" applyAlignment="1" applyProtection="1">
      <alignment vertical="top" wrapText="1"/>
      <protection locked="0"/>
    </xf>
    <xf numFmtId="0" fontId="93" fillId="0" borderId="0" xfId="211" applyNumberFormat="1" applyFont="1" applyFill="1" applyAlignment="1" applyProtection="1">
      <alignment vertical="top" wrapText="1"/>
      <protection locked="0"/>
    </xf>
    <xf numFmtId="174" fontId="54" fillId="0" borderId="0" xfId="0" applyFont="1" applyFill="1" applyAlignment="1">
      <alignment horizontal="left" wrapText="1"/>
    </xf>
    <xf numFmtId="0" fontId="54" fillId="0" borderId="0" xfId="211" quotePrefix="1" applyNumberFormat="1" applyFont="1" applyFill="1" applyAlignment="1">
      <alignment vertical="top" wrapText="1"/>
    </xf>
    <xf numFmtId="0" fontId="54" fillId="0" borderId="0" xfId="211" applyNumberFormat="1" applyFont="1" applyFill="1" applyAlignment="1">
      <alignment vertical="top" wrapText="1"/>
    </xf>
    <xf numFmtId="0" fontId="54" fillId="0" borderId="0" xfId="188" quotePrefix="1" applyNumberFormat="1" applyFont="1" applyFill="1" applyAlignment="1">
      <alignment vertical="top" wrapText="1"/>
    </xf>
    <xf numFmtId="0" fontId="54" fillId="0" borderId="0" xfId="188" applyNumberFormat="1" applyFont="1" applyFill="1" applyAlignment="1">
      <alignment vertical="top" wrapText="1"/>
    </xf>
    <xf numFmtId="174" fontId="54" fillId="0" borderId="0" xfId="0" applyFont="1" applyFill="1" applyAlignment="1">
      <alignment vertical="top" wrapText="1"/>
    </xf>
    <xf numFmtId="0" fontId="54" fillId="0" borderId="0" xfId="206" applyFont="1" applyFill="1" applyAlignment="1">
      <alignment vertical="top" wrapText="1"/>
    </xf>
    <xf numFmtId="0" fontId="54" fillId="0" borderId="0" xfId="0" applyNumberFormat="1" applyFont="1" applyFill="1" applyBorder="1" applyAlignment="1">
      <alignment horizontal="left" vertical="top" wrapText="1"/>
    </xf>
    <xf numFmtId="174" fontId="44" fillId="0" borderId="0" xfId="0" applyFont="1" applyAlignment="1">
      <alignment horizontal="left" vertical="center" wrapText="1"/>
    </xf>
    <xf numFmtId="174" fontId="54" fillId="0" borderId="0" xfId="201" applyFont="1" applyFill="1" applyBorder="1" applyAlignment="1">
      <alignment horizontal="left"/>
    </xf>
    <xf numFmtId="174" fontId="54" fillId="0" borderId="0" xfId="201" applyFont="1" applyFill="1" applyBorder="1" applyAlignment="1">
      <alignment horizontal="left" vertical="top" wrapText="1"/>
    </xf>
    <xf numFmtId="174" fontId="54" fillId="0" borderId="0" xfId="201" applyFont="1" applyFill="1" applyBorder="1" applyAlignment="1">
      <alignment horizontal="left" wrapText="1"/>
    </xf>
    <xf numFmtId="174" fontId="54" fillId="0" borderId="0" xfId="201" applyFont="1" applyAlignment="1">
      <alignment horizontal="left" vertical="top" wrapText="1"/>
    </xf>
    <xf numFmtId="174" fontId="54" fillId="0" borderId="30" xfId="0" applyFont="1" applyBorder="1" applyAlignment="1">
      <alignment horizontal="center"/>
    </xf>
    <xf numFmtId="174" fontId="54" fillId="0" borderId="31" xfId="0" applyFont="1" applyBorder="1" applyAlignment="1">
      <alignment horizontal="center"/>
    </xf>
    <xf numFmtId="174" fontId="54" fillId="0" borderId="17" xfId="0" applyFont="1" applyBorder="1" applyAlignment="1">
      <alignment horizontal="center"/>
    </xf>
    <xf numFmtId="174" fontId="54" fillId="0" borderId="32" xfId="0" applyFont="1" applyBorder="1" applyAlignment="1">
      <alignment horizontal="center"/>
    </xf>
    <xf numFmtId="174" fontId="54" fillId="0" borderId="0" xfId="0" applyFont="1" applyFill="1" applyAlignment="1">
      <alignment horizontal="left" vertical="top" wrapText="1"/>
    </xf>
    <xf numFmtId="0" fontId="54" fillId="0" borderId="0" xfId="188" applyNumberFormat="1" applyFont="1" applyFill="1" applyAlignment="1">
      <alignment horizontal="left" vertical="top" wrapText="1"/>
    </xf>
    <xf numFmtId="174" fontId="61" fillId="0" borderId="0" xfId="0" applyFont="1" applyAlignment="1">
      <alignment horizontal="center"/>
    </xf>
    <xf numFmtId="0" fontId="61" fillId="0" borderId="0" xfId="212" applyFont="1" applyAlignment="1">
      <alignment horizontal="center"/>
    </xf>
    <xf numFmtId="174" fontId="54" fillId="0" borderId="0" xfId="0" applyFont="1" applyFill="1" applyAlignment="1">
      <alignment horizontal="left" vertical="center" wrapText="1"/>
    </xf>
    <xf numFmtId="0" fontId="83" fillId="0" borderId="0" xfId="188" applyNumberFormat="1" applyFont="1" applyFill="1" applyAlignment="1">
      <alignment horizontal="left" vertical="top" wrapText="1"/>
    </xf>
    <xf numFmtId="0" fontId="54" fillId="0" borderId="0" xfId="184" applyFont="1" applyFill="1" applyAlignment="1">
      <alignment horizontal="center"/>
    </xf>
    <xf numFmtId="0" fontId="54" fillId="19" borderId="0" xfId="184" applyFont="1" applyFill="1" applyAlignment="1">
      <alignment horizontal="center"/>
    </xf>
    <xf numFmtId="0" fontId="107" fillId="0" borderId="0" xfId="184" applyFont="1" applyFill="1" applyAlignment="1">
      <alignment horizontal="center"/>
    </xf>
    <xf numFmtId="0" fontId="107" fillId="19" borderId="0" xfId="184" applyFont="1" applyFill="1" applyAlignment="1">
      <alignment horizontal="center"/>
    </xf>
    <xf numFmtId="0" fontId="54" fillId="0" borderId="0" xfId="184" applyFont="1" applyFill="1" applyBorder="1" applyAlignment="1">
      <alignment wrapText="1"/>
    </xf>
    <xf numFmtId="0" fontId="54" fillId="0" borderId="0" xfId="184" applyFont="1" applyFill="1" applyAlignment="1">
      <alignment horizontal="left" wrapText="1"/>
    </xf>
    <xf numFmtId="0" fontId="54" fillId="0" borderId="0" xfId="184" applyFont="1" applyBorder="1" applyAlignment="1">
      <alignment wrapText="1"/>
    </xf>
    <xf numFmtId="0" fontId="54" fillId="0" borderId="0" xfId="184" applyFont="1" applyFill="1" applyBorder="1" applyAlignment="1">
      <alignment horizontal="center"/>
    </xf>
    <xf numFmtId="0" fontId="54" fillId="0" borderId="0" xfId="184" applyFont="1" applyFill="1" applyAlignment="1"/>
    <xf numFmtId="0" fontId="54" fillId="0" borderId="24" xfId="184" applyFont="1" applyFill="1" applyBorder="1" applyAlignment="1">
      <alignment horizontal="center"/>
    </xf>
    <xf numFmtId="0" fontId="54" fillId="0" borderId="21" xfId="184" applyFont="1" applyFill="1" applyBorder="1" applyAlignment="1">
      <alignment horizontal="center"/>
    </xf>
    <xf numFmtId="0" fontId="54" fillId="0" borderId="20" xfId="184" applyFont="1" applyFill="1" applyBorder="1" applyAlignment="1">
      <alignment horizontal="center"/>
    </xf>
    <xf numFmtId="174" fontId="54" fillId="0" borderId="10" xfId="0" applyFont="1" applyFill="1" applyBorder="1" applyAlignment="1">
      <alignment horizontal="center"/>
    </xf>
    <xf numFmtId="174" fontId="54" fillId="0" borderId="0" xfId="0" applyFont="1" applyFill="1" applyBorder="1" applyAlignment="1">
      <alignment horizontal="center"/>
    </xf>
    <xf numFmtId="174" fontId="54" fillId="0" borderId="12" xfId="0" applyFont="1" applyFill="1" applyBorder="1" applyAlignment="1">
      <alignment horizontal="center"/>
    </xf>
    <xf numFmtId="174" fontId="16" fillId="0" borderId="0" xfId="201" applyFont="1" applyAlignment="1">
      <alignment horizontal="left" wrapText="1"/>
    </xf>
    <xf numFmtId="0" fontId="54" fillId="0" borderId="19" xfId="187" applyFont="1" applyFill="1" applyBorder="1" applyAlignment="1">
      <alignment horizontal="left"/>
    </xf>
    <xf numFmtId="0" fontId="54" fillId="0" borderId="0" xfId="187" applyFont="1" applyFill="1" applyBorder="1" applyAlignment="1">
      <alignment horizontal="left"/>
    </xf>
    <xf numFmtId="0" fontId="54" fillId="0" borderId="0" xfId="187" applyFont="1" applyFill="1" applyAlignment="1">
      <alignment horizontal="center"/>
    </xf>
    <xf numFmtId="0" fontId="54" fillId="0" borderId="0" xfId="211" applyNumberFormat="1" applyFont="1" applyFill="1" applyAlignment="1">
      <alignment horizontal="center"/>
    </xf>
    <xf numFmtId="0" fontId="61" fillId="0" borderId="0" xfId="187" applyFont="1" applyFill="1" applyBorder="1" applyAlignment="1">
      <alignment horizontal="center"/>
    </xf>
    <xf numFmtId="174" fontId="61" fillId="0" borderId="0" xfId="0" applyFont="1" applyAlignment="1" applyProtection="1">
      <alignment horizontal="center"/>
      <protection locked="0"/>
    </xf>
    <xf numFmtId="174" fontId="61" fillId="15" borderId="24" xfId="0" applyFont="1" applyFill="1" applyBorder="1" applyAlignment="1" applyProtection="1">
      <alignment horizontal="center"/>
      <protection locked="0"/>
    </xf>
    <xf numFmtId="174" fontId="61" fillId="15" borderId="21" xfId="0" applyFont="1" applyFill="1" applyBorder="1" applyAlignment="1" applyProtection="1">
      <alignment horizontal="center"/>
      <protection locked="0"/>
    </xf>
    <xf numFmtId="174" fontId="61" fillId="15" borderId="20" xfId="0" applyFont="1" applyFill="1" applyBorder="1" applyAlignment="1" applyProtection="1">
      <alignment horizontal="center"/>
      <protection locked="0"/>
    </xf>
    <xf numFmtId="175" fontId="61" fillId="0" borderId="21" xfId="0" applyNumberFormat="1" applyFont="1" applyBorder="1" applyAlignment="1" applyProtection="1">
      <alignment horizontal="center"/>
      <protection locked="0"/>
    </xf>
    <xf numFmtId="2" fontId="104" fillId="0" borderId="0" xfId="0" applyNumberFormat="1" applyFont="1" applyAlignment="1">
      <alignment horizontal="center" wrapText="1"/>
    </xf>
    <xf numFmtId="174" fontId="34" fillId="0" borderId="0" xfId="0" applyFont="1" applyAlignment="1">
      <alignment horizontal="center"/>
    </xf>
    <xf numFmtId="0" fontId="14" fillId="23" borderId="1" xfId="486" applyFill="1" applyBorder="1" applyAlignment="1">
      <alignment horizontal="center"/>
    </xf>
    <xf numFmtId="0" fontId="39" fillId="0" borderId="16" xfId="486" applyFont="1" applyBorder="1" applyAlignment="1">
      <alignment horizontal="center"/>
    </xf>
    <xf numFmtId="0" fontId="39" fillId="0" borderId="7" xfId="486" applyFont="1" applyBorder="1" applyAlignment="1">
      <alignment horizontal="center"/>
    </xf>
    <xf numFmtId="0" fontId="39" fillId="0" borderId="38" xfId="486" applyFont="1" applyBorder="1" applyAlignment="1">
      <alignment horizontal="center"/>
    </xf>
    <xf numFmtId="0" fontId="39" fillId="0" borderId="0" xfId="486" applyFont="1" applyAlignment="1">
      <alignment horizontal="center"/>
    </xf>
    <xf numFmtId="0" fontId="13" fillId="0" borderId="0" xfId="447" quotePrefix="1" applyAlignment="1">
      <alignment horizontal="left" wrapText="1"/>
    </xf>
    <xf numFmtId="174" fontId="0" fillId="0" borderId="0" xfId="0"/>
    <xf numFmtId="0" fontId="21" fillId="0" borderId="0" xfId="448" quotePrefix="1" applyAlignment="1">
      <alignment horizontal="left" wrapText="1"/>
    </xf>
    <xf numFmtId="0" fontId="21" fillId="0" borderId="0" xfId="448" applyAlignment="1">
      <alignment horizontal="left" wrapText="1"/>
    </xf>
    <xf numFmtId="3" fontId="54" fillId="0" borderId="0" xfId="211" applyNumberFormat="1" applyFont="1" applyAlignment="1">
      <alignment horizontal="center"/>
    </xf>
    <xf numFmtId="174" fontId="54" fillId="0" borderId="0" xfId="0" applyFont="1" applyAlignment="1">
      <alignment horizontal="center"/>
    </xf>
  </cellXfs>
  <cellStyles count="487">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Basic" xfId="8" xr:uid="{00000000-0005-0000-0000-000007000000}"/>
    <cellStyle name="black" xfId="9" xr:uid="{00000000-0005-0000-0000-000008000000}"/>
    <cellStyle name="blu" xfId="10" xr:uid="{00000000-0005-0000-0000-000009000000}"/>
    <cellStyle name="BoldUnderlineNumber" xfId="458" xr:uid="{AB39EBEA-C62D-427B-8F2A-01142D77C18C}"/>
    <cellStyle name="bot" xfId="11" xr:uid="{00000000-0005-0000-0000-00000A000000}"/>
    <cellStyle name="Bullet" xfId="12" xr:uid="{00000000-0005-0000-0000-00000B000000}"/>
    <cellStyle name="Bullet [0]" xfId="13" xr:uid="{00000000-0005-0000-0000-00000C000000}"/>
    <cellStyle name="Bullet [2]" xfId="14" xr:uid="{00000000-0005-0000-0000-00000D000000}"/>
    <cellStyle name="Bullet [4]" xfId="15" xr:uid="{00000000-0005-0000-0000-00000E000000}"/>
    <cellStyle name="c" xfId="16" xr:uid="{00000000-0005-0000-0000-00000F000000}"/>
    <cellStyle name="c," xfId="17" xr:uid="{00000000-0005-0000-0000-000010000000}"/>
    <cellStyle name="c_HardInc " xfId="18" xr:uid="{00000000-0005-0000-0000-000011000000}"/>
    <cellStyle name="c_HardInc _ITC Great Plains Formula 1-12-09a" xfId="19" xr:uid="{00000000-0005-0000-0000-000012000000}"/>
    <cellStyle name="C00A" xfId="20" xr:uid="{00000000-0005-0000-0000-000013000000}"/>
    <cellStyle name="C00B" xfId="21" xr:uid="{00000000-0005-0000-0000-000014000000}"/>
    <cellStyle name="C00L" xfId="22" xr:uid="{00000000-0005-0000-0000-000015000000}"/>
    <cellStyle name="C01A" xfId="23" xr:uid="{00000000-0005-0000-0000-000016000000}"/>
    <cellStyle name="C01B" xfId="24" xr:uid="{00000000-0005-0000-0000-000017000000}"/>
    <cellStyle name="C01H" xfId="25" xr:uid="{00000000-0005-0000-0000-000018000000}"/>
    <cellStyle name="C01L" xfId="26" xr:uid="{00000000-0005-0000-0000-000019000000}"/>
    <cellStyle name="C02A" xfId="27" xr:uid="{00000000-0005-0000-0000-00001A000000}"/>
    <cellStyle name="C02B" xfId="28" xr:uid="{00000000-0005-0000-0000-00001B000000}"/>
    <cellStyle name="C02H" xfId="29" xr:uid="{00000000-0005-0000-0000-00001C000000}"/>
    <cellStyle name="C02L" xfId="30" xr:uid="{00000000-0005-0000-0000-00001D000000}"/>
    <cellStyle name="C03A" xfId="31" xr:uid="{00000000-0005-0000-0000-00001E000000}"/>
    <cellStyle name="C03B" xfId="32" xr:uid="{00000000-0005-0000-0000-00001F000000}"/>
    <cellStyle name="C03H" xfId="33" xr:uid="{00000000-0005-0000-0000-000020000000}"/>
    <cellStyle name="C03L" xfId="34" xr:uid="{00000000-0005-0000-0000-000021000000}"/>
    <cellStyle name="C04A" xfId="35" xr:uid="{00000000-0005-0000-0000-000022000000}"/>
    <cellStyle name="C04B" xfId="36" xr:uid="{00000000-0005-0000-0000-000023000000}"/>
    <cellStyle name="C04H" xfId="37" xr:uid="{00000000-0005-0000-0000-000024000000}"/>
    <cellStyle name="C04L" xfId="38" xr:uid="{00000000-0005-0000-0000-000025000000}"/>
    <cellStyle name="C05A" xfId="39" xr:uid="{00000000-0005-0000-0000-000026000000}"/>
    <cellStyle name="C05B" xfId="40" xr:uid="{00000000-0005-0000-0000-000027000000}"/>
    <cellStyle name="C05H" xfId="41" xr:uid="{00000000-0005-0000-0000-000028000000}"/>
    <cellStyle name="C05L" xfId="42" xr:uid="{00000000-0005-0000-0000-000029000000}"/>
    <cellStyle name="C05L 2" xfId="43" xr:uid="{00000000-0005-0000-0000-00002A000000}"/>
    <cellStyle name="C06A" xfId="44" xr:uid="{00000000-0005-0000-0000-00002B000000}"/>
    <cellStyle name="C06B" xfId="45" xr:uid="{00000000-0005-0000-0000-00002C000000}"/>
    <cellStyle name="C06H" xfId="46" xr:uid="{00000000-0005-0000-0000-00002D000000}"/>
    <cellStyle name="C06L" xfId="47" xr:uid="{00000000-0005-0000-0000-00002E000000}"/>
    <cellStyle name="C07A" xfId="48" xr:uid="{00000000-0005-0000-0000-00002F000000}"/>
    <cellStyle name="C07B" xfId="49" xr:uid="{00000000-0005-0000-0000-000030000000}"/>
    <cellStyle name="C07H" xfId="50" xr:uid="{00000000-0005-0000-0000-000031000000}"/>
    <cellStyle name="C07L" xfId="51" xr:uid="{00000000-0005-0000-0000-000032000000}"/>
    <cellStyle name="c1" xfId="52" xr:uid="{00000000-0005-0000-0000-000033000000}"/>
    <cellStyle name="c1," xfId="53" xr:uid="{00000000-0005-0000-0000-000034000000}"/>
    <cellStyle name="c2" xfId="54" xr:uid="{00000000-0005-0000-0000-000035000000}"/>
    <cellStyle name="c2," xfId="55" xr:uid="{00000000-0005-0000-0000-000036000000}"/>
    <cellStyle name="c3" xfId="56" xr:uid="{00000000-0005-0000-0000-000037000000}"/>
    <cellStyle name="cas" xfId="57" xr:uid="{00000000-0005-0000-0000-000038000000}"/>
    <cellStyle name="Centered Heading" xfId="58" xr:uid="{00000000-0005-0000-0000-000039000000}"/>
    <cellStyle name="ColumnHeader" xfId="467" xr:uid="{AF810DA2-D170-4FA5-BE50-BA17B0E358B2}"/>
    <cellStyle name="Comma" xfId="59" builtinId="3"/>
    <cellStyle name="Comma  - Style1" xfId="60" xr:uid="{00000000-0005-0000-0000-00003B000000}"/>
    <cellStyle name="Comma  - Style2" xfId="61" xr:uid="{00000000-0005-0000-0000-00003C000000}"/>
    <cellStyle name="Comma  - Style3" xfId="62" xr:uid="{00000000-0005-0000-0000-00003D000000}"/>
    <cellStyle name="Comma  - Style4" xfId="63" xr:uid="{00000000-0005-0000-0000-00003E000000}"/>
    <cellStyle name="Comma  - Style5" xfId="64" xr:uid="{00000000-0005-0000-0000-00003F000000}"/>
    <cellStyle name="Comma  - Style6" xfId="65" xr:uid="{00000000-0005-0000-0000-000040000000}"/>
    <cellStyle name="Comma  - Style7" xfId="66" xr:uid="{00000000-0005-0000-0000-000041000000}"/>
    <cellStyle name="Comma  - Style8" xfId="67" xr:uid="{00000000-0005-0000-0000-000042000000}"/>
    <cellStyle name="Comma [0] 2" xfId="68" xr:uid="{00000000-0005-0000-0000-000043000000}"/>
    <cellStyle name="Comma [0] 2 2" xfId="390" xr:uid="{F1A11952-D50D-4CD4-BDA1-95A9C2F75C50}"/>
    <cellStyle name="Comma [0] 3" xfId="440" xr:uid="{8A64CB4C-C431-44EE-8B81-5FCB3073D658}"/>
    <cellStyle name="Comma [0] 4" xfId="443" xr:uid="{86D79117-C6E5-4256-BE44-5B8AE265AA3F}"/>
    <cellStyle name="Comma [1]" xfId="69" xr:uid="{00000000-0005-0000-0000-000044000000}"/>
    <cellStyle name="Comma [2]" xfId="70" xr:uid="{00000000-0005-0000-0000-000045000000}"/>
    <cellStyle name="Comma [3]" xfId="71" xr:uid="{00000000-0005-0000-0000-000046000000}"/>
    <cellStyle name="Comma 0.0" xfId="72" xr:uid="{00000000-0005-0000-0000-000047000000}"/>
    <cellStyle name="Comma 0.00" xfId="73" xr:uid="{00000000-0005-0000-0000-000048000000}"/>
    <cellStyle name="Comma 0.000" xfId="74" xr:uid="{00000000-0005-0000-0000-000049000000}"/>
    <cellStyle name="Comma 0.0000" xfId="75" xr:uid="{00000000-0005-0000-0000-00004A000000}"/>
    <cellStyle name="Comma 10" xfId="76" xr:uid="{00000000-0005-0000-0000-00004B000000}"/>
    <cellStyle name="Comma 10 10" xfId="406" xr:uid="{CCA99D24-DE04-4220-87E7-E3A57F1B7625}"/>
    <cellStyle name="Comma 10 2" xfId="415" xr:uid="{FB7CD252-F019-4BF8-8830-837297AE77CA}"/>
    <cellStyle name="Comma 10 2 2" xfId="431" xr:uid="{C9C1B1FB-1059-4ABC-994B-637D779EEB45}"/>
    <cellStyle name="Comma 11" xfId="77" xr:uid="{00000000-0005-0000-0000-00004C000000}"/>
    <cellStyle name="Comma 12" xfId="384" xr:uid="{9E816AB6-7453-4ED9-971F-34551CE99AD1}"/>
    <cellStyle name="Comma 13" xfId="398" xr:uid="{83CF5CCB-B5A3-4487-A05C-BABDECAD92AA}"/>
    <cellStyle name="Comma 13 2" xfId="423" xr:uid="{1D74E45A-0FB5-4A29-8355-6EF15AC696DA}"/>
    <cellStyle name="Comma 13 3" xfId="436" xr:uid="{3EAF7DC0-FBBC-42CC-8880-EC6ABC0442C0}"/>
    <cellStyle name="Comma 13 4" xfId="477" xr:uid="{A1EF2242-FF4D-40F0-8B72-4F2567B5E93A}"/>
    <cellStyle name="Comma 14" xfId="412" xr:uid="{F3F2EC71-0F13-4E0A-A096-5233213DB425}"/>
    <cellStyle name="Comma 14 2" xfId="430" xr:uid="{748410F5-3DB1-4121-BDC1-3753112B114F}"/>
    <cellStyle name="Comma 14 3" xfId="484" xr:uid="{2A827437-CB37-48C8-8CA7-C750D6FFC85D}"/>
    <cellStyle name="Comma 2" xfId="78" xr:uid="{00000000-0005-0000-0000-00004D000000}"/>
    <cellStyle name="Comma 2 2" xfId="79" xr:uid="{00000000-0005-0000-0000-00004E000000}"/>
    <cellStyle name="Comma 2 2 2" xfId="411" xr:uid="{DB8B0483-2EB2-4D54-BEC4-F4A9DBB156FC}"/>
    <cellStyle name="Comma 2 3" xfId="383" xr:uid="{5A13C53E-B2D7-4FDC-BC0E-1EA609B956F3}"/>
    <cellStyle name="Comma 2 3 2" xfId="482" xr:uid="{A6064A72-EDD1-4AC5-91C4-373E5F8184B1}"/>
    <cellStyle name="Comma 2 4" xfId="441" xr:uid="{1F13CCCB-0A06-47B3-9CAC-7704392BE173}"/>
    <cellStyle name="Comma 3" xfId="80" xr:uid="{00000000-0005-0000-0000-00004F000000}"/>
    <cellStyle name="Comma 3 2" xfId="81" xr:uid="{00000000-0005-0000-0000-000050000000}"/>
    <cellStyle name="Comma 4" xfId="82" xr:uid="{00000000-0005-0000-0000-000051000000}"/>
    <cellStyle name="Comma 5" xfId="83" xr:uid="{00000000-0005-0000-0000-000052000000}"/>
    <cellStyle name="Comma 5 2" xfId="395" xr:uid="{95C17741-19CD-4FC7-A861-8336EF06CCC4}"/>
    <cellStyle name="Comma 6" xfId="84" xr:uid="{00000000-0005-0000-0000-000053000000}"/>
    <cellStyle name="Comma 7" xfId="85" xr:uid="{00000000-0005-0000-0000-000054000000}"/>
    <cellStyle name="Comma 7 2" xfId="391" xr:uid="{F7F9A6A9-A1AC-48F6-BA0B-BAF5025D1105}"/>
    <cellStyle name="Comma 8" xfId="86" xr:uid="{00000000-0005-0000-0000-000055000000}"/>
    <cellStyle name="Comma 8 2" xfId="87" xr:uid="{00000000-0005-0000-0000-000056000000}"/>
    <cellStyle name="Comma 8 2 2" xfId="365" xr:uid="{00000000-0005-0000-0000-000057000000}"/>
    <cellStyle name="Comma 9" xfId="88" xr:uid="{00000000-0005-0000-0000-000058000000}"/>
    <cellStyle name="Comma 9 2" xfId="366" xr:uid="{00000000-0005-0000-0000-000059000000}"/>
    <cellStyle name="Comma Input" xfId="89" xr:uid="{00000000-0005-0000-0000-00005A000000}"/>
    <cellStyle name="Comma0" xfId="90" xr:uid="{00000000-0005-0000-0000-00005B000000}"/>
    <cellStyle name="Company Name" xfId="91" xr:uid="{00000000-0005-0000-0000-00005C000000}"/>
    <cellStyle name="Config Data" xfId="92" xr:uid="{00000000-0005-0000-0000-00005D000000}"/>
    <cellStyle name="Currency" xfId="93" builtinId="4"/>
    <cellStyle name="Currency [1]" xfId="94" xr:uid="{00000000-0005-0000-0000-00005F000000}"/>
    <cellStyle name="Currency [2]" xfId="95" xr:uid="{00000000-0005-0000-0000-000060000000}"/>
    <cellStyle name="Currency [3]" xfId="96" xr:uid="{00000000-0005-0000-0000-000061000000}"/>
    <cellStyle name="Currency 0.0" xfId="97" xr:uid="{00000000-0005-0000-0000-000062000000}"/>
    <cellStyle name="Currency 0.00" xfId="98" xr:uid="{00000000-0005-0000-0000-000063000000}"/>
    <cellStyle name="Currency 0.000" xfId="99" xr:uid="{00000000-0005-0000-0000-000064000000}"/>
    <cellStyle name="Currency 0.0000" xfId="100" xr:uid="{00000000-0005-0000-0000-000065000000}"/>
    <cellStyle name="Currency 2" xfId="101" xr:uid="{00000000-0005-0000-0000-000066000000}"/>
    <cellStyle name="Currency 2 2" xfId="102" xr:uid="{00000000-0005-0000-0000-000067000000}"/>
    <cellStyle name="Currency 3" xfId="103" xr:uid="{00000000-0005-0000-0000-000068000000}"/>
    <cellStyle name="Currency 3 2" xfId="104" xr:uid="{00000000-0005-0000-0000-000069000000}"/>
    <cellStyle name="Currency 4" xfId="105" xr:uid="{00000000-0005-0000-0000-00006A000000}"/>
    <cellStyle name="Currency 5" xfId="402" xr:uid="{B98FF1B0-8678-4627-A856-182BC5E06414}"/>
    <cellStyle name="Currency 5 2" xfId="428" xr:uid="{FF7B0414-C236-4DBB-985F-A2B587FBBE6C}"/>
    <cellStyle name="Currency 5 2 2" xfId="478" xr:uid="{A4A6D0F4-C711-4F99-B274-177CF720F10A}"/>
    <cellStyle name="Currency 5 3" xfId="437" xr:uid="{67248297-EF95-4E6D-9EAF-C51403638664}"/>
    <cellStyle name="Currency 6" xfId="387" xr:uid="{A7DE6B94-CBEC-4CF2-AD15-D3D34E612259}"/>
    <cellStyle name="Currency 6 2" xfId="420" xr:uid="{D1E38D0C-72DF-47FA-AB22-B8AC74609168}"/>
    <cellStyle name="Currency 6 2 2" xfId="473" xr:uid="{7FB52C93-0F2B-4646-9C2B-BF268FDA1F57}"/>
    <cellStyle name="Currency 7" xfId="416" xr:uid="{1AEB864B-48A9-4CE2-97BE-07EFE0E7273C}"/>
    <cellStyle name="Currency 7 2" xfId="426" xr:uid="{D7609A64-7E60-496F-8742-60763D8D0B18}"/>
    <cellStyle name="Currency Input" xfId="106" xr:uid="{00000000-0005-0000-0000-00006B000000}"/>
    <cellStyle name="Currency0" xfId="107" xr:uid="{00000000-0005-0000-0000-00006C000000}"/>
    <cellStyle name="d" xfId="108" xr:uid="{00000000-0005-0000-0000-00006D000000}"/>
    <cellStyle name="d," xfId="109" xr:uid="{00000000-0005-0000-0000-00006E000000}"/>
    <cellStyle name="d1" xfId="110" xr:uid="{00000000-0005-0000-0000-00006F000000}"/>
    <cellStyle name="d1," xfId="111" xr:uid="{00000000-0005-0000-0000-000070000000}"/>
    <cellStyle name="d2" xfId="112" xr:uid="{00000000-0005-0000-0000-000071000000}"/>
    <cellStyle name="d2," xfId="113" xr:uid="{00000000-0005-0000-0000-000072000000}"/>
    <cellStyle name="d3" xfId="114" xr:uid="{00000000-0005-0000-0000-000073000000}"/>
    <cellStyle name="Dash" xfId="115" xr:uid="{00000000-0005-0000-0000-000074000000}"/>
    <cellStyle name="Date" xfId="116" xr:uid="{00000000-0005-0000-0000-000075000000}"/>
    <cellStyle name="Date [Abbreviated]" xfId="117" xr:uid="{00000000-0005-0000-0000-000076000000}"/>
    <cellStyle name="Date [Long Europe]" xfId="118" xr:uid="{00000000-0005-0000-0000-000077000000}"/>
    <cellStyle name="Date [Long U.S.]" xfId="119" xr:uid="{00000000-0005-0000-0000-000078000000}"/>
    <cellStyle name="Date [Short Europe]" xfId="120" xr:uid="{00000000-0005-0000-0000-000079000000}"/>
    <cellStyle name="Date [Short U.S.]" xfId="121" xr:uid="{00000000-0005-0000-0000-00007A000000}"/>
    <cellStyle name="Date_ITCM 2010 Template" xfId="122" xr:uid="{00000000-0005-0000-0000-00007B000000}"/>
    <cellStyle name="Define$0" xfId="123" xr:uid="{00000000-0005-0000-0000-00007C000000}"/>
    <cellStyle name="Define$1" xfId="124" xr:uid="{00000000-0005-0000-0000-00007D000000}"/>
    <cellStyle name="Define$2" xfId="125" xr:uid="{00000000-0005-0000-0000-00007E000000}"/>
    <cellStyle name="Define0" xfId="126" xr:uid="{00000000-0005-0000-0000-00007F000000}"/>
    <cellStyle name="Define1" xfId="127" xr:uid="{00000000-0005-0000-0000-000080000000}"/>
    <cellStyle name="Define1x" xfId="128" xr:uid="{00000000-0005-0000-0000-000081000000}"/>
    <cellStyle name="Define2" xfId="129" xr:uid="{00000000-0005-0000-0000-000082000000}"/>
    <cellStyle name="Define2x" xfId="130" xr:uid="{00000000-0005-0000-0000-000083000000}"/>
    <cellStyle name="DetailIndented" xfId="450" xr:uid="{FE8FE849-27E7-4D10-9122-B83208339F99}"/>
    <cellStyle name="DetailIndented 2" xfId="468" xr:uid="{7581808D-CA78-41FA-9288-95A5E2175694}"/>
    <cellStyle name="DetailIndented 3" xfId="442" xr:uid="{422E31AC-CAD4-462E-9879-CC1B0B0618CD}"/>
    <cellStyle name="DetailTotalNumber" xfId="451" xr:uid="{F1002F7A-952E-488F-AD98-29C3DA14D4EE}"/>
    <cellStyle name="Dollar" xfId="131" xr:uid="{00000000-0005-0000-0000-000084000000}"/>
    <cellStyle name="e" xfId="132" xr:uid="{00000000-0005-0000-0000-000085000000}"/>
    <cellStyle name="e1" xfId="133" xr:uid="{00000000-0005-0000-0000-000086000000}"/>
    <cellStyle name="e2" xfId="134" xr:uid="{00000000-0005-0000-0000-000087000000}"/>
    <cellStyle name="Euro" xfId="135" xr:uid="{00000000-0005-0000-0000-000088000000}"/>
    <cellStyle name="Fixed" xfId="136" xr:uid="{00000000-0005-0000-0000-000089000000}"/>
    <cellStyle name="FOOTER - Style1" xfId="137" xr:uid="{00000000-0005-0000-0000-00008A000000}"/>
    <cellStyle name="g" xfId="138" xr:uid="{00000000-0005-0000-0000-00008B000000}"/>
    <cellStyle name="general" xfId="139" xr:uid="{00000000-0005-0000-0000-00008C000000}"/>
    <cellStyle name="General [C]" xfId="140" xr:uid="{00000000-0005-0000-0000-00008D000000}"/>
    <cellStyle name="General [R]" xfId="141" xr:uid="{00000000-0005-0000-0000-00008E000000}"/>
    <cellStyle name="GrandTotalNumber" xfId="457" xr:uid="{42113C51-AC00-4F2B-860A-ABCFC621EAFE}"/>
    <cellStyle name="Green" xfId="142" xr:uid="{00000000-0005-0000-0000-00008F000000}"/>
    <cellStyle name="grey" xfId="143" xr:uid="{00000000-0005-0000-0000-000090000000}"/>
    <cellStyle name="Header" xfId="447" xr:uid="{8F0AB8A8-E4A9-44CD-9AC9-E451368C5600}"/>
    <cellStyle name="Header1" xfId="144" xr:uid="{00000000-0005-0000-0000-000091000000}"/>
    <cellStyle name="Header2" xfId="145" xr:uid="{00000000-0005-0000-0000-000092000000}"/>
    <cellStyle name="Heading" xfId="146" xr:uid="{00000000-0005-0000-0000-000093000000}"/>
    <cellStyle name="Heading 1" xfId="147" builtinId="16" customBuiltin="1"/>
    <cellStyle name="Heading 1 2" xfId="463" xr:uid="{3CE40B58-BF2A-474B-9C41-A71C541433D3}"/>
    <cellStyle name="Heading 2" xfId="148" builtinId="17" customBuiltin="1"/>
    <cellStyle name="Heading 2 2" xfId="149" xr:uid="{00000000-0005-0000-0000-000096000000}"/>
    <cellStyle name="Heading 2 3" xfId="464" xr:uid="{17CE3CB9-DDAF-4C2E-9A00-59DA363A8BD2}"/>
    <cellStyle name="Heading 3 2" xfId="465" xr:uid="{03330B2A-20ED-4CBD-A248-063925E4F2A7}"/>
    <cellStyle name="Heading No Underline" xfId="150" xr:uid="{00000000-0005-0000-0000-000097000000}"/>
    <cellStyle name="Heading With Underline" xfId="151" xr:uid="{00000000-0005-0000-0000-000098000000}"/>
    <cellStyle name="Heading1" xfId="152" xr:uid="{00000000-0005-0000-0000-000099000000}"/>
    <cellStyle name="Heading2" xfId="153" xr:uid="{00000000-0005-0000-0000-00009A000000}"/>
    <cellStyle name="Headline" xfId="154" xr:uid="{00000000-0005-0000-0000-00009B000000}"/>
    <cellStyle name="Highlight" xfId="155" xr:uid="{00000000-0005-0000-0000-00009C000000}"/>
    <cellStyle name="Hyperlink 2" xfId="156" xr:uid="{00000000-0005-0000-0000-00009D000000}"/>
    <cellStyle name="Hyperlink 3" xfId="400" xr:uid="{D9FA9126-EE55-4ED9-BD38-9CBCE8AE7CBE}"/>
    <cellStyle name="in" xfId="157" xr:uid="{00000000-0005-0000-0000-00009E000000}"/>
    <cellStyle name="Indented [0]" xfId="158" xr:uid="{00000000-0005-0000-0000-00009F000000}"/>
    <cellStyle name="Indented [2]" xfId="159" xr:uid="{00000000-0005-0000-0000-0000A0000000}"/>
    <cellStyle name="Indented [4]" xfId="160" xr:uid="{00000000-0005-0000-0000-0000A1000000}"/>
    <cellStyle name="Indented [6]" xfId="161" xr:uid="{00000000-0005-0000-0000-0000A2000000}"/>
    <cellStyle name="Input [yellow]" xfId="162" xr:uid="{00000000-0005-0000-0000-0000A3000000}"/>
    <cellStyle name="Input$0" xfId="163" xr:uid="{00000000-0005-0000-0000-0000A4000000}"/>
    <cellStyle name="Input$1" xfId="164" xr:uid="{00000000-0005-0000-0000-0000A5000000}"/>
    <cellStyle name="Input$2" xfId="165" xr:uid="{00000000-0005-0000-0000-0000A6000000}"/>
    <cellStyle name="Input0" xfId="166" xr:uid="{00000000-0005-0000-0000-0000A7000000}"/>
    <cellStyle name="Input1" xfId="167" xr:uid="{00000000-0005-0000-0000-0000A8000000}"/>
    <cellStyle name="Input1x" xfId="168" xr:uid="{00000000-0005-0000-0000-0000A9000000}"/>
    <cellStyle name="Input2" xfId="169" xr:uid="{00000000-0005-0000-0000-0000AA000000}"/>
    <cellStyle name="Input2x" xfId="170" xr:uid="{00000000-0005-0000-0000-0000AB000000}"/>
    <cellStyle name="lborder" xfId="171" xr:uid="{00000000-0005-0000-0000-0000AC000000}"/>
    <cellStyle name="LeftSubtitle" xfId="172" xr:uid="{00000000-0005-0000-0000-0000AD000000}"/>
    <cellStyle name="Lines" xfId="173" xr:uid="{00000000-0005-0000-0000-0000AE000000}"/>
    <cellStyle name="m" xfId="174" xr:uid="{00000000-0005-0000-0000-0000AF000000}"/>
    <cellStyle name="m1" xfId="175" xr:uid="{00000000-0005-0000-0000-0000B0000000}"/>
    <cellStyle name="m2" xfId="176" xr:uid="{00000000-0005-0000-0000-0000B1000000}"/>
    <cellStyle name="m3" xfId="177" xr:uid="{00000000-0005-0000-0000-0000B2000000}"/>
    <cellStyle name="Multiple" xfId="178" xr:uid="{00000000-0005-0000-0000-0000B3000000}"/>
    <cellStyle name="Negative" xfId="179" xr:uid="{00000000-0005-0000-0000-0000B4000000}"/>
    <cellStyle name="no dec" xfId="180" xr:uid="{00000000-0005-0000-0000-0000B5000000}"/>
    <cellStyle name="Normal" xfId="0" builtinId="0"/>
    <cellStyle name="Normal - Style1" xfId="181" xr:uid="{00000000-0005-0000-0000-0000B7000000}"/>
    <cellStyle name="Normal 10" xfId="182" xr:uid="{00000000-0005-0000-0000-0000B8000000}"/>
    <cellStyle name="Normal 10 2" xfId="367" xr:uid="{00000000-0005-0000-0000-0000B9000000}"/>
    <cellStyle name="Normal 10 4" xfId="394" xr:uid="{F49EE03E-90E8-45A4-8579-78D5660BEEAC}"/>
    <cellStyle name="Normal 11" xfId="183" xr:uid="{00000000-0005-0000-0000-0000BA000000}"/>
    <cellStyle name="Normal 115" xfId="433" xr:uid="{C5265E3A-452C-42DC-9699-458AA995E7EC}"/>
    <cellStyle name="Normal 12" xfId="381" xr:uid="{DAD2B735-6A20-4F2E-A857-42211CF407D7}"/>
    <cellStyle name="Normal 12 2" xfId="385" xr:uid="{CFE060BE-42F7-4D55-B159-6419D1DCC305}"/>
    <cellStyle name="Normal 12 2 2" xfId="418" xr:uid="{67AC91F9-35B7-428B-98D3-844C860DE89F}"/>
    <cellStyle name="Normal 12 2 2 2" xfId="471" xr:uid="{E22C91C2-D411-4AFE-9F1C-AFE3AAFE6C53}"/>
    <cellStyle name="Normal 12 2 3" xfId="474" xr:uid="{0EFB2C86-8C2A-4296-93F0-6076D4941C3A}"/>
    <cellStyle name="Normal 12 3" xfId="392" xr:uid="{64812F63-A36A-434B-9DD2-553F628012EE}"/>
    <cellStyle name="Normal 13" xfId="393" xr:uid="{E5DBE176-AB04-49BB-81C8-4CE56183F132}"/>
    <cellStyle name="Normal 13 2" xfId="421" xr:uid="{1E2B202C-0013-444E-9F31-054621546801}"/>
    <cellStyle name="Normal 14" xfId="397" xr:uid="{EBF796C3-BDD0-47EC-8073-949038EC0A62}"/>
    <cellStyle name="Normal 14 2" xfId="422" xr:uid="{F2FC7EA4-7269-41DC-8B2A-27F0BCCF5442}"/>
    <cellStyle name="Normal 14 3" xfId="434" xr:uid="{4F5D44D3-10AC-4285-A7BA-429BCAAE1AC6}"/>
    <cellStyle name="Normal 14 4" xfId="475" xr:uid="{9B661F64-863C-40B4-B3C7-AEE5F1F9C03A}"/>
    <cellStyle name="Normal 15" xfId="417" xr:uid="{08AA7B49-9314-4250-810C-16B734C50986}"/>
    <cellStyle name="Normal 15 2" xfId="427" xr:uid="{376B4C30-68AA-40BE-A2F3-563C80641347}"/>
    <cellStyle name="Normal 16" xfId="459" xr:uid="{A9C7ECC0-BFDC-489E-B8FC-CCF850E1B27F}"/>
    <cellStyle name="Normal 16 2" xfId="485" xr:uid="{5ADCD7F3-A2CE-4925-819D-2E15E1E70CFD}"/>
    <cellStyle name="Normal 17" xfId="460" xr:uid="{0E0D9EC9-ED84-4926-A3EE-A00B6E824145}"/>
    <cellStyle name="Normal 17 2" xfId="486" xr:uid="{62E2DE22-74B0-4682-898C-BA7CAD2B560E}"/>
    <cellStyle name="Normal 18" xfId="432" xr:uid="{AE42FCF6-7AD9-4134-A239-36E1A866F16E}"/>
    <cellStyle name="Normal 19" xfId="466" xr:uid="{31B880A7-C54F-4041-8052-4B1927A9C49F}"/>
    <cellStyle name="Normal 2" xfId="184" xr:uid="{00000000-0005-0000-0000-0000BB000000}"/>
    <cellStyle name="Normal 2 2" xfId="185" xr:uid="{00000000-0005-0000-0000-0000BC000000}"/>
    <cellStyle name="Normal 2 2 2" xfId="410" xr:uid="{18FBECAB-14AF-41F9-9EF1-081D3878A8CC}"/>
    <cellStyle name="Normal 2 2 2 2" xfId="414" xr:uid="{617E0B9F-6625-4507-8963-3FEF3CDA98D4}"/>
    <cellStyle name="Normal 2 3" xfId="382" xr:uid="{13020E0D-39C9-41E7-8CF4-C66CDBE8FFD2}"/>
    <cellStyle name="Normal 2 3 2" xfId="403" xr:uid="{C1F0FC26-C1A4-40DA-9B47-039BFA60341B}"/>
    <cellStyle name="Normal 2 4" xfId="439" xr:uid="{7AF7E4C0-515E-4C3A-886B-C8A3F23D5729}"/>
    <cellStyle name="Normal 2 5" xfId="462" xr:uid="{85806DDF-4FF8-4161-B2EA-873E40439371}"/>
    <cellStyle name="Normal 2 6 2 2" xfId="401" xr:uid="{E86D5B51-BDC2-4C92-A998-6616ECDBA6E0}"/>
    <cellStyle name="Normal 2 6 2 2 2" xfId="425" xr:uid="{8A1AC6C6-3171-494E-B90E-9191B4059351}"/>
    <cellStyle name="Normal 2 6 2 2 3" xfId="435" xr:uid="{EBC9E1BD-2EC8-40AA-B624-ECF8DBE8EB43}"/>
    <cellStyle name="Normal 2 6 2 2 4" xfId="476" xr:uid="{D069BADB-7C5A-45C7-9CEB-BD90E5787086}"/>
    <cellStyle name="Normal 3" xfId="186" xr:uid="{00000000-0005-0000-0000-0000BD000000}"/>
    <cellStyle name="Normal 3 2" xfId="187" xr:uid="{00000000-0005-0000-0000-0000BE000000}"/>
    <cellStyle name="Normal 3 3" xfId="445" xr:uid="{EC85EA89-CCF8-4CEE-BDEE-3014BF5AA71F}"/>
    <cellStyle name="Normal 3 4" xfId="388" xr:uid="{FEF47400-C830-4360-8D19-DAC80F18CE51}"/>
    <cellStyle name="Normal 3 5" xfId="481" xr:uid="{6059B5F0-C90E-4BA2-B675-92902C5640AE}"/>
    <cellStyle name="Normal 3 8" xfId="404" xr:uid="{D1EFF233-91A1-48EA-A3E3-3F666DCB4E71}"/>
    <cellStyle name="Normal 3_Attach O, GG, Support -New Method 2-14-11" xfId="188" xr:uid="{00000000-0005-0000-0000-0000BF000000}"/>
    <cellStyle name="Normal 4" xfId="189" xr:uid="{00000000-0005-0000-0000-0000C0000000}"/>
    <cellStyle name="Normal 4 2" xfId="190" xr:uid="{00000000-0005-0000-0000-0000C1000000}"/>
    <cellStyle name="Normal 4 3" xfId="444" xr:uid="{9711844F-7B95-4CE7-B107-F2DB5D22D814}"/>
    <cellStyle name="Normal 4 3 2" xfId="470" xr:uid="{46CE03FE-AE1F-411B-85DF-D325A9472DAA}"/>
    <cellStyle name="Normal 4 4" xfId="469" xr:uid="{C502E280-053B-404E-922D-EB38D27FE2CE}"/>
    <cellStyle name="Normal 4_Attach O, GG, Support -New Method 2-14-11" xfId="191" xr:uid="{00000000-0005-0000-0000-0000C2000000}"/>
    <cellStyle name="Normal 42" xfId="389" xr:uid="{60E58600-24A5-4522-A202-5244C27B1410}"/>
    <cellStyle name="Normal 5" xfId="192" xr:uid="{00000000-0005-0000-0000-0000C3000000}"/>
    <cellStyle name="Normal 6" xfId="193" xr:uid="{00000000-0005-0000-0000-0000C4000000}"/>
    <cellStyle name="Normal 6 2" xfId="194" xr:uid="{00000000-0005-0000-0000-0000C5000000}"/>
    <cellStyle name="Normal 6 2 2" xfId="195" xr:uid="{00000000-0005-0000-0000-0000C6000000}"/>
    <cellStyle name="Normal 6 2 2 2" xfId="196" xr:uid="{00000000-0005-0000-0000-0000C7000000}"/>
    <cellStyle name="Normal 6 2 2 2 2" xfId="371" xr:uid="{00000000-0005-0000-0000-0000C8000000}"/>
    <cellStyle name="Normal 6 2 2 3" xfId="370" xr:uid="{00000000-0005-0000-0000-0000C9000000}"/>
    <cellStyle name="Normal 6 2 3" xfId="197" xr:uid="{00000000-0005-0000-0000-0000CA000000}"/>
    <cellStyle name="Normal 6 2 3 2" xfId="372" xr:uid="{00000000-0005-0000-0000-0000CB000000}"/>
    <cellStyle name="Normal 6 2 4" xfId="369" xr:uid="{00000000-0005-0000-0000-0000CC000000}"/>
    <cellStyle name="Normal 6 3" xfId="198" xr:uid="{00000000-0005-0000-0000-0000CD000000}"/>
    <cellStyle name="Normal 6 3 2" xfId="199" xr:uid="{00000000-0005-0000-0000-0000CE000000}"/>
    <cellStyle name="Normal 6 3 2 2" xfId="374" xr:uid="{00000000-0005-0000-0000-0000CF000000}"/>
    <cellStyle name="Normal 6 3 3" xfId="373" xr:uid="{00000000-0005-0000-0000-0000D0000000}"/>
    <cellStyle name="Normal 6 4" xfId="200" xr:uid="{00000000-0005-0000-0000-0000D1000000}"/>
    <cellStyle name="Normal 6 4 2" xfId="375" xr:uid="{00000000-0005-0000-0000-0000D2000000}"/>
    <cellStyle name="Normal 6 5" xfId="368" xr:uid="{00000000-0005-0000-0000-0000D3000000}"/>
    <cellStyle name="Normal 7" xfId="201" xr:uid="{00000000-0005-0000-0000-0000D4000000}"/>
    <cellStyle name="Normal 7 2 2" xfId="405" xr:uid="{787785A2-961F-49BA-979B-57DB35A39928}"/>
    <cellStyle name="Normal 8" xfId="202" xr:uid="{00000000-0005-0000-0000-0000D5000000}"/>
    <cellStyle name="Normal 8 2" xfId="203" xr:uid="{00000000-0005-0000-0000-0000D6000000}"/>
    <cellStyle name="Normal 8 2 2" xfId="377" xr:uid="{00000000-0005-0000-0000-0000D7000000}"/>
    <cellStyle name="Normal 8 3" xfId="376" xr:uid="{00000000-0005-0000-0000-0000D8000000}"/>
    <cellStyle name="Normal 9" xfId="204" xr:uid="{00000000-0005-0000-0000-0000D9000000}"/>
    <cellStyle name="Normal 9 2" xfId="205" xr:uid="{00000000-0005-0000-0000-0000DA000000}"/>
    <cellStyle name="Normal 9 2 2" xfId="379" xr:uid="{00000000-0005-0000-0000-0000DB000000}"/>
    <cellStyle name="Normal 9 3" xfId="378" xr:uid="{00000000-0005-0000-0000-0000DC000000}"/>
    <cellStyle name="Normal_21 Exh B" xfId="206" xr:uid="{00000000-0005-0000-0000-0000DD000000}"/>
    <cellStyle name="Normal_AR workpaper --2002 Def Tax Exp by Account 8-14-02" xfId="380" xr:uid="{00000000-0005-0000-0000-0000DE000000}"/>
    <cellStyle name="Normal_ATC Projected 2008 Monthly Plant Balances for Attachment O 2 (2)" xfId="207" xr:uid="{00000000-0005-0000-0000-0000DF000000}"/>
    <cellStyle name="Normal_Attachment GG Example 8 26 09" xfId="208" xr:uid="{00000000-0005-0000-0000-0000E0000000}"/>
    <cellStyle name="Normal_Attachment GG Template ER11-28 11-18-10" xfId="209" xr:uid="{00000000-0005-0000-0000-0000E1000000}"/>
    <cellStyle name="Normal_Attachment O Support - 2004 True-up" xfId="210" xr:uid="{00000000-0005-0000-0000-0000E2000000}"/>
    <cellStyle name="Normal_Attachment Os for 2002 True-up" xfId="211" xr:uid="{00000000-0005-0000-0000-0000E3000000}"/>
    <cellStyle name="Normal_Schedule O Info for Mike" xfId="212" xr:uid="{00000000-0005-0000-0000-0000E4000000}"/>
    <cellStyle name="Output1_Back" xfId="213" xr:uid="{00000000-0005-0000-0000-0000E5000000}"/>
    <cellStyle name="p" xfId="214" xr:uid="{00000000-0005-0000-0000-0000E6000000}"/>
    <cellStyle name="p_2010 Attachment O  GG_082709" xfId="215" xr:uid="{00000000-0005-0000-0000-0000E7000000}"/>
    <cellStyle name="p_2010 Attachment O Template Supporting Work Papers_ITC Midwest" xfId="216" xr:uid="{00000000-0005-0000-0000-0000E8000000}"/>
    <cellStyle name="p_2010 Attachment O Template Supporting Work Papers_ITCTransmission" xfId="217" xr:uid="{00000000-0005-0000-0000-0000E9000000}"/>
    <cellStyle name="p_2010 Attachment O Template Supporting Work Papers_METC" xfId="218" xr:uid="{00000000-0005-0000-0000-0000EA000000}"/>
    <cellStyle name="p_2Mod11" xfId="219" xr:uid="{00000000-0005-0000-0000-0000EB000000}"/>
    <cellStyle name="p_aavidmod11.xls Chart 1" xfId="220" xr:uid="{00000000-0005-0000-0000-0000EC000000}"/>
    <cellStyle name="p_aavidmod11.xls Chart 2" xfId="221" xr:uid="{00000000-0005-0000-0000-0000ED000000}"/>
    <cellStyle name="p_Attachment O &amp; GG" xfId="222" xr:uid="{00000000-0005-0000-0000-0000EE000000}"/>
    <cellStyle name="p_charts for capm" xfId="223" xr:uid="{00000000-0005-0000-0000-0000EF000000}"/>
    <cellStyle name="p_DCF" xfId="224" xr:uid="{00000000-0005-0000-0000-0000F0000000}"/>
    <cellStyle name="p_DCF_2Mod11" xfId="225" xr:uid="{00000000-0005-0000-0000-0000F1000000}"/>
    <cellStyle name="p_DCF_aavidmod11.xls Chart 1" xfId="226" xr:uid="{00000000-0005-0000-0000-0000F2000000}"/>
    <cellStyle name="p_DCF_aavidmod11.xls Chart 2" xfId="227" xr:uid="{00000000-0005-0000-0000-0000F3000000}"/>
    <cellStyle name="p_DCF_charts for capm" xfId="228" xr:uid="{00000000-0005-0000-0000-0000F4000000}"/>
    <cellStyle name="p_DCF_DCF5" xfId="229" xr:uid="{00000000-0005-0000-0000-0000F5000000}"/>
    <cellStyle name="p_DCF_Template2" xfId="230" xr:uid="{00000000-0005-0000-0000-0000F6000000}"/>
    <cellStyle name="p_DCF_Template2_1" xfId="231" xr:uid="{00000000-0005-0000-0000-0000F7000000}"/>
    <cellStyle name="p_DCF_VERA" xfId="232" xr:uid="{00000000-0005-0000-0000-0000F8000000}"/>
    <cellStyle name="p_DCF_VERA_1" xfId="233" xr:uid="{00000000-0005-0000-0000-0000F9000000}"/>
    <cellStyle name="p_DCF_VERA_1_Template2" xfId="234" xr:uid="{00000000-0005-0000-0000-0000FA000000}"/>
    <cellStyle name="p_DCF_VERA_aavidmod11.xls Chart 2" xfId="235" xr:uid="{00000000-0005-0000-0000-0000FB000000}"/>
    <cellStyle name="p_DCF_VERA_Model02" xfId="236" xr:uid="{00000000-0005-0000-0000-0000FC000000}"/>
    <cellStyle name="p_DCF_VERA_Template2" xfId="237" xr:uid="{00000000-0005-0000-0000-0000FD000000}"/>
    <cellStyle name="p_DCF_VERA_VERA" xfId="238" xr:uid="{00000000-0005-0000-0000-0000FE000000}"/>
    <cellStyle name="p_DCF_VERA_VERA_1" xfId="239" xr:uid="{00000000-0005-0000-0000-0000FF000000}"/>
    <cellStyle name="p_DCF_VERA_VERA_2" xfId="240" xr:uid="{00000000-0005-0000-0000-000000010000}"/>
    <cellStyle name="p_DCF_VERA_VERA_Template2" xfId="241" xr:uid="{00000000-0005-0000-0000-000001010000}"/>
    <cellStyle name="p_DCF5" xfId="242" xr:uid="{00000000-0005-0000-0000-000002010000}"/>
    <cellStyle name="p_ITC Great Plains Formula 1-12-09a" xfId="243" xr:uid="{00000000-0005-0000-0000-000003010000}"/>
    <cellStyle name="p_ITCM 2010 Template" xfId="244" xr:uid="{00000000-0005-0000-0000-000004010000}"/>
    <cellStyle name="p_ITCMW 2009 Rate" xfId="245" xr:uid="{00000000-0005-0000-0000-000005010000}"/>
    <cellStyle name="p_ITCMW 2010 Rate_083109" xfId="246" xr:uid="{00000000-0005-0000-0000-000006010000}"/>
    <cellStyle name="p_ITCOP 2010 Rate_083109" xfId="247" xr:uid="{00000000-0005-0000-0000-000007010000}"/>
    <cellStyle name="p_ITCT 2009 Rate" xfId="248" xr:uid="{00000000-0005-0000-0000-000008010000}"/>
    <cellStyle name="p_ITCT New 2010 Attachment O &amp; GG_111209NL" xfId="249" xr:uid="{00000000-0005-0000-0000-000009010000}"/>
    <cellStyle name="p_METC 2010 Rate_083109" xfId="250" xr:uid="{00000000-0005-0000-0000-00000A010000}"/>
    <cellStyle name="p_Template2" xfId="251" xr:uid="{00000000-0005-0000-0000-00000B010000}"/>
    <cellStyle name="p_Template2_1" xfId="252" xr:uid="{00000000-0005-0000-0000-00000C010000}"/>
    <cellStyle name="p_VERA" xfId="253" xr:uid="{00000000-0005-0000-0000-00000D010000}"/>
    <cellStyle name="p_VERA_1" xfId="254" xr:uid="{00000000-0005-0000-0000-00000E010000}"/>
    <cellStyle name="p_VERA_1_Template2" xfId="255" xr:uid="{00000000-0005-0000-0000-00000F010000}"/>
    <cellStyle name="p_VERA_aavidmod11.xls Chart 2" xfId="256" xr:uid="{00000000-0005-0000-0000-000010010000}"/>
    <cellStyle name="p_VERA_Model02" xfId="257" xr:uid="{00000000-0005-0000-0000-000011010000}"/>
    <cellStyle name="p_VERA_Template2" xfId="258" xr:uid="{00000000-0005-0000-0000-000012010000}"/>
    <cellStyle name="p_VERA_VERA" xfId="259" xr:uid="{00000000-0005-0000-0000-000013010000}"/>
    <cellStyle name="p_VERA_VERA_1" xfId="260" xr:uid="{00000000-0005-0000-0000-000014010000}"/>
    <cellStyle name="p_VERA_VERA_2" xfId="261" xr:uid="{00000000-0005-0000-0000-000015010000}"/>
    <cellStyle name="p_VERA_VERA_Template2" xfId="262" xr:uid="{00000000-0005-0000-0000-000016010000}"/>
    <cellStyle name="p1" xfId="263" xr:uid="{00000000-0005-0000-0000-000017010000}"/>
    <cellStyle name="p2" xfId="264" xr:uid="{00000000-0005-0000-0000-000018010000}"/>
    <cellStyle name="p3" xfId="265" xr:uid="{00000000-0005-0000-0000-000019010000}"/>
    <cellStyle name="Percent" xfId="266" builtinId="5"/>
    <cellStyle name="Percent %" xfId="267" xr:uid="{00000000-0005-0000-0000-00001B010000}"/>
    <cellStyle name="Percent % Long Underline" xfId="268" xr:uid="{00000000-0005-0000-0000-00001C010000}"/>
    <cellStyle name="Percent (0)" xfId="269" xr:uid="{00000000-0005-0000-0000-00001D010000}"/>
    <cellStyle name="Percent [0]" xfId="270" xr:uid="{00000000-0005-0000-0000-00001E010000}"/>
    <cellStyle name="Percent [1]" xfId="271" xr:uid="{00000000-0005-0000-0000-00001F010000}"/>
    <cellStyle name="Percent [2]" xfId="272" xr:uid="{00000000-0005-0000-0000-000020010000}"/>
    <cellStyle name="Percent [3]" xfId="273" xr:uid="{00000000-0005-0000-0000-000021010000}"/>
    <cellStyle name="Percent 0.0%" xfId="274" xr:uid="{00000000-0005-0000-0000-000022010000}"/>
    <cellStyle name="Percent 0.0% Long Underline" xfId="275" xr:uid="{00000000-0005-0000-0000-000023010000}"/>
    <cellStyle name="Percent 0.00%" xfId="276" xr:uid="{00000000-0005-0000-0000-000024010000}"/>
    <cellStyle name="Percent 0.00% Long Underline" xfId="277" xr:uid="{00000000-0005-0000-0000-000025010000}"/>
    <cellStyle name="Percent 0.000%" xfId="278" xr:uid="{00000000-0005-0000-0000-000026010000}"/>
    <cellStyle name="Percent 0.000% Long Underline" xfId="279" xr:uid="{00000000-0005-0000-0000-000027010000}"/>
    <cellStyle name="Percent 0.0000%" xfId="280" xr:uid="{00000000-0005-0000-0000-000028010000}"/>
    <cellStyle name="Percent 0.0000% Long Underline" xfId="281" xr:uid="{00000000-0005-0000-0000-000029010000}"/>
    <cellStyle name="Percent 10" xfId="408" xr:uid="{12B21656-517A-49E7-9007-2762C81B63D0}"/>
    <cellStyle name="Percent 11" xfId="409" xr:uid="{8D49C140-A9FB-4B95-B78A-6A368620C717}"/>
    <cellStyle name="Percent 11 2" xfId="429" xr:uid="{4B6F6CA2-CD84-4F5D-9139-629FB96732CE}"/>
    <cellStyle name="Percent 11 3" xfId="483" xr:uid="{527C3990-3C40-4CB6-8B3D-7376CDC1C424}"/>
    <cellStyle name="Percent 12" xfId="480" xr:uid="{F4181D48-B06B-4AA0-BD30-D4D3ADA0EE12}"/>
    <cellStyle name="Percent 2" xfId="282" xr:uid="{00000000-0005-0000-0000-00002A010000}"/>
    <cellStyle name="Percent 2 2" xfId="283" xr:uid="{00000000-0005-0000-0000-00002B010000}"/>
    <cellStyle name="Percent 2 2 2" xfId="407" xr:uid="{21F21245-F044-4A15-BFDB-732AED2ECECA}"/>
    <cellStyle name="Percent 2 3" xfId="446" xr:uid="{FAD63AE5-EC18-43F6-B840-8A7E239683F5}"/>
    <cellStyle name="Percent 3" xfId="284" xr:uid="{00000000-0005-0000-0000-00002C010000}"/>
    <cellStyle name="Percent 3 2" xfId="285" xr:uid="{00000000-0005-0000-0000-00002D010000}"/>
    <cellStyle name="Percent 4" xfId="286" xr:uid="{00000000-0005-0000-0000-00002E010000}"/>
    <cellStyle name="Percent 5" xfId="287" xr:uid="{00000000-0005-0000-0000-00002F010000}"/>
    <cellStyle name="Percent 6" xfId="288" xr:uid="{00000000-0005-0000-0000-000030010000}"/>
    <cellStyle name="Percent 7" xfId="289" xr:uid="{00000000-0005-0000-0000-000031010000}"/>
    <cellStyle name="Percent 8" xfId="413" xr:uid="{C4935AA7-43F4-46C3-AB48-CA57BA2F5EBC}"/>
    <cellStyle name="Percent 8 2" xfId="386" xr:uid="{70B09C38-DA10-4D10-9DCF-F11C0A51A886}"/>
    <cellStyle name="Percent 8 2 2" xfId="419" xr:uid="{7B5344E0-DA1E-4CA7-8D60-B4E7637B9E08}"/>
    <cellStyle name="Percent 8 2 2 2" xfId="472" xr:uid="{3D7E318B-C0AC-4EE0-BD1C-4FD01061918B}"/>
    <cellStyle name="Percent 9" xfId="399" xr:uid="{30B6D19D-6AC8-470F-A8D4-E51256847510}"/>
    <cellStyle name="Percent 9 2" xfId="424" xr:uid="{2677BA2D-A432-462C-9F1A-CB6C2DE36B8C}"/>
    <cellStyle name="Percent 9 3" xfId="438" xr:uid="{23E1E689-DFEF-4DEC-B43A-5EABDF9FCFE5}"/>
    <cellStyle name="Percent 9 4" xfId="479" xr:uid="{87AE147B-F464-451C-A998-C22254874EB8}"/>
    <cellStyle name="Percent Input" xfId="290" xr:uid="{00000000-0005-0000-0000-000032010000}"/>
    <cellStyle name="Percent0" xfId="291" xr:uid="{00000000-0005-0000-0000-000033010000}"/>
    <cellStyle name="Percent1" xfId="292" xr:uid="{00000000-0005-0000-0000-000034010000}"/>
    <cellStyle name="Percent2" xfId="293" xr:uid="{00000000-0005-0000-0000-000035010000}"/>
    <cellStyle name="PSChar" xfId="294" xr:uid="{00000000-0005-0000-0000-000036010000}"/>
    <cellStyle name="PSDate" xfId="295" xr:uid="{00000000-0005-0000-0000-000037010000}"/>
    <cellStyle name="PSDec" xfId="296" xr:uid="{00000000-0005-0000-0000-000038010000}"/>
    <cellStyle name="PSdesc" xfId="297" xr:uid="{00000000-0005-0000-0000-000039010000}"/>
    <cellStyle name="PSHeading" xfId="298" xr:uid="{00000000-0005-0000-0000-00003A010000}"/>
    <cellStyle name="PSInt" xfId="299" xr:uid="{00000000-0005-0000-0000-00003B010000}"/>
    <cellStyle name="PSSpacer" xfId="300" xr:uid="{00000000-0005-0000-0000-00003C010000}"/>
    <cellStyle name="PStest" xfId="301" xr:uid="{00000000-0005-0000-0000-00003D010000}"/>
    <cellStyle name="R00A" xfId="302" xr:uid="{00000000-0005-0000-0000-00003E010000}"/>
    <cellStyle name="R00B" xfId="303" xr:uid="{00000000-0005-0000-0000-00003F010000}"/>
    <cellStyle name="R00L" xfId="304" xr:uid="{00000000-0005-0000-0000-000040010000}"/>
    <cellStyle name="R01A" xfId="305" xr:uid="{00000000-0005-0000-0000-000041010000}"/>
    <cellStyle name="R01B" xfId="306" xr:uid="{00000000-0005-0000-0000-000042010000}"/>
    <cellStyle name="R01H" xfId="307" xr:uid="{00000000-0005-0000-0000-000043010000}"/>
    <cellStyle name="R01L" xfId="308" xr:uid="{00000000-0005-0000-0000-000044010000}"/>
    <cellStyle name="R02A" xfId="309" xr:uid="{00000000-0005-0000-0000-000045010000}"/>
    <cellStyle name="R02B" xfId="310" xr:uid="{00000000-0005-0000-0000-000046010000}"/>
    <cellStyle name="R02H" xfId="311" xr:uid="{00000000-0005-0000-0000-000047010000}"/>
    <cellStyle name="R02L" xfId="312" xr:uid="{00000000-0005-0000-0000-000048010000}"/>
    <cellStyle name="R03A" xfId="313" xr:uid="{00000000-0005-0000-0000-000049010000}"/>
    <cellStyle name="R03B" xfId="314" xr:uid="{00000000-0005-0000-0000-00004A010000}"/>
    <cellStyle name="R03H" xfId="315" xr:uid="{00000000-0005-0000-0000-00004B010000}"/>
    <cellStyle name="R03L" xfId="316" xr:uid="{00000000-0005-0000-0000-00004C010000}"/>
    <cellStyle name="R04A" xfId="317" xr:uid="{00000000-0005-0000-0000-00004D010000}"/>
    <cellStyle name="R04B" xfId="318" xr:uid="{00000000-0005-0000-0000-00004E010000}"/>
    <cellStyle name="R04H" xfId="319" xr:uid="{00000000-0005-0000-0000-00004F010000}"/>
    <cellStyle name="R04L" xfId="320" xr:uid="{00000000-0005-0000-0000-000050010000}"/>
    <cellStyle name="R05A" xfId="321" xr:uid="{00000000-0005-0000-0000-000051010000}"/>
    <cellStyle name="R05B" xfId="322" xr:uid="{00000000-0005-0000-0000-000052010000}"/>
    <cellStyle name="R05H" xfId="323" xr:uid="{00000000-0005-0000-0000-000053010000}"/>
    <cellStyle name="R05L" xfId="324" xr:uid="{00000000-0005-0000-0000-000054010000}"/>
    <cellStyle name="R05L 2" xfId="325" xr:uid="{00000000-0005-0000-0000-000055010000}"/>
    <cellStyle name="R06A" xfId="326" xr:uid="{00000000-0005-0000-0000-000056010000}"/>
    <cellStyle name="R06B" xfId="327" xr:uid="{00000000-0005-0000-0000-000057010000}"/>
    <cellStyle name="R06H" xfId="328" xr:uid="{00000000-0005-0000-0000-000058010000}"/>
    <cellStyle name="R06L" xfId="329" xr:uid="{00000000-0005-0000-0000-000059010000}"/>
    <cellStyle name="R07A" xfId="330" xr:uid="{00000000-0005-0000-0000-00005A010000}"/>
    <cellStyle name="R07B" xfId="331" xr:uid="{00000000-0005-0000-0000-00005B010000}"/>
    <cellStyle name="R07H" xfId="332" xr:uid="{00000000-0005-0000-0000-00005C010000}"/>
    <cellStyle name="R07L" xfId="333" xr:uid="{00000000-0005-0000-0000-00005D010000}"/>
    <cellStyle name="rborder" xfId="334" xr:uid="{00000000-0005-0000-0000-00005E010000}"/>
    <cellStyle name="red" xfId="335" xr:uid="{00000000-0005-0000-0000-00005F010000}"/>
    <cellStyle name="s_HardInc " xfId="336" xr:uid="{00000000-0005-0000-0000-000060010000}"/>
    <cellStyle name="s_HardInc _ITC Great Plains Formula 1-12-09a" xfId="337" xr:uid="{00000000-0005-0000-0000-000061010000}"/>
    <cellStyle name="SAPHierarchyCell4" xfId="396" xr:uid="{3C82D041-4ADD-454B-B7A6-0C70D04FE2A6}"/>
    <cellStyle name="scenario" xfId="338" xr:uid="{00000000-0005-0000-0000-000062010000}"/>
    <cellStyle name="SECTION" xfId="339" xr:uid="{00000000-0005-0000-0000-000063010000}"/>
    <cellStyle name="Sheetmult" xfId="340" xr:uid="{00000000-0005-0000-0000-000064010000}"/>
    <cellStyle name="Shtmultx" xfId="341" xr:uid="{00000000-0005-0000-0000-000065010000}"/>
    <cellStyle name="Style 1" xfId="342" xr:uid="{00000000-0005-0000-0000-000066010000}"/>
    <cellStyle name="STYLE1" xfId="343" xr:uid="{00000000-0005-0000-0000-000067010000}"/>
    <cellStyle name="STYLE2" xfId="344" xr:uid="{00000000-0005-0000-0000-000068010000}"/>
    <cellStyle name="SubHeader" xfId="448" xr:uid="{C8D32B6D-C5FD-4CD4-A85D-20F3B48A9D0F}"/>
    <cellStyle name="SubTotalNumber" xfId="453" xr:uid="{26121D4D-8404-4A80-9293-EC9EF13196B6}"/>
    <cellStyle name="System Defined" xfId="345" xr:uid="{00000000-0005-0000-0000-000069010000}"/>
    <cellStyle name="Table (Normal)" xfId="461" xr:uid="{8AE600F5-B1D4-4521-9D7F-CA1950E30058}"/>
    <cellStyle name="TableHeading" xfId="346" xr:uid="{00000000-0005-0000-0000-00006A010000}"/>
    <cellStyle name="tb" xfId="347" xr:uid="{00000000-0005-0000-0000-00006B010000}"/>
    <cellStyle name="TextNumber" xfId="452" xr:uid="{8DD0A89F-C65E-45DE-914B-2C35A2025286}"/>
    <cellStyle name="TextRate" xfId="456" xr:uid="{E2C29F41-494A-4456-AEE1-C7C258687C1D}"/>
    <cellStyle name="Tickmark" xfId="348" xr:uid="{00000000-0005-0000-0000-00006C010000}"/>
    <cellStyle name="Title1" xfId="349" xr:uid="{00000000-0005-0000-0000-00006D010000}"/>
    <cellStyle name="top" xfId="350" xr:uid="{00000000-0005-0000-0000-00006E010000}"/>
    <cellStyle name="Total" xfId="351" builtinId="25" customBuiltin="1"/>
    <cellStyle name="TotalNumber" xfId="454" xr:uid="{7E51F638-8E35-4C3A-B122-F0172B852149}"/>
    <cellStyle name="TotalText" xfId="455" xr:uid="{2B09F343-2FC3-43C1-BB8A-AD11E7BC8E85}"/>
    <cellStyle name="UnitHeader" xfId="449" xr:uid="{A9ADCADB-2100-40E3-9F77-9A5362557810}"/>
    <cellStyle name="w" xfId="352" xr:uid="{00000000-0005-0000-0000-000070010000}"/>
    <cellStyle name="XComma" xfId="353" xr:uid="{00000000-0005-0000-0000-000071010000}"/>
    <cellStyle name="XComma 0.0" xfId="354" xr:uid="{00000000-0005-0000-0000-000072010000}"/>
    <cellStyle name="XComma 0.00" xfId="355" xr:uid="{00000000-0005-0000-0000-000073010000}"/>
    <cellStyle name="XComma 0.000" xfId="356" xr:uid="{00000000-0005-0000-0000-000074010000}"/>
    <cellStyle name="XCurrency" xfId="357" xr:uid="{00000000-0005-0000-0000-000075010000}"/>
    <cellStyle name="XCurrency 0.0" xfId="358" xr:uid="{00000000-0005-0000-0000-000076010000}"/>
    <cellStyle name="XCurrency 0.00" xfId="359" xr:uid="{00000000-0005-0000-0000-000077010000}"/>
    <cellStyle name="XCurrency 0.000" xfId="360" xr:uid="{00000000-0005-0000-0000-000078010000}"/>
    <cellStyle name="yra" xfId="361" xr:uid="{00000000-0005-0000-0000-000079010000}"/>
    <cellStyle name="yrActual" xfId="362" xr:uid="{00000000-0005-0000-0000-00007A010000}"/>
    <cellStyle name="yre" xfId="363" xr:uid="{00000000-0005-0000-0000-00007B010000}"/>
    <cellStyle name="yrExpect" xfId="364" xr:uid="{00000000-0005-0000-0000-00007C010000}"/>
  </cellStyles>
  <dxfs count="2">
    <dxf>
      <fill>
        <patternFill patternType="solid">
          <bgColor rgb="FFFFFFFF"/>
        </patternFill>
      </fill>
    </dxf>
    <dxf>
      <fill>
        <patternFill patternType="solid">
          <bgColor rgb="FFCCEEFF"/>
        </patternFill>
      </fill>
    </dxf>
  </dxfs>
  <tableStyles count="1" defaultTableStyle="TableStyleMedium2" defaultPivotStyle="PivotStyleLight16">
    <tableStyle name="tableStyle1" pivot="0" count="2" xr9:uid="{9D38FF59-509A-4BBA-B0D5-96EC07B60DB9}">
      <tableStyleElement type="firstRowStripe" dxfId="1"/>
      <tableStyleElement type="secondRowStripe" dxfId="0"/>
    </tableStyle>
  </tableStyles>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819150</xdr:colOff>
          <xdr:row>15</xdr:row>
          <xdr:rowOff>104775</xdr:rowOff>
        </xdr:from>
        <xdr:to>
          <xdr:col>4</xdr:col>
          <xdr:colOff>85725</xdr:colOff>
          <xdr:row>19</xdr:row>
          <xdr:rowOff>85725</xdr:rowOff>
        </xdr:to>
        <xdr:sp macro="" textlink="">
          <xdr:nvSpPr>
            <xdr:cNvPr id="37890" name="Object 2" hidden="1">
              <a:extLst>
                <a:ext uri="{63B3BB69-23CF-44E3-9099-C40C66FF867C}">
                  <a14:compatExt spid="_x0000_s37890"/>
                </a:ext>
                <a:ext uri="{FF2B5EF4-FFF2-40B4-BE49-F238E27FC236}">
                  <a16:creationId xmlns:a16="http://schemas.microsoft.com/office/drawing/2014/main" id="{00000000-0008-0000-0E00-0000029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0</xdr:colOff>
      <xdr:row>13</xdr:row>
      <xdr:rowOff>0</xdr:rowOff>
    </xdr:from>
    <xdr:to>
      <xdr:col>38</xdr:col>
      <xdr:colOff>401890</xdr:colOff>
      <xdr:row>24</xdr:row>
      <xdr:rowOff>143187</xdr:rowOff>
    </xdr:to>
    <xdr:pic>
      <xdr:nvPicPr>
        <xdr:cNvPr id="2" name="Picture 1">
          <a:extLst>
            <a:ext uri="{FF2B5EF4-FFF2-40B4-BE49-F238E27FC236}">
              <a16:creationId xmlns:a16="http://schemas.microsoft.com/office/drawing/2014/main" id="{813098C0-D4BA-4204-BFC1-5F1C459E9EE7}"/>
            </a:ext>
          </a:extLst>
        </xdr:cNvPr>
        <xdr:cNvPicPr>
          <a:picLocks noChangeAspect="1"/>
        </xdr:cNvPicPr>
      </xdr:nvPicPr>
      <xdr:blipFill>
        <a:blip xmlns:r="http://schemas.openxmlformats.org/officeDocument/2006/relationships" r:embed="rId1"/>
        <a:stretch>
          <a:fillRect/>
        </a:stretch>
      </xdr:blipFill>
      <xdr:spPr>
        <a:xfrm>
          <a:off x="19516725" y="2162175"/>
          <a:ext cx="13184440" cy="2238687"/>
        </a:xfrm>
        <a:prstGeom prst="rect">
          <a:avLst/>
        </a:prstGeom>
      </xdr:spPr>
    </xdr:pic>
    <xdr:clientData/>
  </xdr:twoCellAnchor>
  <xdr:twoCellAnchor editAs="oneCell">
    <xdr:from>
      <xdr:col>16</xdr:col>
      <xdr:colOff>0</xdr:colOff>
      <xdr:row>29</xdr:row>
      <xdr:rowOff>0</xdr:rowOff>
    </xdr:from>
    <xdr:to>
      <xdr:col>39</xdr:col>
      <xdr:colOff>20918</xdr:colOff>
      <xdr:row>37</xdr:row>
      <xdr:rowOff>124055</xdr:rowOff>
    </xdr:to>
    <xdr:pic>
      <xdr:nvPicPr>
        <xdr:cNvPr id="3" name="Picture 2">
          <a:extLst>
            <a:ext uri="{FF2B5EF4-FFF2-40B4-BE49-F238E27FC236}">
              <a16:creationId xmlns:a16="http://schemas.microsoft.com/office/drawing/2014/main" id="{B1B26DED-0DB8-4B74-85D6-C018B369A899}"/>
            </a:ext>
          </a:extLst>
        </xdr:cNvPr>
        <xdr:cNvPicPr>
          <a:picLocks noChangeAspect="1"/>
        </xdr:cNvPicPr>
      </xdr:nvPicPr>
      <xdr:blipFill>
        <a:blip xmlns:r="http://schemas.openxmlformats.org/officeDocument/2006/relationships" r:embed="rId2"/>
        <a:stretch>
          <a:fillRect/>
        </a:stretch>
      </xdr:blipFill>
      <xdr:spPr>
        <a:xfrm>
          <a:off x="19516725" y="5210175"/>
          <a:ext cx="13384493" cy="1648055"/>
        </a:xfrm>
        <a:prstGeom prst="rect">
          <a:avLst/>
        </a:prstGeom>
      </xdr:spPr>
    </xdr:pic>
    <xdr:clientData/>
  </xdr:twoCellAnchor>
  <xdr:twoCellAnchor editAs="oneCell">
    <xdr:from>
      <xdr:col>16</xdr:col>
      <xdr:colOff>0</xdr:colOff>
      <xdr:row>40</xdr:row>
      <xdr:rowOff>0</xdr:rowOff>
    </xdr:from>
    <xdr:to>
      <xdr:col>27</xdr:col>
      <xdr:colOff>209550</xdr:colOff>
      <xdr:row>45</xdr:row>
      <xdr:rowOff>114300</xdr:rowOff>
    </xdr:to>
    <xdr:pic>
      <xdr:nvPicPr>
        <xdr:cNvPr id="4" name="Picture 3">
          <a:extLst>
            <a:ext uri="{FF2B5EF4-FFF2-40B4-BE49-F238E27FC236}">
              <a16:creationId xmlns:a16="http://schemas.microsoft.com/office/drawing/2014/main" id="{023B1618-F65E-49B1-A9BC-762A616C6F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16725" y="7305675"/>
          <a:ext cx="660082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5.bin"/><Relationship Id="rId1" Type="http://schemas.openxmlformats.org/officeDocument/2006/relationships/printerSettings" Target="../printerSettings/printerSettings20.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8.bin"/><Relationship Id="rId1" Type="http://schemas.openxmlformats.org/officeDocument/2006/relationships/printerSettings" Target="../printerSettings/printerSettings23.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279"/>
  <sheetViews>
    <sheetView tabSelected="1" zoomScaleNormal="100" workbookViewId="0"/>
  </sheetViews>
  <sheetFormatPr defaultColWidth="8.88671875" defaultRowHeight="12.75"/>
  <cols>
    <col min="1" max="1" width="5.77734375" style="15" customWidth="1"/>
    <col min="2" max="2" width="56" style="15" customWidth="1"/>
    <col min="3" max="3" width="47.44140625" style="15" bestFit="1" customWidth="1"/>
    <col min="4" max="4" width="16.33203125" style="15" customWidth="1"/>
    <col min="5" max="5" width="5.77734375" style="15" customWidth="1"/>
    <col min="6" max="6" width="7.33203125" style="15" customWidth="1"/>
    <col min="7" max="7" width="16.77734375" style="15" customWidth="1"/>
    <col min="8" max="8" width="4.88671875" style="15" customWidth="1"/>
    <col min="9" max="9" width="16.33203125" style="15" customWidth="1"/>
    <col min="10" max="10" width="2.6640625" style="15" customWidth="1"/>
    <col min="11" max="11" width="11.44140625" style="15" customWidth="1"/>
    <col min="12" max="12" width="14.44140625" style="15" bestFit="1" customWidth="1"/>
    <col min="13" max="13" width="14.6640625" style="15" bestFit="1" customWidth="1"/>
    <col min="14" max="16384" width="8.88671875" style="15"/>
  </cols>
  <sheetData>
    <row r="1" spans="1:11">
      <c r="A1" s="143"/>
      <c r="B1" s="143"/>
      <c r="C1" s="143"/>
      <c r="D1" s="143"/>
      <c r="E1" s="143"/>
      <c r="F1" s="143"/>
      <c r="G1" s="143"/>
      <c r="H1" s="143"/>
      <c r="I1" s="143"/>
      <c r="J1" s="143"/>
      <c r="K1" s="144" t="s">
        <v>175</v>
      </c>
    </row>
    <row r="2" spans="1:11">
      <c r="A2" s="143"/>
      <c r="B2" s="143" t="s">
        <v>507</v>
      </c>
      <c r="C2" s="143"/>
      <c r="D2" s="143"/>
      <c r="E2" s="143"/>
      <c r="F2" s="143"/>
      <c r="G2" s="143"/>
      <c r="H2" s="143"/>
      <c r="I2" s="143"/>
      <c r="J2" s="143"/>
      <c r="K2" s="143"/>
    </row>
    <row r="3" spans="1:11">
      <c r="A3" s="36"/>
      <c r="B3" s="28" t="s">
        <v>9</v>
      </c>
      <c r="C3" s="281" t="str">
        <f>+'Attachment H'!D5</f>
        <v>Gridliance High Plains LLC</v>
      </c>
      <c r="D3" s="145" t="s">
        <v>91</v>
      </c>
      <c r="E3" s="28"/>
      <c r="F3" s="28"/>
      <c r="G3" s="146"/>
      <c r="H3" s="147"/>
      <c r="I3" s="148"/>
      <c r="J3" s="149"/>
      <c r="K3" s="21" t="s">
        <v>1139</v>
      </c>
    </row>
    <row r="4" spans="1:11">
      <c r="A4" s="36"/>
      <c r="C4" s="29"/>
      <c r="D4" s="32" t="s">
        <v>160</v>
      </c>
      <c r="E4" s="29"/>
      <c r="F4" s="29"/>
      <c r="G4" s="29"/>
      <c r="H4" s="150"/>
      <c r="I4" s="150"/>
      <c r="J4" s="151"/>
      <c r="K4" s="151"/>
    </row>
    <row r="5" spans="1:11" ht="15.75">
      <c r="A5" s="36"/>
      <c r="B5" s="152"/>
      <c r="C5" s="151"/>
      <c r="D5" s="451" t="s">
        <v>1098</v>
      </c>
      <c r="E5" s="151"/>
      <c r="F5" s="151"/>
      <c r="G5" s="151"/>
      <c r="H5" s="151"/>
      <c r="I5" s="151"/>
      <c r="J5" s="151"/>
      <c r="K5" s="151"/>
    </row>
    <row r="6" spans="1:11" ht="13.5">
      <c r="B6" s="152"/>
      <c r="J6" s="153"/>
      <c r="K6" s="153"/>
    </row>
    <row r="7" spans="1:11">
      <c r="A7" s="145"/>
      <c r="C7" s="151"/>
      <c r="D7" s="154"/>
      <c r="E7" s="151"/>
      <c r="F7" s="151"/>
      <c r="G7" s="151"/>
      <c r="H7" s="151"/>
      <c r="I7" s="151"/>
      <c r="J7" s="151"/>
      <c r="K7" s="151"/>
    </row>
    <row r="8" spans="1:11">
      <c r="A8" s="145"/>
      <c r="B8" s="155" t="s">
        <v>11</v>
      </c>
      <c r="C8" s="155" t="s">
        <v>12</v>
      </c>
      <c r="D8" s="155" t="s">
        <v>13</v>
      </c>
      <c r="E8" s="29" t="s">
        <v>10</v>
      </c>
      <c r="F8" s="29"/>
      <c r="G8" s="154" t="s">
        <v>14</v>
      </c>
      <c r="H8" s="29"/>
      <c r="I8" s="154" t="s">
        <v>15</v>
      </c>
      <c r="J8" s="151"/>
      <c r="K8" s="151"/>
    </row>
    <row r="9" spans="1:11">
      <c r="A9" s="145" t="s">
        <v>16</v>
      </c>
      <c r="B9" s="151"/>
      <c r="C9" s="151"/>
      <c r="D9" s="156"/>
      <c r="E9" s="151"/>
      <c r="F9" s="151"/>
      <c r="G9" s="151"/>
      <c r="H9" s="151"/>
      <c r="I9" s="145" t="s">
        <v>17</v>
      </c>
      <c r="J9" s="151"/>
      <c r="K9" s="151"/>
    </row>
    <row r="10" spans="1:11" ht="13.5" thickBot="1">
      <c r="A10" s="33" t="s">
        <v>18</v>
      </c>
      <c r="B10" s="151"/>
      <c r="C10" s="151"/>
      <c r="D10" s="151"/>
      <c r="E10" s="151"/>
      <c r="F10" s="151"/>
      <c r="G10" s="151"/>
      <c r="H10" s="151"/>
      <c r="I10" s="33" t="s">
        <v>19</v>
      </c>
      <c r="J10" s="151"/>
      <c r="K10" s="151"/>
    </row>
    <row r="11" spans="1:11">
      <c r="A11" s="145">
        <v>1</v>
      </c>
      <c r="B11" s="151" t="s">
        <v>318</v>
      </c>
      <c r="C11" s="151" t="s">
        <v>317</v>
      </c>
      <c r="D11" s="157"/>
      <c r="E11" s="151"/>
      <c r="F11" s="151"/>
      <c r="G11" s="151"/>
      <c r="H11" s="151"/>
      <c r="I11" s="158">
        <f>+I172</f>
        <v>2905610.9641205948</v>
      </c>
      <c r="J11" s="151"/>
      <c r="K11" s="158"/>
    </row>
    <row r="12" spans="1:11">
      <c r="A12" s="145"/>
      <c r="B12" s="151"/>
      <c r="C12" s="151"/>
      <c r="D12" s="151"/>
      <c r="E12" s="151"/>
      <c r="F12" s="151"/>
      <c r="G12" s="151"/>
      <c r="H12" s="151"/>
      <c r="I12" s="157"/>
      <c r="J12" s="151"/>
      <c r="K12" s="1096"/>
    </row>
    <row r="13" spans="1:11" ht="13.5" thickBot="1">
      <c r="A13" s="145" t="s">
        <v>10</v>
      </c>
      <c r="B13" s="31" t="s">
        <v>20</v>
      </c>
      <c r="C13" s="37" t="s">
        <v>319</v>
      </c>
      <c r="D13" s="33" t="s">
        <v>21</v>
      </c>
      <c r="E13" s="29"/>
      <c r="F13" s="160" t="s">
        <v>22</v>
      </c>
      <c r="G13" s="160"/>
      <c r="H13" s="151"/>
      <c r="I13" s="157"/>
      <c r="J13" s="151"/>
      <c r="K13" s="151"/>
    </row>
    <row r="14" spans="1:11">
      <c r="A14" s="145">
        <f>+A11+1</f>
        <v>2</v>
      </c>
      <c r="B14" s="31" t="s">
        <v>176</v>
      </c>
      <c r="C14" s="37" t="str">
        <f>"(page 4, line "&amp;A222&amp;")"</f>
        <v>(page 4, line 29)</v>
      </c>
      <c r="D14" s="214">
        <f>I222</f>
        <v>0</v>
      </c>
      <c r="E14" s="29"/>
      <c r="F14" s="29" t="s">
        <v>23</v>
      </c>
      <c r="G14" s="27">
        <f>I191</f>
        <v>1</v>
      </c>
      <c r="H14" s="44"/>
      <c r="I14" s="18">
        <f>+G14*D14</f>
        <v>0</v>
      </c>
      <c r="J14" s="151"/>
      <c r="K14" s="151"/>
    </row>
    <row r="15" spans="1:11">
      <c r="A15" s="145">
        <f>+A14+1</f>
        <v>3</v>
      </c>
      <c r="B15" s="31" t="s">
        <v>177</v>
      </c>
      <c r="C15" s="37" t="str">
        <f>"(page 4, line "&amp;A227&amp;")"</f>
        <v>(page 4, line 33)</v>
      </c>
      <c r="D15" s="214">
        <f>I227</f>
        <v>71271.470000000016</v>
      </c>
      <c r="E15" s="29"/>
      <c r="F15" s="29" t="s">
        <v>23</v>
      </c>
      <c r="G15" s="27">
        <f>+G14</f>
        <v>1</v>
      </c>
      <c r="H15" s="44"/>
      <c r="I15" s="18">
        <f>+G15*D15</f>
        <v>71271.470000000016</v>
      </c>
      <c r="J15" s="151"/>
      <c r="K15" s="151"/>
    </row>
    <row r="16" spans="1:11">
      <c r="A16" s="145">
        <f>+A15+1</f>
        <v>4</v>
      </c>
      <c r="B16" s="31" t="s">
        <v>273</v>
      </c>
      <c r="C16" s="37" t="s">
        <v>868</v>
      </c>
      <c r="D16" s="214">
        <f>+'5-P3 Support'!G68</f>
        <v>0</v>
      </c>
      <c r="E16" s="29"/>
      <c r="F16" s="29" t="s">
        <v>23</v>
      </c>
      <c r="G16" s="27">
        <f>+G15</f>
        <v>1</v>
      </c>
      <c r="H16" s="44"/>
      <c r="I16" s="18">
        <f>+D16*G16</f>
        <v>0</v>
      </c>
      <c r="J16" s="151"/>
      <c r="K16" s="151"/>
    </row>
    <row r="17" spans="1:13">
      <c r="A17" s="145">
        <f>+A16+1</f>
        <v>5</v>
      </c>
      <c r="B17" s="162" t="s">
        <v>419</v>
      </c>
      <c r="C17" s="163" t="s">
        <v>313</v>
      </c>
      <c r="D17" s="214">
        <v>0</v>
      </c>
      <c r="E17" s="29"/>
      <c r="F17" s="29" t="s">
        <v>23</v>
      </c>
      <c r="G17" s="27">
        <f>+G15</f>
        <v>1</v>
      </c>
      <c r="H17" s="44"/>
      <c r="I17" s="18">
        <f>+G17*D17</f>
        <v>0</v>
      </c>
      <c r="J17" s="151"/>
      <c r="K17" s="151"/>
    </row>
    <row r="18" spans="1:13" ht="13.5" thickBot="1">
      <c r="A18" s="145">
        <f>+A17+1</f>
        <v>6</v>
      </c>
      <c r="B18" s="162" t="s">
        <v>178</v>
      </c>
      <c r="C18" s="163"/>
      <c r="D18" s="214">
        <v>0</v>
      </c>
      <c r="E18" s="29"/>
      <c r="F18" s="29" t="s">
        <v>23</v>
      </c>
      <c r="G18" s="27">
        <f>+G17</f>
        <v>1</v>
      </c>
      <c r="H18" s="44"/>
      <c r="I18" s="201">
        <f>+G18*D18</f>
        <v>0</v>
      </c>
      <c r="J18" s="151"/>
      <c r="K18" s="151"/>
    </row>
    <row r="19" spans="1:13">
      <c r="A19" s="145">
        <f>+A18+1</f>
        <v>7</v>
      </c>
      <c r="B19" s="31" t="s">
        <v>340</v>
      </c>
      <c r="C19" s="151" t="s">
        <v>339</v>
      </c>
      <c r="D19" s="1083">
        <f>SUM(D14:D18)</f>
        <v>71271.470000000016</v>
      </c>
      <c r="E19" s="29"/>
      <c r="F19" s="29"/>
      <c r="G19" s="45"/>
      <c r="H19" s="44"/>
      <c r="I19" s="18">
        <f>SUM(I14:I18)</f>
        <v>71271.470000000016</v>
      </c>
      <c r="J19" s="151"/>
      <c r="K19" s="151"/>
    </row>
    <row r="20" spans="1:13">
      <c r="A20" s="145"/>
      <c r="B20" s="36"/>
      <c r="C20" s="151"/>
      <c r="D20" s="1084" t="s">
        <v>10</v>
      </c>
      <c r="E20" s="151"/>
      <c r="F20" s="151"/>
      <c r="G20" s="164"/>
      <c r="H20" s="151"/>
      <c r="I20" s="36"/>
      <c r="J20" s="151"/>
      <c r="K20" s="151"/>
    </row>
    <row r="21" spans="1:13" ht="13.5" thickBot="1">
      <c r="A21" s="145">
        <f>+A19+1</f>
        <v>8</v>
      </c>
      <c r="B21" s="31" t="s">
        <v>24</v>
      </c>
      <c r="C21" s="151" t="s">
        <v>320</v>
      </c>
      <c r="D21" s="1085" t="s">
        <v>10</v>
      </c>
      <c r="E21" s="29"/>
      <c r="F21" s="29"/>
      <c r="G21" s="29"/>
      <c r="H21" s="29"/>
      <c r="I21" s="165">
        <f>I11-I19</f>
        <v>2834339.4941205946</v>
      </c>
      <c r="J21" s="151"/>
      <c r="K21" s="151"/>
      <c r="M21" s="166"/>
    </row>
    <row r="22" spans="1:13" ht="13.5" thickTop="1">
      <c r="A22" s="145"/>
      <c r="B22" s="36"/>
      <c r="C22" s="151"/>
      <c r="D22" s="1085"/>
      <c r="E22" s="29"/>
      <c r="F22" s="29"/>
      <c r="G22" s="29"/>
      <c r="H22" s="29"/>
      <c r="I22" s="36"/>
      <c r="J22" s="151"/>
      <c r="K22" s="151"/>
      <c r="M22" s="167"/>
    </row>
    <row r="23" spans="1:13">
      <c r="A23" s="168">
        <f>+A21+1</f>
        <v>9</v>
      </c>
      <c r="B23" s="169" t="s">
        <v>161</v>
      </c>
      <c r="C23" s="612" t="s">
        <v>676</v>
      </c>
      <c r="D23" s="214">
        <f>+'3-Project True-up'!K39</f>
        <v>-414296.92911766632</v>
      </c>
      <c r="E23" s="170"/>
      <c r="F23" s="171" t="s">
        <v>97</v>
      </c>
      <c r="G23" s="172">
        <v>1</v>
      </c>
      <c r="H23" s="170"/>
      <c r="I23" s="18">
        <f>+G23*D23</f>
        <v>-414296.92911766632</v>
      </c>
      <c r="K23" s="173"/>
    </row>
    <row r="24" spans="1:13">
      <c r="A24" s="168"/>
      <c r="B24" s="169"/>
      <c r="C24" s="170"/>
      <c r="D24" s="174"/>
      <c r="E24" s="174"/>
      <c r="F24" s="174"/>
      <c r="G24" s="174"/>
      <c r="H24" s="174"/>
      <c r="I24" s="175"/>
      <c r="K24" s="173"/>
    </row>
    <row r="25" spans="1:13" ht="13.5" thickBot="1">
      <c r="A25" s="168">
        <f>+A23+1</f>
        <v>10</v>
      </c>
      <c r="B25" s="169" t="s">
        <v>24</v>
      </c>
      <c r="C25" s="170" t="s">
        <v>321</v>
      </c>
      <c r="D25" s="174"/>
      <c r="E25" s="175"/>
      <c r="F25" s="175"/>
      <c r="G25" s="175"/>
      <c r="H25" s="175"/>
      <c r="I25" s="176">
        <f>+I21+I23</f>
        <v>2420042.5650029285</v>
      </c>
      <c r="K25" s="544"/>
    </row>
    <row r="26" spans="1:13" ht="13.5" thickTop="1">
      <c r="A26" s="177"/>
      <c r="B26" s="162"/>
      <c r="C26" s="173"/>
      <c r="D26" s="173"/>
      <c r="E26" s="173"/>
      <c r="F26" s="178"/>
      <c r="G26" s="179"/>
      <c r="H26" s="173"/>
      <c r="I26" s="162"/>
      <c r="J26" s="173"/>
      <c r="K26" s="173"/>
    </row>
    <row r="27" spans="1:13">
      <c r="A27" s="177"/>
      <c r="B27" s="180"/>
      <c r="C27" s="173"/>
      <c r="D27" s="173"/>
      <c r="E27" s="173"/>
      <c r="F27" s="178"/>
      <c r="G27" s="179"/>
      <c r="H27" s="173"/>
      <c r="I27" s="162"/>
      <c r="J27" s="173"/>
      <c r="K27" s="173"/>
    </row>
    <row r="28" spans="1:13">
      <c r="A28" s="177"/>
      <c r="B28" s="162"/>
      <c r="C28" s="173"/>
      <c r="D28" s="173"/>
      <c r="E28" s="173"/>
      <c r="F28" s="173"/>
      <c r="G28" s="179"/>
      <c r="H28" s="173"/>
      <c r="I28" s="162"/>
      <c r="J28" s="173"/>
      <c r="K28" s="173"/>
    </row>
    <row r="29" spans="1:13">
      <c r="A29" s="177"/>
      <c r="B29" s="162"/>
      <c r="C29" s="173"/>
      <c r="D29" s="173"/>
      <c r="E29" s="173"/>
      <c r="F29" s="173"/>
      <c r="G29" s="179"/>
      <c r="H29" s="173"/>
      <c r="I29" s="162"/>
      <c r="J29" s="173"/>
      <c r="K29" s="173"/>
    </row>
    <row r="30" spans="1:13">
      <c r="A30" s="177"/>
      <c r="B30" s="162"/>
      <c r="C30" s="173"/>
      <c r="D30" s="173"/>
      <c r="E30" s="173"/>
      <c r="F30" s="173"/>
      <c r="G30" s="179"/>
      <c r="H30" s="173"/>
      <c r="I30" s="162"/>
      <c r="J30" s="173"/>
      <c r="K30" s="173"/>
    </row>
    <row r="31" spans="1:13">
      <c r="A31" s="177"/>
      <c r="B31" s="181"/>
      <c r="C31" s="173"/>
      <c r="D31" s="173"/>
      <c r="E31" s="173"/>
      <c r="F31" s="173"/>
      <c r="G31" s="173"/>
      <c r="H31" s="173"/>
      <c r="I31" s="162"/>
      <c r="J31" s="173"/>
      <c r="K31" s="173"/>
    </row>
    <row r="32" spans="1:13">
      <c r="A32" s="177"/>
      <c r="B32" s="180"/>
      <c r="C32" s="173"/>
      <c r="D32" s="173"/>
      <c r="E32" s="173"/>
      <c r="F32" s="173"/>
      <c r="G32" s="173"/>
      <c r="H32" s="173"/>
      <c r="I32" s="162"/>
      <c r="J32" s="173"/>
      <c r="K32" s="173"/>
    </row>
    <row r="33" spans="1:11">
      <c r="A33" s="177"/>
      <c r="B33" s="180"/>
      <c r="C33" s="173"/>
      <c r="D33" s="182"/>
      <c r="E33" s="173"/>
      <c r="F33" s="173"/>
      <c r="G33" s="173"/>
      <c r="H33" s="173"/>
      <c r="I33" s="178"/>
      <c r="J33" s="173"/>
      <c r="K33" s="173"/>
    </row>
    <row r="34" spans="1:11">
      <c r="A34" s="177"/>
      <c r="B34" s="180"/>
      <c r="C34" s="173"/>
      <c r="D34" s="182"/>
      <c r="E34" s="173"/>
      <c r="F34" s="173"/>
      <c r="G34" s="173"/>
      <c r="H34" s="173"/>
      <c r="I34" s="178"/>
      <c r="J34" s="173"/>
      <c r="K34" s="173"/>
    </row>
    <row r="35" spans="1:11">
      <c r="A35" s="177"/>
      <c r="B35" s="180"/>
      <c r="C35" s="173"/>
      <c r="D35" s="183"/>
      <c r="E35" s="173"/>
      <c r="F35" s="173"/>
      <c r="G35" s="173"/>
      <c r="H35" s="173"/>
      <c r="I35" s="178"/>
      <c r="J35" s="173"/>
      <c r="K35" s="173"/>
    </row>
    <row r="36" spans="1:11">
      <c r="A36" s="177"/>
      <c r="B36" s="180"/>
      <c r="C36" s="173"/>
      <c r="D36" s="184"/>
      <c r="E36" s="173"/>
      <c r="F36" s="173"/>
      <c r="G36" s="173"/>
      <c r="H36" s="173"/>
      <c r="I36" s="185"/>
      <c r="J36" s="173"/>
      <c r="K36" s="173"/>
    </row>
    <row r="37" spans="1:11">
      <c r="A37" s="177"/>
      <c r="B37" s="180"/>
      <c r="C37" s="186"/>
      <c r="D37" s="182"/>
      <c r="E37" s="173"/>
      <c r="F37" s="173"/>
      <c r="G37" s="173"/>
      <c r="H37" s="173"/>
      <c r="I37" s="187"/>
      <c r="J37" s="173"/>
      <c r="K37" s="173"/>
    </row>
    <row r="38" spans="1:11">
      <c r="A38" s="177"/>
      <c r="B38" s="180"/>
      <c r="C38" s="186"/>
      <c r="D38" s="182"/>
      <c r="E38" s="173"/>
      <c r="F38" s="178"/>
      <c r="G38" s="173"/>
      <c r="H38" s="173"/>
      <c r="I38" s="187"/>
      <c r="J38" s="173"/>
      <c r="K38" s="173"/>
    </row>
    <row r="39" spans="1:11">
      <c r="A39" s="177"/>
      <c r="B39" s="180"/>
      <c r="C39" s="186"/>
      <c r="D39" s="182"/>
      <c r="E39" s="173"/>
      <c r="F39" s="178"/>
      <c r="G39" s="173"/>
      <c r="H39" s="173"/>
      <c r="I39" s="187"/>
      <c r="J39" s="173"/>
      <c r="K39" s="173"/>
    </row>
    <row r="40" spans="1:11">
      <c r="A40" s="177"/>
      <c r="B40" s="180"/>
      <c r="C40" s="173"/>
      <c r="D40" s="173"/>
      <c r="E40" s="173"/>
      <c r="F40" s="178"/>
      <c r="G40" s="173"/>
      <c r="H40" s="173"/>
      <c r="I40" s="178"/>
      <c r="J40" s="173"/>
      <c r="K40" s="173"/>
    </row>
    <row r="41" spans="1:11">
      <c r="A41" s="177"/>
      <c r="B41" s="180"/>
      <c r="C41" s="173"/>
      <c r="D41" s="173"/>
      <c r="E41" s="173"/>
      <c r="F41" s="178"/>
      <c r="G41" s="173"/>
      <c r="H41" s="173"/>
      <c r="I41" s="178"/>
      <c r="J41" s="173"/>
      <c r="K41" s="173"/>
    </row>
    <row r="42" spans="1:11">
      <c r="A42" s="177"/>
      <c r="B42" s="180"/>
      <c r="C42" s="173"/>
      <c r="D42" s="188"/>
      <c r="E42" s="188"/>
      <c r="F42" s="188"/>
      <c r="G42" s="188"/>
      <c r="H42" s="188"/>
      <c r="I42" s="188"/>
      <c r="J42" s="188"/>
      <c r="K42" s="173"/>
    </row>
    <row r="43" spans="1:11">
      <c r="A43" s="177"/>
      <c r="B43" s="180"/>
      <c r="C43" s="173"/>
      <c r="D43" s="188"/>
      <c r="E43" s="188"/>
      <c r="F43" s="188"/>
      <c r="G43" s="188"/>
      <c r="H43" s="188"/>
      <c r="I43" s="188"/>
      <c r="J43" s="188"/>
      <c r="K43" s="173"/>
    </row>
    <row r="44" spans="1:11">
      <c r="A44" s="177"/>
      <c r="B44" s="180"/>
      <c r="C44" s="173"/>
      <c r="D44" s="188"/>
      <c r="E44" s="188"/>
      <c r="F44" s="188"/>
      <c r="G44" s="188"/>
      <c r="H44" s="188"/>
      <c r="I44" s="188"/>
      <c r="J44" s="188"/>
      <c r="K44" s="173"/>
    </row>
    <row r="45" spans="1:11">
      <c r="A45" s="177"/>
      <c r="B45" s="180"/>
      <c r="C45" s="173"/>
      <c r="D45" s="188"/>
      <c r="E45" s="188"/>
      <c r="F45" s="188"/>
      <c r="G45" s="188"/>
      <c r="H45" s="188"/>
      <c r="I45" s="188"/>
      <c r="J45" s="188"/>
      <c r="K45" s="173"/>
    </row>
    <row r="46" spans="1:11">
      <c r="A46" s="145"/>
      <c r="B46" s="31"/>
      <c r="C46" s="151"/>
      <c r="D46" s="189"/>
      <c r="E46" s="190"/>
      <c r="F46" s="190"/>
      <c r="G46" s="190"/>
      <c r="H46" s="190"/>
      <c r="I46" s="190"/>
      <c r="J46" s="190"/>
      <c r="K46" s="151"/>
    </row>
    <row r="47" spans="1:11">
      <c r="A47" s="145"/>
      <c r="B47" s="31"/>
      <c r="C47" s="151"/>
      <c r="D47" s="189"/>
      <c r="E47" s="190"/>
      <c r="F47" s="190"/>
      <c r="G47" s="190"/>
      <c r="H47" s="190"/>
      <c r="I47" s="190"/>
      <c r="J47" s="190"/>
      <c r="K47" s="151"/>
    </row>
    <row r="48" spans="1:11">
      <c r="A48" s="145"/>
      <c r="B48" s="31"/>
      <c r="C48" s="151"/>
      <c r="D48" s="189"/>
      <c r="E48" s="190"/>
      <c r="F48" s="190"/>
      <c r="G48" s="190"/>
      <c r="H48" s="190"/>
      <c r="I48" s="190"/>
      <c r="J48" s="190"/>
      <c r="K48" s="151"/>
    </row>
    <row r="49" spans="1:11">
      <c r="A49" s="145"/>
      <c r="B49" s="31"/>
      <c r="C49" s="151"/>
      <c r="D49" s="189"/>
      <c r="E49" s="190"/>
      <c r="F49" s="190"/>
      <c r="G49" s="190"/>
      <c r="H49" s="190"/>
      <c r="I49" s="190"/>
      <c r="J49" s="190"/>
      <c r="K49" s="151"/>
    </row>
    <row r="50" spans="1:11">
      <c r="A50" s="145"/>
      <c r="B50" s="31"/>
      <c r="C50" s="151"/>
      <c r="D50" s="189"/>
      <c r="E50" s="190"/>
      <c r="F50" s="190"/>
      <c r="G50" s="190"/>
      <c r="H50" s="190"/>
      <c r="I50" s="190"/>
      <c r="J50" s="190"/>
      <c r="K50" s="151"/>
    </row>
    <row r="51" spans="1:11">
      <c r="A51" s="145"/>
      <c r="B51" s="31"/>
      <c r="C51" s="151"/>
      <c r="D51" s="189"/>
      <c r="E51" s="190"/>
      <c r="F51" s="190"/>
      <c r="G51" s="190"/>
      <c r="H51" s="190"/>
      <c r="I51" s="190"/>
      <c r="J51" s="190"/>
      <c r="K51" s="151"/>
    </row>
    <row r="52" spans="1:11">
      <c r="A52" s="36"/>
      <c r="B52" s="31"/>
      <c r="C52" s="151"/>
      <c r="D52" s="151"/>
      <c r="E52" s="151"/>
      <c r="F52" s="151"/>
      <c r="G52" s="151"/>
      <c r="H52" s="151"/>
      <c r="I52" s="191"/>
      <c r="J52" s="151"/>
      <c r="K52" s="192" t="s">
        <v>181</v>
      </c>
    </row>
    <row r="53" spans="1:11">
      <c r="A53" s="36"/>
      <c r="B53" s="151"/>
      <c r="C53" s="151"/>
      <c r="D53" s="151"/>
      <c r="E53" s="151"/>
      <c r="F53" s="151"/>
      <c r="G53" s="151"/>
      <c r="H53" s="151"/>
      <c r="I53" s="151"/>
      <c r="J53" s="151"/>
      <c r="K53" s="151"/>
    </row>
    <row r="54" spans="1:11">
      <c r="A54" s="36"/>
      <c r="B54" s="31" t="s">
        <v>9</v>
      </c>
      <c r="C54" s="31"/>
      <c r="D54" s="155" t="s">
        <v>91</v>
      </c>
      <c r="E54" s="31"/>
      <c r="F54" s="31"/>
      <c r="G54" s="31"/>
      <c r="H54" s="31"/>
      <c r="I54" s="143"/>
      <c r="J54" s="31"/>
      <c r="K54" s="192" t="str">
        <f>K3</f>
        <v>For  the 12 months ended 12/31/2026</v>
      </c>
    </row>
    <row r="55" spans="1:11">
      <c r="A55" s="36"/>
      <c r="B55" s="193"/>
      <c r="C55" s="29"/>
      <c r="D55" s="32" t="s">
        <v>160</v>
      </c>
      <c r="E55" s="29"/>
      <c r="F55" s="29"/>
      <c r="G55" s="29"/>
      <c r="H55" s="29"/>
      <c r="I55" s="29"/>
      <c r="J55" s="29"/>
      <c r="K55" s="29"/>
    </row>
    <row r="56" spans="1:11">
      <c r="A56" s="36"/>
      <c r="B56" s="31"/>
      <c r="C56" s="29"/>
      <c r="D56" s="32" t="str">
        <f>+D5</f>
        <v>Gridliance High Plains LLC</v>
      </c>
      <c r="E56" s="29"/>
      <c r="F56" s="29"/>
      <c r="G56" s="29" t="s">
        <v>10</v>
      </c>
      <c r="H56" s="29"/>
      <c r="I56" s="29"/>
      <c r="J56" s="29"/>
      <c r="K56" s="29"/>
    </row>
    <row r="57" spans="1:11">
      <c r="A57" s="1179"/>
      <c r="B57" s="1179"/>
      <c r="C57" s="1179"/>
      <c r="D57" s="1179"/>
      <c r="E57" s="1179"/>
      <c r="F57" s="1179"/>
      <c r="G57" s="1179"/>
      <c r="H57" s="1179"/>
      <c r="I57" s="1179"/>
      <c r="J57" s="1179"/>
      <c r="K57" s="1179"/>
    </row>
    <row r="58" spans="1:11">
      <c r="A58" s="36"/>
      <c r="B58" s="155" t="s">
        <v>11</v>
      </c>
      <c r="C58" s="155" t="s">
        <v>12</v>
      </c>
      <c r="D58" s="155" t="s">
        <v>13</v>
      </c>
      <c r="E58" s="29" t="s">
        <v>10</v>
      </c>
      <c r="F58" s="29"/>
      <c r="G58" s="154" t="s">
        <v>14</v>
      </c>
      <c r="H58" s="29"/>
      <c r="I58" s="154" t="s">
        <v>15</v>
      </c>
      <c r="J58" s="29"/>
      <c r="K58" s="155"/>
    </row>
    <row r="59" spans="1:11">
      <c r="A59" s="36"/>
      <c r="B59" s="31"/>
      <c r="C59" s="194"/>
      <c r="D59" s="29"/>
      <c r="E59" s="29"/>
      <c r="F59" s="29"/>
      <c r="G59" s="145"/>
      <c r="H59" s="29"/>
      <c r="I59" s="195" t="s">
        <v>25</v>
      </c>
      <c r="J59" s="29"/>
      <c r="K59" s="155"/>
    </row>
    <row r="60" spans="1:11">
      <c r="A60" s="145" t="s">
        <v>16</v>
      </c>
      <c r="B60" s="31"/>
      <c r="C60" s="196" t="s">
        <v>301</v>
      </c>
      <c r="D60" s="195" t="s">
        <v>27</v>
      </c>
      <c r="E60" s="197"/>
      <c r="F60" s="195" t="s">
        <v>28</v>
      </c>
      <c r="G60" s="36"/>
      <c r="H60" s="197"/>
      <c r="I60" s="145" t="s">
        <v>29</v>
      </c>
      <c r="J60" s="29"/>
      <c r="K60" s="155"/>
    </row>
    <row r="61" spans="1:11" ht="13.5" thickBot="1">
      <c r="A61" s="33" t="s">
        <v>18</v>
      </c>
      <c r="B61" s="198" t="s">
        <v>569</v>
      </c>
      <c r="C61" s="29"/>
      <c r="D61" s="29"/>
      <c r="E61" s="29"/>
      <c r="F61" s="29"/>
      <c r="G61" s="29"/>
      <c r="H61" s="29"/>
      <c r="I61" s="29"/>
      <c r="J61" s="29"/>
      <c r="K61" s="29"/>
    </row>
    <row r="62" spans="1:11">
      <c r="A62" s="145"/>
      <c r="B62" s="31" t="s">
        <v>689</v>
      </c>
      <c r="C62" s="29"/>
      <c r="D62" s="29"/>
      <c r="E62" s="29"/>
      <c r="F62" s="29"/>
      <c r="G62" s="29"/>
      <c r="H62" s="29"/>
      <c r="I62" s="29"/>
      <c r="J62" s="29"/>
      <c r="K62" s="29"/>
    </row>
    <row r="63" spans="1:11">
      <c r="A63" s="145">
        <v>1</v>
      </c>
      <c r="B63" s="31" t="s">
        <v>420</v>
      </c>
      <c r="C63" s="44" t="s">
        <v>425</v>
      </c>
      <c r="D63" s="199">
        <v>0</v>
      </c>
      <c r="E63" s="29"/>
      <c r="F63" s="29" t="s">
        <v>30</v>
      </c>
      <c r="G63" s="947">
        <v>0</v>
      </c>
      <c r="H63" s="29"/>
      <c r="I63" s="18">
        <f>+G63*D63</f>
        <v>0</v>
      </c>
      <c r="J63" s="29"/>
      <c r="K63" s="29"/>
    </row>
    <row r="64" spans="1:11">
      <c r="A64" s="145">
        <f>+A63+1</f>
        <v>2</v>
      </c>
      <c r="B64" s="31" t="s">
        <v>31</v>
      </c>
      <c r="C64" s="44" t="s">
        <v>423</v>
      </c>
      <c r="D64" s="214">
        <f>'4- Rate Base'!C24</f>
        <v>18169096.139999993</v>
      </c>
      <c r="E64" s="29"/>
      <c r="F64" s="29" t="s">
        <v>23</v>
      </c>
      <c r="G64" s="27">
        <f>I191</f>
        <v>1</v>
      </c>
      <c r="H64" s="44"/>
      <c r="I64" s="18">
        <f>+G64*D64</f>
        <v>18169096.139999993</v>
      </c>
      <c r="J64" s="29"/>
      <c r="K64" s="29"/>
    </row>
    <row r="65" spans="1:11">
      <c r="A65" s="145">
        <f t="shared" ref="A65:A104" si="0">+A64+1</f>
        <v>3</v>
      </c>
      <c r="B65" s="31" t="s">
        <v>421</v>
      </c>
      <c r="C65" s="44" t="s">
        <v>426</v>
      </c>
      <c r="D65" s="199">
        <v>0</v>
      </c>
      <c r="E65" s="29"/>
      <c r="F65" s="29" t="s">
        <v>30</v>
      </c>
      <c r="G65" s="161">
        <v>0</v>
      </c>
      <c r="H65" s="44"/>
      <c r="I65" s="18">
        <f>+G65*D65</f>
        <v>0</v>
      </c>
      <c r="J65" s="29"/>
      <c r="K65" s="29"/>
    </row>
    <row r="66" spans="1:11">
      <c r="A66" s="145">
        <f t="shared" si="0"/>
        <v>4</v>
      </c>
      <c r="B66" s="31" t="s">
        <v>125</v>
      </c>
      <c r="C66" s="44" t="s">
        <v>424</v>
      </c>
      <c r="D66" s="214">
        <f>'4- Rate Base'!D24</f>
        <v>3366.2752266028451</v>
      </c>
      <c r="E66" s="29"/>
      <c r="F66" s="29" t="s">
        <v>32</v>
      </c>
      <c r="G66" s="27">
        <f>I199</f>
        <v>1</v>
      </c>
      <c r="H66" s="44"/>
      <c r="I66" s="18">
        <f>+G66*D66</f>
        <v>3366.2752266028451</v>
      </c>
      <c r="J66" s="29"/>
      <c r="K66" s="29"/>
    </row>
    <row r="67" spans="1:11" ht="13.5" thickBot="1">
      <c r="A67" s="145">
        <f t="shared" si="0"/>
        <v>5</v>
      </c>
      <c r="B67" s="31" t="s">
        <v>422</v>
      </c>
      <c r="C67" s="29" t="s">
        <v>427</v>
      </c>
      <c r="D67" s="200">
        <v>0</v>
      </c>
      <c r="E67" s="29"/>
      <c r="F67" s="29" t="s">
        <v>183</v>
      </c>
      <c r="G67" s="27">
        <f>K203</f>
        <v>1</v>
      </c>
      <c r="H67" s="44"/>
      <c r="I67" s="201">
        <f>+G67*D67</f>
        <v>0</v>
      </c>
      <c r="J67" s="29"/>
      <c r="K67" s="29"/>
    </row>
    <row r="68" spans="1:11" ht="24" customHeight="1">
      <c r="A68" s="145">
        <f t="shared" si="0"/>
        <v>6</v>
      </c>
      <c r="B68" s="28" t="s">
        <v>330</v>
      </c>
      <c r="C68" s="29" t="s">
        <v>329</v>
      </c>
      <c r="D68" s="18">
        <f>SUM(D63:D67)</f>
        <v>18172462.415226597</v>
      </c>
      <c r="E68" s="29"/>
      <c r="F68" s="29" t="s">
        <v>33</v>
      </c>
      <c r="G68" s="202">
        <f>IF(I68&gt;0,I68/D68,0)</f>
        <v>1</v>
      </c>
      <c r="H68" s="44"/>
      <c r="I68" s="18">
        <f>SUM(I63:I67)</f>
        <v>18172462.415226597</v>
      </c>
      <c r="J68" s="29"/>
      <c r="K68" s="203"/>
    </row>
    <row r="69" spans="1:11">
      <c r="A69" s="145"/>
      <c r="B69" s="31"/>
      <c r="C69" s="29"/>
      <c r="D69" s="18"/>
      <c r="E69" s="29"/>
      <c r="F69" s="29"/>
      <c r="G69" s="203"/>
      <c r="H69" s="29"/>
      <c r="I69" s="18"/>
      <c r="J69" s="29"/>
      <c r="K69" s="203"/>
    </row>
    <row r="70" spans="1:11">
      <c r="A70" s="145">
        <f>+A68+1</f>
        <v>7</v>
      </c>
      <c r="B70" s="31" t="s">
        <v>690</v>
      </c>
      <c r="C70" s="29"/>
      <c r="D70" s="18"/>
      <c r="E70" s="29"/>
      <c r="F70" s="29"/>
      <c r="G70" s="29"/>
      <c r="H70" s="29"/>
      <c r="I70" s="18"/>
      <c r="J70" s="29"/>
      <c r="K70" s="29"/>
    </row>
    <row r="71" spans="1:11">
      <c r="A71" s="145">
        <f t="shared" si="0"/>
        <v>8</v>
      </c>
      <c r="B71" s="31" t="s">
        <v>420</v>
      </c>
      <c r="C71" s="29" t="s">
        <v>428</v>
      </c>
      <c r="D71" s="199">
        <v>0</v>
      </c>
      <c r="E71" s="29"/>
      <c r="F71" s="29" t="s">
        <v>30</v>
      </c>
      <c r="G71" s="18">
        <v>0</v>
      </c>
      <c r="H71" s="29"/>
      <c r="I71" s="18">
        <f>+G71*D71</f>
        <v>0</v>
      </c>
      <c r="J71" s="29"/>
      <c r="K71" s="29"/>
    </row>
    <row r="72" spans="1:11">
      <c r="A72" s="145">
        <f t="shared" si="0"/>
        <v>9</v>
      </c>
      <c r="B72" s="31" t="s">
        <v>31</v>
      </c>
      <c r="C72" s="29" t="s">
        <v>430</v>
      </c>
      <c r="D72" s="214">
        <f>'4- Rate Base'!I24</f>
        <v>2411713.4999999991</v>
      </c>
      <c r="E72" s="29"/>
      <c r="F72" s="29" t="s">
        <v>23</v>
      </c>
      <c r="G72" s="27">
        <f>+G64</f>
        <v>1</v>
      </c>
      <c r="H72" s="44"/>
      <c r="I72" s="18">
        <f>+G72*D72</f>
        <v>2411713.4999999991</v>
      </c>
      <c r="J72" s="29"/>
      <c r="K72" s="29"/>
    </row>
    <row r="73" spans="1:11">
      <c r="A73" s="145">
        <f t="shared" si="0"/>
        <v>10</v>
      </c>
      <c r="B73" s="31" t="s">
        <v>421</v>
      </c>
      <c r="C73" s="29" t="s">
        <v>429</v>
      </c>
      <c r="D73" s="199">
        <v>0</v>
      </c>
      <c r="E73" s="29"/>
      <c r="F73" s="29" t="s">
        <v>30</v>
      </c>
      <c r="G73" s="27">
        <f>+G65</f>
        <v>0</v>
      </c>
      <c r="H73" s="44"/>
      <c r="I73" s="214">
        <f>+G73*D73</f>
        <v>0</v>
      </c>
      <c r="J73" s="29"/>
      <c r="K73" s="29"/>
    </row>
    <row r="74" spans="1:11">
      <c r="A74" s="145">
        <f t="shared" si="0"/>
        <v>11</v>
      </c>
      <c r="B74" s="31" t="s">
        <v>125</v>
      </c>
      <c r="C74" s="29" t="s">
        <v>431</v>
      </c>
      <c r="D74" s="214">
        <f>'4- Rate Base'!J24</f>
        <v>1442.6513553835352</v>
      </c>
      <c r="E74" s="29"/>
      <c r="F74" s="29" t="s">
        <v>32</v>
      </c>
      <c r="G74" s="27">
        <f>+G66</f>
        <v>1</v>
      </c>
      <c r="H74" s="44"/>
      <c r="I74" s="18">
        <f>+G74*D74</f>
        <v>1442.6513553835352</v>
      </c>
      <c r="J74" s="29"/>
      <c r="K74" s="29"/>
    </row>
    <row r="75" spans="1:11" ht="13.5" thickBot="1">
      <c r="A75" s="145">
        <f t="shared" si="0"/>
        <v>12</v>
      </c>
      <c r="B75" s="31" t="s">
        <v>422</v>
      </c>
      <c r="C75" s="29" t="s">
        <v>427</v>
      </c>
      <c r="D75" s="200">
        <v>0</v>
      </c>
      <c r="E75" s="29"/>
      <c r="F75" s="29" t="s">
        <v>183</v>
      </c>
      <c r="G75" s="27">
        <f>+G67</f>
        <v>1</v>
      </c>
      <c r="H75" s="44"/>
      <c r="I75" s="201">
        <f>+G75*D75</f>
        <v>0</v>
      </c>
      <c r="J75" s="29"/>
      <c r="K75" s="29"/>
    </row>
    <row r="76" spans="1:11">
      <c r="A76" s="145">
        <f t="shared" si="0"/>
        <v>13</v>
      </c>
      <c r="B76" s="31" t="s">
        <v>332</v>
      </c>
      <c r="C76" s="29" t="s">
        <v>331</v>
      </c>
      <c r="D76" s="18">
        <f>SUM(D71:D75)</f>
        <v>2413156.1513553825</v>
      </c>
      <c r="E76" s="29"/>
      <c r="F76" s="29"/>
      <c r="G76" s="27"/>
      <c r="H76" s="44"/>
      <c r="I76" s="18">
        <f>SUM(I71:I75)</f>
        <v>2413156.1513553825</v>
      </c>
      <c r="J76" s="29"/>
      <c r="K76" s="29"/>
    </row>
    <row r="77" spans="1:11">
      <c r="A77" s="145"/>
      <c r="B77" s="36"/>
      <c r="C77" s="29" t="s">
        <v>10</v>
      </c>
      <c r="D77" s="18"/>
      <c r="E77" s="29"/>
      <c r="F77" s="29"/>
      <c r="G77" s="202"/>
      <c r="H77" s="29"/>
      <c r="I77" s="18"/>
      <c r="J77" s="29"/>
      <c r="K77" s="203"/>
    </row>
    <row r="78" spans="1:11">
      <c r="A78" s="145">
        <f>+A76+1</f>
        <v>14</v>
      </c>
      <c r="B78" s="31" t="s">
        <v>34</v>
      </c>
      <c r="C78" s="29"/>
      <c r="D78" s="18"/>
      <c r="E78" s="29"/>
      <c r="F78" s="29"/>
      <c r="G78" s="27"/>
      <c r="H78" s="29"/>
      <c r="I78" s="18"/>
      <c r="J78" s="29"/>
      <c r="K78" s="29"/>
    </row>
    <row r="79" spans="1:11">
      <c r="A79" s="145">
        <f t="shared" si="0"/>
        <v>15</v>
      </c>
      <c r="B79" s="31" t="s">
        <v>420</v>
      </c>
      <c r="C79" s="29" t="str">
        <f>"(line "&amp;A63&amp;" - line "&amp;A71&amp;")"</f>
        <v>(line 1 - line 8)</v>
      </c>
      <c r="D79" s="18">
        <f>D63-D71</f>
        <v>0</v>
      </c>
      <c r="E79" s="44"/>
      <c r="F79" s="44"/>
      <c r="G79" s="202"/>
      <c r="H79" s="44"/>
      <c r="I79" s="18">
        <f>I63-I71</f>
        <v>0</v>
      </c>
      <c r="J79" s="29"/>
      <c r="K79" s="203"/>
    </row>
    <row r="80" spans="1:11">
      <c r="A80" s="145">
        <f t="shared" si="0"/>
        <v>16</v>
      </c>
      <c r="B80" s="31" t="s">
        <v>31</v>
      </c>
      <c r="C80" s="29" t="s">
        <v>334</v>
      </c>
      <c r="D80" s="18">
        <f>D64-D72</f>
        <v>15757382.639999993</v>
      </c>
      <c r="E80" s="44"/>
      <c r="F80" s="44"/>
      <c r="G80" s="27"/>
      <c r="H80" s="44"/>
      <c r="I80" s="18">
        <f>I64-I72</f>
        <v>15757382.639999993</v>
      </c>
      <c r="J80" s="29"/>
      <c r="K80" s="203"/>
    </row>
    <row r="81" spans="1:11">
      <c r="A81" s="145">
        <f t="shared" si="0"/>
        <v>17</v>
      </c>
      <c r="B81" s="31" t="s">
        <v>421</v>
      </c>
      <c r="C81" s="29" t="str">
        <f>"(line "&amp;A65&amp;" - line "&amp;A73&amp;")"</f>
        <v>(line 3 - line 10)</v>
      </c>
      <c r="D81" s="18">
        <f>D65-D73</f>
        <v>0</v>
      </c>
      <c r="E81" s="44"/>
      <c r="F81" s="44"/>
      <c r="G81" s="202"/>
      <c r="H81" s="44"/>
      <c r="I81" s="214">
        <f>I65-I73</f>
        <v>0</v>
      </c>
      <c r="J81" s="29"/>
      <c r="K81" s="203"/>
    </row>
    <row r="82" spans="1:11">
      <c r="A82" s="145">
        <f t="shared" si="0"/>
        <v>18</v>
      </c>
      <c r="B82" s="31" t="s">
        <v>125</v>
      </c>
      <c r="C82" s="29" t="s">
        <v>335</v>
      </c>
      <c r="D82" s="18">
        <f>D66-D74</f>
        <v>1923.6238712193099</v>
      </c>
      <c r="E82" s="44"/>
      <c r="F82" s="44"/>
      <c r="G82" s="202"/>
      <c r="H82" s="44"/>
      <c r="I82" s="18">
        <f>I66-I74</f>
        <v>1923.6238712193099</v>
      </c>
      <c r="J82" s="29"/>
      <c r="K82" s="203"/>
    </row>
    <row r="83" spans="1:11" ht="13.5" thickBot="1">
      <c r="A83" s="145">
        <f t="shared" si="0"/>
        <v>19</v>
      </c>
      <c r="B83" s="31" t="s">
        <v>422</v>
      </c>
      <c r="C83" s="29" t="str">
        <f>"(line "&amp;A67&amp;" - line "&amp;A75&amp;")"</f>
        <v>(line 5 - line 12)</v>
      </c>
      <c r="D83" s="201">
        <f>D67-D75</f>
        <v>0</v>
      </c>
      <c r="E83" s="44"/>
      <c r="F83" s="44"/>
      <c r="G83" s="202"/>
      <c r="H83" s="44"/>
      <c r="I83" s="201">
        <f>I67-I75</f>
        <v>0</v>
      </c>
      <c r="J83" s="29"/>
      <c r="K83" s="203"/>
    </row>
    <row r="84" spans="1:11">
      <c r="A84" s="145">
        <f t="shared" si="0"/>
        <v>20</v>
      </c>
      <c r="B84" s="31" t="s">
        <v>338</v>
      </c>
      <c r="C84" s="29" t="s">
        <v>333</v>
      </c>
      <c r="D84" s="18">
        <f>SUM(D79:D83)</f>
        <v>15759306.263871212</v>
      </c>
      <c r="E84" s="44"/>
      <c r="F84" s="44" t="s">
        <v>35</v>
      </c>
      <c r="G84" s="202">
        <f>IF(I84&gt;0,I84/D84,0)</f>
        <v>1</v>
      </c>
      <c r="H84" s="44"/>
      <c r="I84" s="18">
        <f>SUM(I79:I83)</f>
        <v>15759306.263871212</v>
      </c>
      <c r="J84" s="29"/>
      <c r="K84" s="29"/>
    </row>
    <row r="85" spans="1:11">
      <c r="A85" s="145"/>
      <c r="B85" s="36"/>
      <c r="C85" s="29"/>
      <c r="D85" s="18"/>
      <c r="E85" s="29"/>
      <c r="F85" s="36"/>
      <c r="G85" s="34"/>
      <c r="H85" s="37"/>
      <c r="I85" s="214"/>
      <c r="J85" s="29"/>
      <c r="K85" s="203"/>
    </row>
    <row r="86" spans="1:11">
      <c r="A86" s="145">
        <f>+A84+1</f>
        <v>21</v>
      </c>
      <c r="B86" s="28" t="s">
        <v>691</v>
      </c>
      <c r="C86" s="29"/>
      <c r="D86" s="18"/>
      <c r="E86" s="29"/>
      <c r="F86" s="29"/>
      <c r="G86" s="37"/>
      <c r="H86" s="37"/>
      <c r="I86" s="214"/>
      <c r="J86" s="29"/>
      <c r="K86" s="29"/>
    </row>
    <row r="87" spans="1:11">
      <c r="A87" s="145">
        <f t="shared" si="0"/>
        <v>22</v>
      </c>
      <c r="B87" s="31" t="s">
        <v>126</v>
      </c>
      <c r="C87" s="29" t="s">
        <v>701</v>
      </c>
      <c r="D87" s="214">
        <f>+'4- Rate Base'!E44</f>
        <v>0</v>
      </c>
      <c r="E87" s="37"/>
      <c r="F87" s="37" t="s">
        <v>30</v>
      </c>
      <c r="G87" s="229">
        <v>0</v>
      </c>
      <c r="H87" s="215"/>
      <c r="I87" s="214">
        <f>+G87*D87</f>
        <v>0</v>
      </c>
      <c r="J87" s="29"/>
      <c r="K87" s="203"/>
    </row>
    <row r="88" spans="1:11">
      <c r="A88" s="145">
        <f t="shared" si="0"/>
        <v>23</v>
      </c>
      <c r="B88" s="31" t="s">
        <v>127</v>
      </c>
      <c r="C88" s="29" t="s">
        <v>702</v>
      </c>
      <c r="D88" s="754">
        <f>+'4- Rate Base'!F44</f>
        <v>-1258068.9046043581</v>
      </c>
      <c r="E88" s="29"/>
      <c r="F88" s="37" t="s">
        <v>97</v>
      </c>
      <c r="G88" s="551">
        <v>1</v>
      </c>
      <c r="H88" s="215"/>
      <c r="I88" s="214">
        <f>D88*G88</f>
        <v>-1258068.9046043581</v>
      </c>
      <c r="J88" s="29"/>
      <c r="K88" s="203"/>
    </row>
    <row r="89" spans="1:11">
      <c r="A89" s="145">
        <f t="shared" si="0"/>
        <v>24</v>
      </c>
      <c r="B89" s="31" t="s">
        <v>128</v>
      </c>
      <c r="C89" s="29" t="s">
        <v>703</v>
      </c>
      <c r="D89" s="754">
        <f>+'4- Rate Base'!G44</f>
        <v>-126071.83442229188</v>
      </c>
      <c r="E89" s="29"/>
      <c r="F89" s="37" t="s">
        <v>97</v>
      </c>
      <c r="G89" s="551">
        <v>1</v>
      </c>
      <c r="H89" s="44"/>
      <c r="I89" s="18">
        <f>D89*G89</f>
        <v>-126071.83442229188</v>
      </c>
      <c r="J89" s="29"/>
      <c r="K89" s="203"/>
    </row>
    <row r="90" spans="1:11">
      <c r="A90" s="145">
        <f t="shared" si="0"/>
        <v>25</v>
      </c>
      <c r="B90" s="31" t="s">
        <v>150</v>
      </c>
      <c r="C90" s="29" t="s">
        <v>704</v>
      </c>
      <c r="D90" s="754">
        <f>+'4- Rate Base'!H44</f>
        <v>-8440.3508576238692</v>
      </c>
      <c r="E90" s="29"/>
      <c r="F90" s="37" t="s">
        <v>97</v>
      </c>
      <c r="G90" s="551">
        <v>1</v>
      </c>
      <c r="H90" s="44"/>
      <c r="I90" s="18">
        <f>D90*G90</f>
        <v>-8440.3508576238692</v>
      </c>
      <c r="J90" s="29"/>
      <c r="K90" s="203"/>
    </row>
    <row r="91" spans="1:11">
      <c r="A91" s="145">
        <f t="shared" si="0"/>
        <v>26</v>
      </c>
      <c r="B91" s="36" t="s">
        <v>129</v>
      </c>
      <c r="C91" s="36" t="s">
        <v>705</v>
      </c>
      <c r="D91" s="754">
        <f>+'4- Rate Base'!I44</f>
        <v>0</v>
      </c>
      <c r="E91" s="29"/>
      <c r="F91" s="29" t="s">
        <v>36</v>
      </c>
      <c r="G91" s="206">
        <f>G84</f>
        <v>1</v>
      </c>
      <c r="H91" s="44"/>
      <c r="I91" s="42">
        <f>D91*G91</f>
        <v>0</v>
      </c>
      <c r="J91" s="29"/>
      <c r="K91" s="203"/>
    </row>
    <row r="92" spans="1:11" s="325" customFormat="1">
      <c r="A92" s="550" t="s">
        <v>585</v>
      </c>
      <c r="B92" s="34" t="s">
        <v>688</v>
      </c>
      <c r="C92" s="34" t="s">
        <v>586</v>
      </c>
      <c r="D92" s="754">
        <f>+'4- Rate Base'!I59</f>
        <v>0</v>
      </c>
      <c r="E92" s="37"/>
      <c r="F92" s="37" t="s">
        <v>97</v>
      </c>
      <c r="G92" s="551">
        <f>G93</f>
        <v>1</v>
      </c>
      <c r="H92" s="215"/>
      <c r="I92" s="53">
        <f>+G92*D92</f>
        <v>0</v>
      </c>
      <c r="J92" s="37"/>
      <c r="K92" s="552"/>
    </row>
    <row r="93" spans="1:11">
      <c r="A93" s="145">
        <f>+A91+1</f>
        <v>27</v>
      </c>
      <c r="B93" s="174" t="s">
        <v>107</v>
      </c>
      <c r="C93" s="211" t="s">
        <v>302</v>
      </c>
      <c r="D93" s="754">
        <f>'4- Rate Base'!E24</f>
        <v>0</v>
      </c>
      <c r="E93" s="207"/>
      <c r="F93" s="208" t="str">
        <f>+F94</f>
        <v>DA</v>
      </c>
      <c r="G93" s="209">
        <v>1</v>
      </c>
      <c r="H93" s="207"/>
      <c r="I93" s="42">
        <f>+G93*D93</f>
        <v>0</v>
      </c>
      <c r="K93" s="203"/>
    </row>
    <row r="94" spans="1:11">
      <c r="A94" s="145">
        <f t="shared" si="0"/>
        <v>28</v>
      </c>
      <c r="B94" s="210" t="s">
        <v>165</v>
      </c>
      <c r="C94" s="211" t="s">
        <v>467</v>
      </c>
      <c r="D94" s="754">
        <f>+'4- Rate Base'!C44</f>
        <v>0</v>
      </c>
      <c r="E94" s="208"/>
      <c r="F94" s="208" t="str">
        <f>+F95</f>
        <v>DA</v>
      </c>
      <c r="G94" s="209">
        <v>1</v>
      </c>
      <c r="H94" s="208"/>
      <c r="I94" s="42">
        <f>+G94*D94</f>
        <v>0</v>
      </c>
      <c r="K94" s="203"/>
    </row>
    <row r="95" spans="1:11" ht="13.5" thickBot="1">
      <c r="A95" s="145">
        <f t="shared" si="0"/>
        <v>29</v>
      </c>
      <c r="B95" s="210" t="s">
        <v>166</v>
      </c>
      <c r="C95" s="211" t="s">
        <v>432</v>
      </c>
      <c r="D95" s="226">
        <f>+'4- Rate Base'!D44</f>
        <v>0</v>
      </c>
      <c r="E95" s="207"/>
      <c r="F95" s="207" t="s">
        <v>97</v>
      </c>
      <c r="G95" s="212">
        <v>1</v>
      </c>
      <c r="H95" s="207"/>
      <c r="I95" s="201">
        <f>+G95*D95</f>
        <v>0</v>
      </c>
      <c r="K95" s="203"/>
    </row>
    <row r="96" spans="1:11">
      <c r="A96" s="145">
        <f t="shared" si="0"/>
        <v>30</v>
      </c>
      <c r="B96" s="31" t="s">
        <v>337</v>
      </c>
      <c r="C96" s="29" t="s">
        <v>336</v>
      </c>
      <c r="D96" s="18">
        <f>SUM(D87:D95)</f>
        <v>-1392581.0898842739</v>
      </c>
      <c r="E96" s="29"/>
      <c r="F96" s="29"/>
      <c r="G96" s="44"/>
      <c r="H96" s="44"/>
      <c r="I96" s="18">
        <f>SUM(I87:I95)</f>
        <v>-1392581.0898842739</v>
      </c>
      <c r="J96" s="29"/>
      <c r="K96" s="29"/>
    </row>
    <row r="97" spans="1:11">
      <c r="A97" s="145"/>
      <c r="B97" s="36"/>
      <c r="C97" s="29"/>
      <c r="D97" s="18"/>
      <c r="E97" s="29"/>
      <c r="F97" s="29"/>
      <c r="G97" s="203"/>
      <c r="H97" s="29"/>
      <c r="I97" s="18"/>
      <c r="J97" s="29"/>
      <c r="K97" s="203"/>
    </row>
    <row r="98" spans="1:11">
      <c r="A98" s="145">
        <f>+A96+1</f>
        <v>31</v>
      </c>
      <c r="B98" s="28" t="s">
        <v>706</v>
      </c>
      <c r="C98" s="213" t="s">
        <v>433</v>
      </c>
      <c r="D98" s="214">
        <f>+'4- Rate Base'!F24</f>
        <v>0</v>
      </c>
      <c r="E98" s="29"/>
      <c r="F98" s="29" t="s">
        <v>23</v>
      </c>
      <c r="G98" s="27">
        <f>+G72</f>
        <v>1</v>
      </c>
      <c r="H98" s="44"/>
      <c r="I98" s="18">
        <f>+G98*D98</f>
        <v>0</v>
      </c>
      <c r="J98" s="29"/>
      <c r="K98" s="29"/>
    </row>
    <row r="99" spans="1:11">
      <c r="A99" s="145"/>
      <c r="B99" s="31"/>
      <c r="C99" s="29"/>
      <c r="D99" s="18"/>
      <c r="E99" s="29"/>
      <c r="F99" s="29"/>
      <c r="G99" s="27"/>
      <c r="H99" s="44"/>
      <c r="I99" s="18"/>
      <c r="J99" s="29"/>
      <c r="K99" s="29"/>
    </row>
    <row r="100" spans="1:11">
      <c r="A100" s="145">
        <f>+A98+1</f>
        <v>32</v>
      </c>
      <c r="B100" s="31" t="s">
        <v>342</v>
      </c>
      <c r="C100" s="29" t="s">
        <v>180</v>
      </c>
      <c r="D100" s="18"/>
      <c r="E100" s="29"/>
      <c r="F100" s="29"/>
      <c r="G100" s="27"/>
      <c r="H100" s="44"/>
      <c r="I100" s="18"/>
      <c r="J100" s="29"/>
      <c r="K100" s="29"/>
    </row>
    <row r="101" spans="1:11">
      <c r="A101" s="145">
        <f t="shared" si="0"/>
        <v>33</v>
      </c>
      <c r="B101" s="31" t="s">
        <v>185</v>
      </c>
      <c r="C101" s="36" t="s">
        <v>974</v>
      </c>
      <c r="D101" s="214">
        <f>(D134-D131)/8</f>
        <v>78504.213268664986</v>
      </c>
      <c r="E101" s="37"/>
      <c r="F101" s="37"/>
      <c r="G101" s="161"/>
      <c r="H101" s="215"/>
      <c r="I101" s="214">
        <f>(I134-I131)/8</f>
        <v>78504.213268664986</v>
      </c>
      <c r="J101" s="151"/>
      <c r="K101" s="203"/>
    </row>
    <row r="102" spans="1:11">
      <c r="A102" s="145">
        <f t="shared" si="0"/>
        <v>34</v>
      </c>
      <c r="B102" s="31" t="s">
        <v>254</v>
      </c>
      <c r="C102" s="213" t="s">
        <v>470</v>
      </c>
      <c r="D102" s="214">
        <f>+'4- Rate Base'!G24</f>
        <v>183328.50508738103</v>
      </c>
      <c r="E102" s="29"/>
      <c r="F102" s="29" t="s">
        <v>23</v>
      </c>
      <c r="G102" s="27">
        <f>+G119</f>
        <v>1</v>
      </c>
      <c r="H102" s="44"/>
      <c r="I102" s="18">
        <f>+G102*D102</f>
        <v>183328.50508738103</v>
      </c>
      <c r="J102" s="29" t="s">
        <v>10</v>
      </c>
      <c r="K102" s="203"/>
    </row>
    <row r="103" spans="1:11" ht="13.5" thickBot="1">
      <c r="A103" s="145">
        <f t="shared" si="0"/>
        <v>35</v>
      </c>
      <c r="B103" s="31" t="s">
        <v>130</v>
      </c>
      <c r="C103" s="44" t="s">
        <v>434</v>
      </c>
      <c r="D103" s="226">
        <f>+'4- Rate Base'!H24</f>
        <v>0</v>
      </c>
      <c r="E103" s="29"/>
      <c r="F103" s="29" t="s">
        <v>37</v>
      </c>
      <c r="G103" s="27">
        <f>+G68</f>
        <v>1</v>
      </c>
      <c r="H103" s="44"/>
      <c r="I103" s="201">
        <f>+G103*D103</f>
        <v>0</v>
      </c>
      <c r="J103" s="29"/>
      <c r="K103" s="203"/>
    </row>
    <row r="104" spans="1:11">
      <c r="A104" s="145">
        <f t="shared" si="0"/>
        <v>36</v>
      </c>
      <c r="B104" s="31" t="s">
        <v>341</v>
      </c>
      <c r="C104" s="151" t="s">
        <v>677</v>
      </c>
      <c r="D104" s="18">
        <f>SUM(D101:D103)</f>
        <v>261832.71835604601</v>
      </c>
      <c r="E104" s="151"/>
      <c r="F104" s="151"/>
      <c r="G104" s="216"/>
      <c r="H104" s="216"/>
      <c r="I104" s="18">
        <f>I101+I102+I103</f>
        <v>261832.71835604601</v>
      </c>
      <c r="J104" s="151"/>
      <c r="K104" s="151"/>
    </row>
    <row r="105" spans="1:11" ht="13.5" thickBot="1">
      <c r="A105" s="145"/>
      <c r="B105" s="36"/>
      <c r="C105" s="29"/>
      <c r="D105" s="201"/>
      <c r="E105" s="29"/>
      <c r="F105" s="29"/>
      <c r="G105" s="29"/>
      <c r="H105" s="29"/>
      <c r="I105" s="201"/>
      <c r="J105" s="29"/>
      <c r="K105" s="29"/>
    </row>
    <row r="106" spans="1:11" ht="13.5" thickBot="1">
      <c r="A106" s="145">
        <f>+A104+1</f>
        <v>37</v>
      </c>
      <c r="B106" s="31" t="s">
        <v>344</v>
      </c>
      <c r="C106" s="29" t="s">
        <v>343</v>
      </c>
      <c r="D106" s="217">
        <f>+D104+D98+D96+D84</f>
        <v>14628557.892342985</v>
      </c>
      <c r="E106" s="44"/>
      <c r="F106" s="44"/>
      <c r="G106" s="218"/>
      <c r="H106" s="44"/>
      <c r="I106" s="217">
        <f>+I104+I98+I96+I84</f>
        <v>14628557.892342985</v>
      </c>
      <c r="J106" s="29"/>
      <c r="K106" s="203"/>
    </row>
    <row r="107" spans="1:11" ht="13.5" thickTop="1">
      <c r="A107" s="145"/>
      <c r="B107" s="31"/>
      <c r="C107" s="29"/>
      <c r="D107" s="219"/>
      <c r="E107" s="44"/>
      <c r="F107" s="44"/>
      <c r="G107" s="218"/>
      <c r="H107" s="44"/>
      <c r="I107" s="219"/>
      <c r="J107" s="29"/>
      <c r="K107" s="203"/>
    </row>
    <row r="108" spans="1:11">
      <c r="A108" s="145"/>
      <c r="B108" s="31"/>
      <c r="C108" s="29"/>
      <c r="D108" s="219"/>
      <c r="E108" s="44"/>
      <c r="F108" s="44"/>
      <c r="G108" s="218"/>
      <c r="H108" s="44"/>
      <c r="I108" s="219"/>
      <c r="J108" s="29"/>
      <c r="K108" s="203"/>
    </row>
    <row r="109" spans="1:11">
      <c r="A109" s="145"/>
      <c r="B109" s="31"/>
      <c r="C109" s="29"/>
      <c r="D109" s="29"/>
      <c r="E109" s="29"/>
      <c r="F109" s="29"/>
      <c r="G109" s="29"/>
      <c r="H109" s="29"/>
      <c r="I109" s="29"/>
      <c r="J109" s="29"/>
      <c r="K109" s="220" t="s">
        <v>186</v>
      </c>
    </row>
    <row r="110" spans="1:11">
      <c r="A110" s="145"/>
      <c r="B110" s="31"/>
      <c r="C110" s="29"/>
      <c r="D110" s="29"/>
      <c r="E110" s="29"/>
      <c r="F110" s="29"/>
      <c r="G110" s="29"/>
      <c r="H110" s="29"/>
      <c r="I110" s="29"/>
      <c r="J110" s="29"/>
      <c r="K110" s="220"/>
    </row>
    <row r="111" spans="1:11">
      <c r="A111" s="145"/>
      <c r="B111" s="31" t="s">
        <v>9</v>
      </c>
      <c r="C111" s="29"/>
      <c r="D111" s="32" t="s">
        <v>91</v>
      </c>
      <c r="E111" s="29"/>
      <c r="F111" s="29"/>
      <c r="G111" s="29"/>
      <c r="H111" s="29"/>
      <c r="I111" s="143"/>
      <c r="J111" s="29"/>
      <c r="K111" s="220" t="str">
        <f>K3</f>
        <v>For  the 12 months ended 12/31/2026</v>
      </c>
    </row>
    <row r="112" spans="1:11">
      <c r="A112" s="145"/>
      <c r="B112" s="31"/>
      <c r="C112" s="29"/>
      <c r="D112" s="32" t="s">
        <v>160</v>
      </c>
      <c r="E112" s="29"/>
      <c r="F112" s="29"/>
      <c r="G112" s="29"/>
      <c r="H112" s="29"/>
      <c r="I112" s="29"/>
      <c r="J112" s="29"/>
      <c r="K112" s="29"/>
    </row>
    <row r="113" spans="1:11">
      <c r="A113" s="145"/>
      <c r="B113" s="36"/>
      <c r="C113" s="29"/>
      <c r="D113" s="32" t="str">
        <f>+D56</f>
        <v>Gridliance High Plains LLC</v>
      </c>
      <c r="E113" s="29"/>
      <c r="F113" s="29"/>
      <c r="G113" s="29"/>
      <c r="H113" s="29"/>
      <c r="I113" s="29"/>
      <c r="J113" s="29"/>
      <c r="K113" s="29"/>
    </row>
    <row r="114" spans="1:11">
      <c r="A114" s="1180"/>
      <c r="B114" s="1180"/>
      <c r="C114" s="1180"/>
      <c r="D114" s="1180"/>
      <c r="E114" s="1180"/>
      <c r="F114" s="1180"/>
      <c r="G114" s="1180"/>
      <c r="H114" s="1180"/>
      <c r="I114" s="1180"/>
      <c r="J114" s="1180"/>
      <c r="K114" s="1180"/>
    </row>
    <row r="115" spans="1:11">
      <c r="A115" s="145"/>
      <c r="B115" s="155" t="s">
        <v>11</v>
      </c>
      <c r="C115" s="155" t="s">
        <v>12</v>
      </c>
      <c r="D115" s="155" t="s">
        <v>13</v>
      </c>
      <c r="E115" s="29" t="s">
        <v>10</v>
      </c>
      <c r="F115" s="29"/>
      <c r="G115" s="154" t="s">
        <v>14</v>
      </c>
      <c r="H115" s="29"/>
      <c r="I115" s="154" t="s">
        <v>15</v>
      </c>
      <c r="J115" s="29"/>
      <c r="K115" s="29"/>
    </row>
    <row r="116" spans="1:11">
      <c r="A116" s="145" t="s">
        <v>16</v>
      </c>
      <c r="B116" s="31"/>
      <c r="C116" s="194"/>
      <c r="D116" s="29"/>
      <c r="E116" s="29"/>
      <c r="F116" s="29"/>
      <c r="G116" s="145"/>
      <c r="H116" s="29"/>
      <c r="I116" s="195" t="s">
        <v>25</v>
      </c>
      <c r="J116" s="29"/>
      <c r="K116" s="195"/>
    </row>
    <row r="117" spans="1:11" ht="13.5" thickBot="1">
      <c r="A117" s="33" t="s">
        <v>18</v>
      </c>
      <c r="B117" s="31"/>
      <c r="C117" s="196" t="s">
        <v>301</v>
      </c>
      <c r="D117" s="195" t="s">
        <v>27</v>
      </c>
      <c r="E117" s="197"/>
      <c r="F117" s="195" t="s">
        <v>28</v>
      </c>
      <c r="G117" s="36"/>
      <c r="H117" s="197"/>
      <c r="I117" s="145" t="s">
        <v>29</v>
      </c>
      <c r="J117" s="29"/>
      <c r="K117" s="195"/>
    </row>
    <row r="118" spans="1:11">
      <c r="A118" s="145"/>
      <c r="B118" s="31" t="s">
        <v>7</v>
      </c>
      <c r="C118" s="29"/>
      <c r="D118" s="29"/>
      <c r="E118" s="29"/>
      <c r="F118" s="29"/>
      <c r="G118" s="29"/>
      <c r="H118" s="29"/>
      <c r="I118" s="29"/>
      <c r="J118" s="29"/>
      <c r="K118" s="29"/>
    </row>
    <row r="119" spans="1:11">
      <c r="A119" s="145">
        <v>1</v>
      </c>
      <c r="B119" s="31" t="s">
        <v>38</v>
      </c>
      <c r="C119" s="29" t="s">
        <v>437</v>
      </c>
      <c r="D119" s="214">
        <f>'5-P3 Support'!C24</f>
        <v>299861.62436299725</v>
      </c>
      <c r="E119" s="29"/>
      <c r="F119" s="29" t="s">
        <v>23</v>
      </c>
      <c r="G119" s="27">
        <f>+I191</f>
        <v>1</v>
      </c>
      <c r="H119" s="44"/>
      <c r="I119" s="18">
        <f t="shared" ref="I119:I129" si="1">+G119*D119</f>
        <v>299861.62436299725</v>
      </c>
      <c r="J119" s="151"/>
      <c r="K119" s="29"/>
    </row>
    <row r="120" spans="1:11">
      <c r="A120" s="168">
        <f>+A119+1</f>
        <v>2</v>
      </c>
      <c r="B120" s="221" t="s">
        <v>156</v>
      </c>
      <c r="C120" s="29" t="s">
        <v>438</v>
      </c>
      <c r="D120" s="214">
        <f>'5-P3 Support'!D24</f>
        <v>0</v>
      </c>
      <c r="E120" s="211"/>
      <c r="F120" s="211" t="str">
        <f>+F119</f>
        <v>TP</v>
      </c>
      <c r="G120" s="161">
        <f>+G119</f>
        <v>1</v>
      </c>
      <c r="H120" s="211"/>
      <c r="I120" s="214">
        <f>+G120*D120</f>
        <v>0</v>
      </c>
      <c r="K120" s="29"/>
    </row>
    <row r="121" spans="1:11">
      <c r="A121" s="168">
        <f t="shared" ref="A121:A167" si="2">+A120+1</f>
        <v>3</v>
      </c>
      <c r="B121" s="40" t="s">
        <v>39</v>
      </c>
      <c r="C121" s="29" t="s">
        <v>439</v>
      </c>
      <c r="D121" s="214">
        <f>'5-P3 Support'!E24</f>
        <v>0</v>
      </c>
      <c r="E121" s="29"/>
      <c r="F121" s="29" t="str">
        <f>+F120</f>
        <v>TP</v>
      </c>
      <c r="G121" s="27">
        <f>+G120</f>
        <v>1</v>
      </c>
      <c r="H121" s="44"/>
      <c r="I121" s="18">
        <f t="shared" si="1"/>
        <v>0</v>
      </c>
      <c r="J121" s="151"/>
      <c r="K121" s="29"/>
    </row>
    <row r="122" spans="1:11">
      <c r="A122" s="168">
        <f t="shared" si="2"/>
        <v>4</v>
      </c>
      <c r="B122" s="31" t="s">
        <v>40</v>
      </c>
      <c r="C122" s="29" t="s">
        <v>440</v>
      </c>
      <c r="D122" s="214">
        <f>'5-P3 Support'!F24</f>
        <v>328172.08178632258</v>
      </c>
      <c r="E122" s="29"/>
      <c r="F122" s="29" t="s">
        <v>32</v>
      </c>
      <c r="G122" s="27">
        <f>+G74</f>
        <v>1</v>
      </c>
      <c r="H122" s="44"/>
      <c r="I122" s="18">
        <f t="shared" si="1"/>
        <v>328172.08178632258</v>
      </c>
      <c r="J122" s="29"/>
      <c r="K122" s="29" t="s">
        <v>10</v>
      </c>
    </row>
    <row r="123" spans="1:11">
      <c r="A123" s="168">
        <f t="shared" si="2"/>
        <v>5</v>
      </c>
      <c r="B123" s="31" t="s">
        <v>187</v>
      </c>
      <c r="C123" s="29" t="s">
        <v>398</v>
      </c>
      <c r="D123" s="214">
        <f>'5-P3 Support'!G24</f>
        <v>0</v>
      </c>
      <c r="E123" s="29"/>
      <c r="F123" s="29" t="s">
        <v>32</v>
      </c>
      <c r="G123" s="27">
        <f>+G122</f>
        <v>1</v>
      </c>
      <c r="H123" s="44"/>
      <c r="I123" s="18">
        <f t="shared" si="1"/>
        <v>0</v>
      </c>
      <c r="J123" s="29"/>
      <c r="K123" s="29"/>
    </row>
    <row r="124" spans="1:11">
      <c r="A124" s="168">
        <f t="shared" si="2"/>
        <v>6</v>
      </c>
      <c r="B124" s="40" t="s">
        <v>323</v>
      </c>
      <c r="C124" s="37" t="s">
        <v>435</v>
      </c>
      <c r="D124" s="214">
        <f>'5-P3 Support'!H24</f>
        <v>0</v>
      </c>
      <c r="E124" s="29"/>
      <c r="F124" s="29" t="s">
        <v>32</v>
      </c>
      <c r="G124" s="27">
        <f>+G123</f>
        <v>1</v>
      </c>
      <c r="H124" s="44"/>
      <c r="I124" s="18">
        <f t="shared" si="1"/>
        <v>0</v>
      </c>
      <c r="J124" s="29"/>
      <c r="K124" s="29"/>
    </row>
    <row r="125" spans="1:11" s="14" customFormat="1">
      <c r="A125" s="168" t="s">
        <v>309</v>
      </c>
      <c r="B125" s="40" t="s">
        <v>310</v>
      </c>
      <c r="C125" s="37" t="s">
        <v>588</v>
      </c>
      <c r="D125" s="229">
        <f>+'7 - PBOP'!I16</f>
        <v>0</v>
      </c>
      <c r="E125" s="126"/>
      <c r="F125" s="29" t="s">
        <v>32</v>
      </c>
      <c r="G125" s="27">
        <f>+G124</f>
        <v>1</v>
      </c>
      <c r="H125" s="44"/>
      <c r="I125" s="18">
        <f>+G125*D125</f>
        <v>0</v>
      </c>
      <c r="J125" s="126"/>
      <c r="K125" s="126"/>
    </row>
    <row r="126" spans="1:11">
      <c r="A126" s="168">
        <f>+A124+1</f>
        <v>7</v>
      </c>
      <c r="B126" s="40" t="s">
        <v>322</v>
      </c>
      <c r="C126" s="37" t="s">
        <v>565</v>
      </c>
      <c r="D126" s="214">
        <f>'5-P3 Support'!I24</f>
        <v>0</v>
      </c>
      <c r="E126" s="29"/>
      <c r="F126" s="222" t="s">
        <v>23</v>
      </c>
      <c r="G126" s="161">
        <f>+G119</f>
        <v>1</v>
      </c>
      <c r="H126" s="44"/>
      <c r="I126" s="18">
        <f t="shared" si="1"/>
        <v>0</v>
      </c>
      <c r="J126" s="29"/>
      <c r="K126" s="29"/>
    </row>
    <row r="127" spans="1:11" s="14" customFormat="1">
      <c r="A127" s="168" t="s">
        <v>311</v>
      </c>
      <c r="B127" s="40" t="s">
        <v>312</v>
      </c>
      <c r="C127" s="37" t="s">
        <v>589</v>
      </c>
      <c r="D127" s="229">
        <f>+'7 - PBOP'!I13</f>
        <v>0</v>
      </c>
      <c r="E127" s="126"/>
      <c r="F127" s="29" t="s">
        <v>32</v>
      </c>
      <c r="G127" s="27">
        <f>+G125</f>
        <v>1</v>
      </c>
      <c r="H127" s="44"/>
      <c r="I127" s="18">
        <f>+G127*D127</f>
        <v>0</v>
      </c>
      <c r="J127" s="126"/>
      <c r="K127" s="126"/>
    </row>
    <row r="128" spans="1:11">
      <c r="A128" s="168">
        <f>+A126+1</f>
        <v>8</v>
      </c>
      <c r="B128" s="31" t="s">
        <v>422</v>
      </c>
      <c r="C128" s="29" t="s">
        <v>182</v>
      </c>
      <c r="D128" s="800">
        <v>0</v>
      </c>
      <c r="E128" s="29"/>
      <c r="F128" s="29" t="s">
        <v>183</v>
      </c>
      <c r="G128" s="27">
        <f>+G75</f>
        <v>1</v>
      </c>
      <c r="H128" s="44"/>
      <c r="I128" s="18">
        <f t="shared" si="1"/>
        <v>0</v>
      </c>
      <c r="J128" s="29"/>
      <c r="K128" s="29"/>
    </row>
    <row r="129" spans="1:11">
      <c r="A129" s="168">
        <f t="shared" si="2"/>
        <v>9</v>
      </c>
      <c r="B129" s="31" t="s">
        <v>41</v>
      </c>
      <c r="C129" s="29" t="s">
        <v>566</v>
      </c>
      <c r="D129" s="754">
        <f>'5-P3 Support'!J24</f>
        <v>0</v>
      </c>
      <c r="E129" s="29"/>
      <c r="F129" s="29" t="str">
        <f>+F131</f>
        <v>DA</v>
      </c>
      <c r="G129" s="223">
        <v>1</v>
      </c>
      <c r="H129" s="44"/>
      <c r="I129" s="42">
        <f t="shared" si="1"/>
        <v>0</v>
      </c>
      <c r="J129" s="29"/>
      <c r="K129" s="29"/>
    </row>
    <row r="130" spans="1:11">
      <c r="A130" s="168">
        <f t="shared" si="2"/>
        <v>10</v>
      </c>
      <c r="B130" s="221" t="s">
        <v>157</v>
      </c>
      <c r="C130" s="211"/>
      <c r="D130" s="53"/>
      <c r="E130" s="211"/>
      <c r="F130" s="211"/>
      <c r="G130" s="224"/>
      <c r="H130" s="211"/>
      <c r="I130" s="53"/>
      <c r="K130" s="29"/>
    </row>
    <row r="131" spans="1:11">
      <c r="A131" s="168">
        <f t="shared" si="2"/>
        <v>11</v>
      </c>
      <c r="B131" s="221" t="s">
        <v>159</v>
      </c>
      <c r="C131" s="211" t="s">
        <v>567</v>
      </c>
      <c r="D131" s="754">
        <f>'5-P3 Support'!K24</f>
        <v>0</v>
      </c>
      <c r="E131" s="208"/>
      <c r="F131" s="208" t="s">
        <v>97</v>
      </c>
      <c r="G131" s="225">
        <v>1</v>
      </c>
      <c r="H131" s="208"/>
      <c r="I131" s="53">
        <f>+G131*D131</f>
        <v>0</v>
      </c>
      <c r="K131" s="29"/>
    </row>
    <row r="132" spans="1:11">
      <c r="A132" s="168">
        <f t="shared" si="2"/>
        <v>12</v>
      </c>
      <c r="B132" s="221" t="s">
        <v>590</v>
      </c>
      <c r="C132" s="29" t="s">
        <v>568</v>
      </c>
      <c r="D132" s="754">
        <f>'5-P3 Support'!L24</f>
        <v>0</v>
      </c>
      <c r="E132" s="208"/>
      <c r="F132" s="208" t="s">
        <v>23</v>
      </c>
      <c r="G132" s="225">
        <f>+G119</f>
        <v>1</v>
      </c>
      <c r="H132" s="208"/>
      <c r="I132" s="53">
        <f>+G132*D132</f>
        <v>0</v>
      </c>
      <c r="K132" s="29"/>
    </row>
    <row r="133" spans="1:11" ht="13.5" thickBot="1">
      <c r="A133" s="168">
        <f t="shared" si="2"/>
        <v>13</v>
      </c>
      <c r="B133" s="221" t="s">
        <v>158</v>
      </c>
      <c r="C133" s="211" t="s">
        <v>707</v>
      </c>
      <c r="D133" s="226">
        <f>SUM(D131:D132)</f>
        <v>0</v>
      </c>
      <c r="E133" s="208"/>
      <c r="F133" s="208"/>
      <c r="G133" s="225"/>
      <c r="H133" s="208"/>
      <c r="I133" s="226">
        <f>SUM(I131:I132)</f>
        <v>0</v>
      </c>
      <c r="K133" s="29"/>
    </row>
    <row r="134" spans="1:11">
      <c r="A134" s="168">
        <f t="shared" si="2"/>
        <v>14</v>
      </c>
      <c r="B134" s="227" t="s">
        <v>345</v>
      </c>
      <c r="C134" s="127" t="s">
        <v>436</v>
      </c>
      <c r="D134" s="18">
        <f>+D119-D121-D120+D122-D123-D124-D125+D126+D127+D128+D129+D133</f>
        <v>628033.70614931989</v>
      </c>
      <c r="E134" s="18"/>
      <c r="F134" s="18"/>
      <c r="G134" s="18"/>
      <c r="H134" s="18"/>
      <c r="I134" s="18">
        <f>+I119-I121-I120+I122-I123-I124-I125+I126+I127+I128+I129+I133</f>
        <v>628033.70614931989</v>
      </c>
      <c r="J134" s="29"/>
      <c r="K134" s="29"/>
    </row>
    <row r="135" spans="1:11">
      <c r="A135" s="168"/>
      <c r="B135" s="36"/>
      <c r="C135" s="29"/>
      <c r="D135" s="18"/>
      <c r="E135" s="18"/>
      <c r="F135" s="18"/>
      <c r="G135" s="18"/>
      <c r="H135" s="18"/>
      <c r="I135" s="18"/>
      <c r="J135" s="29"/>
      <c r="K135" s="29"/>
    </row>
    <row r="136" spans="1:11">
      <c r="A136" s="168">
        <f>+A134+1</f>
        <v>15</v>
      </c>
      <c r="B136" s="31" t="s">
        <v>570</v>
      </c>
      <c r="C136" s="29"/>
      <c r="D136" s="18"/>
      <c r="E136" s="18"/>
      <c r="F136" s="18"/>
      <c r="G136" s="18"/>
      <c r="H136" s="18"/>
      <c r="I136" s="18"/>
      <c r="J136" s="29"/>
      <c r="K136" s="29"/>
    </row>
    <row r="137" spans="1:11">
      <c r="A137" s="168">
        <f t="shared" si="2"/>
        <v>16</v>
      </c>
      <c r="B137" s="31" t="s">
        <v>38</v>
      </c>
      <c r="C137" s="213" t="s">
        <v>708</v>
      </c>
      <c r="D137" s="214">
        <f>'5-P3 Support'!M24</f>
        <v>396603.3600000001</v>
      </c>
      <c r="E137" s="18"/>
      <c r="F137" s="18" t="s">
        <v>23</v>
      </c>
      <c r="G137" s="18">
        <f>+G98</f>
        <v>1</v>
      </c>
      <c r="H137" s="18"/>
      <c r="I137" s="18">
        <f>+G137*D137</f>
        <v>396603.3600000001</v>
      </c>
      <c r="J137" s="29"/>
      <c r="K137" s="203"/>
    </row>
    <row r="138" spans="1:11">
      <c r="A138" s="168">
        <f t="shared" si="2"/>
        <v>17</v>
      </c>
      <c r="B138" s="228" t="s">
        <v>125</v>
      </c>
      <c r="C138" s="213" t="s">
        <v>710</v>
      </c>
      <c r="D138" s="214">
        <f>'5-P3 Support'!C45</f>
        <v>162.25446592225694</v>
      </c>
      <c r="E138" s="18"/>
      <c r="F138" s="18" t="s">
        <v>32</v>
      </c>
      <c r="G138" s="18">
        <f>+G122</f>
        <v>1</v>
      </c>
      <c r="H138" s="18"/>
      <c r="I138" s="18">
        <f>+G138*D138</f>
        <v>162.25446592225694</v>
      </c>
      <c r="J138" s="29"/>
      <c r="K138" s="203"/>
    </row>
    <row r="139" spans="1:11">
      <c r="A139" s="168">
        <f t="shared" si="2"/>
        <v>18</v>
      </c>
      <c r="B139" s="31" t="s">
        <v>422</v>
      </c>
      <c r="C139" s="213" t="s">
        <v>709</v>
      </c>
      <c r="D139" s="205">
        <v>0</v>
      </c>
      <c r="E139" s="42"/>
      <c r="F139" s="42" t="s">
        <v>183</v>
      </c>
      <c r="G139" s="42">
        <f>+G128</f>
        <v>1</v>
      </c>
      <c r="H139" s="42"/>
      <c r="I139" s="42">
        <f>+G139*D139</f>
        <v>0</v>
      </c>
      <c r="J139" s="29"/>
      <c r="K139" s="203"/>
    </row>
    <row r="140" spans="1:11" ht="13.5" thickBot="1">
      <c r="A140" s="168">
        <f t="shared" si="2"/>
        <v>19</v>
      </c>
      <c r="B140" s="221" t="s">
        <v>131</v>
      </c>
      <c r="C140" s="37" t="s">
        <v>441</v>
      </c>
      <c r="D140" s="226">
        <f>'5-P3 Support'!D45</f>
        <v>0</v>
      </c>
      <c r="E140" s="18"/>
      <c r="F140" s="18" t="s">
        <v>97</v>
      </c>
      <c r="G140" s="223">
        <v>1</v>
      </c>
      <c r="H140" s="18"/>
      <c r="I140" s="201">
        <f>+G140*D140</f>
        <v>0</v>
      </c>
      <c r="J140" s="29"/>
      <c r="K140" s="203"/>
    </row>
    <row r="141" spans="1:11">
      <c r="A141" s="168">
        <f t="shared" si="2"/>
        <v>20</v>
      </c>
      <c r="B141" s="31" t="s">
        <v>325</v>
      </c>
      <c r="C141" s="29" t="s">
        <v>324</v>
      </c>
      <c r="D141" s="18">
        <f>SUM(D137:D140)</f>
        <v>396765.61446592235</v>
      </c>
      <c r="E141" s="18"/>
      <c r="F141" s="18"/>
      <c r="G141" s="18"/>
      <c r="H141" s="18"/>
      <c r="I141" s="18">
        <f>SUM(I137:I140)</f>
        <v>396765.61446592235</v>
      </c>
      <c r="J141" s="29"/>
      <c r="K141" s="29"/>
    </row>
    <row r="142" spans="1:11">
      <c r="A142" s="168"/>
      <c r="B142" s="31"/>
      <c r="C142" s="29"/>
      <c r="D142" s="18"/>
      <c r="E142" s="18"/>
      <c r="F142" s="18"/>
      <c r="G142" s="18"/>
      <c r="H142" s="18"/>
      <c r="I142" s="18"/>
      <c r="J142" s="29"/>
      <c r="K142" s="29"/>
    </row>
    <row r="143" spans="1:11">
      <c r="A143" s="168">
        <f>+A141+1</f>
        <v>21</v>
      </c>
      <c r="B143" s="31" t="s">
        <v>326</v>
      </c>
      <c r="C143" s="34" t="s">
        <v>249</v>
      </c>
      <c r="D143" s="18"/>
      <c r="E143" s="18"/>
      <c r="F143" s="18"/>
      <c r="G143" s="18"/>
      <c r="H143" s="18"/>
      <c r="I143" s="18"/>
      <c r="J143" s="29"/>
      <c r="K143" s="29"/>
    </row>
    <row r="144" spans="1:11">
      <c r="A144" s="168">
        <f t="shared" si="2"/>
        <v>22</v>
      </c>
      <c r="B144" s="31" t="s">
        <v>42</v>
      </c>
      <c r="C144" s="36"/>
      <c r="D144" s="18"/>
      <c r="E144" s="18"/>
      <c r="F144" s="18"/>
      <c r="G144" s="18"/>
      <c r="H144" s="18"/>
      <c r="I144" s="18"/>
      <c r="J144" s="29"/>
      <c r="K144" s="203"/>
    </row>
    <row r="145" spans="1:11">
      <c r="A145" s="168">
        <f t="shared" si="2"/>
        <v>23</v>
      </c>
      <c r="B145" s="31" t="s">
        <v>43</v>
      </c>
      <c r="C145" s="29" t="s">
        <v>442</v>
      </c>
      <c r="D145" s="214">
        <f>'5-P3 Support'!E45</f>
        <v>0</v>
      </c>
      <c r="E145" s="18"/>
      <c r="F145" s="18" t="s">
        <v>32</v>
      </c>
      <c r="G145" s="18">
        <f>+G138</f>
        <v>1</v>
      </c>
      <c r="H145" s="18"/>
      <c r="I145" s="18">
        <f>+G145*D145</f>
        <v>0</v>
      </c>
      <c r="J145" s="29"/>
      <c r="K145" s="203"/>
    </row>
    <row r="146" spans="1:11">
      <c r="A146" s="168">
        <f t="shared" si="2"/>
        <v>24</v>
      </c>
      <c r="B146" s="31" t="s">
        <v>44</v>
      </c>
      <c r="C146" s="29" t="s">
        <v>443</v>
      </c>
      <c r="D146" s="214">
        <f>'5-P3 Support'!F45</f>
        <v>0</v>
      </c>
      <c r="E146" s="18"/>
      <c r="F146" s="18" t="s">
        <v>32</v>
      </c>
      <c r="G146" s="18">
        <f>+G145</f>
        <v>1</v>
      </c>
      <c r="H146" s="18"/>
      <c r="I146" s="18">
        <f>+G146*D146</f>
        <v>0</v>
      </c>
      <c r="J146" s="29"/>
      <c r="K146" s="203"/>
    </row>
    <row r="147" spans="1:11">
      <c r="A147" s="168">
        <f t="shared" si="2"/>
        <v>25</v>
      </c>
      <c r="B147" s="31" t="s">
        <v>45</v>
      </c>
      <c r="C147" s="29" t="s">
        <v>10</v>
      </c>
      <c r="D147" s="18"/>
      <c r="E147" s="18"/>
      <c r="F147" s="18"/>
      <c r="G147" s="18"/>
      <c r="H147" s="18"/>
      <c r="I147" s="18"/>
      <c r="J147" s="29"/>
      <c r="K147" s="203"/>
    </row>
    <row r="148" spans="1:11">
      <c r="A148" s="168">
        <f t="shared" si="2"/>
        <v>26</v>
      </c>
      <c r="B148" s="31" t="s">
        <v>46</v>
      </c>
      <c r="C148" s="29" t="s">
        <v>444</v>
      </c>
      <c r="D148" s="214">
        <f>'5-P3 Support'!G45</f>
        <v>333719.38327054068</v>
      </c>
      <c r="E148" s="18"/>
      <c r="F148" s="18" t="s">
        <v>37</v>
      </c>
      <c r="G148" s="18">
        <f>+G68</f>
        <v>1</v>
      </c>
      <c r="H148" s="18"/>
      <c r="I148" s="18">
        <f>+G148*D148</f>
        <v>333719.38327054068</v>
      </c>
      <c r="J148" s="29"/>
      <c r="K148" s="203"/>
    </row>
    <row r="149" spans="1:11">
      <c r="A149" s="168">
        <f t="shared" si="2"/>
        <v>27</v>
      </c>
      <c r="B149" s="31" t="s">
        <v>47</v>
      </c>
      <c r="C149" s="29" t="s">
        <v>445</v>
      </c>
      <c r="D149" s="214">
        <f>'5-P3 Support'!H45</f>
        <v>0</v>
      </c>
      <c r="E149" s="18"/>
      <c r="F149" s="214" t="s">
        <v>30</v>
      </c>
      <c r="G149" s="229">
        <v>0</v>
      </c>
      <c r="H149" s="214"/>
      <c r="I149" s="214">
        <f>+G149*D149</f>
        <v>0</v>
      </c>
      <c r="J149" s="29"/>
      <c r="K149" s="203"/>
    </row>
    <row r="150" spans="1:11">
      <c r="A150" s="168">
        <f t="shared" si="2"/>
        <v>28</v>
      </c>
      <c r="B150" s="31" t="s">
        <v>48</v>
      </c>
      <c r="C150" s="29" t="s">
        <v>446</v>
      </c>
      <c r="D150" s="214">
        <f>'5-P3 Support'!I45</f>
        <v>0</v>
      </c>
      <c r="E150" s="18"/>
      <c r="F150" s="18" t="s">
        <v>37</v>
      </c>
      <c r="G150" s="18">
        <f>+G148</f>
        <v>1</v>
      </c>
      <c r="H150" s="18"/>
      <c r="I150" s="18">
        <f>+G150*D150</f>
        <v>0</v>
      </c>
      <c r="J150" s="29"/>
      <c r="K150" s="203"/>
    </row>
    <row r="151" spans="1:11" ht="13.5" thickBot="1">
      <c r="A151" s="168">
        <f t="shared" si="2"/>
        <v>29</v>
      </c>
      <c r="B151" s="31" t="s">
        <v>49</v>
      </c>
      <c r="C151" s="29" t="s">
        <v>869</v>
      </c>
      <c r="D151" s="226">
        <f>'5-P3 Support'!J45</f>
        <v>0</v>
      </c>
      <c r="E151" s="18"/>
      <c r="F151" s="18" t="s">
        <v>37</v>
      </c>
      <c r="G151" s="18">
        <f>+G148</f>
        <v>1</v>
      </c>
      <c r="H151" s="18"/>
      <c r="I151" s="201">
        <f>+G151*D151</f>
        <v>0</v>
      </c>
      <c r="J151" s="29"/>
      <c r="K151" s="203"/>
    </row>
    <row r="152" spans="1:11">
      <c r="A152" s="168">
        <f t="shared" si="2"/>
        <v>30</v>
      </c>
      <c r="B152" s="31" t="s">
        <v>328</v>
      </c>
      <c r="C152" s="29" t="s">
        <v>327</v>
      </c>
      <c r="D152" s="18">
        <f>SUM(D145:D151)</f>
        <v>333719.38327054068</v>
      </c>
      <c r="E152" s="18"/>
      <c r="F152" s="18"/>
      <c r="G152" s="18"/>
      <c r="H152" s="18"/>
      <c r="I152" s="18">
        <f>SUM(I145:I151)</f>
        <v>333719.38327054068</v>
      </c>
      <c r="J152" s="29"/>
      <c r="K152" s="29"/>
    </row>
    <row r="153" spans="1:11">
      <c r="A153" s="168"/>
      <c r="B153" s="31"/>
      <c r="C153" s="29"/>
      <c r="D153" s="29"/>
      <c r="E153" s="29"/>
      <c r="F153" s="29"/>
      <c r="G153" s="164"/>
      <c r="H153" s="29"/>
      <c r="I153" s="29"/>
      <c r="J153" s="29"/>
      <c r="K153" s="29"/>
    </row>
    <row r="154" spans="1:11">
      <c r="A154" s="168">
        <f>+A152+1</f>
        <v>31</v>
      </c>
      <c r="B154" s="31" t="s">
        <v>50</v>
      </c>
      <c r="C154" s="37" t="str">
        <f>"(Note "&amp;A$258&amp;")"</f>
        <v>(Note G)</v>
      </c>
      <c r="D154" s="29"/>
      <c r="E154" s="29"/>
      <c r="F154" s="36"/>
      <c r="G154" s="38"/>
      <c r="H154" s="29"/>
      <c r="I154" s="36"/>
      <c r="J154" s="29"/>
      <c r="K154" s="36"/>
    </row>
    <row r="155" spans="1:11">
      <c r="A155" s="168">
        <f t="shared" si="2"/>
        <v>32</v>
      </c>
      <c r="B155" s="39" t="s">
        <v>934</v>
      </c>
      <c r="C155" s="29" t="s">
        <v>1118</v>
      </c>
      <c r="D155" s="244">
        <f>IF(D259&gt;0,1-(((1-D260)*(1-D259))/(1-D260*D259*D261)),0)</f>
        <v>0.24400618200000002</v>
      </c>
      <c r="E155" s="29"/>
      <c r="F155" s="36"/>
      <c r="G155" s="38"/>
      <c r="H155" s="29"/>
      <c r="I155" s="36"/>
      <c r="J155" s="29"/>
      <c r="K155" s="36"/>
    </row>
    <row r="156" spans="1:11">
      <c r="A156" s="168">
        <f t="shared" si="2"/>
        <v>33</v>
      </c>
      <c r="B156" s="36" t="s">
        <v>51</v>
      </c>
      <c r="C156" s="29" t="s">
        <v>1119</v>
      </c>
      <c r="D156" s="244">
        <f>IF(I210&gt;0,(D155/(1-D155))*(1-I210/I213),0)</f>
        <v>0.23248504527576522</v>
      </c>
      <c r="E156" s="29"/>
      <c r="F156" s="36"/>
      <c r="G156" s="38"/>
      <c r="H156" s="29"/>
      <c r="I156" s="36"/>
      <c r="J156" s="29"/>
      <c r="K156" s="36"/>
    </row>
    <row r="157" spans="1:11">
      <c r="A157" s="168">
        <f t="shared" si="2"/>
        <v>34</v>
      </c>
      <c r="B157" s="40" t="s">
        <v>368</v>
      </c>
      <c r="C157" s="37" t="s">
        <v>369</v>
      </c>
      <c r="D157" s="29"/>
      <c r="E157" s="29"/>
      <c r="F157" s="36"/>
      <c r="G157" s="38"/>
      <c r="H157" s="29"/>
      <c r="I157" s="36"/>
      <c r="J157" s="29"/>
      <c r="K157" s="36"/>
    </row>
    <row r="158" spans="1:11">
      <c r="A158" s="168">
        <f t="shared" si="2"/>
        <v>35</v>
      </c>
      <c r="B158" s="40"/>
      <c r="D158" s="29"/>
      <c r="E158" s="29"/>
      <c r="F158" s="36"/>
      <c r="G158" s="38"/>
      <c r="H158" s="29"/>
      <c r="I158" s="36"/>
      <c r="J158" s="29"/>
      <c r="K158" s="36"/>
    </row>
    <row r="159" spans="1:11">
      <c r="A159" s="168">
        <f>+A158+1</f>
        <v>36</v>
      </c>
      <c r="B159" s="41" t="str">
        <f>"      1 / (1 - T)  =  (from line "&amp;A155&amp;")"</f>
        <v xml:space="preserve">      1 / (1 - T)  =  (from line 32)</v>
      </c>
      <c r="C159" s="37"/>
      <c r="D159" s="244">
        <f>IF(D155=0,0,1/(1-D155))</f>
        <v>1.3227621393062767</v>
      </c>
      <c r="E159" s="29"/>
      <c r="F159" s="36"/>
      <c r="G159" s="38"/>
      <c r="H159" s="29"/>
      <c r="I159" s="18"/>
      <c r="J159" s="29"/>
      <c r="K159" s="36"/>
    </row>
    <row r="160" spans="1:11">
      <c r="A160" s="168">
        <f t="shared" si="2"/>
        <v>37</v>
      </c>
      <c r="B160" s="40" t="s">
        <v>363</v>
      </c>
      <c r="C160" s="37" t="s">
        <v>447</v>
      </c>
      <c r="D160" s="214">
        <f>-'5-P3 Support'!K45</f>
        <v>0</v>
      </c>
      <c r="E160" s="29"/>
      <c r="F160" s="36"/>
      <c r="G160" s="38"/>
      <c r="H160" s="29"/>
      <c r="I160" s="18"/>
      <c r="J160" s="29"/>
      <c r="K160" s="36"/>
    </row>
    <row r="161" spans="1:11">
      <c r="A161" s="168">
        <f t="shared" si="2"/>
        <v>38</v>
      </c>
      <c r="B161" s="40" t="s">
        <v>982</v>
      </c>
      <c r="C161" s="37" t="s">
        <v>983</v>
      </c>
      <c r="D161" s="214">
        <f>-'5-P3 Support'!L45</f>
        <v>-317.78152681852242</v>
      </c>
      <c r="E161" s="29"/>
      <c r="F161" s="36"/>
      <c r="G161" s="42"/>
      <c r="H161" s="29"/>
      <c r="I161" s="18"/>
      <c r="J161" s="29"/>
      <c r="K161" s="36"/>
    </row>
    <row r="162" spans="1:11">
      <c r="A162" s="168">
        <f t="shared" si="2"/>
        <v>39</v>
      </c>
      <c r="B162" s="40" t="s">
        <v>469</v>
      </c>
      <c r="C162" s="37" t="s">
        <v>478</v>
      </c>
      <c r="D162" s="214">
        <f>+'5-P3 Support'!M45</f>
        <v>471.28218329014572</v>
      </c>
      <c r="E162" s="29"/>
      <c r="F162" s="36"/>
      <c r="G162" s="38"/>
      <c r="H162" s="29"/>
      <c r="I162" s="18"/>
      <c r="J162" s="29"/>
      <c r="K162" s="36"/>
    </row>
    <row r="163" spans="1:11">
      <c r="A163" s="168">
        <f t="shared" si="2"/>
        <v>40</v>
      </c>
      <c r="B163" s="41" t="s">
        <v>364</v>
      </c>
      <c r="C163" s="43" t="s">
        <v>1121</v>
      </c>
      <c r="D163" s="444">
        <f>D156*D170</f>
        <v>291791.45877043734</v>
      </c>
      <c r="E163" s="44"/>
      <c r="F163" s="44" t="s">
        <v>30</v>
      </c>
      <c r="G163" s="45"/>
      <c r="H163" s="44"/>
      <c r="I163" s="444">
        <f>D163</f>
        <v>291791.45877043734</v>
      </c>
      <c r="J163" s="29"/>
      <c r="K163" s="163" t="s">
        <v>10</v>
      </c>
    </row>
    <row r="164" spans="1:11">
      <c r="A164" s="168">
        <f t="shared" si="2"/>
        <v>41</v>
      </c>
      <c r="B164" s="34" t="s">
        <v>365</v>
      </c>
      <c r="C164" s="43" t="s">
        <v>361</v>
      </c>
      <c r="D164" s="444">
        <f>+D$159*D160</f>
        <v>0</v>
      </c>
      <c r="E164" s="44"/>
      <c r="F164" s="46" t="s">
        <v>36</v>
      </c>
      <c r="G164" s="27">
        <f>G84</f>
        <v>1</v>
      </c>
      <c r="H164" s="44"/>
      <c r="I164" s="444">
        <f>+G164*D164</f>
        <v>0</v>
      </c>
      <c r="J164" s="29"/>
      <c r="K164" s="163"/>
    </row>
    <row r="165" spans="1:11">
      <c r="A165" s="168">
        <f t="shared" si="2"/>
        <v>42</v>
      </c>
      <c r="B165" s="34" t="s">
        <v>984</v>
      </c>
      <c r="C165" s="43" t="s">
        <v>359</v>
      </c>
      <c r="D165" s="444">
        <f>+D$159*D161</f>
        <v>-420.34937224648365</v>
      </c>
      <c r="E165" s="44"/>
      <c r="F165" s="46" t="s">
        <v>36</v>
      </c>
      <c r="G165" s="27">
        <f>G164</f>
        <v>1</v>
      </c>
      <c r="H165" s="44"/>
      <c r="I165" s="444">
        <f>+G165*D165</f>
        <v>-420.34937224648365</v>
      </c>
      <c r="J165" s="29"/>
      <c r="K165" s="163"/>
    </row>
    <row r="166" spans="1:11" ht="13.5" thickBot="1">
      <c r="A166" s="168">
        <f t="shared" si="2"/>
        <v>43</v>
      </c>
      <c r="B166" s="34" t="s">
        <v>188</v>
      </c>
      <c r="C166" s="43" t="s">
        <v>360</v>
      </c>
      <c r="D166" s="445">
        <f>+D$159*D162</f>
        <v>623.39422898580597</v>
      </c>
      <c r="E166" s="44"/>
      <c r="F166" s="46" t="s">
        <v>36</v>
      </c>
      <c r="G166" s="27">
        <f>G165</f>
        <v>1</v>
      </c>
      <c r="H166" s="44"/>
      <c r="I166" s="445">
        <f>+G166*D166</f>
        <v>623.39422898580597</v>
      </c>
      <c r="J166" s="29"/>
      <c r="K166" s="163"/>
    </row>
    <row r="167" spans="1:11">
      <c r="A167" s="168">
        <f t="shared" si="2"/>
        <v>44</v>
      </c>
      <c r="B167" s="48" t="s">
        <v>366</v>
      </c>
      <c r="C167" s="34" t="s">
        <v>362</v>
      </c>
      <c r="D167" s="229">
        <f>SUM(D163:D166)</f>
        <v>291994.50362717669</v>
      </c>
      <c r="E167" s="44"/>
      <c r="F167" s="44" t="s">
        <v>10</v>
      </c>
      <c r="G167" s="45" t="s">
        <v>10</v>
      </c>
      <c r="H167" s="44"/>
      <c r="I167" s="229">
        <f>SUM(I163:I166)</f>
        <v>291994.50362717669</v>
      </c>
      <c r="J167" s="29"/>
      <c r="K167" s="29"/>
    </row>
    <row r="168" spans="1:11">
      <c r="A168" s="168"/>
      <c r="B168" s="36"/>
      <c r="C168" s="230"/>
      <c r="D168" s="18"/>
      <c r="E168" s="29"/>
      <c r="F168" s="29"/>
      <c r="G168" s="164"/>
      <c r="H168" s="29"/>
      <c r="I168" s="18"/>
      <c r="J168" s="29"/>
      <c r="K168" s="29"/>
    </row>
    <row r="169" spans="1:11">
      <c r="A169" s="168">
        <f>+A167+1</f>
        <v>45</v>
      </c>
      <c r="B169" s="31" t="s">
        <v>53</v>
      </c>
      <c r="J169" s="29"/>
      <c r="K169" s="36"/>
    </row>
    <row r="170" spans="1:11">
      <c r="A170" s="168">
        <f>A169+1</f>
        <v>46</v>
      </c>
      <c r="B170" s="232" t="s">
        <v>487</v>
      </c>
      <c r="C170" s="39" t="s">
        <v>367</v>
      </c>
      <c r="D170" s="18">
        <f>+$I213*D106</f>
        <v>1255097.7566076349</v>
      </c>
      <c r="E170" s="44"/>
      <c r="F170" s="44" t="s">
        <v>30</v>
      </c>
      <c r="G170" s="231"/>
      <c r="H170" s="44"/>
      <c r="I170" s="18">
        <f>+$I213*I106</f>
        <v>1255097.7566076349</v>
      </c>
      <c r="K170" s="203"/>
    </row>
    <row r="171" spans="1:11">
      <c r="A171" s="168"/>
      <c r="B171" s="31"/>
      <c r="C171" s="36"/>
      <c r="D171" s="42"/>
      <c r="E171" s="44"/>
      <c r="F171" s="44"/>
      <c r="G171" s="231"/>
      <c r="H171" s="44"/>
      <c r="I171" s="42"/>
      <c r="J171" s="29"/>
      <c r="K171" s="203"/>
    </row>
    <row r="172" spans="1:11" ht="13.5" thickBot="1">
      <c r="A172" s="168">
        <f>A170+1</f>
        <v>47</v>
      </c>
      <c r="B172" s="31" t="s">
        <v>371</v>
      </c>
      <c r="C172" s="29" t="s">
        <v>370</v>
      </c>
      <c r="D172" s="233">
        <f>+D170+D167+D152+D141+D134</f>
        <v>2905610.9641205948</v>
      </c>
      <c r="E172" s="44"/>
      <c r="F172" s="44"/>
      <c r="G172" s="219"/>
      <c r="H172" s="44"/>
      <c r="I172" s="233">
        <f>+I170+I167+I152+I141+I134</f>
        <v>2905610.9641205948</v>
      </c>
      <c r="J172" s="151"/>
      <c r="K172" s="151"/>
    </row>
    <row r="173" spans="1:11" ht="13.5" thickTop="1">
      <c r="A173" s="168"/>
      <c r="B173" s="31"/>
      <c r="C173" s="29"/>
      <c r="D173" s="219"/>
      <c r="E173" s="44"/>
      <c r="F173" s="44"/>
      <c r="G173" s="219"/>
      <c r="H173" s="44"/>
      <c r="I173" s="42"/>
      <c r="J173" s="151"/>
      <c r="K173" s="151"/>
    </row>
    <row r="174" spans="1:11">
      <c r="A174" s="168"/>
      <c r="B174" s="234"/>
      <c r="C174" s="44"/>
      <c r="D174" s="235"/>
      <c r="E174" s="235"/>
      <c r="F174" s="235"/>
      <c r="G174" s="235"/>
      <c r="H174" s="235"/>
      <c r="I174" s="235"/>
      <c r="J174" s="151"/>
      <c r="K174" s="151"/>
    </row>
    <row r="175" spans="1:11">
      <c r="A175" s="145"/>
      <c r="B175" s="36"/>
      <c r="C175" s="36"/>
      <c r="D175" s="36"/>
      <c r="E175" s="36"/>
      <c r="F175" s="36"/>
      <c r="G175" s="36"/>
      <c r="H175" s="36"/>
      <c r="I175" s="36"/>
      <c r="J175" s="29"/>
      <c r="K175" s="220" t="s">
        <v>189</v>
      </c>
    </row>
    <row r="176" spans="1:11">
      <c r="A176" s="145"/>
      <c r="B176" s="36"/>
      <c r="C176" s="36"/>
      <c r="D176" s="36"/>
      <c r="E176" s="36"/>
      <c r="F176" s="36"/>
      <c r="G176" s="36"/>
      <c r="H176" s="36"/>
      <c r="I176" s="36"/>
      <c r="J176" s="29"/>
      <c r="K176" s="29"/>
    </row>
    <row r="177" spans="1:11">
      <c r="A177" s="145"/>
      <c r="B177" s="31" t="s">
        <v>9</v>
      </c>
      <c r="C177" s="36"/>
      <c r="D177" s="292" t="s">
        <v>91</v>
      </c>
      <c r="E177" s="36"/>
      <c r="F177" s="36"/>
      <c r="G177" s="36"/>
      <c r="H177" s="36"/>
      <c r="I177" s="143"/>
      <c r="J177" s="29"/>
      <c r="K177" s="236" t="str">
        <f>K3</f>
        <v>For  the 12 months ended 12/31/2026</v>
      </c>
    </row>
    <row r="178" spans="1:11">
      <c r="A178" s="145"/>
      <c r="B178" s="31"/>
      <c r="C178" s="36"/>
      <c r="D178" s="292" t="s">
        <v>160</v>
      </c>
      <c r="E178" s="36"/>
      <c r="F178" s="36"/>
      <c r="G178" s="36"/>
      <c r="H178" s="36"/>
      <c r="I178" s="36"/>
      <c r="J178" s="29"/>
      <c r="K178" s="29"/>
    </row>
    <row r="179" spans="1:11">
      <c r="A179" s="145"/>
      <c r="B179" s="36"/>
      <c r="C179" s="36"/>
      <c r="D179" s="292" t="str">
        <f>+D113</f>
        <v>Gridliance High Plains LLC</v>
      </c>
      <c r="E179" s="36"/>
      <c r="F179" s="36"/>
      <c r="G179" s="36"/>
      <c r="H179" s="36"/>
      <c r="I179" s="36"/>
      <c r="J179" s="29"/>
      <c r="K179" s="29"/>
    </row>
    <row r="180" spans="1:11">
      <c r="A180" s="1180"/>
      <c r="B180" s="1180"/>
      <c r="C180" s="1180"/>
      <c r="D180" s="1180"/>
      <c r="E180" s="1180"/>
      <c r="F180" s="1180"/>
      <c r="G180" s="1180"/>
      <c r="H180" s="1180"/>
      <c r="I180" s="1180"/>
      <c r="J180" s="1180"/>
      <c r="K180" s="1180"/>
    </row>
    <row r="181" spans="1:11" s="14" customFormat="1">
      <c r="A181" s="237"/>
      <c r="B181" s="155" t="s">
        <v>11</v>
      </c>
      <c r="C181" s="155" t="s">
        <v>12</v>
      </c>
      <c r="D181" s="155" t="s">
        <v>13</v>
      </c>
      <c r="E181" s="29" t="s">
        <v>10</v>
      </c>
      <c r="F181" s="29"/>
      <c r="G181" s="154" t="s">
        <v>14</v>
      </c>
      <c r="H181" s="29"/>
      <c r="I181" s="154" t="s">
        <v>15</v>
      </c>
      <c r="J181" s="126"/>
      <c r="K181" s="126"/>
    </row>
    <row r="182" spans="1:11">
      <c r="A182" s="145"/>
      <c r="B182" s="36"/>
      <c r="C182" s="31"/>
      <c r="D182" s="31"/>
      <c r="E182" s="31"/>
      <c r="F182" s="31"/>
      <c r="G182" s="31"/>
      <c r="H182" s="31"/>
      <c r="I182" s="31"/>
      <c r="J182" s="31"/>
      <c r="K182" s="31"/>
    </row>
    <row r="183" spans="1:11">
      <c r="A183" s="145"/>
      <c r="B183" s="36"/>
      <c r="C183" s="198" t="s">
        <v>54</v>
      </c>
      <c r="D183" s="36"/>
      <c r="E183" s="151"/>
      <c r="F183" s="151"/>
      <c r="G183" s="151"/>
      <c r="H183" s="151"/>
      <c r="I183" s="151"/>
      <c r="J183" s="29"/>
      <c r="K183" s="29"/>
    </row>
    <row r="184" spans="1:11">
      <c r="A184" s="145" t="s">
        <v>16</v>
      </c>
      <c r="B184" s="198"/>
      <c r="C184" s="151"/>
      <c r="D184" s="151"/>
      <c r="E184" s="151"/>
      <c r="F184" s="151"/>
      <c r="G184" s="151"/>
      <c r="H184" s="151"/>
      <c r="I184" s="151"/>
      <c r="J184" s="29"/>
      <c r="K184" s="29"/>
    </row>
    <row r="185" spans="1:11" ht="13.5" thickBot="1">
      <c r="A185" s="33" t="s">
        <v>18</v>
      </c>
      <c r="B185" s="146" t="s">
        <v>55</v>
      </c>
      <c r="C185" s="159"/>
      <c r="D185" s="159"/>
      <c r="E185" s="159"/>
      <c r="F185" s="159"/>
      <c r="G185" s="159"/>
      <c r="H185" s="34"/>
      <c r="I185" s="34"/>
      <c r="J185" s="37"/>
      <c r="K185" s="29"/>
    </row>
    <row r="186" spans="1:11">
      <c r="A186" s="145">
        <v>1</v>
      </c>
      <c r="B186" s="147" t="s">
        <v>349</v>
      </c>
      <c r="C186" s="159" t="s">
        <v>504</v>
      </c>
      <c r="D186" s="37"/>
      <c r="E186" s="37"/>
      <c r="F186" s="37"/>
      <c r="G186" s="37"/>
      <c r="H186" s="37"/>
      <c r="I186" s="214">
        <f>D64</f>
        <v>18169096.139999993</v>
      </c>
      <c r="J186" s="37"/>
      <c r="K186" s="29"/>
    </row>
    <row r="187" spans="1:11">
      <c r="A187" s="145">
        <f>+A186+1</f>
        <v>2</v>
      </c>
      <c r="B187" s="147" t="s">
        <v>350</v>
      </c>
      <c r="C187" s="34" t="s">
        <v>347</v>
      </c>
      <c r="D187" s="34"/>
      <c r="E187" s="34"/>
      <c r="F187" s="34"/>
      <c r="G187" s="34"/>
      <c r="H187" s="34"/>
      <c r="I187" s="199">
        <v>0</v>
      </c>
      <c r="J187" s="37"/>
      <c r="K187" s="29"/>
    </row>
    <row r="188" spans="1:11" ht="13.5" thickBot="1">
      <c r="A188" s="145">
        <f>+A187+1</f>
        <v>3</v>
      </c>
      <c r="B188" s="238" t="s">
        <v>351</v>
      </c>
      <c r="C188" s="239" t="s">
        <v>348</v>
      </c>
      <c r="D188" s="143"/>
      <c r="E188" s="37"/>
      <c r="F188" s="37"/>
      <c r="G188" s="240"/>
      <c r="H188" s="37"/>
      <c r="I188" s="200">
        <v>0</v>
      </c>
      <c r="J188" s="37"/>
      <c r="K188" s="29"/>
    </row>
    <row r="189" spans="1:11">
      <c r="A189" s="145">
        <f t="shared" ref="A189:A220" si="3">+A188+1</f>
        <v>4</v>
      </c>
      <c r="B189" s="147" t="s">
        <v>353</v>
      </c>
      <c r="C189" s="159" t="s">
        <v>352</v>
      </c>
      <c r="D189" s="37"/>
      <c r="E189" s="37"/>
      <c r="F189" s="37"/>
      <c r="G189" s="240"/>
      <c r="H189" s="37"/>
      <c r="I189" s="214">
        <f>I186-I187-I188</f>
        <v>18169096.139999993</v>
      </c>
      <c r="J189" s="37"/>
      <c r="K189" s="29"/>
    </row>
    <row r="190" spans="1:11">
      <c r="A190" s="145"/>
      <c r="B190" s="34"/>
      <c r="C190" s="159"/>
      <c r="D190" s="37"/>
      <c r="E190" s="37"/>
      <c r="F190" s="37"/>
      <c r="G190" s="240"/>
      <c r="H190" s="37"/>
      <c r="I190" s="214"/>
      <c r="J190" s="37"/>
      <c r="K190" s="29"/>
    </row>
    <row r="191" spans="1:11">
      <c r="A191" s="145">
        <f>+A189+1</f>
        <v>5</v>
      </c>
      <c r="B191" s="147" t="s">
        <v>355</v>
      </c>
      <c r="C191" s="241" t="s">
        <v>354</v>
      </c>
      <c r="D191" s="242"/>
      <c r="E191" s="242"/>
      <c r="F191" s="242"/>
      <c r="G191" s="243"/>
      <c r="H191" s="37" t="s">
        <v>56</v>
      </c>
      <c r="I191" s="244">
        <f>IF(I186&gt;0,I189/I186,0)</f>
        <v>1</v>
      </c>
      <c r="J191" s="37"/>
      <c r="K191" s="29"/>
    </row>
    <row r="192" spans="1:11">
      <c r="A192" s="145"/>
      <c r="B192" s="36"/>
      <c r="C192" s="36"/>
      <c r="D192" s="36"/>
      <c r="E192" s="36"/>
      <c r="F192" s="36"/>
      <c r="G192" s="36"/>
      <c r="H192" s="36"/>
      <c r="I192" s="36"/>
      <c r="J192" s="36"/>
      <c r="K192" s="36"/>
    </row>
    <row r="193" spans="1:11">
      <c r="A193" s="145">
        <f>+A191+1</f>
        <v>6</v>
      </c>
      <c r="B193" s="31" t="s">
        <v>190</v>
      </c>
      <c r="C193" s="29"/>
      <c r="D193" s="29"/>
      <c r="E193" s="29"/>
      <c r="F193" s="29"/>
      <c r="G193" s="29"/>
      <c r="H193" s="29"/>
      <c r="I193" s="29"/>
      <c r="J193" s="29"/>
      <c r="K193" s="29"/>
    </row>
    <row r="194" spans="1:11" ht="13.5" thickBot="1">
      <c r="A194" s="145"/>
      <c r="B194" s="31"/>
      <c r="C194" s="245" t="s">
        <v>57</v>
      </c>
      <c r="D194" s="30" t="s">
        <v>58</v>
      </c>
      <c r="E194" s="30" t="s">
        <v>23</v>
      </c>
      <c r="F194" s="29"/>
      <c r="G194" s="30" t="s">
        <v>59</v>
      </c>
      <c r="H194" s="29"/>
      <c r="I194" s="29"/>
      <c r="J194" s="29"/>
      <c r="K194" s="29"/>
    </row>
    <row r="195" spans="1:11">
      <c r="A195" s="145">
        <f>+A193+1</f>
        <v>7</v>
      </c>
      <c r="B195" s="31" t="s">
        <v>420</v>
      </c>
      <c r="C195" s="29" t="s">
        <v>60</v>
      </c>
      <c r="D195" s="199">
        <v>0</v>
      </c>
      <c r="E195" s="246">
        <v>0</v>
      </c>
      <c r="F195" s="247"/>
      <c r="G195" s="18">
        <f>D195*E195</f>
        <v>0</v>
      </c>
      <c r="H195" s="44"/>
      <c r="I195" s="44"/>
      <c r="J195" s="29"/>
      <c r="K195" s="29"/>
    </row>
    <row r="196" spans="1:11">
      <c r="A196" s="145">
        <f t="shared" si="3"/>
        <v>8</v>
      </c>
      <c r="B196" s="31" t="s">
        <v>31</v>
      </c>
      <c r="C196" s="29" t="s">
        <v>448</v>
      </c>
      <c r="D196" s="800">
        <v>1</v>
      </c>
      <c r="E196" s="246">
        <f>+I191</f>
        <v>1</v>
      </c>
      <c r="F196" s="247"/>
      <c r="G196" s="18">
        <f>D196*E196</f>
        <v>1</v>
      </c>
      <c r="H196" s="44"/>
      <c r="I196" s="44"/>
      <c r="J196" s="29"/>
      <c r="K196" s="29"/>
    </row>
    <row r="197" spans="1:11">
      <c r="A197" s="145">
        <f t="shared" si="3"/>
        <v>9</v>
      </c>
      <c r="B197" s="31" t="s">
        <v>421</v>
      </c>
      <c r="C197" s="29" t="s">
        <v>151</v>
      </c>
      <c r="D197" s="199">
        <v>0</v>
      </c>
      <c r="E197" s="246">
        <v>0</v>
      </c>
      <c r="F197" s="247"/>
      <c r="G197" s="18">
        <f>D197*E197</f>
        <v>0</v>
      </c>
      <c r="H197" s="44"/>
      <c r="I197" s="248" t="s">
        <v>61</v>
      </c>
      <c r="J197" s="29"/>
      <c r="K197" s="29"/>
    </row>
    <row r="198" spans="1:11" ht="13.5" thickBot="1">
      <c r="A198" s="145">
        <f t="shared" si="3"/>
        <v>10</v>
      </c>
      <c r="B198" s="31" t="s">
        <v>62</v>
      </c>
      <c r="C198" s="29" t="s">
        <v>449</v>
      </c>
      <c r="D198" s="200">
        <v>0</v>
      </c>
      <c r="E198" s="246">
        <v>0</v>
      </c>
      <c r="F198" s="247"/>
      <c r="G198" s="201">
        <f>D198*E198</f>
        <v>0</v>
      </c>
      <c r="H198" s="44"/>
      <c r="I198" s="249" t="s">
        <v>63</v>
      </c>
      <c r="J198" s="29"/>
      <c r="K198" s="29"/>
    </row>
    <row r="199" spans="1:11">
      <c r="A199" s="145">
        <f t="shared" si="3"/>
        <v>11</v>
      </c>
      <c r="B199" s="40" t="s">
        <v>711</v>
      </c>
      <c r="C199" s="29" t="s">
        <v>357</v>
      </c>
      <c r="D199" s="18">
        <f>SUM(D195:D198)</f>
        <v>1</v>
      </c>
      <c r="E199" s="29"/>
      <c r="F199" s="29"/>
      <c r="G199" s="18">
        <f>SUM(G195:G198)</f>
        <v>1</v>
      </c>
      <c r="H199" s="250" t="s">
        <v>64</v>
      </c>
      <c r="I199" s="206">
        <f>IF(G199&gt;0,G199/D199,0)</f>
        <v>1</v>
      </c>
      <c r="J199" s="32" t="s">
        <v>64</v>
      </c>
      <c r="K199" s="29" t="s">
        <v>65</v>
      </c>
    </row>
    <row r="200" spans="1:11">
      <c r="A200" s="145"/>
      <c r="B200" s="31" t="s">
        <v>10</v>
      </c>
      <c r="C200" s="29" t="s">
        <v>10</v>
      </c>
      <c r="D200" s="36"/>
      <c r="E200" s="29"/>
      <c r="F200" s="29"/>
      <c r="G200" s="36"/>
      <c r="H200" s="36"/>
      <c r="I200" s="36"/>
      <c r="J200" s="36"/>
      <c r="K200" s="29"/>
    </row>
    <row r="201" spans="1:11">
      <c r="A201" s="145">
        <f>+A199+1</f>
        <v>12</v>
      </c>
      <c r="B201" s="40" t="s">
        <v>592</v>
      </c>
      <c r="C201" s="29"/>
      <c r="D201" s="194" t="s">
        <v>58</v>
      </c>
      <c r="E201" s="29"/>
      <c r="F201" s="29"/>
      <c r="G201" s="32" t="s">
        <v>191</v>
      </c>
      <c r="H201" s="38"/>
      <c r="I201" s="203" t="s">
        <v>61</v>
      </c>
      <c r="J201" s="29"/>
      <c r="K201" s="29"/>
    </row>
    <row r="202" spans="1:11">
      <c r="A202" s="145">
        <f t="shared" si="3"/>
        <v>13</v>
      </c>
      <c r="B202" s="31" t="s">
        <v>450</v>
      </c>
      <c r="C202" s="29" t="s">
        <v>192</v>
      </c>
      <c r="D202" s="199">
        <f>+D80</f>
        <v>15757382.639999993</v>
      </c>
      <c r="E202" s="29"/>
      <c r="F202" s="36"/>
      <c r="G202" s="145" t="s">
        <v>678</v>
      </c>
      <c r="H202" s="251"/>
      <c r="I202" s="145" t="s">
        <v>679</v>
      </c>
      <c r="J202" s="29"/>
      <c r="K202" s="155" t="s">
        <v>183</v>
      </c>
    </row>
    <row r="203" spans="1:11">
      <c r="A203" s="145">
        <f t="shared" si="3"/>
        <v>14</v>
      </c>
      <c r="B203" s="31" t="s">
        <v>451</v>
      </c>
      <c r="C203" s="29" t="s">
        <v>870</v>
      </c>
      <c r="D203" s="199">
        <v>0</v>
      </c>
      <c r="E203" s="29"/>
      <c r="F203" s="36"/>
      <c r="G203" s="206">
        <f>IF(D205&gt;0,D202/D205,0)</f>
        <v>1</v>
      </c>
      <c r="H203" s="252" t="s">
        <v>170</v>
      </c>
      <c r="I203" s="206">
        <f>I199</f>
        <v>1</v>
      </c>
      <c r="J203" s="252" t="s">
        <v>64</v>
      </c>
      <c r="K203" s="206">
        <f>I203*G203</f>
        <v>1</v>
      </c>
    </row>
    <row r="204" spans="1:11" ht="13.5" thickBot="1">
      <c r="A204" s="145">
        <f t="shared" si="3"/>
        <v>15</v>
      </c>
      <c r="B204" s="253" t="s">
        <v>62</v>
      </c>
      <c r="C204" s="245" t="s">
        <v>975</v>
      </c>
      <c r="D204" s="200">
        <v>0</v>
      </c>
      <c r="E204" s="29"/>
      <c r="F204" s="29"/>
      <c r="G204" s="29" t="s">
        <v>10</v>
      </c>
      <c r="H204" s="29"/>
      <c r="I204" s="29"/>
      <c r="J204" s="29"/>
      <c r="K204" s="29"/>
    </row>
    <row r="205" spans="1:11">
      <c r="A205" s="145">
        <f t="shared" si="3"/>
        <v>16</v>
      </c>
      <c r="B205" s="31" t="s">
        <v>453</v>
      </c>
      <c r="C205" s="29" t="s">
        <v>356</v>
      </c>
      <c r="D205" s="18">
        <f>D202+D203+D204</f>
        <v>15757382.639999993</v>
      </c>
      <c r="E205" s="29"/>
      <c r="F205" s="29"/>
      <c r="G205" s="29"/>
      <c r="H205" s="29"/>
      <c r="I205" s="29"/>
      <c r="J205" s="29"/>
      <c r="K205" s="29"/>
    </row>
    <row r="206" spans="1:11">
      <c r="A206" s="145"/>
      <c r="B206" s="31"/>
      <c r="C206" s="29"/>
      <c r="D206" s="36"/>
      <c r="E206" s="29"/>
      <c r="F206" s="29"/>
      <c r="G206" s="29"/>
      <c r="H206" s="29"/>
      <c r="I206" s="29"/>
      <c r="J206" s="29"/>
      <c r="K206" s="29"/>
    </row>
    <row r="207" spans="1:11" ht="13.5" thickBot="1">
      <c r="A207" s="145">
        <f>+A205+1</f>
        <v>17</v>
      </c>
      <c r="B207" s="28" t="s">
        <v>66</v>
      </c>
      <c r="C207" s="29" t="s">
        <v>400</v>
      </c>
      <c r="D207" s="29"/>
      <c r="E207" s="29"/>
      <c r="F207" s="29"/>
      <c r="G207" s="29"/>
      <c r="H207" s="29"/>
      <c r="I207" s="30" t="s">
        <v>58</v>
      </c>
      <c r="J207" s="29"/>
      <c r="K207" s="29"/>
    </row>
    <row r="208" spans="1:11">
      <c r="A208" s="145">
        <f>+A207+1</f>
        <v>18</v>
      </c>
      <c r="B208" s="31"/>
      <c r="C208" s="29"/>
      <c r="D208" s="29"/>
      <c r="E208" s="29"/>
      <c r="F208" s="29"/>
      <c r="G208" s="32" t="s">
        <v>67</v>
      </c>
      <c r="H208" s="29"/>
      <c r="I208" s="29"/>
      <c r="J208" s="29"/>
      <c r="K208" s="29"/>
    </row>
    <row r="209" spans="1:11" ht="13.5" thickBot="1">
      <c r="A209" s="145">
        <f t="shared" si="3"/>
        <v>19</v>
      </c>
      <c r="B209" s="31"/>
      <c r="C209" s="29"/>
      <c r="D209" s="33" t="s">
        <v>58</v>
      </c>
      <c r="E209" s="33" t="s">
        <v>68</v>
      </c>
      <c r="F209" s="29"/>
      <c r="G209" s="254" t="str">
        <f>"(Notes "&amp;A266&amp;", "&amp;A272&amp;", &amp; "&amp;A273&amp;")"</f>
        <v>(Notes K, Q, &amp; R)</v>
      </c>
      <c r="H209" s="29"/>
      <c r="I209" s="33" t="s">
        <v>69</v>
      </c>
      <c r="J209" s="29"/>
      <c r="K209" s="29"/>
    </row>
    <row r="210" spans="1:11">
      <c r="A210" s="145">
        <f t="shared" si="3"/>
        <v>20</v>
      </c>
      <c r="B210" s="28" t="s">
        <v>358</v>
      </c>
      <c r="C210" s="34" t="s">
        <v>574</v>
      </c>
      <c r="D210" s="255">
        <v>51906023.517745495</v>
      </c>
      <c r="E210" s="976">
        <f>+MAX(D210/D$213,40%)</f>
        <v>0.4</v>
      </c>
      <c r="F210" s="27"/>
      <c r="G210" s="949">
        <f>'5-P3 Support'!I85</f>
        <v>5.9994443991739949E-2</v>
      </c>
      <c r="H210" s="295"/>
      <c r="I210" s="161">
        <f>IF(E210=0,0,E210*G210)</f>
        <v>2.3997777596695982E-2</v>
      </c>
      <c r="J210" s="256" t="s">
        <v>70</v>
      </c>
      <c r="K210" s="36"/>
    </row>
    <row r="211" spans="1:11">
      <c r="A211" s="145">
        <f t="shared" si="3"/>
        <v>21</v>
      </c>
      <c r="B211" s="28" t="s">
        <v>193</v>
      </c>
      <c r="C211" s="34" t="s">
        <v>574</v>
      </c>
      <c r="D211" s="255">
        <v>0</v>
      </c>
      <c r="E211" s="976">
        <v>0</v>
      </c>
      <c r="F211" s="27"/>
      <c r="G211" s="948">
        <v>0</v>
      </c>
      <c r="H211" s="295"/>
      <c r="I211" s="161">
        <f>E211*G211</f>
        <v>0</v>
      </c>
      <c r="J211" s="29"/>
      <c r="K211" s="36"/>
    </row>
    <row r="212" spans="1:11" ht="13.5" thickBot="1">
      <c r="A212" s="145">
        <f t="shared" si="3"/>
        <v>22</v>
      </c>
      <c r="B212" s="28" t="s">
        <v>466</v>
      </c>
      <c r="C212" s="34" t="s">
        <v>575</v>
      </c>
      <c r="D212" s="508">
        <v>80111509.287254915</v>
      </c>
      <c r="E212" s="977">
        <f>+MIN(D212/D$213,60%)</f>
        <v>0.6</v>
      </c>
      <c r="F212" s="35"/>
      <c r="G212" s="949">
        <v>0.10299999999999999</v>
      </c>
      <c r="H212" s="295"/>
      <c r="I212" s="1091">
        <f>E212*G212</f>
        <v>6.1799999999999994E-2</v>
      </c>
      <c r="J212" s="29"/>
      <c r="K212" s="36"/>
    </row>
    <row r="213" spans="1:11">
      <c r="A213" s="145">
        <f t="shared" si="3"/>
        <v>23</v>
      </c>
      <c r="B213" s="31" t="s">
        <v>346</v>
      </c>
      <c r="C213" s="36" t="s">
        <v>495</v>
      </c>
      <c r="D213" s="257">
        <f>SUM(D210:D212)</f>
        <v>132017532.80500041</v>
      </c>
      <c r="E213" s="29" t="s">
        <v>10</v>
      </c>
      <c r="F213" s="29"/>
      <c r="G213" s="295"/>
      <c r="H213" s="295"/>
      <c r="I213" s="161">
        <f>SUM(I210:I212)</f>
        <v>8.5797777596695976E-2</v>
      </c>
      <c r="J213" s="256" t="s">
        <v>71</v>
      </c>
      <c r="K213" s="36"/>
    </row>
    <row r="214" spans="1:11">
      <c r="A214" s="145"/>
      <c r="B214" s="36"/>
      <c r="C214" s="36"/>
      <c r="D214" s="36"/>
      <c r="E214" s="29"/>
      <c r="F214" s="29"/>
      <c r="G214" s="29"/>
      <c r="H214" s="29"/>
      <c r="I214" s="295"/>
      <c r="J214" s="36"/>
      <c r="K214" s="36"/>
    </row>
    <row r="215" spans="1:11">
      <c r="A215" s="145">
        <f>+A213+1</f>
        <v>24</v>
      </c>
      <c r="B215" s="28" t="s">
        <v>194</v>
      </c>
      <c r="C215" s="150"/>
      <c r="D215" s="150"/>
      <c r="E215" s="150"/>
      <c r="F215" s="150"/>
      <c r="G215" s="150"/>
      <c r="H215" s="150"/>
      <c r="I215" s="150"/>
      <c r="J215" s="150"/>
      <c r="K215" s="150"/>
    </row>
    <row r="216" spans="1:11" ht="13.5" thickBot="1">
      <c r="A216" s="145"/>
      <c r="B216" s="28"/>
      <c r="C216" s="28"/>
      <c r="D216" s="1097"/>
      <c r="E216" s="28"/>
      <c r="F216" s="28"/>
      <c r="G216" s="28"/>
      <c r="H216" s="28"/>
      <c r="I216" s="33"/>
      <c r="J216" s="258"/>
      <c r="K216" s="36"/>
    </row>
    <row r="217" spans="1:11">
      <c r="A217" s="145">
        <f>+A215+1</f>
        <v>25</v>
      </c>
      <c r="B217" s="28" t="s">
        <v>680</v>
      </c>
      <c r="C217" s="150" t="s">
        <v>477</v>
      </c>
      <c r="D217" s="150"/>
      <c r="E217" s="150"/>
      <c r="F217" s="150"/>
      <c r="G217" s="259" t="s">
        <v>10</v>
      </c>
      <c r="H217" s="260"/>
      <c r="I217" s="261"/>
      <c r="J217" s="261"/>
      <c r="K217" s="36"/>
    </row>
    <row r="218" spans="1:11">
      <c r="A218" s="145">
        <f t="shared" si="3"/>
        <v>26</v>
      </c>
      <c r="B218" s="36" t="s">
        <v>374</v>
      </c>
      <c r="C218" s="150" t="s">
        <v>454</v>
      </c>
      <c r="D218" s="150"/>
      <c r="E218" s="36"/>
      <c r="F218" s="150"/>
      <c r="G218" s="36"/>
      <c r="H218" s="260"/>
      <c r="I218" s="262">
        <v>0</v>
      </c>
      <c r="J218" s="263"/>
      <c r="K218" s="36"/>
    </row>
    <row r="219" spans="1:11" ht="13.5" thickBot="1">
      <c r="A219" s="145">
        <f t="shared" si="3"/>
        <v>27</v>
      </c>
      <c r="B219" s="264" t="s">
        <v>1</v>
      </c>
      <c r="C219" s="37" t="s">
        <v>871</v>
      </c>
      <c r="D219" s="265"/>
      <c r="E219" s="266"/>
      <c r="F219" s="266"/>
      <c r="G219" s="266"/>
      <c r="H219" s="150"/>
      <c r="I219" s="456">
        <f>+'5-P3 Support'!C68</f>
        <v>0</v>
      </c>
      <c r="J219" s="267"/>
      <c r="K219" s="36"/>
    </row>
    <row r="220" spans="1:11">
      <c r="A220" s="145">
        <f t="shared" si="3"/>
        <v>28</v>
      </c>
      <c r="B220" s="36" t="s">
        <v>195</v>
      </c>
      <c r="C220" s="159"/>
      <c r="D220" s="36"/>
      <c r="E220" s="150"/>
      <c r="F220" s="150"/>
      <c r="G220" s="150"/>
      <c r="H220" s="150"/>
      <c r="I220" s="268">
        <f>I218-I219</f>
        <v>0</v>
      </c>
      <c r="J220" s="263"/>
      <c r="K220" s="36"/>
    </row>
    <row r="221" spans="1:11">
      <c r="A221" s="145"/>
      <c r="B221" s="36"/>
      <c r="C221" s="159"/>
      <c r="D221" s="36"/>
      <c r="E221" s="150"/>
      <c r="F221" s="150"/>
      <c r="G221" s="150"/>
      <c r="H221" s="150"/>
      <c r="I221" s="269"/>
      <c r="J221" s="261"/>
      <c r="K221" s="36"/>
    </row>
    <row r="222" spans="1:11">
      <c r="A222" s="145">
        <f>+A220+1</f>
        <v>29</v>
      </c>
      <c r="B222" s="28" t="s">
        <v>315</v>
      </c>
      <c r="C222" s="159" t="s">
        <v>872</v>
      </c>
      <c r="D222" s="36"/>
      <c r="E222" s="150"/>
      <c r="F222" s="150"/>
      <c r="G222" s="270"/>
      <c r="H222" s="150"/>
      <c r="I222" s="271">
        <f>+'5-P3 Support'!D68</f>
        <v>0</v>
      </c>
      <c r="J222" s="261"/>
      <c r="K222" s="272"/>
    </row>
    <row r="223" spans="1:11">
      <c r="A223" s="145"/>
      <c r="B223" s="36"/>
      <c r="C223" s="147"/>
      <c r="D223" s="150"/>
      <c r="E223" s="150"/>
      <c r="F223" s="150"/>
      <c r="G223" s="150"/>
      <c r="H223" s="150"/>
      <c r="I223" s="269"/>
      <c r="J223" s="261"/>
      <c r="K223" s="272"/>
    </row>
    <row r="224" spans="1:11">
      <c r="A224" s="145">
        <f>+A222+1</f>
        <v>30</v>
      </c>
      <c r="B224" s="28" t="s">
        <v>316</v>
      </c>
      <c r="C224" s="147" t="s">
        <v>712</v>
      </c>
      <c r="D224" s="150"/>
      <c r="E224" s="150"/>
      <c r="F224" s="150"/>
      <c r="G224" s="150"/>
      <c r="H224" s="150"/>
      <c r="I224" s="36"/>
      <c r="J224" s="36"/>
      <c r="K224" s="273"/>
    </row>
    <row r="225" spans="1:11">
      <c r="A225" s="145">
        <f>+A224+1</f>
        <v>31</v>
      </c>
      <c r="B225" s="274" t="s">
        <v>373</v>
      </c>
      <c r="C225" s="37" t="s">
        <v>873</v>
      </c>
      <c r="D225" s="29"/>
      <c r="E225" s="29"/>
      <c r="F225" s="29"/>
      <c r="G225" s="29"/>
      <c r="H225" s="29"/>
      <c r="I225" s="275">
        <f>+'5-P3 Support'!E68</f>
        <v>71271.470000000016</v>
      </c>
      <c r="J225" s="276"/>
      <c r="K225" s="273"/>
    </row>
    <row r="226" spans="1:11" ht="26.25" thickBot="1">
      <c r="A226" s="145">
        <f>+A225+1</f>
        <v>32</v>
      </c>
      <c r="B226" s="277" t="s">
        <v>372</v>
      </c>
      <c r="C226" s="37" t="s">
        <v>874</v>
      </c>
      <c r="D226" s="266"/>
      <c r="E226" s="266"/>
      <c r="F226" s="266"/>
      <c r="G226" s="150"/>
      <c r="H226" s="150"/>
      <c r="I226" s="457">
        <f>+'5-P3 Support'!F68</f>
        <v>0</v>
      </c>
      <c r="J226" s="36"/>
      <c r="K226" s="278"/>
    </row>
    <row r="227" spans="1:11">
      <c r="A227" s="145">
        <f>+A226+1</f>
        <v>33</v>
      </c>
      <c r="B227" s="46" t="s">
        <v>195</v>
      </c>
      <c r="C227" s="145"/>
      <c r="D227" s="29"/>
      <c r="E227" s="29"/>
      <c r="F227" s="29"/>
      <c r="G227" s="29"/>
      <c r="H227" s="150"/>
      <c r="I227" s="279">
        <f>+I225-I226</f>
        <v>71271.470000000016</v>
      </c>
      <c r="J227" s="276"/>
      <c r="K227" s="280"/>
    </row>
    <row r="228" spans="1:11" s="767" customFormat="1">
      <c r="A228" s="145"/>
      <c r="B228" s="46"/>
      <c r="C228" s="145"/>
      <c r="D228" s="29"/>
      <c r="E228" s="29"/>
      <c r="F228" s="29"/>
      <c r="G228" s="29"/>
      <c r="H228" s="150"/>
      <c r="I228" s="279"/>
      <c r="J228" s="276"/>
      <c r="K228" s="280"/>
    </row>
    <row r="229" spans="1:11" s="767" customFormat="1">
      <c r="A229" s="145"/>
      <c r="D229" s="29"/>
      <c r="E229" s="29"/>
      <c r="F229" s="29"/>
      <c r="G229" s="29"/>
      <c r="H229" s="150"/>
      <c r="I229" s="279"/>
      <c r="J229" s="276"/>
      <c r="K229" s="280"/>
    </row>
    <row r="230" spans="1:11" s="767" customFormat="1">
      <c r="A230" s="145"/>
      <c r="B230" s="46"/>
      <c r="D230" s="145"/>
      <c r="E230" s="29"/>
      <c r="F230" s="29"/>
      <c r="G230" s="29"/>
      <c r="H230" s="150"/>
      <c r="I230" s="279"/>
      <c r="J230" s="276"/>
      <c r="K230" s="280"/>
    </row>
    <row r="231" spans="1:11" s="767" customFormat="1">
      <c r="A231" s="145"/>
      <c r="B231" s="46"/>
      <c r="C231" s="820"/>
      <c r="D231" s="29"/>
      <c r="E231" s="29"/>
      <c r="F231" s="29"/>
      <c r="H231" s="150"/>
      <c r="I231" s="279"/>
      <c r="J231" s="276"/>
      <c r="K231" s="280"/>
    </row>
    <row r="232" spans="1:11" s="767" customFormat="1">
      <c r="A232" s="145">
        <v>34</v>
      </c>
      <c r="B232" s="46" t="s">
        <v>713</v>
      </c>
      <c r="C232" s="837"/>
      <c r="D232" s="837"/>
      <c r="E232" s="29"/>
      <c r="F232" s="29"/>
      <c r="H232" s="150"/>
      <c r="I232" s="279"/>
      <c r="J232" s="276"/>
      <c r="K232" s="280"/>
    </row>
    <row r="233" spans="1:11" s="767" customFormat="1">
      <c r="A233" s="145">
        <v>35</v>
      </c>
      <c r="B233" s="46" t="s">
        <v>713</v>
      </c>
      <c r="C233" s="1006"/>
      <c r="D233" s="1090"/>
      <c r="E233" s="18"/>
      <c r="F233" s="18"/>
      <c r="G233" s="18"/>
      <c r="H233" s="150"/>
      <c r="I233" s="279"/>
      <c r="J233" s="276"/>
      <c r="K233" s="280"/>
    </row>
    <row r="234" spans="1:11" s="767" customFormat="1">
      <c r="A234" s="145">
        <v>36</v>
      </c>
      <c r="B234" s="46" t="s">
        <v>713</v>
      </c>
      <c r="C234" s="1006"/>
      <c r="D234" s="821"/>
      <c r="E234" s="18"/>
      <c r="F234" s="18"/>
      <c r="G234" s="214"/>
      <c r="H234" s="150"/>
      <c r="I234" s="279"/>
      <c r="J234" s="276"/>
      <c r="K234" s="280"/>
    </row>
    <row r="235" spans="1:11" s="767" customFormat="1">
      <c r="A235" s="145"/>
      <c r="B235" s="46"/>
      <c r="C235" s="145"/>
      <c r="D235" s="29"/>
      <c r="E235" s="29"/>
      <c r="F235" s="29"/>
      <c r="G235" s="29"/>
      <c r="H235" s="150"/>
      <c r="I235" s="279"/>
      <c r="J235" s="276"/>
      <c r="K235" s="280"/>
    </row>
    <row r="236" spans="1:11" s="767" customFormat="1">
      <c r="A236" s="145"/>
      <c r="B236" s="46"/>
      <c r="C236" s="145"/>
      <c r="D236" s="29"/>
      <c r="E236" s="29"/>
      <c r="F236" s="29"/>
      <c r="G236" s="29"/>
      <c r="H236" s="150"/>
      <c r="I236" s="279"/>
      <c r="J236" s="276"/>
      <c r="K236" s="280"/>
    </row>
    <row r="237" spans="1:11" s="767" customFormat="1">
      <c r="A237" s="145"/>
      <c r="B237" s="46"/>
      <c r="C237" s="145"/>
      <c r="D237" s="29"/>
      <c r="E237" s="29"/>
      <c r="F237" s="29"/>
      <c r="G237" s="29"/>
      <c r="H237" s="150"/>
      <c r="I237" s="279"/>
      <c r="J237" s="276"/>
      <c r="K237" s="280"/>
    </row>
    <row r="238" spans="1:11" s="767" customFormat="1">
      <c r="A238" s="145"/>
      <c r="B238" s="46"/>
      <c r="C238" s="145"/>
      <c r="D238" s="29"/>
      <c r="E238" s="29"/>
      <c r="F238" s="29"/>
      <c r="G238" s="29"/>
      <c r="H238" s="150"/>
      <c r="I238" s="279"/>
      <c r="J238" s="276"/>
      <c r="K238" s="280"/>
    </row>
    <row r="239" spans="1:11">
      <c r="A239" s="145"/>
      <c r="B239" s="281"/>
      <c r="C239" s="145"/>
      <c r="D239" s="29"/>
      <c r="E239" s="29"/>
      <c r="F239" s="29"/>
      <c r="G239" s="29"/>
      <c r="H239" s="150"/>
      <c r="I239" s="282"/>
      <c r="J239" s="276"/>
      <c r="K239" s="280"/>
    </row>
    <row r="240" spans="1:11">
      <c r="A240" s="145"/>
      <c r="B240" s="281"/>
      <c r="C240" s="145"/>
      <c r="D240" s="29"/>
      <c r="E240" s="29"/>
      <c r="F240" s="29"/>
      <c r="G240" s="29"/>
      <c r="H240" s="150"/>
      <c r="I240" s="282"/>
      <c r="J240" s="276"/>
      <c r="K240" s="280"/>
    </row>
    <row r="241" spans="1:11">
      <c r="A241" s="145"/>
      <c r="B241" s="31"/>
      <c r="C241" s="151"/>
      <c r="D241" s="29"/>
      <c r="E241" s="29"/>
      <c r="F241" s="29"/>
      <c r="G241" s="29"/>
      <c r="H241" s="151"/>
      <c r="I241" s="29"/>
      <c r="J241" s="151"/>
      <c r="K241" s="220" t="s">
        <v>196</v>
      </c>
    </row>
    <row r="242" spans="1:11">
      <c r="A242" s="145"/>
      <c r="B242" s="31"/>
      <c r="C242" s="151"/>
      <c r="D242" s="29"/>
      <c r="E242" s="29"/>
      <c r="F242" s="29"/>
      <c r="G242" s="29"/>
      <c r="H242" s="151"/>
      <c r="I242" s="29"/>
      <c r="J242" s="151"/>
      <c r="K242" s="29"/>
    </row>
    <row r="243" spans="1:11">
      <c r="A243" s="145"/>
      <c r="B243" s="281" t="s">
        <v>9</v>
      </c>
      <c r="C243" s="145"/>
      <c r="D243" s="32" t="s">
        <v>91</v>
      </c>
      <c r="E243" s="29"/>
      <c r="F243" s="29"/>
      <c r="G243" s="29"/>
      <c r="H243" s="150"/>
      <c r="I243" s="143"/>
      <c r="J243" s="261"/>
      <c r="K243" s="283" t="str">
        <f>K3</f>
        <v>For  the 12 months ended 12/31/2026</v>
      </c>
    </row>
    <row r="244" spans="1:11">
      <c r="A244" s="145"/>
      <c r="B244" s="281"/>
      <c r="C244" s="145"/>
      <c r="D244" s="32" t="s">
        <v>160</v>
      </c>
      <c r="E244" s="29"/>
      <c r="F244" s="29"/>
      <c r="G244" s="29"/>
      <c r="H244" s="150"/>
      <c r="I244" s="284"/>
      <c r="J244" s="261"/>
      <c r="K244" s="280"/>
    </row>
    <row r="245" spans="1:11">
      <c r="A245" s="145"/>
      <c r="B245" s="281"/>
      <c r="C245" s="145"/>
      <c r="D245" s="32" t="str">
        <f>+D179</f>
        <v>Gridliance High Plains LLC</v>
      </c>
      <c r="E245" s="29"/>
      <c r="F245" s="29"/>
      <c r="G245" s="29"/>
      <c r="H245" s="150"/>
      <c r="I245" s="284"/>
      <c r="J245" s="261"/>
      <c r="K245" s="280"/>
    </row>
    <row r="246" spans="1:11">
      <c r="A246" s="1180"/>
      <c r="B246" s="1180"/>
      <c r="C246" s="1180"/>
      <c r="D246" s="1180"/>
      <c r="E246" s="1180"/>
      <c r="F246" s="1180"/>
      <c r="G246" s="1180"/>
      <c r="H246" s="1180"/>
      <c r="I246" s="1180"/>
      <c r="J246" s="1180"/>
      <c r="K246" s="1180"/>
    </row>
    <row r="247" spans="1:11">
      <c r="A247" s="145"/>
      <c r="B247" s="281"/>
      <c r="C247" s="145"/>
      <c r="D247" s="29"/>
      <c r="E247" s="29"/>
      <c r="F247" s="29"/>
      <c r="G247" s="29"/>
      <c r="H247" s="150"/>
      <c r="I247" s="284"/>
      <c r="J247" s="261"/>
      <c r="K247" s="280"/>
    </row>
    <row r="248" spans="1:11">
      <c r="A248" s="145"/>
      <c r="B248" s="28" t="s">
        <v>72</v>
      </c>
      <c r="C248" s="145"/>
      <c r="D248" s="29"/>
      <c r="E248" s="29"/>
      <c r="F248" s="29"/>
      <c r="G248" s="29"/>
      <c r="H248" s="150"/>
      <c r="I248" s="29"/>
      <c r="J248" s="150"/>
      <c r="K248" s="29"/>
    </row>
    <row r="249" spans="1:11">
      <c r="A249" s="145"/>
      <c r="B249" s="285" t="s">
        <v>197</v>
      </c>
      <c r="C249" s="145"/>
      <c r="D249" s="29"/>
      <c r="E249" s="29"/>
      <c r="F249" s="29"/>
      <c r="G249" s="29"/>
      <c r="H249" s="150"/>
      <c r="I249" s="29"/>
      <c r="J249" s="150"/>
      <c r="K249" s="29"/>
    </row>
    <row r="250" spans="1:11">
      <c r="A250" s="145" t="s">
        <v>73</v>
      </c>
      <c r="B250" s="28"/>
      <c r="C250" s="150"/>
      <c r="D250" s="29"/>
      <c r="E250" s="29"/>
      <c r="F250" s="29"/>
      <c r="G250" s="29"/>
      <c r="H250" s="150"/>
      <c r="I250" s="29"/>
      <c r="J250" s="150"/>
      <c r="K250" s="29"/>
    </row>
    <row r="251" spans="1:11" ht="13.5" thickBot="1">
      <c r="A251" s="33" t="s">
        <v>74</v>
      </c>
      <c r="B251" s="1182"/>
      <c r="C251" s="1182"/>
      <c r="D251" s="286"/>
      <c r="E251" s="286"/>
      <c r="F251" s="286"/>
      <c r="G251" s="286"/>
      <c r="H251" s="287"/>
      <c r="I251" s="286"/>
      <c r="J251" s="287"/>
      <c r="K251" s="286"/>
    </row>
    <row r="252" spans="1:11">
      <c r="A252" s="376" t="s">
        <v>275</v>
      </c>
      <c r="B252" s="1181" t="s">
        <v>713</v>
      </c>
      <c r="C252" s="1181"/>
      <c r="D252" s="1181"/>
      <c r="E252" s="1181"/>
      <c r="F252" s="1181"/>
      <c r="G252" s="1181"/>
      <c r="H252" s="1181"/>
      <c r="I252" s="1181"/>
      <c r="J252" s="1181"/>
      <c r="K252" s="1181"/>
    </row>
    <row r="253" spans="1:11" ht="29.25" customHeight="1">
      <c r="A253" s="376" t="s">
        <v>276</v>
      </c>
      <c r="B253" s="1181" t="s">
        <v>670</v>
      </c>
      <c r="C253" s="1181"/>
      <c r="D253" s="1181"/>
      <c r="E253" s="1181"/>
      <c r="F253" s="1181"/>
      <c r="G253" s="1181"/>
      <c r="H253" s="1181"/>
      <c r="I253" s="1181"/>
      <c r="J253" s="1181"/>
      <c r="K253" s="1181"/>
    </row>
    <row r="254" spans="1:11">
      <c r="A254" s="376" t="s">
        <v>77</v>
      </c>
      <c r="B254" s="1181" t="s">
        <v>82</v>
      </c>
      <c r="C254" s="1181"/>
      <c r="D254" s="1181"/>
      <c r="E254" s="1181"/>
      <c r="F254" s="1181"/>
      <c r="G254" s="1181"/>
      <c r="H254" s="1181"/>
      <c r="I254" s="1181"/>
      <c r="J254" s="1181"/>
      <c r="K254" s="1181"/>
    </row>
    <row r="255" spans="1:11" ht="29.25" customHeight="1">
      <c r="A255" s="376" t="s">
        <v>78</v>
      </c>
      <c r="B255" s="1181" t="s">
        <v>455</v>
      </c>
      <c r="C255" s="1181"/>
      <c r="D255" s="1181"/>
      <c r="E255" s="1181"/>
      <c r="F255" s="1181"/>
      <c r="G255" s="1181"/>
      <c r="H255" s="1181"/>
      <c r="I255" s="1181"/>
      <c r="J255" s="1181"/>
      <c r="K255" s="1181"/>
    </row>
    <row r="256" spans="1:11" ht="29.25" customHeight="1">
      <c r="A256" s="376" t="s">
        <v>79</v>
      </c>
      <c r="B256" s="1181" t="s">
        <v>875</v>
      </c>
      <c r="C256" s="1181"/>
      <c r="D256" s="1181"/>
      <c r="E256" s="1181"/>
      <c r="F256" s="1181"/>
      <c r="G256" s="1181"/>
      <c r="H256" s="1181"/>
      <c r="I256" s="1181"/>
      <c r="J256" s="1181"/>
      <c r="K256" s="1181"/>
    </row>
    <row r="257" spans="1:11" ht="30" customHeight="1">
      <c r="A257" s="376" t="s">
        <v>80</v>
      </c>
      <c r="B257" s="1181" t="s">
        <v>198</v>
      </c>
      <c r="C257" s="1181"/>
      <c r="D257" s="1181"/>
      <c r="E257" s="1181"/>
      <c r="F257" s="1181"/>
      <c r="G257" s="1181"/>
      <c r="H257" s="1181"/>
      <c r="I257" s="1181"/>
      <c r="J257" s="1181"/>
      <c r="K257" s="1181"/>
    </row>
    <row r="258" spans="1:11" ht="45.75" customHeight="1">
      <c r="A258" s="1181" t="s">
        <v>81</v>
      </c>
      <c r="B258" s="1181" t="s">
        <v>985</v>
      </c>
      <c r="C258" s="1181"/>
      <c r="D258" s="1181"/>
      <c r="E258" s="1181"/>
      <c r="F258" s="1181"/>
      <c r="G258" s="1181"/>
      <c r="H258" s="1181"/>
      <c r="I258" s="1181"/>
      <c r="J258" s="1181"/>
      <c r="K258" s="1181"/>
    </row>
    <row r="259" spans="1:11">
      <c r="A259" s="1181"/>
      <c r="B259" s="421" t="s">
        <v>86</v>
      </c>
      <c r="C259" s="421" t="s">
        <v>87</v>
      </c>
      <c r="D259" s="1004">
        <v>0.21</v>
      </c>
      <c r="E259" s="425" t="s">
        <v>1120</v>
      </c>
      <c r="F259" s="421"/>
      <c r="G259" s="421"/>
      <c r="H259" s="421"/>
      <c r="I259" s="421"/>
      <c r="J259" s="421"/>
      <c r="K259" s="421"/>
    </row>
    <row r="260" spans="1:11">
      <c r="A260" s="1181"/>
      <c r="B260" s="421"/>
      <c r="C260" s="421" t="s">
        <v>88</v>
      </c>
      <c r="D260" s="1004">
        <v>4.3045800000000002E-2</v>
      </c>
      <c r="E260" s="421" t="s">
        <v>986</v>
      </c>
      <c r="F260" s="421"/>
      <c r="G260" s="421"/>
      <c r="H260" s="421"/>
      <c r="I260" s="421"/>
      <c r="J260" s="421"/>
      <c r="K260" s="421"/>
    </row>
    <row r="261" spans="1:11">
      <c r="A261" s="1181"/>
      <c r="B261" s="421"/>
      <c r="C261" s="421" t="s">
        <v>89</v>
      </c>
      <c r="D261" s="1004">
        <v>0</v>
      </c>
      <c r="E261" s="421" t="s">
        <v>199</v>
      </c>
      <c r="F261" s="421"/>
      <c r="G261" s="421"/>
      <c r="H261" s="421"/>
      <c r="I261" s="421"/>
      <c r="J261" s="421"/>
      <c r="K261" s="421"/>
    </row>
    <row r="262" spans="1:11">
      <c r="A262" s="1181"/>
      <c r="B262" s="421"/>
      <c r="C262" s="421"/>
      <c r="D262" s="421"/>
      <c r="E262" s="421"/>
      <c r="F262" s="421"/>
      <c r="G262" s="421"/>
      <c r="H262" s="421"/>
      <c r="I262" s="421"/>
      <c r="J262" s="421"/>
      <c r="K262" s="421"/>
    </row>
    <row r="263" spans="1:11" ht="19.5" customHeight="1">
      <c r="A263" s="376" t="s">
        <v>83</v>
      </c>
      <c r="B263" s="1181" t="s">
        <v>201</v>
      </c>
      <c r="C263" s="1181"/>
      <c r="D263" s="1181"/>
      <c r="E263" s="1181"/>
      <c r="F263" s="1181"/>
      <c r="G263" s="1181"/>
      <c r="H263" s="1181"/>
      <c r="I263" s="1181"/>
      <c r="J263" s="1181"/>
      <c r="K263" s="1181"/>
    </row>
    <row r="264" spans="1:11" ht="31.5" customHeight="1">
      <c r="A264" s="376" t="s">
        <v>84</v>
      </c>
      <c r="B264" s="1181" t="s">
        <v>202</v>
      </c>
      <c r="C264" s="1181"/>
      <c r="D264" s="1181"/>
      <c r="E264" s="1181"/>
      <c r="F264" s="1181"/>
      <c r="G264" s="1181"/>
      <c r="H264" s="1181"/>
      <c r="I264" s="1181"/>
      <c r="J264" s="1181"/>
      <c r="K264" s="1181"/>
    </row>
    <row r="265" spans="1:11">
      <c r="A265" s="376" t="s">
        <v>85</v>
      </c>
      <c r="B265" s="1181" t="s">
        <v>90</v>
      </c>
      <c r="C265" s="1181"/>
      <c r="D265" s="1181"/>
      <c r="E265" s="1181"/>
      <c r="F265" s="1181"/>
      <c r="G265" s="1181"/>
      <c r="H265" s="1181"/>
      <c r="I265" s="1181"/>
      <c r="J265" s="1181"/>
      <c r="K265" s="1181"/>
    </row>
    <row r="266" spans="1:11" ht="21" customHeight="1">
      <c r="A266" s="376" t="s">
        <v>162</v>
      </c>
      <c r="B266" s="1181" t="s">
        <v>287</v>
      </c>
      <c r="C266" s="1181"/>
      <c r="D266" s="1181"/>
      <c r="E266" s="1181"/>
      <c r="F266" s="1181"/>
      <c r="G266" s="1181"/>
      <c r="H266" s="1181"/>
      <c r="I266" s="1181"/>
      <c r="J266" s="1181"/>
      <c r="K266" s="1181"/>
    </row>
    <row r="267" spans="1:11">
      <c r="A267" s="376" t="s">
        <v>277</v>
      </c>
      <c r="B267" s="1181" t="s">
        <v>582</v>
      </c>
      <c r="C267" s="1181"/>
      <c r="D267" s="1181"/>
      <c r="E267" s="1181"/>
      <c r="F267" s="1181"/>
      <c r="G267" s="1181"/>
      <c r="H267" s="1181"/>
      <c r="I267" s="1181"/>
      <c r="J267" s="1181"/>
      <c r="K267" s="1181"/>
    </row>
    <row r="268" spans="1:11">
      <c r="A268" s="376" t="s">
        <v>200</v>
      </c>
      <c r="B268" s="1181" t="s">
        <v>207</v>
      </c>
      <c r="C268" s="1181"/>
      <c r="D268" s="1181"/>
      <c r="E268" s="1181"/>
      <c r="F268" s="1181"/>
      <c r="G268" s="1181"/>
      <c r="H268" s="1181"/>
      <c r="I268" s="1181"/>
      <c r="J268" s="1181"/>
      <c r="K268" s="1181"/>
    </row>
    <row r="269" spans="1:11">
      <c r="A269" s="376" t="s">
        <v>278</v>
      </c>
      <c r="B269" s="1181" t="s">
        <v>493</v>
      </c>
      <c r="C269" s="1181"/>
      <c r="D269" s="1181"/>
      <c r="E269" s="1181"/>
      <c r="F269" s="1181"/>
      <c r="G269" s="1181"/>
      <c r="H269" s="1181"/>
      <c r="I269" s="1181"/>
      <c r="J269" s="1181"/>
      <c r="K269" s="1181"/>
    </row>
    <row r="270" spans="1:11" ht="33.75" customHeight="1">
      <c r="A270" s="376" t="s">
        <v>203</v>
      </c>
      <c r="B270" s="1184" t="s">
        <v>861</v>
      </c>
      <c r="C270" s="1185"/>
      <c r="D270" s="1185"/>
      <c r="E270" s="1185"/>
      <c r="F270" s="1185"/>
      <c r="G270" s="1185"/>
      <c r="H270" s="1185"/>
      <c r="I270" s="1185"/>
      <c r="J270" s="1185"/>
      <c r="K270" s="1185"/>
    </row>
    <row r="271" spans="1:11">
      <c r="A271" s="422" t="s">
        <v>204</v>
      </c>
      <c r="B271" s="1186" t="s">
        <v>713</v>
      </c>
      <c r="C271" s="1187"/>
      <c r="D271" s="1187"/>
      <c r="E271" s="1187"/>
      <c r="F271" s="1187"/>
      <c r="G271" s="1187"/>
      <c r="H271" s="1187"/>
      <c r="I271" s="1187"/>
      <c r="J271" s="1187"/>
      <c r="K271" s="1187"/>
    </row>
    <row r="272" spans="1:11" ht="44.25" customHeight="1">
      <c r="A272" s="423" t="s">
        <v>205</v>
      </c>
      <c r="B272" s="1188" t="s">
        <v>1070</v>
      </c>
      <c r="C272" s="1188"/>
      <c r="D272" s="1188"/>
      <c r="E272" s="1188"/>
      <c r="F272" s="1188"/>
      <c r="G272" s="1188"/>
      <c r="H272" s="1188"/>
      <c r="I272" s="1188"/>
      <c r="J272" s="1188"/>
      <c r="K272" s="1188"/>
    </row>
    <row r="273" spans="1:11" s="325" customFormat="1" ht="30.75" customHeight="1">
      <c r="A273" s="423" t="s">
        <v>206</v>
      </c>
      <c r="B273" s="1190" t="s">
        <v>1096</v>
      </c>
      <c r="C273" s="1190"/>
      <c r="D273" s="1190"/>
      <c r="E273" s="1190"/>
      <c r="F273" s="1190"/>
      <c r="G273" s="1190"/>
      <c r="H273" s="1190"/>
      <c r="I273" s="1190"/>
      <c r="J273" s="1190"/>
      <c r="K273" s="1190"/>
    </row>
    <row r="274" spans="1:11" ht="18.75" customHeight="1">
      <c r="A274" s="423" t="s">
        <v>208</v>
      </c>
      <c r="B274" s="1189" t="s">
        <v>863</v>
      </c>
      <c r="C274" s="1189"/>
      <c r="D274" s="1189"/>
      <c r="E274" s="1189"/>
      <c r="F274" s="1189"/>
      <c r="G274" s="1189"/>
      <c r="H274" s="1189"/>
      <c r="I274" s="1189"/>
      <c r="J274" s="1189"/>
      <c r="K274" s="1189"/>
    </row>
    <row r="275" spans="1:11" s="14" customFormat="1" ht="28.5" customHeight="1">
      <c r="A275" s="423" t="s">
        <v>209</v>
      </c>
      <c r="B275" s="1183" t="s">
        <v>862</v>
      </c>
      <c r="C275" s="1183"/>
      <c r="D275" s="1183"/>
      <c r="E275" s="1183"/>
      <c r="F275" s="1183"/>
      <c r="G275" s="1183"/>
      <c r="H275" s="1183"/>
      <c r="I275" s="1183"/>
      <c r="J275" s="1183"/>
      <c r="K275" s="1183"/>
    </row>
    <row r="276" spans="1:11" s="14" customFormat="1">
      <c r="A276" s="423" t="s">
        <v>314</v>
      </c>
      <c r="B276" s="455" t="s">
        <v>503</v>
      </c>
      <c r="C276" s="424"/>
      <c r="D276" s="424"/>
      <c r="E276" s="424"/>
      <c r="F276" s="424"/>
      <c r="G276" s="424"/>
      <c r="H276" s="425"/>
      <c r="I276" s="426"/>
      <c r="J276" s="427"/>
      <c r="K276" s="428"/>
    </row>
    <row r="277" spans="1:11" s="14" customFormat="1">
      <c r="A277" s="429" t="s">
        <v>399</v>
      </c>
      <c r="B277" s="429" t="s">
        <v>492</v>
      </c>
      <c r="C277" s="429"/>
      <c r="D277" s="429"/>
      <c r="E277" s="429"/>
      <c r="F277" s="429"/>
      <c r="G277" s="429"/>
      <c r="H277" s="429"/>
      <c r="I277" s="429"/>
      <c r="J277" s="429"/>
      <c r="K277" s="429"/>
    </row>
    <row r="278" spans="1:11">
      <c r="A278" s="15" t="s">
        <v>479</v>
      </c>
      <c r="B278" s="15" t="s">
        <v>505</v>
      </c>
    </row>
    <row r="279" spans="1:11" ht="15">
      <c r="A279" s="625" t="s">
        <v>591</v>
      </c>
      <c r="B279" s="325" t="s">
        <v>593</v>
      </c>
    </row>
  </sheetData>
  <customSheetViews>
    <customSheetView guid="{F04A2B9A-C6FE-4FEB-AD1E-2CF9AC309BE4}" scale="70" showPageBreaks="1" printArea="1" view="pageBreakPreview" topLeftCell="A61">
      <selection activeCell="C103" sqref="C103"/>
      <rowBreaks count="4" manualBreakCount="4">
        <brk id="50" max="10" man="1"/>
        <brk id="107" max="16383" man="1"/>
        <brk id="170" max="10" man="1"/>
        <brk id="225" max="16383" man="1"/>
      </rowBreaks>
      <pageMargins left="0.7" right="0.7" top="0.75" bottom="0.75" header="0.3" footer="0.3"/>
      <pageSetup scale="51" fitToHeight="6" orientation="landscape" r:id="rId1"/>
    </customSheetView>
  </customSheetViews>
  <mergeCells count="26">
    <mergeCell ref="A258:A262"/>
    <mergeCell ref="B272:K272"/>
    <mergeCell ref="B274:K274"/>
    <mergeCell ref="B258:K258"/>
    <mergeCell ref="B263:K263"/>
    <mergeCell ref="B264:K264"/>
    <mergeCell ref="B265:K265"/>
    <mergeCell ref="B266:K266"/>
    <mergeCell ref="B273:K273"/>
    <mergeCell ref="B275:K275"/>
    <mergeCell ref="B267:K267"/>
    <mergeCell ref="B268:K268"/>
    <mergeCell ref="B269:K269"/>
    <mergeCell ref="B270:K270"/>
    <mergeCell ref="B271:K271"/>
    <mergeCell ref="A57:K57"/>
    <mergeCell ref="A114:K114"/>
    <mergeCell ref="A180:K180"/>
    <mergeCell ref="B257:K257"/>
    <mergeCell ref="A246:K246"/>
    <mergeCell ref="B251:C251"/>
    <mergeCell ref="B252:K252"/>
    <mergeCell ref="B253:K253"/>
    <mergeCell ref="B254:K254"/>
    <mergeCell ref="B255:K255"/>
    <mergeCell ref="B256:K256"/>
  </mergeCells>
  <phoneticPr fontId="0" type="noConversion"/>
  <pageMargins left="0.25" right="0.25" top="0.75" bottom="0.75" header="0.3" footer="0.3"/>
  <pageSetup scale="58" fitToHeight="0" orientation="landscape" r:id="rId2"/>
  <rowBreaks count="4" manualBreakCount="4">
    <brk id="50" max="10" man="1"/>
    <brk id="108" max="16383" man="1"/>
    <brk id="173" max="10" man="1"/>
    <brk id="239" max="10" man="1"/>
  </rowBreaks>
  <customProperties>
    <customPr name="_pios_id" r:id="rId3"/>
  </customProperties>
  <ignoredErrors>
    <ignoredError sqref="C12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R446"/>
  <sheetViews>
    <sheetView workbookViewId="0">
      <selection sqref="A1:J1"/>
    </sheetView>
  </sheetViews>
  <sheetFormatPr defaultColWidth="8.88671875" defaultRowHeight="12.75"/>
  <cols>
    <col min="1" max="1" width="5.6640625" style="839" customWidth="1"/>
    <col min="2" max="2" width="32.21875" style="846" bestFit="1" customWidth="1"/>
    <col min="3" max="3" width="10.6640625" style="839" customWidth="1"/>
    <col min="4" max="4" width="9.88671875" style="839" customWidth="1"/>
    <col min="5" max="5" width="16.33203125" style="839" customWidth="1"/>
    <col min="6" max="6" width="12.109375" style="839" customWidth="1"/>
    <col min="7" max="7" width="11.88671875" style="839" customWidth="1"/>
    <col min="8" max="8" width="14.109375" style="839" customWidth="1"/>
    <col min="9" max="9" width="17.109375" style="839" customWidth="1"/>
    <col min="10" max="10" width="38.44140625" style="839" bestFit="1" customWidth="1"/>
    <col min="11" max="11" width="8.88671875" style="839"/>
    <col min="12" max="12" width="12.109375" style="839" customWidth="1"/>
    <col min="13" max="13" width="12.88671875" style="839" customWidth="1"/>
    <col min="14" max="16384" width="8.88671875" style="839"/>
  </cols>
  <sheetData>
    <row r="1" spans="1:18" ht="18" customHeight="1">
      <c r="A1" s="1206" t="s">
        <v>1065</v>
      </c>
      <c r="B1" s="1206"/>
      <c r="C1" s="1206"/>
      <c r="D1" s="1206"/>
      <c r="E1" s="1206"/>
      <c r="F1" s="1206"/>
      <c r="G1" s="1206"/>
      <c r="H1" s="1206"/>
      <c r="I1" s="1206"/>
      <c r="J1" s="1206"/>
      <c r="K1" s="838"/>
      <c r="L1" s="838"/>
      <c r="M1" s="838"/>
    </row>
    <row r="2" spans="1:18" ht="18" customHeight="1">
      <c r="A2" s="1206" t="str">
        <f>+'Attachment H'!D5</f>
        <v>Gridliance High Plains LLC</v>
      </c>
      <c r="B2" s="1206"/>
      <c r="C2" s="1206"/>
      <c r="D2" s="1206"/>
      <c r="E2" s="1206"/>
      <c r="F2" s="1206"/>
      <c r="G2" s="1206"/>
      <c r="H2" s="1206"/>
      <c r="I2" s="1206"/>
      <c r="J2" s="1206"/>
      <c r="K2" s="840"/>
      <c r="L2" s="840"/>
      <c r="M2" s="840"/>
    </row>
    <row r="3" spans="1:18" ht="18" customHeight="1">
      <c r="A3" s="1206" t="s">
        <v>1288</v>
      </c>
      <c r="B3" s="1206"/>
      <c r="C3" s="1206"/>
      <c r="D3" s="1206"/>
      <c r="E3" s="1206"/>
      <c r="F3" s="1206"/>
      <c r="G3" s="1206"/>
      <c r="H3" s="1207"/>
      <c r="I3" s="1207"/>
      <c r="J3" s="1206"/>
      <c r="K3" s="838"/>
      <c r="L3" s="838"/>
      <c r="M3" s="838"/>
    </row>
    <row r="4" spans="1:18" ht="18" customHeight="1">
      <c r="A4" s="841"/>
      <c r="B4" s="841"/>
      <c r="C4" s="841"/>
      <c r="D4" s="841"/>
      <c r="E4" s="841"/>
      <c r="F4" s="841"/>
      <c r="G4" s="841"/>
      <c r="H4" s="841"/>
      <c r="I4" s="841"/>
      <c r="J4" s="841"/>
      <c r="K4" s="838"/>
      <c r="L4" s="838"/>
      <c r="M4" s="838"/>
    </row>
    <row r="5" spans="1:18">
      <c r="B5" s="841" t="s">
        <v>292</v>
      </c>
      <c r="C5" s="841" t="s">
        <v>293</v>
      </c>
      <c r="D5" s="841" t="s">
        <v>294</v>
      </c>
      <c r="E5" s="841" t="s">
        <v>295</v>
      </c>
      <c r="F5" s="841" t="s">
        <v>297</v>
      </c>
      <c r="G5" s="842" t="s">
        <v>296</v>
      </c>
      <c r="H5" s="842" t="s">
        <v>298</v>
      </c>
      <c r="I5" s="843" t="s">
        <v>299</v>
      </c>
      <c r="J5" s="841"/>
    </row>
    <row r="6" spans="1:18" ht="25.5">
      <c r="A6" s="844" t="s">
        <v>990</v>
      </c>
      <c r="B6" s="845" t="s">
        <v>991</v>
      </c>
      <c r="C6" s="845" t="s">
        <v>252</v>
      </c>
      <c r="D6" s="845" t="s">
        <v>96</v>
      </c>
      <c r="E6" s="845" t="s">
        <v>992</v>
      </c>
      <c r="F6" s="845" t="s">
        <v>993</v>
      </c>
      <c r="G6" s="845" t="s">
        <v>994</v>
      </c>
      <c r="H6" s="845" t="s">
        <v>995</v>
      </c>
      <c r="I6" s="845" t="s">
        <v>996</v>
      </c>
      <c r="J6" s="845"/>
      <c r="K6" s="838"/>
      <c r="L6" s="838"/>
      <c r="M6" s="838"/>
      <c r="N6" s="838"/>
      <c r="O6" s="838"/>
      <c r="P6" s="838"/>
      <c r="Q6" s="838"/>
      <c r="R6" s="841"/>
    </row>
    <row r="7" spans="1:18">
      <c r="A7" s="839" t="s">
        <v>997</v>
      </c>
      <c r="C7" s="847"/>
      <c r="D7" s="841"/>
      <c r="E7" s="841"/>
      <c r="F7" s="841"/>
      <c r="H7" s="838"/>
      <c r="I7" s="838"/>
      <c r="J7" s="838"/>
      <c r="K7" s="838"/>
      <c r="L7" s="838"/>
      <c r="M7" s="838"/>
      <c r="N7" s="838"/>
      <c r="O7" s="838"/>
      <c r="P7" s="838"/>
      <c r="Q7" s="838"/>
      <c r="R7" s="841"/>
    </row>
    <row r="8" spans="1:18" ht="20.100000000000001" customHeight="1">
      <c r="A8" s="848">
        <v>1</v>
      </c>
      <c r="B8" s="849" t="s">
        <v>998</v>
      </c>
      <c r="C8" s="847" t="s">
        <v>98</v>
      </c>
      <c r="D8" s="995">
        <v>2023</v>
      </c>
      <c r="E8" s="134">
        <f>SUM(F8:H8)</f>
        <v>-1177399.1928406837</v>
      </c>
      <c r="F8" s="134">
        <f>'4c- ADIT BOY'!E54</f>
        <v>-1177399.1928406837</v>
      </c>
      <c r="G8" s="762">
        <f>'4c- ADIT BOY'!F54</f>
        <v>0</v>
      </c>
      <c r="H8" s="762">
        <f>'4c- ADIT BOY'!G54</f>
        <v>0</v>
      </c>
      <c r="I8" s="762"/>
      <c r="J8" s="850"/>
    </row>
    <row r="9" spans="1:18" ht="20.100000000000001" customHeight="1">
      <c r="A9" s="848">
        <f>A8+1</f>
        <v>2</v>
      </c>
      <c r="B9" s="849" t="s">
        <v>1115</v>
      </c>
      <c r="C9" s="847" t="s">
        <v>98</v>
      </c>
      <c r="D9" s="995">
        <v>2024</v>
      </c>
      <c r="E9" s="134">
        <f t="shared" ref="E9:E11" si="0">SUM(F9:H9)</f>
        <v>0</v>
      </c>
      <c r="F9" s="134">
        <f>'4d- ADIT EOY'!E54-'4d- ADIT EOY'!E51</f>
        <v>0</v>
      </c>
      <c r="G9" s="134">
        <f>'4d- ADIT EOY'!F54-'4d- ADIT EOY'!F51</f>
        <v>0</v>
      </c>
      <c r="H9" s="134">
        <f>'4d- ADIT EOY'!G54-'4d- ADIT EOY'!G51</f>
        <v>0</v>
      </c>
      <c r="I9" s="762"/>
      <c r="J9" s="850"/>
    </row>
    <row r="10" spans="1:18" ht="20.100000000000001" customHeight="1">
      <c r="A10" s="848">
        <f>+A9+1</f>
        <v>3</v>
      </c>
      <c r="B10" s="849" t="s">
        <v>1093</v>
      </c>
      <c r="C10" s="847" t="s">
        <v>98</v>
      </c>
      <c r="D10" s="995">
        <v>2024</v>
      </c>
      <c r="E10" s="134">
        <f t="shared" si="0"/>
        <v>93471.903576342345</v>
      </c>
      <c r="F10" s="853">
        <f>'4f-ADIT True-up Proration'!N21</f>
        <v>93471.903576342345</v>
      </c>
      <c r="G10" s="853">
        <f>'4f-ADIT True-up Proration'!W21</f>
        <v>0</v>
      </c>
      <c r="H10" s="853">
        <f>'4f-ADIT True-up Proration'!AF21</f>
        <v>0</v>
      </c>
      <c r="I10" s="853"/>
      <c r="J10" s="854"/>
    </row>
    <row r="11" spans="1:18" ht="20.100000000000001" customHeight="1">
      <c r="A11" s="848">
        <f>+A10+1</f>
        <v>4</v>
      </c>
      <c r="B11" s="849" t="s">
        <v>1075</v>
      </c>
      <c r="C11" s="847"/>
      <c r="E11" s="134">
        <f t="shared" si="0"/>
        <v>93471.903576342345</v>
      </c>
      <c r="F11" s="853">
        <f t="shared" ref="F11:H11" si="1">F9+F10</f>
        <v>93471.903576342345</v>
      </c>
      <c r="G11" s="853">
        <f t="shared" si="1"/>
        <v>0</v>
      </c>
      <c r="H11" s="853">
        <f t="shared" si="1"/>
        <v>0</v>
      </c>
      <c r="I11" s="853"/>
      <c r="J11" s="854"/>
    </row>
    <row r="12" spans="1:18" ht="20.100000000000001" customHeight="1">
      <c r="A12" s="848">
        <f t="shared" ref="A12:A15" si="2">+A11+1</f>
        <v>5</v>
      </c>
      <c r="B12" s="849" t="s">
        <v>999</v>
      </c>
      <c r="C12" s="847"/>
      <c r="E12" s="851"/>
      <c r="F12" s="851">
        <v>1</v>
      </c>
      <c r="G12" s="851"/>
      <c r="H12" s="851"/>
      <c r="I12" s="851"/>
      <c r="J12" s="852">
        <v>1</v>
      </c>
    </row>
    <row r="13" spans="1:18" ht="20.100000000000001" customHeight="1">
      <c r="A13" s="848">
        <f t="shared" si="2"/>
        <v>6</v>
      </c>
      <c r="B13" s="849" t="s">
        <v>1000</v>
      </c>
      <c r="C13" s="847"/>
      <c r="E13" s="851"/>
      <c r="F13" s="851"/>
      <c r="G13" s="851">
        <f>'Attachment H'!G$84</f>
        <v>1</v>
      </c>
      <c r="H13" s="851"/>
      <c r="I13" s="851"/>
      <c r="J13" s="847" t="s">
        <v>1001</v>
      </c>
    </row>
    <row r="14" spans="1:18" ht="20.100000000000001" customHeight="1">
      <c r="A14" s="848">
        <f t="shared" si="2"/>
        <v>7</v>
      </c>
      <c r="B14" s="849" t="s">
        <v>1002</v>
      </c>
      <c r="C14" s="847"/>
      <c r="E14" s="851"/>
      <c r="F14" s="851"/>
      <c r="G14" s="851"/>
      <c r="H14" s="851">
        <f>'Attachment H'!I$199</f>
        <v>1</v>
      </c>
      <c r="I14" s="851"/>
      <c r="J14" s="847" t="s">
        <v>1003</v>
      </c>
    </row>
    <row r="15" spans="1:18" ht="20.100000000000001" customHeight="1">
      <c r="A15" s="848">
        <f t="shared" si="2"/>
        <v>8</v>
      </c>
      <c r="B15" s="849" t="s">
        <v>1004</v>
      </c>
      <c r="C15" s="847"/>
      <c r="E15" s="851">
        <f>+E11</f>
        <v>93471.903576342345</v>
      </c>
      <c r="F15" s="851">
        <f>F11*F12</f>
        <v>93471.903576342345</v>
      </c>
      <c r="G15" s="851">
        <f>+G11*G13</f>
        <v>0</v>
      </c>
      <c r="H15" s="851">
        <f>+H11*H14</f>
        <v>0</v>
      </c>
      <c r="I15" s="851">
        <f>+F15+G15+H15</f>
        <v>93471.903576342345</v>
      </c>
      <c r="J15" s="851" t="s">
        <v>1068</v>
      </c>
    </row>
    <row r="16" spans="1:18">
      <c r="A16" s="848"/>
      <c r="B16" s="849"/>
      <c r="C16" s="847"/>
      <c r="E16" s="847"/>
      <c r="F16" s="847"/>
    </row>
    <row r="17" spans="1:10">
      <c r="A17" s="839" t="s">
        <v>1005</v>
      </c>
      <c r="B17" s="849"/>
      <c r="C17" s="847"/>
      <c r="E17" s="847"/>
      <c r="F17" s="847"/>
    </row>
    <row r="18" spans="1:10" ht="20.100000000000001" customHeight="1">
      <c r="A18" s="848">
        <f>A15+1</f>
        <v>9</v>
      </c>
      <c r="B18" s="849" t="s">
        <v>1006</v>
      </c>
      <c r="C18" s="847" t="s">
        <v>98</v>
      </c>
      <c r="D18" s="995">
        <f>D8</f>
        <v>2023</v>
      </c>
      <c r="E18" s="134">
        <f t="shared" ref="E18:E21" si="3">SUM(F18:H18)</f>
        <v>-126071.83442229188</v>
      </c>
      <c r="F18" s="762">
        <f>'4c- ADIT BOY'!E78</f>
        <v>-126071.83442229188</v>
      </c>
      <c r="G18" s="762">
        <f>'4c- ADIT BOY'!F78</f>
        <v>0</v>
      </c>
      <c r="H18" s="762">
        <f>'4c- ADIT BOY'!G78</f>
        <v>0</v>
      </c>
      <c r="I18" s="762"/>
      <c r="J18" s="850"/>
    </row>
    <row r="19" spans="1:10" ht="20.100000000000001" customHeight="1">
      <c r="A19" s="848">
        <f>A18+1</f>
        <v>10</v>
      </c>
      <c r="B19" s="849" t="s">
        <v>1116</v>
      </c>
      <c r="C19" s="847" t="s">
        <v>98</v>
      </c>
      <c r="D19" s="995">
        <f t="shared" ref="D19:D20" si="4">D9</f>
        <v>2024</v>
      </c>
      <c r="E19" s="134">
        <f t="shared" si="3"/>
        <v>0</v>
      </c>
      <c r="F19" s="762">
        <f>'4d- ADIT EOY'!E78-'4d- ADIT EOY'!E75</f>
        <v>0</v>
      </c>
      <c r="G19" s="762">
        <f>'4d- ADIT EOY'!F78-'4d- ADIT EOY'!F75</f>
        <v>0</v>
      </c>
      <c r="H19" s="762">
        <f>'4d- ADIT EOY'!G78-'4d- ADIT EOY'!G75</f>
        <v>0</v>
      </c>
      <c r="I19" s="762"/>
      <c r="J19" s="850"/>
    </row>
    <row r="20" spans="1:10" ht="20.100000000000001" customHeight="1">
      <c r="A20" s="848">
        <f>A19+1</f>
        <v>11</v>
      </c>
      <c r="B20" s="849" t="s">
        <v>1094</v>
      </c>
      <c r="C20" s="847" t="s">
        <v>98</v>
      </c>
      <c r="D20" s="995">
        <f t="shared" si="4"/>
        <v>2024</v>
      </c>
      <c r="E20" s="134">
        <f t="shared" si="3"/>
        <v>0</v>
      </c>
      <c r="F20" s="853">
        <f>'4f-ADIT True-up Proration'!N37</f>
        <v>0</v>
      </c>
      <c r="G20" s="853">
        <f>'4f-ADIT True-up Proration'!W37</f>
        <v>0</v>
      </c>
      <c r="H20" s="853">
        <f>'4f-ADIT True-up Proration'!AF37</f>
        <v>0</v>
      </c>
      <c r="I20" s="853"/>
      <c r="J20" s="854"/>
    </row>
    <row r="21" spans="1:10" ht="20.100000000000001" customHeight="1">
      <c r="A21" s="848">
        <f t="shared" ref="A21:A25" si="5">A20+1</f>
        <v>12</v>
      </c>
      <c r="B21" s="849" t="s">
        <v>1075</v>
      </c>
      <c r="C21" s="847"/>
      <c r="E21" s="134">
        <f t="shared" si="3"/>
        <v>0</v>
      </c>
      <c r="F21" s="853">
        <f t="shared" ref="F21:H21" si="6">F19+F20</f>
        <v>0</v>
      </c>
      <c r="G21" s="853">
        <f t="shared" si="6"/>
        <v>0</v>
      </c>
      <c r="H21" s="853">
        <f t="shared" si="6"/>
        <v>0</v>
      </c>
      <c r="I21" s="853"/>
      <c r="J21" s="854"/>
    </row>
    <row r="22" spans="1:10" ht="20.100000000000001" customHeight="1">
      <c r="A22" s="848">
        <f t="shared" si="5"/>
        <v>13</v>
      </c>
      <c r="B22" s="849" t="s">
        <v>999</v>
      </c>
      <c r="C22" s="847"/>
      <c r="E22" s="851"/>
      <c r="F22" s="851">
        <v>1</v>
      </c>
      <c r="G22" s="851"/>
      <c r="H22" s="851"/>
      <c r="I22" s="851"/>
      <c r="J22" s="852">
        <v>1</v>
      </c>
    </row>
    <row r="23" spans="1:10" ht="20.100000000000001" customHeight="1">
      <c r="A23" s="848">
        <f t="shared" si="5"/>
        <v>14</v>
      </c>
      <c r="B23" s="849" t="s">
        <v>1000</v>
      </c>
      <c r="C23" s="847"/>
      <c r="E23" s="851"/>
      <c r="F23" s="851"/>
      <c r="G23" s="851">
        <f>'Attachment H'!G$84</f>
        <v>1</v>
      </c>
      <c r="H23" s="851"/>
      <c r="I23" s="851"/>
      <c r="J23" s="847" t="s">
        <v>1001</v>
      </c>
    </row>
    <row r="24" spans="1:10" ht="20.100000000000001" customHeight="1">
      <c r="A24" s="848">
        <f t="shared" si="5"/>
        <v>15</v>
      </c>
      <c r="B24" s="849" t="s">
        <v>1002</v>
      </c>
      <c r="C24" s="847"/>
      <c r="E24" s="851"/>
      <c r="F24" s="851"/>
      <c r="G24" s="851"/>
      <c r="H24" s="851">
        <f>'Attachment H'!I$199</f>
        <v>1</v>
      </c>
      <c r="I24" s="851"/>
      <c r="J24" s="847" t="s">
        <v>1003</v>
      </c>
    </row>
    <row r="25" spans="1:10" ht="20.100000000000001" customHeight="1">
      <c r="A25" s="848">
        <f t="shared" si="5"/>
        <v>16</v>
      </c>
      <c r="B25" s="849" t="s">
        <v>1004</v>
      </c>
      <c r="C25" s="847"/>
      <c r="E25" s="851">
        <f>+E21</f>
        <v>0</v>
      </c>
      <c r="F25" s="851">
        <f>+F21*F22</f>
        <v>0</v>
      </c>
      <c r="G25" s="851">
        <f>+G21*G23</f>
        <v>0</v>
      </c>
      <c r="H25" s="851">
        <f>+H21*H24</f>
        <v>0</v>
      </c>
      <c r="I25" s="851">
        <f>+F25+G25+H25</f>
        <v>0</v>
      </c>
      <c r="J25" s="851" t="s">
        <v>1068</v>
      </c>
    </row>
    <row r="26" spans="1:10">
      <c r="A26" s="848"/>
      <c r="B26" s="849"/>
      <c r="C26" s="847"/>
      <c r="E26" s="847"/>
      <c r="F26" s="847"/>
    </row>
    <row r="27" spans="1:10">
      <c r="A27" s="839" t="s">
        <v>1007</v>
      </c>
      <c r="B27" s="849"/>
      <c r="C27" s="847"/>
      <c r="E27" s="847"/>
      <c r="F27" s="847"/>
    </row>
    <row r="28" spans="1:10" ht="20.100000000000001" customHeight="1">
      <c r="A28" s="848">
        <f>A25+1</f>
        <v>17</v>
      </c>
      <c r="B28" s="849" t="s">
        <v>1008</v>
      </c>
      <c r="C28" s="847" t="s">
        <v>98</v>
      </c>
      <c r="D28" s="995">
        <f>D18</f>
        <v>2023</v>
      </c>
      <c r="E28" s="134">
        <f t="shared" ref="E28:E31" si="7">SUM(F28:H28)</f>
        <v>-8237.2621616866381</v>
      </c>
      <c r="F28" s="762">
        <f>'4c- ADIT BOY'!E32</f>
        <v>-8237.2621616866381</v>
      </c>
      <c r="G28" s="762">
        <f>'4c- ADIT BOY'!F32</f>
        <v>0</v>
      </c>
      <c r="H28" s="762">
        <f>'4c- ADIT BOY'!G32</f>
        <v>0</v>
      </c>
      <c r="I28" s="762"/>
      <c r="J28" s="850"/>
    </row>
    <row r="29" spans="1:10" ht="20.100000000000001" customHeight="1">
      <c r="A29" s="848">
        <f>A28+1</f>
        <v>18</v>
      </c>
      <c r="B29" s="849" t="s">
        <v>1117</v>
      </c>
      <c r="C29" s="847" t="s">
        <v>98</v>
      </c>
      <c r="D29" s="995">
        <f t="shared" ref="D29:D30" si="8">D19</f>
        <v>2024</v>
      </c>
      <c r="E29" s="134">
        <f t="shared" si="7"/>
        <v>0</v>
      </c>
      <c r="F29" s="762">
        <f>'4d- ADIT EOY'!E32-'4d- ADIT EOY'!E29</f>
        <v>0</v>
      </c>
      <c r="G29" s="762">
        <f>'4d- ADIT EOY'!F32-'4d- ADIT EOY'!F29</f>
        <v>0</v>
      </c>
      <c r="H29" s="762">
        <f>'4d- ADIT EOY'!G32-'4d- ADIT EOY'!G29</f>
        <v>0</v>
      </c>
      <c r="I29" s="762"/>
      <c r="J29" s="850"/>
    </row>
    <row r="30" spans="1:10" ht="20.100000000000001" customHeight="1">
      <c r="A30" s="848">
        <f t="shared" ref="A30:A35" si="9">A29+1</f>
        <v>19</v>
      </c>
      <c r="B30" s="849" t="s">
        <v>1095</v>
      </c>
      <c r="C30" s="847" t="s">
        <v>98</v>
      </c>
      <c r="D30" s="995">
        <f t="shared" si="8"/>
        <v>2024</v>
      </c>
      <c r="E30" s="134">
        <f t="shared" si="7"/>
        <v>235.31864176856854</v>
      </c>
      <c r="F30" s="853">
        <f>'4f-ADIT True-up Proration'!N53</f>
        <v>235.31864176856854</v>
      </c>
      <c r="G30" s="853">
        <f>'4f-ADIT True-up Proration'!W53</f>
        <v>0</v>
      </c>
      <c r="H30" s="853">
        <f>'4f-ADIT True-up Proration'!AF53</f>
        <v>0</v>
      </c>
      <c r="I30" s="853"/>
      <c r="J30" s="854"/>
    </row>
    <row r="31" spans="1:10" ht="20.100000000000001" customHeight="1">
      <c r="A31" s="848">
        <f t="shared" si="9"/>
        <v>20</v>
      </c>
      <c r="B31" s="849" t="s">
        <v>1075</v>
      </c>
      <c r="C31" s="847"/>
      <c r="D31" s="847"/>
      <c r="E31" s="134">
        <f t="shared" si="7"/>
        <v>235.31864176856854</v>
      </c>
      <c r="F31" s="853">
        <f t="shared" ref="F31:H31" si="10">F29+F30</f>
        <v>235.31864176856854</v>
      </c>
      <c r="G31" s="853">
        <f t="shared" si="10"/>
        <v>0</v>
      </c>
      <c r="H31" s="853">
        <f t="shared" si="10"/>
        <v>0</v>
      </c>
      <c r="I31" s="853"/>
      <c r="J31" s="854"/>
    </row>
    <row r="32" spans="1:10" ht="20.100000000000001" customHeight="1">
      <c r="A32" s="848">
        <f t="shared" si="9"/>
        <v>21</v>
      </c>
      <c r="B32" s="849" t="s">
        <v>999</v>
      </c>
      <c r="C32" s="847"/>
      <c r="D32" s="847"/>
      <c r="E32" s="851"/>
      <c r="F32" s="851">
        <v>1</v>
      </c>
      <c r="G32" s="851"/>
      <c r="H32" s="851"/>
      <c r="I32" s="851"/>
      <c r="J32" s="852">
        <v>1</v>
      </c>
    </row>
    <row r="33" spans="1:10" ht="20.100000000000001" customHeight="1">
      <c r="A33" s="848">
        <f t="shared" si="9"/>
        <v>22</v>
      </c>
      <c r="B33" s="849" t="s">
        <v>1000</v>
      </c>
      <c r="C33" s="847"/>
      <c r="D33" s="847"/>
      <c r="E33" s="851"/>
      <c r="F33" s="851"/>
      <c r="G33" s="851">
        <f>'Attachment H'!G$84</f>
        <v>1</v>
      </c>
      <c r="H33" s="851"/>
      <c r="I33" s="851"/>
      <c r="J33" s="847" t="s">
        <v>1001</v>
      </c>
    </row>
    <row r="34" spans="1:10" ht="20.100000000000001" customHeight="1">
      <c r="A34" s="848">
        <f t="shared" si="9"/>
        <v>23</v>
      </c>
      <c r="B34" s="849" t="s">
        <v>1002</v>
      </c>
      <c r="C34" s="847"/>
      <c r="D34" s="847"/>
      <c r="E34" s="851"/>
      <c r="F34" s="851"/>
      <c r="G34" s="851"/>
      <c r="H34" s="851">
        <f>'Attachment H'!I$199</f>
        <v>1</v>
      </c>
      <c r="I34" s="851"/>
      <c r="J34" s="847" t="s">
        <v>1003</v>
      </c>
    </row>
    <row r="35" spans="1:10" ht="20.100000000000001" customHeight="1">
      <c r="A35" s="848">
        <f t="shared" si="9"/>
        <v>24</v>
      </c>
      <c r="B35" s="849" t="s">
        <v>1004</v>
      </c>
      <c r="C35" s="847"/>
      <c r="D35" s="847"/>
      <c r="E35" s="851">
        <f>+E31</f>
        <v>235.31864176856854</v>
      </c>
      <c r="F35" s="851">
        <f>+F31*F32</f>
        <v>235.31864176856854</v>
      </c>
      <c r="G35" s="851">
        <f>+G31*G33</f>
        <v>0</v>
      </c>
      <c r="H35" s="851">
        <f>+H31*H34</f>
        <v>0</v>
      </c>
      <c r="I35" s="851">
        <f>+F35+G35+H35</f>
        <v>235.31864176856854</v>
      </c>
      <c r="J35" s="851" t="s">
        <v>1068</v>
      </c>
    </row>
    <row r="36" spans="1:10">
      <c r="B36" s="859"/>
      <c r="C36" s="855"/>
      <c r="D36" s="860"/>
      <c r="E36" s="855"/>
      <c r="F36" s="855"/>
      <c r="G36" s="855"/>
      <c r="H36" s="856"/>
      <c r="I36" s="856"/>
    </row>
    <row r="37" spans="1:10">
      <c r="B37" s="859"/>
      <c r="C37" s="855"/>
      <c r="D37" s="544"/>
      <c r="E37" s="855"/>
      <c r="F37" s="855"/>
      <c r="G37" s="855"/>
      <c r="H37" s="856"/>
      <c r="I37" s="856"/>
    </row>
    <row r="38" spans="1:10">
      <c r="B38" s="859"/>
      <c r="C38" s="855"/>
      <c r="D38" s="544"/>
      <c r="E38" s="855"/>
      <c r="F38" s="855"/>
      <c r="G38" s="855"/>
      <c r="H38" s="856"/>
      <c r="I38" s="856"/>
    </row>
    <row r="39" spans="1:10">
      <c r="B39" s="859"/>
      <c r="C39" s="855"/>
      <c r="D39" s="544"/>
      <c r="E39" s="855"/>
      <c r="F39" s="855"/>
      <c r="G39" s="855"/>
      <c r="H39" s="856"/>
      <c r="I39" s="856"/>
    </row>
    <row r="40" spans="1:10">
      <c r="B40" s="859"/>
      <c r="C40" s="855"/>
      <c r="D40" s="544"/>
      <c r="E40" s="855"/>
      <c r="F40" s="855"/>
      <c r="G40" s="855"/>
      <c r="H40" s="856"/>
      <c r="I40" s="856"/>
    </row>
    <row r="41" spans="1:10">
      <c r="B41" s="859"/>
      <c r="C41" s="855"/>
      <c r="D41" s="544"/>
      <c r="E41" s="855"/>
      <c r="F41" s="855"/>
      <c r="G41" s="855"/>
      <c r="H41" s="856"/>
      <c r="I41" s="856"/>
    </row>
    <row r="42" spans="1:10">
      <c r="B42" s="859"/>
      <c r="C42" s="855"/>
      <c r="D42" s="544"/>
      <c r="E42" s="855"/>
      <c r="F42" s="855"/>
      <c r="G42" s="855"/>
      <c r="H42" s="856"/>
      <c r="I42" s="856"/>
    </row>
    <row r="43" spans="1:10">
      <c r="B43" s="859"/>
      <c r="C43" s="855"/>
      <c r="D43" s="544"/>
      <c r="E43" s="855"/>
      <c r="F43" s="855"/>
      <c r="G43" s="855"/>
      <c r="H43" s="856"/>
      <c r="I43" s="856"/>
    </row>
    <row r="44" spans="1:10">
      <c r="B44" s="859"/>
      <c r="C44" s="855"/>
      <c r="D44" s="544"/>
      <c r="E44" s="855"/>
      <c r="F44" s="855"/>
      <c r="G44" s="855"/>
      <c r="H44" s="856"/>
      <c r="I44" s="856"/>
    </row>
    <row r="45" spans="1:10">
      <c r="B45" s="859"/>
      <c r="C45" s="855"/>
      <c r="D45" s="544"/>
      <c r="E45" s="855"/>
      <c r="F45" s="855"/>
      <c r="G45" s="855"/>
      <c r="H45" s="856"/>
      <c r="I45" s="856"/>
    </row>
    <row r="46" spans="1:10">
      <c r="B46" s="859"/>
      <c r="C46" s="855"/>
      <c r="D46" s="544"/>
      <c r="E46" s="855"/>
      <c r="F46" s="855"/>
      <c r="G46" s="855"/>
      <c r="H46" s="856"/>
      <c r="I46" s="856"/>
    </row>
    <row r="47" spans="1:10">
      <c r="B47" s="855"/>
      <c r="C47" s="855"/>
      <c r="D47" s="544"/>
      <c r="E47" s="855"/>
      <c r="F47" s="855"/>
      <c r="G47" s="855"/>
      <c r="H47" s="856"/>
      <c r="I47" s="856"/>
    </row>
    <row r="48" spans="1:10">
      <c r="B48" s="859"/>
      <c r="C48" s="855"/>
      <c r="D48" s="544"/>
      <c r="E48" s="855"/>
      <c r="F48" s="855"/>
      <c r="G48" s="855"/>
      <c r="H48" s="856"/>
      <c r="I48" s="856"/>
    </row>
    <row r="49" spans="2:9">
      <c r="B49" s="855"/>
      <c r="C49" s="855"/>
      <c r="D49" s="544"/>
      <c r="E49" s="855"/>
      <c r="F49" s="855"/>
      <c r="G49" s="855"/>
      <c r="H49" s="856"/>
      <c r="I49" s="856"/>
    </row>
    <row r="50" spans="2:9">
      <c r="B50" s="859"/>
      <c r="C50" s="855"/>
      <c r="D50" s="855"/>
      <c r="E50" s="855"/>
      <c r="F50" s="855"/>
      <c r="G50" s="855"/>
      <c r="H50" s="856"/>
      <c r="I50" s="856"/>
    </row>
    <row r="51" spans="2:9">
      <c r="B51" s="859"/>
      <c r="C51" s="855"/>
      <c r="D51" s="855"/>
      <c r="E51" s="855"/>
      <c r="F51" s="855"/>
      <c r="G51" s="855"/>
    </row>
    <row r="52" spans="2:9">
      <c r="B52" s="859"/>
      <c r="C52" s="855"/>
      <c r="D52" s="855"/>
      <c r="E52" s="855"/>
      <c r="F52" s="855"/>
      <c r="G52" s="855"/>
    </row>
    <row r="53" spans="2:9">
      <c r="B53" s="859"/>
      <c r="C53" s="855"/>
      <c r="D53" s="855"/>
      <c r="E53" s="855"/>
      <c r="F53" s="855"/>
      <c r="G53" s="855"/>
    </row>
    <row r="54" spans="2:9">
      <c r="B54" s="859"/>
      <c r="C54" s="855"/>
      <c r="D54" s="855"/>
      <c r="E54" s="855"/>
      <c r="F54" s="855"/>
      <c r="G54" s="855"/>
    </row>
    <row r="55" spans="2:9">
      <c r="B55" s="859"/>
      <c r="C55" s="855"/>
      <c r="D55" s="855"/>
      <c r="E55" s="855"/>
      <c r="F55" s="855"/>
      <c r="G55" s="855"/>
    </row>
    <row r="56" spans="2:9">
      <c r="B56" s="859"/>
      <c r="C56" s="855"/>
      <c r="D56" s="855"/>
      <c r="E56" s="855"/>
      <c r="F56" s="855"/>
      <c r="G56" s="855"/>
    </row>
    <row r="57" spans="2:9">
      <c r="B57" s="859"/>
      <c r="C57" s="855"/>
      <c r="D57" s="855"/>
      <c r="E57" s="855"/>
      <c r="F57" s="855"/>
      <c r="G57" s="855"/>
    </row>
    <row r="58" spans="2:9">
      <c r="B58" s="859"/>
      <c r="C58" s="855"/>
      <c r="D58" s="855"/>
      <c r="E58" s="855"/>
      <c r="F58" s="855"/>
      <c r="G58" s="855"/>
    </row>
    <row r="59" spans="2:9">
      <c r="B59" s="859"/>
      <c r="C59" s="855"/>
      <c r="D59" s="855"/>
      <c r="E59" s="855"/>
      <c r="F59" s="855"/>
      <c r="G59" s="855"/>
    </row>
    <row r="60" spans="2:9">
      <c r="B60" s="859"/>
      <c r="C60" s="855"/>
      <c r="D60" s="855"/>
      <c r="E60" s="855"/>
      <c r="F60" s="855"/>
      <c r="G60" s="855"/>
    </row>
    <row r="61" spans="2:9">
      <c r="B61" s="859"/>
      <c r="C61" s="855"/>
      <c r="D61" s="855"/>
      <c r="E61" s="855"/>
      <c r="F61" s="855"/>
      <c r="G61" s="855"/>
    </row>
    <row r="62" spans="2:9">
      <c r="B62" s="859"/>
      <c r="C62" s="855"/>
      <c r="D62" s="855"/>
      <c r="E62" s="855"/>
      <c r="F62" s="855"/>
      <c r="G62" s="855"/>
    </row>
    <row r="63" spans="2:9">
      <c r="B63" s="859"/>
      <c r="C63" s="855"/>
      <c r="D63" s="855"/>
      <c r="E63" s="855"/>
      <c r="F63" s="855"/>
      <c r="G63" s="855"/>
    </row>
    <row r="64" spans="2:9">
      <c r="B64" s="859"/>
      <c r="C64" s="855"/>
      <c r="D64" s="855"/>
      <c r="E64" s="855"/>
      <c r="F64" s="855"/>
      <c r="G64" s="855"/>
    </row>
    <row r="65" spans="2:11">
      <c r="B65" s="859"/>
      <c r="C65" s="855"/>
      <c r="D65" s="855"/>
      <c r="E65" s="855"/>
      <c r="F65" s="855"/>
      <c r="G65" s="855"/>
    </row>
    <row r="66" spans="2:11">
      <c r="B66" s="859"/>
      <c r="C66" s="855"/>
      <c r="D66" s="855"/>
      <c r="E66" s="855"/>
      <c r="F66" s="855"/>
      <c r="G66" s="855"/>
    </row>
    <row r="67" spans="2:11">
      <c r="B67" s="859"/>
      <c r="C67" s="855"/>
      <c r="D67" s="855"/>
      <c r="E67" s="855"/>
      <c r="F67" s="855"/>
      <c r="G67" s="855"/>
      <c r="K67" s="855"/>
    </row>
    <row r="68" spans="2:11">
      <c r="B68" s="859"/>
      <c r="C68" s="855"/>
      <c r="D68" s="855"/>
      <c r="E68" s="855"/>
      <c r="F68" s="855"/>
      <c r="G68" s="855"/>
    </row>
    <row r="69" spans="2:11">
      <c r="B69" s="859"/>
      <c r="C69" s="855"/>
      <c r="D69" s="855"/>
      <c r="E69" s="855"/>
      <c r="F69" s="855"/>
      <c r="G69" s="855"/>
    </row>
    <row r="70" spans="2:11">
      <c r="B70" s="859"/>
      <c r="C70" s="855"/>
      <c r="D70" s="855"/>
      <c r="E70" s="855"/>
      <c r="F70" s="855"/>
      <c r="G70" s="855"/>
    </row>
    <row r="71" spans="2:11">
      <c r="B71" s="859"/>
      <c r="C71" s="855"/>
      <c r="D71" s="855"/>
      <c r="E71" s="855"/>
      <c r="F71" s="855"/>
      <c r="G71" s="855"/>
    </row>
    <row r="72" spans="2:11">
      <c r="B72" s="859"/>
      <c r="C72" s="855"/>
      <c r="D72" s="855"/>
      <c r="E72" s="855"/>
      <c r="F72" s="855"/>
      <c r="G72" s="855"/>
    </row>
    <row r="73" spans="2:11">
      <c r="B73" s="859"/>
      <c r="C73" s="855"/>
      <c r="D73" s="855"/>
      <c r="E73" s="855"/>
      <c r="F73" s="855"/>
      <c r="G73" s="855"/>
    </row>
    <row r="74" spans="2:11">
      <c r="B74" s="859"/>
      <c r="C74" s="855"/>
      <c r="D74" s="855"/>
      <c r="E74" s="855"/>
      <c r="F74" s="855"/>
      <c r="G74" s="855"/>
    </row>
    <row r="75" spans="2:11">
      <c r="B75" s="859"/>
      <c r="C75" s="855"/>
      <c r="D75" s="855"/>
      <c r="E75" s="855"/>
      <c r="F75" s="855"/>
      <c r="G75" s="855"/>
    </row>
    <row r="76" spans="2:11">
      <c r="B76" s="859"/>
      <c r="C76" s="855"/>
      <c r="D76" s="855"/>
      <c r="E76" s="855"/>
      <c r="F76" s="855"/>
      <c r="G76" s="855"/>
    </row>
    <row r="77" spans="2:11">
      <c r="B77" s="859"/>
      <c r="C77" s="855"/>
      <c r="D77" s="855"/>
      <c r="E77" s="855"/>
      <c r="F77" s="855"/>
      <c r="G77" s="855"/>
    </row>
    <row r="78" spans="2:11">
      <c r="B78" s="859"/>
      <c r="C78" s="855"/>
      <c r="D78" s="855"/>
      <c r="E78" s="855"/>
      <c r="F78" s="855"/>
      <c r="G78" s="855"/>
    </row>
    <row r="79" spans="2:11">
      <c r="B79" s="859"/>
      <c r="C79" s="855"/>
      <c r="D79" s="855"/>
      <c r="E79" s="855"/>
      <c r="F79" s="855"/>
      <c r="G79" s="855"/>
    </row>
    <row r="80" spans="2:11">
      <c r="B80" s="859"/>
      <c r="C80" s="855"/>
      <c r="D80" s="855"/>
      <c r="E80" s="855"/>
      <c r="F80" s="855"/>
      <c r="G80" s="855"/>
    </row>
    <row r="81" spans="2:7">
      <c r="B81" s="859"/>
      <c r="C81" s="855"/>
      <c r="D81" s="855"/>
      <c r="E81" s="855"/>
      <c r="F81" s="855"/>
      <c r="G81" s="855"/>
    </row>
    <row r="82" spans="2:7">
      <c r="B82" s="859"/>
      <c r="C82" s="855"/>
      <c r="D82" s="855"/>
      <c r="E82" s="855"/>
      <c r="F82" s="855"/>
      <c r="G82" s="855"/>
    </row>
    <row r="83" spans="2:7">
      <c r="B83" s="859"/>
      <c r="C83" s="855"/>
      <c r="D83" s="855"/>
      <c r="E83" s="855"/>
      <c r="F83" s="855"/>
      <c r="G83" s="855"/>
    </row>
    <row r="84" spans="2:7">
      <c r="B84" s="859"/>
      <c r="C84" s="855"/>
      <c r="D84" s="855"/>
      <c r="E84" s="855"/>
      <c r="F84" s="855"/>
      <c r="G84" s="855"/>
    </row>
    <row r="85" spans="2:7">
      <c r="B85" s="859"/>
      <c r="C85" s="855"/>
      <c r="D85" s="855"/>
      <c r="E85" s="855"/>
      <c r="F85" s="855"/>
      <c r="G85" s="855"/>
    </row>
    <row r="86" spans="2:7">
      <c r="B86" s="859"/>
      <c r="C86" s="855"/>
      <c r="D86" s="855"/>
      <c r="E86" s="855"/>
      <c r="F86" s="855"/>
      <c r="G86" s="855"/>
    </row>
    <row r="87" spans="2:7">
      <c r="B87" s="859"/>
      <c r="C87" s="855"/>
      <c r="D87" s="855"/>
      <c r="E87" s="855"/>
      <c r="F87" s="855"/>
      <c r="G87" s="855"/>
    </row>
    <row r="88" spans="2:7">
      <c r="B88" s="859"/>
      <c r="C88" s="855"/>
      <c r="D88" s="855"/>
      <c r="E88" s="855"/>
      <c r="F88" s="855"/>
      <c r="G88" s="855"/>
    </row>
    <row r="89" spans="2:7">
      <c r="B89" s="859"/>
      <c r="C89" s="855"/>
      <c r="D89" s="855"/>
      <c r="E89" s="855"/>
      <c r="F89" s="855"/>
      <c r="G89" s="855"/>
    </row>
    <row r="90" spans="2:7">
      <c r="B90" s="859"/>
      <c r="C90" s="855"/>
      <c r="D90" s="855"/>
      <c r="E90" s="855"/>
      <c r="F90" s="855"/>
      <c r="G90" s="855"/>
    </row>
    <row r="91" spans="2:7">
      <c r="B91" s="859"/>
      <c r="C91" s="855"/>
      <c r="D91" s="855"/>
      <c r="E91" s="855"/>
      <c r="F91" s="855"/>
      <c r="G91" s="855"/>
    </row>
    <row r="92" spans="2:7">
      <c r="B92" s="859"/>
      <c r="C92" s="855"/>
      <c r="D92" s="855"/>
      <c r="E92" s="855"/>
      <c r="F92" s="855"/>
      <c r="G92" s="855"/>
    </row>
    <row r="93" spans="2:7">
      <c r="B93" s="859"/>
      <c r="C93" s="855"/>
      <c r="D93" s="855"/>
      <c r="E93" s="855"/>
      <c r="F93" s="855"/>
      <c r="G93" s="855"/>
    </row>
    <row r="94" spans="2:7">
      <c r="B94" s="859"/>
      <c r="C94" s="855"/>
      <c r="D94" s="855"/>
      <c r="E94" s="855"/>
      <c r="F94" s="855"/>
      <c r="G94" s="855"/>
    </row>
    <row r="95" spans="2:7">
      <c r="B95" s="859"/>
      <c r="C95" s="855"/>
      <c r="D95" s="855"/>
      <c r="E95" s="855"/>
      <c r="F95" s="855"/>
      <c r="G95" s="855"/>
    </row>
    <row r="96" spans="2:7">
      <c r="B96" s="859"/>
      <c r="C96" s="855"/>
      <c r="D96" s="855"/>
      <c r="E96" s="855"/>
      <c r="F96" s="855"/>
      <c r="G96" s="855"/>
    </row>
    <row r="97" spans="2:7">
      <c r="B97" s="859"/>
      <c r="C97" s="855"/>
      <c r="D97" s="855"/>
      <c r="E97" s="855"/>
      <c r="F97" s="855"/>
      <c r="G97" s="855"/>
    </row>
    <row r="98" spans="2:7">
      <c r="B98" s="859"/>
      <c r="C98" s="855"/>
      <c r="D98" s="855"/>
      <c r="E98" s="855"/>
      <c r="F98" s="855"/>
      <c r="G98" s="855"/>
    </row>
    <row r="99" spans="2:7">
      <c r="B99" s="859"/>
      <c r="C99" s="855"/>
      <c r="D99" s="855"/>
      <c r="E99" s="855"/>
      <c r="F99" s="855"/>
      <c r="G99" s="855"/>
    </row>
    <row r="100" spans="2:7">
      <c r="B100" s="859"/>
      <c r="C100" s="855"/>
      <c r="D100" s="855"/>
      <c r="E100" s="855"/>
      <c r="F100" s="855"/>
      <c r="G100" s="855"/>
    </row>
    <row r="101" spans="2:7">
      <c r="B101" s="859"/>
      <c r="C101" s="855"/>
      <c r="D101" s="855"/>
      <c r="E101" s="855"/>
      <c r="F101" s="855"/>
      <c r="G101" s="855"/>
    </row>
    <row r="102" spans="2:7">
      <c r="B102" s="859"/>
      <c r="C102" s="855"/>
      <c r="D102" s="855"/>
      <c r="E102" s="855"/>
      <c r="F102" s="855"/>
      <c r="G102" s="855"/>
    </row>
    <row r="103" spans="2:7">
      <c r="B103" s="859"/>
      <c r="C103" s="855"/>
      <c r="D103" s="855"/>
      <c r="E103" s="855"/>
      <c r="F103" s="855"/>
      <c r="G103" s="855"/>
    </row>
    <row r="104" spans="2:7">
      <c r="B104" s="859"/>
      <c r="C104" s="855"/>
      <c r="D104" s="855"/>
      <c r="E104" s="855"/>
      <c r="F104" s="855"/>
      <c r="G104" s="855"/>
    </row>
    <row r="105" spans="2:7">
      <c r="B105" s="859"/>
      <c r="C105" s="855"/>
      <c r="D105" s="855"/>
      <c r="E105" s="855"/>
      <c r="F105" s="855"/>
      <c r="G105" s="855"/>
    </row>
    <row r="106" spans="2:7">
      <c r="B106" s="859"/>
      <c r="C106" s="855"/>
      <c r="D106" s="855"/>
      <c r="E106" s="855"/>
      <c r="F106" s="855"/>
      <c r="G106" s="855"/>
    </row>
    <row r="107" spans="2:7">
      <c r="B107" s="859"/>
      <c r="C107" s="855"/>
      <c r="D107" s="855"/>
      <c r="E107" s="855"/>
      <c r="F107" s="855"/>
      <c r="G107" s="855"/>
    </row>
    <row r="108" spans="2:7">
      <c r="B108" s="859"/>
      <c r="C108" s="855"/>
      <c r="D108" s="855"/>
      <c r="E108" s="855"/>
      <c r="F108" s="855"/>
      <c r="G108" s="855"/>
    </row>
    <row r="109" spans="2:7">
      <c r="B109" s="859"/>
      <c r="C109" s="855"/>
      <c r="D109" s="855"/>
      <c r="E109" s="855"/>
      <c r="F109" s="855"/>
      <c r="G109" s="855"/>
    </row>
    <row r="110" spans="2:7">
      <c r="B110" s="859"/>
      <c r="C110" s="855"/>
      <c r="D110" s="855"/>
      <c r="E110" s="855"/>
      <c r="F110" s="855"/>
      <c r="G110" s="855"/>
    </row>
    <row r="111" spans="2:7">
      <c r="B111" s="859"/>
      <c r="C111" s="855"/>
      <c r="D111" s="855"/>
      <c r="E111" s="855"/>
      <c r="F111" s="855"/>
      <c r="G111" s="855"/>
    </row>
    <row r="112" spans="2:7">
      <c r="B112" s="859"/>
      <c r="C112" s="855"/>
      <c r="D112" s="855"/>
      <c r="E112" s="855"/>
      <c r="F112" s="855"/>
      <c r="G112" s="855"/>
    </row>
    <row r="113" spans="2:7">
      <c r="B113" s="859"/>
      <c r="C113" s="855"/>
      <c r="D113" s="855"/>
      <c r="E113" s="855"/>
      <c r="F113" s="855"/>
      <c r="G113" s="855"/>
    </row>
    <row r="114" spans="2:7">
      <c r="B114" s="859"/>
      <c r="C114" s="855"/>
      <c r="D114" s="855"/>
      <c r="E114" s="855"/>
      <c r="F114" s="855"/>
      <c r="G114" s="855"/>
    </row>
    <row r="115" spans="2:7">
      <c r="B115" s="859"/>
      <c r="C115" s="855"/>
      <c r="D115" s="855"/>
      <c r="E115" s="855"/>
      <c r="F115" s="855"/>
      <c r="G115" s="855"/>
    </row>
    <row r="116" spans="2:7">
      <c r="B116" s="859"/>
      <c r="C116" s="855"/>
      <c r="D116" s="855"/>
      <c r="E116" s="855"/>
      <c r="F116" s="855"/>
      <c r="G116" s="855"/>
    </row>
    <row r="117" spans="2:7">
      <c r="B117" s="859"/>
      <c r="C117" s="855"/>
      <c r="D117" s="855"/>
      <c r="E117" s="855"/>
      <c r="F117" s="855"/>
      <c r="G117" s="855"/>
    </row>
    <row r="118" spans="2:7">
      <c r="B118" s="859"/>
      <c r="C118" s="855"/>
      <c r="D118" s="855"/>
      <c r="E118" s="855"/>
      <c r="F118" s="855"/>
      <c r="G118" s="855"/>
    </row>
    <row r="119" spans="2:7">
      <c r="B119" s="859"/>
      <c r="C119" s="855"/>
      <c r="D119" s="855"/>
      <c r="E119" s="855"/>
      <c r="F119" s="855"/>
      <c r="G119" s="855"/>
    </row>
    <row r="120" spans="2:7">
      <c r="B120" s="859"/>
      <c r="C120" s="855"/>
      <c r="D120" s="855"/>
      <c r="E120" s="855"/>
      <c r="F120" s="855"/>
      <c r="G120" s="855"/>
    </row>
    <row r="121" spans="2:7">
      <c r="B121" s="859"/>
      <c r="C121" s="855"/>
      <c r="D121" s="855"/>
      <c r="E121" s="855"/>
      <c r="F121" s="855"/>
      <c r="G121" s="855"/>
    </row>
    <row r="122" spans="2:7">
      <c r="B122" s="859"/>
      <c r="C122" s="855"/>
      <c r="D122" s="855"/>
      <c r="E122" s="855"/>
      <c r="F122" s="855"/>
      <c r="G122" s="855"/>
    </row>
    <row r="123" spans="2:7">
      <c r="B123" s="859"/>
      <c r="C123" s="855"/>
      <c r="D123" s="855"/>
      <c r="E123" s="855"/>
      <c r="F123" s="855"/>
      <c r="G123" s="855"/>
    </row>
    <row r="124" spans="2:7">
      <c r="B124" s="859"/>
      <c r="C124" s="855"/>
      <c r="D124" s="855"/>
      <c r="E124" s="855"/>
      <c r="F124" s="855"/>
      <c r="G124" s="855"/>
    </row>
    <row r="125" spans="2:7">
      <c r="B125" s="859"/>
      <c r="C125" s="855"/>
      <c r="D125" s="855"/>
      <c r="E125" s="855"/>
      <c r="F125" s="855"/>
      <c r="G125" s="855"/>
    </row>
    <row r="126" spans="2:7">
      <c r="B126" s="859"/>
      <c r="C126" s="855"/>
      <c r="D126" s="855"/>
      <c r="E126" s="855"/>
      <c r="F126" s="855"/>
      <c r="G126" s="855"/>
    </row>
    <row r="127" spans="2:7">
      <c r="B127" s="859"/>
      <c r="C127" s="855"/>
      <c r="D127" s="855"/>
      <c r="E127" s="855"/>
      <c r="F127" s="855"/>
      <c r="G127" s="855"/>
    </row>
    <row r="128" spans="2:7">
      <c r="B128" s="859"/>
      <c r="C128" s="855"/>
      <c r="D128" s="855"/>
      <c r="E128" s="855"/>
      <c r="F128" s="855"/>
      <c r="G128" s="855"/>
    </row>
    <row r="129" spans="2:7">
      <c r="B129" s="859"/>
      <c r="C129" s="855"/>
      <c r="D129" s="855"/>
      <c r="E129" s="855"/>
      <c r="F129" s="855"/>
      <c r="G129" s="855"/>
    </row>
    <row r="130" spans="2:7">
      <c r="B130" s="859"/>
      <c r="C130" s="855"/>
      <c r="D130" s="855"/>
      <c r="E130" s="855"/>
      <c r="F130" s="855"/>
      <c r="G130" s="855"/>
    </row>
    <row r="131" spans="2:7">
      <c r="B131" s="859"/>
      <c r="C131" s="855"/>
      <c r="D131" s="855"/>
      <c r="E131" s="855"/>
      <c r="F131" s="855"/>
      <c r="G131" s="855"/>
    </row>
    <row r="132" spans="2:7">
      <c r="B132" s="859"/>
      <c r="C132" s="855"/>
      <c r="D132" s="855"/>
      <c r="E132" s="855"/>
      <c r="F132" s="855"/>
      <c r="G132" s="855"/>
    </row>
    <row r="133" spans="2:7">
      <c r="B133" s="859"/>
      <c r="C133" s="855"/>
      <c r="D133" s="855"/>
      <c r="E133" s="855"/>
      <c r="F133" s="855"/>
      <c r="G133" s="855"/>
    </row>
    <row r="134" spans="2:7">
      <c r="B134" s="859"/>
      <c r="C134" s="855"/>
      <c r="D134" s="855"/>
      <c r="E134" s="855"/>
      <c r="F134" s="855"/>
      <c r="G134" s="855"/>
    </row>
    <row r="135" spans="2:7">
      <c r="B135" s="859"/>
      <c r="C135" s="855"/>
      <c r="D135" s="855"/>
      <c r="E135" s="855"/>
      <c r="F135" s="855"/>
      <c r="G135" s="855"/>
    </row>
    <row r="136" spans="2:7">
      <c r="B136" s="859"/>
      <c r="C136" s="855"/>
      <c r="D136" s="855"/>
      <c r="E136" s="855"/>
      <c r="F136" s="855"/>
      <c r="G136" s="855"/>
    </row>
    <row r="137" spans="2:7">
      <c r="B137" s="859"/>
      <c r="C137" s="855"/>
      <c r="D137" s="855"/>
      <c r="E137" s="855"/>
      <c r="F137" s="855"/>
      <c r="G137" s="855"/>
    </row>
    <row r="138" spans="2:7">
      <c r="B138" s="859"/>
      <c r="C138" s="855"/>
      <c r="D138" s="855"/>
      <c r="E138" s="855"/>
      <c r="F138" s="855"/>
      <c r="G138" s="855"/>
    </row>
    <row r="139" spans="2:7">
      <c r="B139" s="859"/>
      <c r="C139" s="855"/>
      <c r="D139" s="855"/>
      <c r="E139" s="855"/>
      <c r="F139" s="855"/>
      <c r="G139" s="855"/>
    </row>
    <row r="140" spans="2:7">
      <c r="B140" s="859"/>
      <c r="C140" s="855"/>
      <c r="D140" s="855"/>
      <c r="E140" s="855"/>
      <c r="F140" s="855"/>
      <c r="G140" s="855"/>
    </row>
    <row r="141" spans="2:7">
      <c r="B141" s="859"/>
      <c r="C141" s="855"/>
      <c r="D141" s="855"/>
      <c r="E141" s="855"/>
      <c r="F141" s="855"/>
      <c r="G141" s="855"/>
    </row>
    <row r="142" spans="2:7">
      <c r="B142" s="859"/>
      <c r="C142" s="855"/>
      <c r="D142" s="855"/>
      <c r="E142" s="855"/>
      <c r="F142" s="855"/>
      <c r="G142" s="855"/>
    </row>
    <row r="143" spans="2:7">
      <c r="B143" s="859"/>
      <c r="C143" s="855"/>
      <c r="D143" s="855"/>
      <c r="E143" s="855"/>
      <c r="F143" s="855"/>
      <c r="G143" s="855"/>
    </row>
    <row r="144" spans="2:7">
      <c r="B144" s="859"/>
      <c r="C144" s="855"/>
      <c r="D144" s="855"/>
      <c r="E144" s="855"/>
      <c r="F144" s="855"/>
      <c r="G144" s="855"/>
    </row>
    <row r="145" spans="2:9">
      <c r="B145" s="859"/>
      <c r="C145" s="855"/>
      <c r="D145" s="855"/>
      <c r="E145" s="855"/>
      <c r="F145" s="855"/>
      <c r="G145" s="855"/>
    </row>
    <row r="146" spans="2:9">
      <c r="B146" s="859"/>
      <c r="C146" s="855"/>
      <c r="D146" s="855"/>
      <c r="E146" s="855"/>
      <c r="F146" s="855"/>
      <c r="G146" s="855"/>
    </row>
    <row r="147" spans="2:9">
      <c r="B147" s="859"/>
      <c r="C147" s="855"/>
      <c r="D147" s="855"/>
      <c r="E147" s="855"/>
      <c r="F147" s="855"/>
      <c r="G147" s="855"/>
    </row>
    <row r="148" spans="2:9">
      <c r="B148" s="859"/>
      <c r="C148" s="855"/>
      <c r="D148" s="855"/>
      <c r="E148" s="855"/>
      <c r="F148" s="855"/>
      <c r="G148" s="855"/>
    </row>
    <row r="149" spans="2:9">
      <c r="B149" s="859"/>
      <c r="C149" s="855"/>
      <c r="D149" s="855"/>
      <c r="E149" s="855"/>
      <c r="F149" s="855"/>
      <c r="G149" s="855"/>
    </row>
    <row r="150" spans="2:9">
      <c r="B150" s="859"/>
      <c r="C150" s="855"/>
      <c r="D150" s="855"/>
      <c r="E150" s="855"/>
      <c r="F150" s="855"/>
      <c r="G150" s="855"/>
    </row>
    <row r="151" spans="2:9">
      <c r="B151" s="859"/>
      <c r="C151" s="855"/>
      <c r="D151" s="855"/>
      <c r="E151" s="855"/>
      <c r="F151" s="855"/>
      <c r="G151" s="855"/>
    </row>
    <row r="152" spans="2:9">
      <c r="B152" s="859"/>
      <c r="C152" s="855"/>
      <c r="D152" s="855"/>
      <c r="E152" s="855"/>
      <c r="F152" s="855"/>
      <c r="G152" s="855"/>
    </row>
    <row r="153" spans="2:9">
      <c r="B153" s="859"/>
      <c r="C153" s="855"/>
      <c r="D153" s="855"/>
      <c r="E153" s="855"/>
      <c r="F153" s="855"/>
      <c r="G153" s="855"/>
      <c r="H153" s="861"/>
      <c r="I153" s="861"/>
    </row>
    <row r="154" spans="2:9">
      <c r="B154" s="859"/>
      <c r="C154" s="855"/>
      <c r="D154" s="855"/>
      <c r="E154" s="855"/>
      <c r="F154" s="855"/>
      <c r="G154" s="855"/>
    </row>
    <row r="155" spans="2:9">
      <c r="B155" s="859"/>
      <c r="C155" s="855"/>
      <c r="D155" s="855"/>
      <c r="E155" s="855"/>
      <c r="F155" s="855"/>
      <c r="G155" s="855"/>
    </row>
    <row r="156" spans="2:9">
      <c r="B156" s="859"/>
      <c r="C156" s="855"/>
      <c r="D156" s="855"/>
      <c r="E156" s="855"/>
      <c r="F156" s="855"/>
      <c r="G156" s="855"/>
    </row>
    <row r="157" spans="2:9">
      <c r="B157" s="859"/>
      <c r="C157" s="855"/>
      <c r="D157" s="855"/>
      <c r="E157" s="855"/>
      <c r="F157" s="855"/>
      <c r="G157" s="855"/>
    </row>
    <row r="158" spans="2:9">
      <c r="B158" s="859"/>
      <c r="C158" s="855"/>
      <c r="D158" s="855"/>
      <c r="E158" s="855"/>
      <c r="F158" s="855"/>
      <c r="G158" s="855"/>
    </row>
    <row r="159" spans="2:9">
      <c r="B159" s="859"/>
      <c r="C159" s="855"/>
      <c r="D159" s="855"/>
      <c r="E159" s="855"/>
      <c r="F159" s="855"/>
      <c r="G159" s="855"/>
    </row>
    <row r="160" spans="2:9">
      <c r="B160" s="859"/>
      <c r="C160" s="855"/>
      <c r="D160" s="855"/>
      <c r="E160" s="855"/>
      <c r="F160" s="855"/>
      <c r="G160" s="855"/>
    </row>
    <row r="161" spans="2:7">
      <c r="B161" s="859"/>
      <c r="C161" s="855"/>
      <c r="D161" s="855"/>
      <c r="E161" s="855"/>
      <c r="F161" s="855"/>
      <c r="G161" s="855"/>
    </row>
    <row r="162" spans="2:7">
      <c r="B162" s="859"/>
      <c r="C162" s="855"/>
      <c r="D162" s="855"/>
      <c r="E162" s="855"/>
      <c r="F162" s="855"/>
      <c r="G162" s="855"/>
    </row>
    <row r="163" spans="2:7">
      <c r="B163" s="859"/>
      <c r="C163" s="855"/>
      <c r="D163" s="855"/>
      <c r="E163" s="855"/>
      <c r="F163" s="855"/>
      <c r="G163" s="855"/>
    </row>
    <row r="164" spans="2:7">
      <c r="B164" s="859"/>
      <c r="C164" s="855"/>
      <c r="D164" s="855"/>
      <c r="E164" s="855"/>
      <c r="F164" s="855"/>
      <c r="G164" s="855"/>
    </row>
    <row r="165" spans="2:7">
      <c r="B165" s="859"/>
      <c r="C165" s="855"/>
      <c r="D165" s="855"/>
      <c r="E165" s="855"/>
      <c r="F165" s="855"/>
      <c r="G165" s="855"/>
    </row>
    <row r="166" spans="2:7">
      <c r="B166" s="859"/>
      <c r="C166" s="855"/>
      <c r="D166" s="855"/>
      <c r="E166" s="855"/>
      <c r="F166" s="855"/>
      <c r="G166" s="855"/>
    </row>
    <row r="167" spans="2:7">
      <c r="B167" s="859"/>
      <c r="C167" s="855"/>
      <c r="D167" s="855"/>
      <c r="E167" s="855"/>
      <c r="F167" s="855"/>
      <c r="G167" s="855"/>
    </row>
    <row r="168" spans="2:7">
      <c r="B168" s="859"/>
      <c r="C168" s="855"/>
      <c r="D168" s="855"/>
      <c r="E168" s="855"/>
      <c r="F168" s="855"/>
      <c r="G168" s="855"/>
    </row>
    <row r="169" spans="2:7">
      <c r="B169" s="859"/>
      <c r="C169" s="855"/>
      <c r="D169" s="855"/>
      <c r="E169" s="855"/>
      <c r="F169" s="855"/>
      <c r="G169" s="855"/>
    </row>
    <row r="170" spans="2:7">
      <c r="B170" s="859"/>
      <c r="C170" s="855"/>
      <c r="D170" s="855"/>
      <c r="E170" s="855"/>
      <c r="F170" s="855"/>
      <c r="G170" s="855"/>
    </row>
    <row r="171" spans="2:7">
      <c r="B171" s="859"/>
      <c r="C171" s="855"/>
      <c r="D171" s="855"/>
      <c r="E171" s="855"/>
      <c r="F171" s="855"/>
      <c r="G171" s="855"/>
    </row>
    <row r="172" spans="2:7">
      <c r="B172" s="859"/>
      <c r="C172" s="855"/>
      <c r="D172" s="855"/>
      <c r="E172" s="855"/>
      <c r="F172" s="855"/>
      <c r="G172" s="855"/>
    </row>
    <row r="173" spans="2:7">
      <c r="B173" s="859"/>
      <c r="C173" s="855"/>
      <c r="D173" s="855"/>
      <c r="E173" s="855"/>
      <c r="F173" s="855"/>
      <c r="G173" s="855"/>
    </row>
    <row r="174" spans="2:7">
      <c r="B174" s="859"/>
      <c r="C174" s="855"/>
      <c r="D174" s="855"/>
      <c r="E174" s="855"/>
      <c r="F174" s="855"/>
      <c r="G174" s="855"/>
    </row>
    <row r="175" spans="2:7">
      <c r="B175" s="859"/>
      <c r="C175" s="855"/>
      <c r="D175" s="855"/>
      <c r="E175" s="855"/>
      <c r="F175" s="855"/>
      <c r="G175" s="855"/>
    </row>
    <row r="176" spans="2:7">
      <c r="B176" s="859"/>
      <c r="C176" s="855"/>
      <c r="D176" s="855"/>
      <c r="E176" s="855"/>
      <c r="F176" s="855"/>
      <c r="G176" s="855"/>
    </row>
    <row r="177" spans="2:7">
      <c r="B177" s="859"/>
      <c r="C177" s="855"/>
      <c r="D177" s="855"/>
      <c r="E177" s="855"/>
      <c r="F177" s="855"/>
      <c r="G177" s="855"/>
    </row>
    <row r="178" spans="2:7">
      <c r="B178" s="859"/>
      <c r="C178" s="855"/>
      <c r="D178" s="855"/>
      <c r="E178" s="855"/>
      <c r="F178" s="855"/>
      <c r="G178" s="855"/>
    </row>
    <row r="179" spans="2:7">
      <c r="B179" s="859"/>
      <c r="C179" s="855"/>
      <c r="D179" s="855"/>
      <c r="E179" s="855"/>
      <c r="F179" s="855"/>
      <c r="G179" s="855"/>
    </row>
    <row r="180" spans="2:7">
      <c r="B180" s="859"/>
      <c r="C180" s="855"/>
      <c r="D180" s="855"/>
      <c r="E180" s="855"/>
      <c r="F180" s="855"/>
      <c r="G180" s="855"/>
    </row>
    <row r="181" spans="2:7">
      <c r="B181" s="859"/>
      <c r="C181" s="855"/>
      <c r="D181" s="855"/>
      <c r="E181" s="855"/>
      <c r="F181" s="855"/>
      <c r="G181" s="855"/>
    </row>
    <row r="182" spans="2:7">
      <c r="B182" s="859"/>
      <c r="C182" s="855"/>
      <c r="D182" s="855"/>
      <c r="E182" s="855"/>
      <c r="F182" s="855"/>
      <c r="G182" s="855"/>
    </row>
    <row r="183" spans="2:7">
      <c r="B183" s="859"/>
      <c r="C183" s="855"/>
      <c r="D183" s="855"/>
      <c r="E183" s="855"/>
      <c r="F183" s="855"/>
      <c r="G183" s="855"/>
    </row>
    <row r="184" spans="2:7">
      <c r="B184" s="859"/>
      <c r="C184" s="855"/>
      <c r="D184" s="855"/>
      <c r="E184" s="855"/>
      <c r="F184" s="855"/>
      <c r="G184" s="855"/>
    </row>
    <row r="185" spans="2:7">
      <c r="B185" s="859"/>
      <c r="C185" s="855"/>
      <c r="D185" s="855"/>
      <c r="E185" s="855"/>
      <c r="F185" s="855"/>
      <c r="G185" s="855"/>
    </row>
    <row r="186" spans="2:7">
      <c r="B186" s="859"/>
      <c r="C186" s="855"/>
      <c r="D186" s="855"/>
      <c r="E186" s="855"/>
      <c r="F186" s="855"/>
      <c r="G186" s="855"/>
    </row>
    <row r="187" spans="2:7">
      <c r="B187" s="859"/>
      <c r="C187" s="855"/>
      <c r="D187" s="855"/>
      <c r="E187" s="855"/>
      <c r="F187" s="855"/>
      <c r="G187" s="855"/>
    </row>
    <row r="188" spans="2:7">
      <c r="B188" s="859"/>
      <c r="C188" s="855"/>
      <c r="D188" s="855"/>
      <c r="E188" s="855"/>
      <c r="F188" s="855"/>
      <c r="G188" s="855"/>
    </row>
    <row r="189" spans="2:7">
      <c r="B189" s="859"/>
      <c r="C189" s="855"/>
      <c r="D189" s="855"/>
      <c r="E189" s="855"/>
      <c r="F189" s="855"/>
      <c r="G189" s="855"/>
    </row>
    <row r="190" spans="2:7">
      <c r="B190" s="859"/>
      <c r="C190" s="855"/>
      <c r="D190" s="855"/>
      <c r="E190" s="855"/>
      <c r="F190" s="855"/>
      <c r="G190" s="855"/>
    </row>
    <row r="191" spans="2:7">
      <c r="B191" s="859"/>
      <c r="C191" s="855"/>
      <c r="D191" s="855"/>
      <c r="E191" s="855"/>
      <c r="F191" s="855"/>
      <c r="G191" s="855"/>
    </row>
    <row r="192" spans="2:7">
      <c r="B192" s="859"/>
      <c r="C192" s="855"/>
      <c r="D192" s="855"/>
      <c r="E192" s="855"/>
      <c r="F192" s="855"/>
      <c r="G192" s="855"/>
    </row>
    <row r="193" spans="2:7">
      <c r="B193" s="859"/>
      <c r="C193" s="855"/>
      <c r="D193" s="855"/>
      <c r="E193" s="855"/>
      <c r="F193" s="855"/>
      <c r="G193" s="855"/>
    </row>
    <row r="194" spans="2:7">
      <c r="B194" s="859"/>
      <c r="C194" s="855"/>
      <c r="D194" s="855"/>
      <c r="E194" s="855"/>
      <c r="F194" s="855"/>
      <c r="G194" s="855"/>
    </row>
    <row r="195" spans="2:7">
      <c r="B195" s="859"/>
      <c r="C195" s="855"/>
      <c r="D195" s="855"/>
      <c r="E195" s="855"/>
      <c r="F195" s="855"/>
      <c r="G195" s="855"/>
    </row>
    <row r="196" spans="2:7">
      <c r="B196" s="859"/>
      <c r="C196" s="855"/>
      <c r="D196" s="855"/>
      <c r="E196" s="855"/>
      <c r="F196" s="855"/>
      <c r="G196" s="855"/>
    </row>
    <row r="197" spans="2:7">
      <c r="B197" s="859"/>
      <c r="C197" s="855"/>
      <c r="D197" s="855"/>
      <c r="E197" s="855"/>
      <c r="F197" s="855"/>
      <c r="G197" s="855"/>
    </row>
    <row r="198" spans="2:7">
      <c r="B198" s="859"/>
      <c r="C198" s="855"/>
      <c r="D198" s="855"/>
      <c r="E198" s="855"/>
      <c r="F198" s="855"/>
      <c r="G198" s="855"/>
    </row>
    <row r="199" spans="2:7">
      <c r="B199" s="859"/>
      <c r="C199" s="855"/>
      <c r="D199" s="855"/>
      <c r="E199" s="855"/>
      <c r="F199" s="855"/>
      <c r="G199" s="855"/>
    </row>
    <row r="200" spans="2:7">
      <c r="B200" s="859"/>
      <c r="C200" s="855"/>
      <c r="D200" s="855"/>
      <c r="E200" s="855"/>
      <c r="F200" s="855"/>
      <c r="G200" s="855"/>
    </row>
    <row r="201" spans="2:7">
      <c r="B201" s="859"/>
      <c r="C201" s="855"/>
      <c r="D201" s="855"/>
      <c r="E201" s="855"/>
      <c r="F201" s="855"/>
      <c r="G201" s="855"/>
    </row>
    <row r="202" spans="2:7">
      <c r="B202" s="859"/>
      <c r="C202" s="855"/>
      <c r="D202" s="855"/>
      <c r="E202" s="855"/>
      <c r="F202" s="855"/>
      <c r="G202" s="855"/>
    </row>
    <row r="203" spans="2:7">
      <c r="B203" s="859"/>
      <c r="C203" s="855"/>
      <c r="D203" s="855"/>
      <c r="E203" s="855"/>
      <c r="F203" s="855"/>
      <c r="G203" s="855"/>
    </row>
    <row r="204" spans="2:7">
      <c r="B204" s="859"/>
      <c r="C204" s="855"/>
      <c r="D204" s="855"/>
      <c r="E204" s="855"/>
      <c r="F204" s="855"/>
      <c r="G204" s="855"/>
    </row>
    <row r="205" spans="2:7">
      <c r="B205" s="859"/>
      <c r="C205" s="855"/>
      <c r="D205" s="855"/>
      <c r="E205" s="855"/>
      <c r="F205" s="855"/>
      <c r="G205" s="855"/>
    </row>
    <row r="206" spans="2:7">
      <c r="B206" s="859"/>
      <c r="C206" s="855"/>
      <c r="D206" s="855"/>
      <c r="E206" s="855"/>
      <c r="F206" s="855"/>
      <c r="G206" s="855"/>
    </row>
    <row r="207" spans="2:7">
      <c r="B207" s="859"/>
      <c r="C207" s="855"/>
      <c r="D207" s="855"/>
      <c r="E207" s="855"/>
      <c r="F207" s="855"/>
      <c r="G207" s="855"/>
    </row>
    <row r="208" spans="2:7">
      <c r="B208" s="859"/>
      <c r="C208" s="855"/>
      <c r="D208" s="855"/>
      <c r="E208" s="855"/>
      <c r="F208" s="855"/>
      <c r="G208" s="855"/>
    </row>
    <row r="209" spans="2:7">
      <c r="B209" s="859"/>
      <c r="C209" s="855"/>
      <c r="D209" s="855"/>
      <c r="E209" s="855"/>
      <c r="F209" s="855"/>
      <c r="G209" s="855"/>
    </row>
    <row r="210" spans="2:7">
      <c r="B210" s="859"/>
      <c r="C210" s="855"/>
      <c r="D210" s="855"/>
      <c r="E210" s="855"/>
      <c r="F210" s="855"/>
      <c r="G210" s="855"/>
    </row>
    <row r="211" spans="2:7">
      <c r="B211" s="859"/>
      <c r="C211" s="855"/>
      <c r="D211" s="855"/>
      <c r="E211" s="855"/>
      <c r="F211" s="855"/>
      <c r="G211" s="855"/>
    </row>
    <row r="212" spans="2:7">
      <c r="B212" s="859"/>
      <c r="C212" s="855"/>
      <c r="D212" s="855"/>
      <c r="E212" s="855"/>
      <c r="F212" s="855"/>
      <c r="G212" s="855"/>
    </row>
    <row r="213" spans="2:7">
      <c r="B213" s="859"/>
      <c r="C213" s="855"/>
      <c r="D213" s="855"/>
      <c r="E213" s="855"/>
      <c r="F213" s="855"/>
      <c r="G213" s="855"/>
    </row>
    <row r="214" spans="2:7">
      <c r="B214" s="859"/>
      <c r="C214" s="855"/>
      <c r="D214" s="855"/>
      <c r="E214" s="855"/>
      <c r="F214" s="855"/>
      <c r="G214" s="855"/>
    </row>
    <row r="215" spans="2:7">
      <c r="B215" s="859"/>
      <c r="C215" s="855"/>
      <c r="D215" s="855"/>
      <c r="E215" s="855"/>
      <c r="F215" s="855"/>
      <c r="G215" s="855"/>
    </row>
    <row r="216" spans="2:7">
      <c r="B216" s="859"/>
      <c r="C216" s="855"/>
      <c r="D216" s="855"/>
      <c r="E216" s="855"/>
      <c r="F216" s="855"/>
      <c r="G216" s="855"/>
    </row>
    <row r="217" spans="2:7">
      <c r="B217" s="859"/>
      <c r="C217" s="855"/>
      <c r="D217" s="855"/>
      <c r="E217" s="855"/>
      <c r="F217" s="855"/>
      <c r="G217" s="855"/>
    </row>
    <row r="218" spans="2:7">
      <c r="B218" s="859"/>
      <c r="C218" s="855"/>
      <c r="D218" s="855"/>
      <c r="E218" s="855"/>
      <c r="F218" s="855"/>
      <c r="G218" s="855"/>
    </row>
    <row r="219" spans="2:7">
      <c r="B219" s="859"/>
      <c r="C219" s="855"/>
      <c r="D219" s="855"/>
      <c r="E219" s="855"/>
      <c r="F219" s="855"/>
      <c r="G219" s="855"/>
    </row>
    <row r="220" spans="2:7">
      <c r="B220" s="859"/>
      <c r="C220" s="855"/>
      <c r="D220" s="855"/>
      <c r="E220" s="855"/>
      <c r="F220" s="855"/>
      <c r="G220" s="855"/>
    </row>
    <row r="221" spans="2:7">
      <c r="B221" s="859"/>
      <c r="C221" s="855"/>
      <c r="D221" s="855"/>
      <c r="E221" s="855"/>
      <c r="F221" s="855"/>
      <c r="G221" s="855"/>
    </row>
    <row r="222" spans="2:7">
      <c r="B222" s="859"/>
      <c r="C222" s="855"/>
      <c r="D222" s="855"/>
      <c r="E222" s="855"/>
      <c r="F222" s="855"/>
      <c r="G222" s="855"/>
    </row>
    <row r="223" spans="2:7">
      <c r="B223" s="859"/>
      <c r="C223" s="855"/>
      <c r="D223" s="855"/>
      <c r="E223" s="855"/>
      <c r="F223" s="855"/>
      <c r="G223" s="855"/>
    </row>
    <row r="224" spans="2:7">
      <c r="B224" s="859"/>
      <c r="C224" s="855"/>
      <c r="D224" s="855"/>
      <c r="E224" s="855"/>
      <c r="F224" s="855"/>
      <c r="G224" s="855"/>
    </row>
    <row r="225" spans="2:7">
      <c r="B225" s="859"/>
      <c r="C225" s="855"/>
      <c r="D225" s="855"/>
      <c r="E225" s="855"/>
      <c r="F225" s="855"/>
      <c r="G225" s="855"/>
    </row>
    <row r="226" spans="2:7">
      <c r="B226" s="859"/>
      <c r="C226" s="855"/>
      <c r="D226" s="855"/>
      <c r="E226" s="855"/>
      <c r="F226" s="855"/>
      <c r="G226" s="855"/>
    </row>
    <row r="227" spans="2:7">
      <c r="B227" s="859"/>
      <c r="C227" s="855"/>
      <c r="D227" s="855"/>
      <c r="E227" s="855"/>
      <c r="F227" s="855"/>
      <c r="G227" s="855"/>
    </row>
    <row r="228" spans="2:7">
      <c r="B228" s="859"/>
      <c r="C228" s="855"/>
      <c r="D228" s="855"/>
      <c r="E228" s="855"/>
      <c r="F228" s="855"/>
      <c r="G228" s="855"/>
    </row>
    <row r="229" spans="2:7">
      <c r="B229" s="859"/>
      <c r="C229" s="855"/>
      <c r="D229" s="855"/>
      <c r="E229" s="855"/>
      <c r="F229" s="855"/>
      <c r="G229" s="855"/>
    </row>
    <row r="230" spans="2:7">
      <c r="B230" s="859"/>
      <c r="C230" s="855"/>
      <c r="D230" s="855"/>
      <c r="E230" s="855"/>
      <c r="F230" s="855"/>
      <c r="G230" s="855"/>
    </row>
    <row r="231" spans="2:7">
      <c r="B231" s="859"/>
      <c r="C231" s="855"/>
      <c r="D231" s="855"/>
      <c r="E231" s="855"/>
      <c r="F231" s="855"/>
      <c r="G231" s="855"/>
    </row>
    <row r="232" spans="2:7">
      <c r="B232" s="859"/>
      <c r="C232" s="855"/>
      <c r="D232" s="855"/>
      <c r="E232" s="855"/>
      <c r="F232" s="855"/>
      <c r="G232" s="855"/>
    </row>
    <row r="233" spans="2:7">
      <c r="B233" s="859"/>
      <c r="C233" s="855"/>
      <c r="D233" s="855"/>
      <c r="E233" s="855"/>
      <c r="F233" s="855"/>
      <c r="G233" s="855"/>
    </row>
    <row r="234" spans="2:7">
      <c r="B234" s="859"/>
      <c r="C234" s="855"/>
      <c r="D234" s="855"/>
      <c r="E234" s="855"/>
      <c r="F234" s="855"/>
      <c r="G234" s="855"/>
    </row>
    <row r="235" spans="2:7">
      <c r="B235" s="859"/>
      <c r="C235" s="855"/>
      <c r="D235" s="855"/>
      <c r="E235" s="855"/>
      <c r="F235" s="855"/>
      <c r="G235" s="855"/>
    </row>
    <row r="236" spans="2:7">
      <c r="B236" s="859"/>
      <c r="C236" s="855"/>
      <c r="D236" s="855"/>
      <c r="E236" s="855"/>
      <c r="F236" s="855"/>
      <c r="G236" s="855"/>
    </row>
    <row r="237" spans="2:7">
      <c r="B237" s="859"/>
      <c r="C237" s="855"/>
      <c r="D237" s="855"/>
      <c r="E237" s="855"/>
      <c r="F237" s="855"/>
      <c r="G237" s="855"/>
    </row>
    <row r="238" spans="2:7">
      <c r="B238" s="859"/>
      <c r="C238" s="855"/>
      <c r="D238" s="855"/>
      <c r="E238" s="855"/>
      <c r="F238" s="855"/>
      <c r="G238" s="855"/>
    </row>
    <row r="239" spans="2:7">
      <c r="B239" s="859"/>
      <c r="C239" s="855"/>
      <c r="D239" s="855"/>
      <c r="E239" s="855"/>
      <c r="F239" s="855"/>
      <c r="G239" s="855"/>
    </row>
    <row r="240" spans="2:7">
      <c r="B240" s="859"/>
      <c r="C240" s="855"/>
      <c r="D240" s="855"/>
      <c r="E240" s="855"/>
      <c r="F240" s="855"/>
      <c r="G240" s="855"/>
    </row>
    <row r="241" spans="2:7">
      <c r="B241" s="859"/>
      <c r="C241" s="855"/>
      <c r="D241" s="855"/>
      <c r="E241" s="855"/>
      <c r="F241" s="855"/>
      <c r="G241" s="855"/>
    </row>
    <row r="242" spans="2:7">
      <c r="B242" s="859"/>
      <c r="C242" s="855"/>
      <c r="D242" s="855"/>
      <c r="E242" s="855"/>
      <c r="F242" s="855"/>
      <c r="G242" s="855"/>
    </row>
    <row r="243" spans="2:7">
      <c r="B243" s="859"/>
      <c r="C243" s="855"/>
      <c r="D243" s="855"/>
      <c r="E243" s="855"/>
      <c r="F243" s="855"/>
      <c r="G243" s="855"/>
    </row>
    <row r="244" spans="2:7">
      <c r="B244" s="859"/>
      <c r="C244" s="855"/>
      <c r="D244" s="855"/>
      <c r="E244" s="855"/>
      <c r="F244" s="855"/>
      <c r="G244" s="855"/>
    </row>
    <row r="245" spans="2:7">
      <c r="B245" s="859"/>
      <c r="C245" s="855"/>
      <c r="D245" s="855"/>
      <c r="E245" s="855"/>
      <c r="F245" s="855"/>
      <c r="G245" s="855"/>
    </row>
    <row r="246" spans="2:7">
      <c r="B246" s="859"/>
      <c r="C246" s="855"/>
      <c r="D246" s="855"/>
      <c r="E246" s="855"/>
      <c r="F246" s="855"/>
      <c r="G246" s="855"/>
    </row>
    <row r="247" spans="2:7">
      <c r="B247" s="859"/>
      <c r="C247" s="855"/>
      <c r="D247" s="855"/>
      <c r="E247" s="855"/>
      <c r="F247" s="855"/>
      <c r="G247" s="855"/>
    </row>
    <row r="248" spans="2:7">
      <c r="B248" s="859"/>
      <c r="C248" s="855"/>
      <c r="D248" s="855"/>
      <c r="E248" s="855"/>
      <c r="F248" s="855"/>
      <c r="G248" s="855"/>
    </row>
    <row r="249" spans="2:7">
      <c r="B249" s="859"/>
      <c r="C249" s="855"/>
      <c r="D249" s="855"/>
      <c r="E249" s="855"/>
      <c r="F249" s="855"/>
      <c r="G249" s="855"/>
    </row>
    <row r="250" spans="2:7">
      <c r="B250" s="859"/>
      <c r="C250" s="855"/>
      <c r="D250" s="855"/>
      <c r="E250" s="855"/>
      <c r="F250" s="855"/>
      <c r="G250" s="855"/>
    </row>
    <row r="251" spans="2:7">
      <c r="B251" s="859"/>
      <c r="C251" s="855"/>
      <c r="D251" s="855"/>
      <c r="E251" s="855"/>
      <c r="F251" s="855"/>
      <c r="G251" s="855"/>
    </row>
    <row r="252" spans="2:7">
      <c r="B252" s="859"/>
      <c r="C252" s="855"/>
      <c r="D252" s="855"/>
      <c r="E252" s="855"/>
      <c r="F252" s="855"/>
      <c r="G252" s="855"/>
    </row>
    <row r="253" spans="2:7">
      <c r="B253" s="859"/>
      <c r="C253" s="855"/>
      <c r="D253" s="855"/>
      <c r="E253" s="855"/>
      <c r="F253" s="855"/>
      <c r="G253" s="855"/>
    </row>
    <row r="254" spans="2:7">
      <c r="B254" s="859"/>
      <c r="C254" s="855"/>
      <c r="D254" s="855"/>
      <c r="E254" s="855"/>
      <c r="F254" s="855"/>
      <c r="G254" s="855"/>
    </row>
    <row r="255" spans="2:7">
      <c r="B255" s="859"/>
      <c r="C255" s="855"/>
      <c r="D255" s="855"/>
      <c r="E255" s="855"/>
      <c r="F255" s="855"/>
      <c r="G255" s="855"/>
    </row>
    <row r="256" spans="2:7">
      <c r="B256" s="859"/>
      <c r="C256" s="855"/>
      <c r="D256" s="855"/>
      <c r="E256" s="855"/>
      <c r="F256" s="855"/>
      <c r="G256" s="855"/>
    </row>
    <row r="257" spans="2:7">
      <c r="B257" s="859"/>
      <c r="C257" s="855"/>
      <c r="D257" s="855"/>
      <c r="E257" s="855"/>
      <c r="F257" s="855"/>
      <c r="G257" s="855"/>
    </row>
    <row r="258" spans="2:7">
      <c r="B258" s="859"/>
      <c r="C258" s="855"/>
      <c r="D258" s="855"/>
      <c r="E258" s="855"/>
      <c r="F258" s="855"/>
      <c r="G258" s="855"/>
    </row>
    <row r="259" spans="2:7">
      <c r="B259" s="859"/>
      <c r="C259" s="855"/>
      <c r="D259" s="855"/>
      <c r="E259" s="855"/>
      <c r="F259" s="855"/>
      <c r="G259" s="855"/>
    </row>
    <row r="260" spans="2:7">
      <c r="B260" s="859"/>
      <c r="C260" s="855"/>
      <c r="D260" s="855"/>
      <c r="E260" s="855"/>
      <c r="F260" s="855"/>
      <c r="G260" s="855"/>
    </row>
    <row r="261" spans="2:7">
      <c r="B261" s="859"/>
      <c r="C261" s="855"/>
      <c r="D261" s="855"/>
      <c r="E261" s="855"/>
      <c r="F261" s="855"/>
      <c r="G261" s="855"/>
    </row>
    <row r="262" spans="2:7">
      <c r="B262" s="859"/>
      <c r="C262" s="855"/>
      <c r="D262" s="855"/>
      <c r="E262" s="855"/>
      <c r="F262" s="855"/>
      <c r="G262" s="855"/>
    </row>
    <row r="263" spans="2:7">
      <c r="B263" s="859"/>
      <c r="C263" s="855"/>
      <c r="D263" s="855"/>
      <c r="E263" s="855"/>
      <c r="F263" s="855"/>
      <c r="G263" s="855"/>
    </row>
    <row r="264" spans="2:7">
      <c r="B264" s="859"/>
      <c r="C264" s="855"/>
      <c r="D264" s="855"/>
      <c r="E264" s="855"/>
      <c r="F264" s="855"/>
      <c r="G264" s="855"/>
    </row>
    <row r="265" spans="2:7">
      <c r="B265" s="859"/>
      <c r="C265" s="855"/>
      <c r="D265" s="855"/>
      <c r="E265" s="855"/>
      <c r="F265" s="855"/>
      <c r="G265" s="855"/>
    </row>
    <row r="266" spans="2:7">
      <c r="B266" s="859"/>
      <c r="C266" s="855"/>
      <c r="D266" s="855"/>
      <c r="E266" s="855"/>
      <c r="F266" s="855"/>
      <c r="G266" s="855"/>
    </row>
    <row r="267" spans="2:7">
      <c r="B267" s="859"/>
      <c r="C267" s="855"/>
      <c r="D267" s="855"/>
      <c r="E267" s="855"/>
      <c r="F267" s="855"/>
      <c r="G267" s="855"/>
    </row>
    <row r="268" spans="2:7">
      <c r="B268" s="859"/>
      <c r="C268" s="855"/>
      <c r="D268" s="855"/>
      <c r="E268" s="855"/>
      <c r="F268" s="855"/>
      <c r="G268" s="855"/>
    </row>
    <row r="269" spans="2:7">
      <c r="B269" s="859"/>
      <c r="C269" s="855"/>
      <c r="D269" s="855"/>
      <c r="E269" s="855"/>
      <c r="F269" s="855"/>
      <c r="G269" s="855"/>
    </row>
    <row r="270" spans="2:7">
      <c r="B270" s="859"/>
      <c r="C270" s="855"/>
      <c r="D270" s="855"/>
      <c r="E270" s="855"/>
      <c r="F270" s="855"/>
      <c r="G270" s="855"/>
    </row>
    <row r="271" spans="2:7">
      <c r="B271" s="859"/>
      <c r="C271" s="855"/>
      <c r="D271" s="855"/>
      <c r="E271" s="855"/>
      <c r="F271" s="855"/>
      <c r="G271" s="855"/>
    </row>
    <row r="272" spans="2:7">
      <c r="B272" s="859"/>
      <c r="C272" s="855"/>
      <c r="D272" s="855"/>
      <c r="E272" s="855"/>
      <c r="F272" s="855"/>
      <c r="G272" s="855"/>
    </row>
    <row r="273" spans="2:7">
      <c r="B273" s="859"/>
      <c r="C273" s="855"/>
      <c r="D273" s="855"/>
      <c r="E273" s="855"/>
      <c r="F273" s="855"/>
      <c r="G273" s="855"/>
    </row>
    <row r="274" spans="2:7">
      <c r="B274" s="859"/>
      <c r="C274" s="855"/>
      <c r="D274" s="855"/>
      <c r="E274" s="855"/>
      <c r="F274" s="855"/>
      <c r="G274" s="855"/>
    </row>
    <row r="275" spans="2:7">
      <c r="B275" s="859"/>
      <c r="C275" s="855"/>
      <c r="D275" s="855"/>
      <c r="E275" s="855"/>
      <c r="F275" s="855"/>
      <c r="G275" s="855"/>
    </row>
    <row r="276" spans="2:7">
      <c r="B276" s="859"/>
      <c r="C276" s="855"/>
      <c r="D276" s="855"/>
      <c r="E276" s="855"/>
      <c r="F276" s="855"/>
      <c r="G276" s="855"/>
    </row>
    <row r="277" spans="2:7">
      <c r="B277" s="859"/>
      <c r="C277" s="855"/>
      <c r="D277" s="855"/>
      <c r="E277" s="855"/>
      <c r="F277" s="855"/>
      <c r="G277" s="855"/>
    </row>
    <row r="278" spans="2:7">
      <c r="B278" s="859"/>
      <c r="C278" s="855"/>
      <c r="D278" s="855"/>
      <c r="E278" s="855"/>
      <c r="F278" s="855"/>
      <c r="G278" s="855"/>
    </row>
    <row r="279" spans="2:7">
      <c r="B279" s="859"/>
      <c r="C279" s="855"/>
      <c r="D279" s="855"/>
      <c r="E279" s="855"/>
      <c r="F279" s="855"/>
      <c r="G279" s="855"/>
    </row>
    <row r="280" spans="2:7">
      <c r="B280" s="859"/>
      <c r="C280" s="855"/>
      <c r="D280" s="855"/>
      <c r="E280" s="855"/>
      <c r="F280" s="855"/>
      <c r="G280" s="855"/>
    </row>
    <row r="281" spans="2:7">
      <c r="B281" s="859"/>
      <c r="C281" s="855"/>
      <c r="D281" s="855"/>
      <c r="E281" s="855"/>
      <c r="F281" s="855"/>
      <c r="G281" s="855"/>
    </row>
    <row r="282" spans="2:7">
      <c r="B282" s="859"/>
      <c r="C282" s="855"/>
      <c r="D282" s="855"/>
      <c r="E282" s="855"/>
      <c r="F282" s="855"/>
      <c r="G282" s="855"/>
    </row>
    <row r="283" spans="2:7">
      <c r="B283" s="859"/>
      <c r="C283" s="855"/>
      <c r="D283" s="855"/>
      <c r="E283" s="855"/>
      <c r="F283" s="855"/>
      <c r="G283" s="855"/>
    </row>
    <row r="284" spans="2:7">
      <c r="B284" s="859"/>
      <c r="C284" s="855"/>
      <c r="D284" s="855"/>
      <c r="E284" s="855"/>
      <c r="F284" s="855"/>
      <c r="G284" s="855"/>
    </row>
    <row r="285" spans="2:7">
      <c r="B285" s="859"/>
      <c r="C285" s="855"/>
      <c r="D285" s="855"/>
      <c r="E285" s="855"/>
      <c r="F285" s="855"/>
      <c r="G285" s="855"/>
    </row>
    <row r="286" spans="2:7">
      <c r="B286" s="859"/>
      <c r="C286" s="855"/>
      <c r="D286" s="855"/>
      <c r="E286" s="855"/>
      <c r="F286" s="855"/>
      <c r="G286" s="855"/>
    </row>
    <row r="287" spans="2:7">
      <c r="B287" s="859"/>
      <c r="C287" s="855"/>
      <c r="D287" s="855"/>
      <c r="E287" s="855"/>
      <c r="F287" s="855"/>
      <c r="G287" s="855"/>
    </row>
    <row r="288" spans="2:7">
      <c r="B288" s="859"/>
      <c r="C288" s="855"/>
      <c r="D288" s="855"/>
      <c r="E288" s="855"/>
      <c r="F288" s="855"/>
      <c r="G288" s="855"/>
    </row>
    <row r="289" spans="2:7">
      <c r="B289" s="859"/>
      <c r="C289" s="855"/>
      <c r="D289" s="855"/>
      <c r="E289" s="855"/>
      <c r="F289" s="855"/>
      <c r="G289" s="855"/>
    </row>
    <row r="290" spans="2:7">
      <c r="B290" s="859"/>
      <c r="C290" s="855"/>
      <c r="D290" s="855"/>
      <c r="E290" s="855"/>
      <c r="F290" s="855"/>
      <c r="G290" s="855"/>
    </row>
    <row r="291" spans="2:7">
      <c r="B291" s="859"/>
      <c r="C291" s="855"/>
      <c r="D291" s="855"/>
      <c r="E291" s="855"/>
      <c r="F291" s="855"/>
      <c r="G291" s="855"/>
    </row>
    <row r="292" spans="2:7">
      <c r="B292" s="859"/>
      <c r="C292" s="855"/>
      <c r="D292" s="855"/>
      <c r="E292" s="855"/>
      <c r="F292" s="855"/>
      <c r="G292" s="855"/>
    </row>
    <row r="293" spans="2:7">
      <c r="B293" s="859"/>
      <c r="C293" s="855"/>
      <c r="D293" s="855"/>
      <c r="E293" s="855"/>
      <c r="F293" s="855"/>
      <c r="G293" s="855"/>
    </row>
    <row r="294" spans="2:7">
      <c r="B294" s="859"/>
      <c r="C294" s="855"/>
      <c r="D294" s="855"/>
      <c r="E294" s="855"/>
      <c r="F294" s="855"/>
      <c r="G294" s="855"/>
    </row>
    <row r="295" spans="2:7">
      <c r="B295" s="859"/>
      <c r="C295" s="855"/>
      <c r="D295" s="855"/>
      <c r="E295" s="855"/>
      <c r="F295" s="855"/>
      <c r="G295" s="855"/>
    </row>
    <row r="296" spans="2:7">
      <c r="B296" s="859"/>
      <c r="C296" s="855"/>
      <c r="D296" s="855"/>
      <c r="E296" s="855"/>
      <c r="F296" s="855"/>
      <c r="G296" s="855"/>
    </row>
    <row r="297" spans="2:7">
      <c r="B297" s="859"/>
      <c r="C297" s="855"/>
      <c r="D297" s="855"/>
      <c r="E297" s="855"/>
      <c r="F297" s="855"/>
      <c r="G297" s="855"/>
    </row>
    <row r="298" spans="2:7">
      <c r="B298" s="859"/>
      <c r="C298" s="855"/>
      <c r="D298" s="855"/>
      <c r="E298" s="855"/>
      <c r="F298" s="855"/>
      <c r="G298" s="855"/>
    </row>
    <row r="299" spans="2:7">
      <c r="B299" s="859"/>
      <c r="C299" s="855"/>
      <c r="D299" s="855"/>
      <c r="E299" s="855"/>
      <c r="F299" s="855"/>
      <c r="G299" s="855"/>
    </row>
    <row r="300" spans="2:7">
      <c r="B300" s="859"/>
      <c r="C300" s="855"/>
      <c r="D300" s="855"/>
      <c r="E300" s="855"/>
      <c r="F300" s="855"/>
      <c r="G300" s="855"/>
    </row>
    <row r="301" spans="2:7">
      <c r="B301" s="859"/>
      <c r="C301" s="855"/>
      <c r="D301" s="855"/>
      <c r="E301" s="855"/>
      <c r="F301" s="855"/>
      <c r="G301" s="855"/>
    </row>
    <row r="302" spans="2:7">
      <c r="B302" s="859"/>
      <c r="C302" s="855"/>
      <c r="D302" s="855"/>
      <c r="E302" s="855"/>
      <c r="F302" s="855"/>
      <c r="G302" s="855"/>
    </row>
    <row r="303" spans="2:7">
      <c r="B303" s="859"/>
      <c r="C303" s="855"/>
      <c r="D303" s="855"/>
      <c r="E303" s="855"/>
      <c r="F303" s="855"/>
      <c r="G303" s="855"/>
    </row>
    <row r="304" spans="2:7">
      <c r="B304" s="859"/>
      <c r="C304" s="855"/>
      <c r="D304" s="855"/>
      <c r="E304" s="855"/>
      <c r="F304" s="855"/>
      <c r="G304" s="855"/>
    </row>
    <row r="305" spans="2:7">
      <c r="B305" s="859"/>
      <c r="C305" s="855"/>
      <c r="D305" s="855"/>
      <c r="E305" s="855"/>
      <c r="F305" s="855"/>
      <c r="G305" s="855"/>
    </row>
    <row r="306" spans="2:7">
      <c r="B306" s="859"/>
      <c r="C306" s="855"/>
      <c r="D306" s="855"/>
      <c r="E306" s="855"/>
      <c r="F306" s="855"/>
      <c r="G306" s="855"/>
    </row>
    <row r="307" spans="2:7">
      <c r="B307" s="859"/>
      <c r="C307" s="855"/>
      <c r="D307" s="855"/>
      <c r="E307" s="855"/>
      <c r="F307" s="855"/>
      <c r="G307" s="855"/>
    </row>
    <row r="308" spans="2:7">
      <c r="B308" s="859"/>
      <c r="C308" s="855"/>
      <c r="D308" s="855"/>
      <c r="E308" s="855"/>
      <c r="F308" s="855"/>
      <c r="G308" s="855"/>
    </row>
    <row r="309" spans="2:7">
      <c r="B309" s="859"/>
      <c r="C309" s="855"/>
      <c r="D309" s="855"/>
      <c r="E309" s="855"/>
      <c r="F309" s="855"/>
      <c r="G309" s="855"/>
    </row>
    <row r="310" spans="2:7">
      <c r="B310" s="859"/>
      <c r="C310" s="855"/>
      <c r="D310" s="855"/>
      <c r="E310" s="855"/>
      <c r="F310" s="855"/>
      <c r="G310" s="855"/>
    </row>
    <row r="311" spans="2:7">
      <c r="B311" s="859"/>
      <c r="C311" s="855"/>
      <c r="D311" s="855"/>
      <c r="E311" s="855"/>
      <c r="F311" s="855"/>
      <c r="G311" s="855"/>
    </row>
    <row r="312" spans="2:7">
      <c r="B312" s="859"/>
      <c r="C312" s="855"/>
      <c r="D312" s="855"/>
      <c r="E312" s="855"/>
      <c r="F312" s="855"/>
      <c r="G312" s="855"/>
    </row>
    <row r="313" spans="2:7">
      <c r="B313" s="859"/>
      <c r="C313" s="855"/>
      <c r="D313" s="855"/>
      <c r="E313" s="855"/>
      <c r="F313" s="855"/>
      <c r="G313" s="855"/>
    </row>
    <row r="314" spans="2:7">
      <c r="B314" s="859"/>
      <c r="C314" s="855"/>
      <c r="D314" s="855"/>
      <c r="E314" s="855"/>
      <c r="F314" s="855"/>
      <c r="G314" s="855"/>
    </row>
    <row r="315" spans="2:7">
      <c r="B315" s="859"/>
      <c r="C315" s="855"/>
      <c r="D315" s="855"/>
      <c r="E315" s="855"/>
      <c r="F315" s="855"/>
      <c r="G315" s="855"/>
    </row>
    <row r="316" spans="2:7">
      <c r="B316" s="859"/>
      <c r="C316" s="855"/>
      <c r="D316" s="855"/>
      <c r="E316" s="855"/>
      <c r="F316" s="855"/>
      <c r="G316" s="855"/>
    </row>
    <row r="317" spans="2:7">
      <c r="B317" s="859"/>
      <c r="C317" s="855"/>
      <c r="D317" s="855"/>
      <c r="E317" s="855"/>
      <c r="F317" s="855"/>
      <c r="G317" s="855"/>
    </row>
    <row r="318" spans="2:7">
      <c r="B318" s="859"/>
      <c r="C318" s="855"/>
      <c r="D318" s="855"/>
      <c r="E318" s="855"/>
      <c r="F318" s="855"/>
      <c r="G318" s="855"/>
    </row>
    <row r="319" spans="2:7">
      <c r="B319" s="859"/>
      <c r="C319" s="855"/>
      <c r="D319" s="855"/>
      <c r="E319" s="855"/>
      <c r="F319" s="855"/>
      <c r="G319" s="855"/>
    </row>
    <row r="320" spans="2:7">
      <c r="B320" s="859"/>
      <c r="C320" s="855"/>
      <c r="D320" s="855"/>
      <c r="E320" s="855"/>
      <c r="F320" s="855"/>
      <c r="G320" s="855"/>
    </row>
    <row r="321" spans="2:7">
      <c r="B321" s="859"/>
      <c r="C321" s="855"/>
      <c r="D321" s="855"/>
      <c r="E321" s="855"/>
      <c r="F321" s="855"/>
      <c r="G321" s="855"/>
    </row>
    <row r="322" spans="2:7">
      <c r="B322" s="859"/>
      <c r="C322" s="855"/>
      <c r="D322" s="855"/>
      <c r="E322" s="855"/>
      <c r="F322" s="855"/>
      <c r="G322" s="855"/>
    </row>
    <row r="323" spans="2:7">
      <c r="B323" s="859"/>
      <c r="C323" s="855"/>
      <c r="D323" s="855"/>
      <c r="E323" s="855"/>
      <c r="F323" s="855"/>
      <c r="G323" s="855"/>
    </row>
    <row r="324" spans="2:7">
      <c r="B324" s="859"/>
      <c r="C324" s="855"/>
      <c r="D324" s="855"/>
      <c r="E324" s="855"/>
      <c r="F324" s="855"/>
      <c r="G324" s="855"/>
    </row>
    <row r="325" spans="2:7">
      <c r="B325" s="859"/>
      <c r="C325" s="855"/>
      <c r="D325" s="855"/>
      <c r="E325" s="855"/>
      <c r="F325" s="855"/>
      <c r="G325" s="855"/>
    </row>
    <row r="326" spans="2:7">
      <c r="B326" s="859"/>
      <c r="C326" s="855"/>
      <c r="D326" s="855"/>
      <c r="E326" s="855"/>
      <c r="F326" s="855"/>
      <c r="G326" s="855"/>
    </row>
    <row r="327" spans="2:7">
      <c r="B327" s="859"/>
      <c r="C327" s="855"/>
      <c r="D327" s="855"/>
      <c r="E327" s="855"/>
      <c r="F327" s="855"/>
      <c r="G327" s="855"/>
    </row>
    <row r="328" spans="2:7">
      <c r="B328" s="859"/>
      <c r="C328" s="855"/>
      <c r="D328" s="855"/>
      <c r="E328" s="855"/>
      <c r="F328" s="855"/>
      <c r="G328" s="855"/>
    </row>
    <row r="329" spans="2:7">
      <c r="B329" s="859"/>
      <c r="C329" s="855"/>
      <c r="D329" s="855"/>
      <c r="E329" s="855"/>
      <c r="F329" s="855"/>
      <c r="G329" s="855"/>
    </row>
    <row r="330" spans="2:7">
      <c r="B330" s="859"/>
      <c r="C330" s="855"/>
      <c r="D330" s="855"/>
      <c r="E330" s="855"/>
      <c r="F330" s="855"/>
      <c r="G330" s="855"/>
    </row>
    <row r="331" spans="2:7">
      <c r="B331" s="859"/>
      <c r="C331" s="855"/>
      <c r="D331" s="855"/>
      <c r="E331" s="855"/>
      <c r="F331" s="855"/>
      <c r="G331" s="855"/>
    </row>
    <row r="332" spans="2:7">
      <c r="B332" s="859"/>
      <c r="C332" s="855"/>
      <c r="D332" s="855"/>
      <c r="E332" s="855"/>
      <c r="F332" s="855"/>
      <c r="G332" s="855"/>
    </row>
    <row r="333" spans="2:7">
      <c r="B333" s="859"/>
      <c r="C333" s="855"/>
      <c r="D333" s="855"/>
      <c r="E333" s="855"/>
      <c r="F333" s="855"/>
      <c r="G333" s="855"/>
    </row>
    <row r="334" spans="2:7">
      <c r="B334" s="859"/>
      <c r="C334" s="855"/>
      <c r="D334" s="855"/>
      <c r="E334" s="855"/>
      <c r="F334" s="855"/>
      <c r="G334" s="855"/>
    </row>
    <row r="335" spans="2:7">
      <c r="B335" s="859"/>
      <c r="C335" s="855"/>
      <c r="D335" s="855"/>
      <c r="E335" s="855"/>
      <c r="F335" s="855"/>
      <c r="G335" s="855"/>
    </row>
    <row r="336" spans="2:7">
      <c r="B336" s="859"/>
      <c r="C336" s="855"/>
      <c r="D336" s="855"/>
      <c r="E336" s="855"/>
      <c r="F336" s="855"/>
      <c r="G336" s="855"/>
    </row>
    <row r="337" spans="2:7">
      <c r="B337" s="859"/>
      <c r="C337" s="855"/>
      <c r="D337" s="855"/>
      <c r="E337" s="855"/>
      <c r="F337" s="855"/>
      <c r="G337" s="855"/>
    </row>
    <row r="338" spans="2:7">
      <c r="B338" s="859"/>
      <c r="C338" s="855"/>
      <c r="D338" s="855"/>
      <c r="E338" s="855"/>
      <c r="F338" s="855"/>
      <c r="G338" s="855"/>
    </row>
    <row r="339" spans="2:7">
      <c r="B339" s="859"/>
      <c r="C339" s="855"/>
      <c r="D339" s="855"/>
      <c r="E339" s="855"/>
      <c r="F339" s="855"/>
      <c r="G339" s="855"/>
    </row>
    <row r="340" spans="2:7">
      <c r="B340" s="859"/>
      <c r="C340" s="855"/>
      <c r="D340" s="855"/>
      <c r="E340" s="855"/>
      <c r="F340" s="855"/>
      <c r="G340" s="855"/>
    </row>
    <row r="341" spans="2:7">
      <c r="B341" s="859"/>
      <c r="C341" s="855"/>
      <c r="D341" s="855"/>
      <c r="E341" s="855"/>
      <c r="F341" s="855"/>
      <c r="G341" s="855"/>
    </row>
    <row r="342" spans="2:7">
      <c r="B342" s="859"/>
      <c r="C342" s="855"/>
      <c r="D342" s="855"/>
      <c r="E342" s="855"/>
      <c r="F342" s="855"/>
      <c r="G342" s="855"/>
    </row>
    <row r="343" spans="2:7">
      <c r="B343" s="859"/>
      <c r="C343" s="855"/>
      <c r="D343" s="855"/>
      <c r="E343" s="855"/>
      <c r="F343" s="855"/>
      <c r="G343" s="855"/>
    </row>
    <row r="344" spans="2:7">
      <c r="B344" s="859"/>
      <c r="C344" s="855"/>
      <c r="D344" s="855"/>
      <c r="E344" s="855"/>
      <c r="F344" s="855"/>
      <c r="G344" s="855"/>
    </row>
    <row r="345" spans="2:7">
      <c r="B345" s="859"/>
      <c r="C345" s="855"/>
      <c r="D345" s="855"/>
      <c r="E345" s="855"/>
      <c r="F345" s="855"/>
      <c r="G345" s="855"/>
    </row>
    <row r="346" spans="2:7">
      <c r="B346" s="859"/>
      <c r="C346" s="855"/>
      <c r="D346" s="855"/>
      <c r="E346" s="855"/>
      <c r="F346" s="855"/>
      <c r="G346" s="855"/>
    </row>
    <row r="347" spans="2:7">
      <c r="B347" s="859"/>
      <c r="C347" s="855"/>
      <c r="D347" s="855"/>
      <c r="E347" s="855"/>
      <c r="F347" s="855"/>
      <c r="G347" s="855"/>
    </row>
    <row r="348" spans="2:7">
      <c r="B348" s="859"/>
      <c r="C348" s="855"/>
      <c r="D348" s="855"/>
      <c r="E348" s="855"/>
      <c r="F348" s="855"/>
      <c r="G348" s="855"/>
    </row>
    <row r="349" spans="2:7">
      <c r="B349" s="859"/>
      <c r="C349" s="855"/>
      <c r="D349" s="855"/>
      <c r="E349" s="855"/>
      <c r="F349" s="855"/>
      <c r="G349" s="855"/>
    </row>
    <row r="350" spans="2:7">
      <c r="B350" s="859"/>
      <c r="C350" s="855"/>
      <c r="D350" s="855"/>
      <c r="E350" s="855"/>
      <c r="F350" s="855"/>
      <c r="G350" s="855"/>
    </row>
    <row r="351" spans="2:7">
      <c r="B351" s="859"/>
      <c r="C351" s="855"/>
      <c r="D351" s="855"/>
      <c r="E351" s="855"/>
      <c r="F351" s="855"/>
      <c r="G351" s="855"/>
    </row>
    <row r="352" spans="2:7">
      <c r="B352" s="859"/>
      <c r="C352" s="855"/>
      <c r="D352" s="855"/>
      <c r="E352" s="855"/>
      <c r="F352" s="855"/>
      <c r="G352" s="855"/>
    </row>
    <row r="353" spans="2:7">
      <c r="B353" s="859"/>
      <c r="C353" s="855"/>
      <c r="D353" s="855"/>
      <c r="E353" s="855"/>
      <c r="F353" s="855"/>
      <c r="G353" s="855"/>
    </row>
    <row r="354" spans="2:7">
      <c r="B354" s="859"/>
      <c r="C354" s="855"/>
      <c r="D354" s="855"/>
      <c r="E354" s="855"/>
      <c r="F354" s="855"/>
      <c r="G354" s="855"/>
    </row>
    <row r="355" spans="2:7">
      <c r="B355" s="859"/>
      <c r="C355" s="855"/>
      <c r="D355" s="855"/>
      <c r="E355" s="855"/>
      <c r="F355" s="855"/>
      <c r="G355" s="855"/>
    </row>
    <row r="356" spans="2:7">
      <c r="B356" s="859"/>
      <c r="C356" s="855"/>
      <c r="D356" s="855"/>
      <c r="E356" s="855"/>
      <c r="F356" s="855"/>
      <c r="G356" s="855"/>
    </row>
    <row r="357" spans="2:7">
      <c r="B357" s="859"/>
      <c r="C357" s="855"/>
      <c r="D357" s="855"/>
      <c r="E357" s="855"/>
      <c r="F357" s="855"/>
      <c r="G357" s="855"/>
    </row>
    <row r="358" spans="2:7">
      <c r="B358" s="859"/>
      <c r="C358" s="855"/>
      <c r="D358" s="855"/>
      <c r="E358" s="855"/>
      <c r="F358" s="855"/>
      <c r="G358" s="855"/>
    </row>
    <row r="359" spans="2:7">
      <c r="B359" s="859"/>
      <c r="C359" s="855"/>
      <c r="D359" s="855"/>
      <c r="E359" s="855"/>
      <c r="F359" s="855"/>
      <c r="G359" s="855"/>
    </row>
    <row r="360" spans="2:7">
      <c r="B360" s="859"/>
      <c r="C360" s="855"/>
      <c r="D360" s="855"/>
      <c r="E360" s="855"/>
      <c r="F360" s="855"/>
      <c r="G360" s="855"/>
    </row>
    <row r="361" spans="2:7">
      <c r="B361" s="859"/>
      <c r="C361" s="855"/>
      <c r="D361" s="855"/>
      <c r="E361" s="855"/>
      <c r="F361" s="855"/>
      <c r="G361" s="855"/>
    </row>
    <row r="362" spans="2:7">
      <c r="B362" s="859"/>
      <c r="C362" s="855"/>
      <c r="D362" s="855"/>
      <c r="E362" s="855"/>
      <c r="F362" s="855"/>
      <c r="G362" s="855"/>
    </row>
    <row r="363" spans="2:7">
      <c r="B363" s="859"/>
      <c r="C363" s="855"/>
      <c r="D363" s="855"/>
      <c r="E363" s="855"/>
      <c r="F363" s="855"/>
      <c r="G363" s="855"/>
    </row>
    <row r="364" spans="2:7">
      <c r="B364" s="859"/>
      <c r="C364" s="855"/>
      <c r="D364" s="855"/>
      <c r="E364" s="855"/>
      <c r="F364" s="855"/>
      <c r="G364" s="855"/>
    </row>
    <row r="365" spans="2:7">
      <c r="B365" s="859"/>
      <c r="C365" s="855"/>
      <c r="D365" s="855"/>
      <c r="E365" s="855"/>
      <c r="F365" s="855"/>
      <c r="G365" s="855"/>
    </row>
    <row r="366" spans="2:7">
      <c r="B366" s="859"/>
      <c r="C366" s="855"/>
      <c r="D366" s="855"/>
      <c r="E366" s="855"/>
      <c r="F366" s="855"/>
      <c r="G366" s="855"/>
    </row>
    <row r="367" spans="2:7">
      <c r="B367" s="859"/>
      <c r="C367" s="855"/>
      <c r="D367" s="855"/>
      <c r="E367" s="855"/>
      <c r="F367" s="855"/>
      <c r="G367" s="855"/>
    </row>
    <row r="368" spans="2:7">
      <c r="B368" s="859"/>
      <c r="C368" s="855"/>
      <c r="D368" s="855"/>
      <c r="E368" s="855"/>
      <c r="F368" s="855"/>
      <c r="G368" s="855"/>
    </row>
    <row r="369" spans="2:7">
      <c r="B369" s="859"/>
      <c r="C369" s="855"/>
      <c r="D369" s="855"/>
      <c r="E369" s="855"/>
      <c r="F369" s="855"/>
      <c r="G369" s="855"/>
    </row>
    <row r="370" spans="2:7">
      <c r="B370" s="859"/>
      <c r="C370" s="855"/>
      <c r="D370" s="855"/>
      <c r="E370" s="855"/>
      <c r="F370" s="855"/>
      <c r="G370" s="855"/>
    </row>
    <row r="371" spans="2:7">
      <c r="B371" s="859"/>
      <c r="C371" s="855"/>
      <c r="D371" s="855"/>
      <c r="E371" s="855"/>
      <c r="F371" s="855"/>
      <c r="G371" s="855"/>
    </row>
    <row r="372" spans="2:7">
      <c r="B372" s="859"/>
      <c r="C372" s="855"/>
      <c r="D372" s="855"/>
      <c r="E372" s="855"/>
      <c r="F372" s="855"/>
      <c r="G372" s="855"/>
    </row>
    <row r="373" spans="2:7">
      <c r="B373" s="859"/>
      <c r="C373" s="855"/>
      <c r="D373" s="855"/>
      <c r="E373" s="855"/>
      <c r="F373" s="855"/>
      <c r="G373" s="855"/>
    </row>
    <row r="374" spans="2:7">
      <c r="B374" s="859"/>
      <c r="C374" s="855"/>
      <c r="D374" s="855"/>
      <c r="E374" s="855"/>
      <c r="F374" s="855"/>
      <c r="G374" s="855"/>
    </row>
    <row r="375" spans="2:7">
      <c r="B375" s="859"/>
      <c r="C375" s="855"/>
      <c r="D375" s="855"/>
      <c r="E375" s="855"/>
      <c r="F375" s="855"/>
      <c r="G375" s="855"/>
    </row>
    <row r="376" spans="2:7">
      <c r="B376" s="859"/>
      <c r="C376" s="855"/>
      <c r="D376" s="855"/>
      <c r="E376" s="855"/>
      <c r="F376" s="855"/>
      <c r="G376" s="855"/>
    </row>
    <row r="377" spans="2:7">
      <c r="B377" s="859"/>
      <c r="C377" s="855"/>
      <c r="D377" s="855"/>
      <c r="E377" s="855"/>
      <c r="F377" s="855"/>
      <c r="G377" s="855"/>
    </row>
    <row r="378" spans="2:7">
      <c r="B378" s="859"/>
      <c r="C378" s="855"/>
      <c r="D378" s="855"/>
      <c r="E378" s="855"/>
      <c r="F378" s="855"/>
      <c r="G378" s="855"/>
    </row>
    <row r="379" spans="2:7">
      <c r="B379" s="859"/>
      <c r="C379" s="855"/>
      <c r="D379" s="855"/>
      <c r="E379" s="855"/>
      <c r="F379" s="855"/>
      <c r="G379" s="855"/>
    </row>
    <row r="380" spans="2:7">
      <c r="B380" s="859"/>
      <c r="C380" s="855"/>
      <c r="D380" s="855"/>
      <c r="E380" s="855"/>
      <c r="F380" s="855"/>
      <c r="G380" s="855"/>
    </row>
    <row r="381" spans="2:7">
      <c r="B381" s="859"/>
      <c r="C381" s="855"/>
      <c r="D381" s="855"/>
      <c r="E381" s="855"/>
      <c r="F381" s="855"/>
      <c r="G381" s="855"/>
    </row>
    <row r="382" spans="2:7">
      <c r="B382" s="859"/>
      <c r="C382" s="855"/>
      <c r="D382" s="855"/>
      <c r="E382" s="855"/>
      <c r="F382" s="855"/>
      <c r="G382" s="855"/>
    </row>
    <row r="383" spans="2:7">
      <c r="B383" s="859"/>
      <c r="C383" s="855"/>
      <c r="D383" s="855"/>
      <c r="E383" s="855"/>
      <c r="F383" s="855"/>
      <c r="G383" s="855"/>
    </row>
    <row r="384" spans="2:7">
      <c r="B384" s="859"/>
      <c r="C384" s="855"/>
      <c r="D384" s="855"/>
      <c r="E384" s="855"/>
      <c r="F384" s="855"/>
      <c r="G384" s="855"/>
    </row>
    <row r="385" spans="2:7">
      <c r="B385" s="859"/>
      <c r="C385" s="855"/>
      <c r="D385" s="855"/>
      <c r="E385" s="855"/>
      <c r="F385" s="855"/>
      <c r="G385" s="855"/>
    </row>
    <row r="386" spans="2:7">
      <c r="B386" s="859"/>
      <c r="C386" s="855"/>
      <c r="D386" s="855"/>
      <c r="E386" s="855"/>
      <c r="F386" s="855"/>
      <c r="G386" s="855"/>
    </row>
    <row r="387" spans="2:7">
      <c r="B387" s="859"/>
      <c r="C387" s="855"/>
      <c r="D387" s="855"/>
      <c r="E387" s="855"/>
      <c r="F387" s="855"/>
      <c r="G387" s="855"/>
    </row>
    <row r="388" spans="2:7">
      <c r="B388" s="859"/>
      <c r="C388" s="855"/>
      <c r="D388" s="855"/>
      <c r="E388" s="855"/>
      <c r="F388" s="855"/>
      <c r="G388" s="855"/>
    </row>
    <row r="389" spans="2:7">
      <c r="B389" s="859"/>
      <c r="C389" s="855"/>
      <c r="D389" s="855"/>
      <c r="E389" s="855"/>
      <c r="F389" s="855"/>
      <c r="G389" s="855"/>
    </row>
    <row r="390" spans="2:7">
      <c r="B390" s="859"/>
      <c r="C390" s="855"/>
      <c r="D390" s="855"/>
      <c r="E390" s="855"/>
      <c r="F390" s="855"/>
      <c r="G390" s="855"/>
    </row>
    <row r="391" spans="2:7">
      <c r="B391" s="859"/>
      <c r="C391" s="855"/>
      <c r="D391" s="855"/>
      <c r="E391" s="855"/>
      <c r="F391" s="855"/>
      <c r="G391" s="855"/>
    </row>
    <row r="392" spans="2:7">
      <c r="B392" s="859"/>
      <c r="C392" s="855"/>
      <c r="D392" s="855"/>
      <c r="E392" s="855"/>
      <c r="F392" s="855"/>
      <c r="G392" s="855"/>
    </row>
    <row r="393" spans="2:7">
      <c r="B393" s="859"/>
      <c r="C393" s="855"/>
      <c r="D393" s="855"/>
      <c r="E393" s="855"/>
      <c r="F393" s="855"/>
      <c r="G393" s="855"/>
    </row>
    <row r="394" spans="2:7">
      <c r="B394" s="859"/>
      <c r="C394" s="855"/>
      <c r="D394" s="855"/>
      <c r="E394" s="855"/>
      <c r="F394" s="855"/>
      <c r="G394" s="855"/>
    </row>
    <row r="395" spans="2:7">
      <c r="B395" s="859"/>
      <c r="C395" s="855"/>
      <c r="D395" s="855"/>
      <c r="E395" s="855"/>
      <c r="F395" s="855"/>
      <c r="G395" s="855"/>
    </row>
    <row r="396" spans="2:7">
      <c r="B396" s="859"/>
      <c r="C396" s="855"/>
      <c r="D396" s="855"/>
      <c r="E396" s="855"/>
      <c r="F396" s="855"/>
      <c r="G396" s="855"/>
    </row>
    <row r="397" spans="2:7">
      <c r="B397" s="859"/>
      <c r="C397" s="855"/>
      <c r="D397" s="855"/>
      <c r="E397" s="855"/>
      <c r="F397" s="855"/>
      <c r="G397" s="855"/>
    </row>
    <row r="398" spans="2:7">
      <c r="B398" s="859"/>
      <c r="C398" s="855"/>
      <c r="D398" s="855"/>
      <c r="E398" s="855"/>
      <c r="F398" s="855"/>
      <c r="G398" s="855"/>
    </row>
    <row r="399" spans="2:7">
      <c r="B399" s="859"/>
      <c r="C399" s="855"/>
      <c r="D399" s="855"/>
      <c r="E399" s="855"/>
      <c r="F399" s="855"/>
      <c r="G399" s="855"/>
    </row>
    <row r="400" spans="2:7">
      <c r="B400" s="859"/>
      <c r="C400" s="855"/>
      <c r="D400" s="855"/>
      <c r="E400" s="855"/>
      <c r="F400" s="855"/>
      <c r="G400" s="855"/>
    </row>
    <row r="401" spans="2:7">
      <c r="B401" s="859"/>
      <c r="C401" s="855"/>
      <c r="D401" s="855"/>
      <c r="E401" s="855"/>
      <c r="F401" s="855"/>
      <c r="G401" s="855"/>
    </row>
    <row r="402" spans="2:7">
      <c r="B402" s="859"/>
      <c r="C402" s="855"/>
      <c r="D402" s="855"/>
      <c r="E402" s="855"/>
      <c r="F402" s="855"/>
      <c r="G402" s="855"/>
    </row>
    <row r="403" spans="2:7">
      <c r="B403" s="859"/>
      <c r="C403" s="855"/>
      <c r="D403" s="855"/>
      <c r="E403" s="855"/>
      <c r="F403" s="855"/>
      <c r="G403" s="855"/>
    </row>
    <row r="404" spans="2:7">
      <c r="B404" s="859"/>
      <c r="C404" s="855"/>
      <c r="D404" s="855"/>
      <c r="E404" s="855"/>
      <c r="F404" s="855"/>
      <c r="G404" s="855"/>
    </row>
    <row r="405" spans="2:7">
      <c r="B405" s="859"/>
      <c r="C405" s="855"/>
      <c r="D405" s="855"/>
      <c r="E405" s="855"/>
      <c r="F405" s="855"/>
      <c r="G405" s="855"/>
    </row>
    <row r="406" spans="2:7">
      <c r="B406" s="859"/>
      <c r="C406" s="855"/>
      <c r="D406" s="855"/>
      <c r="E406" s="855"/>
      <c r="F406" s="855"/>
      <c r="G406" s="855"/>
    </row>
    <row r="407" spans="2:7">
      <c r="B407" s="859"/>
      <c r="C407" s="855"/>
      <c r="D407" s="855"/>
      <c r="E407" s="855"/>
      <c r="F407" s="855"/>
      <c r="G407" s="855"/>
    </row>
    <row r="408" spans="2:7">
      <c r="B408" s="859"/>
      <c r="C408" s="855"/>
      <c r="D408" s="855"/>
      <c r="E408" s="855"/>
      <c r="F408" s="855"/>
      <c r="G408" s="855"/>
    </row>
    <row r="409" spans="2:7">
      <c r="B409" s="859"/>
      <c r="C409" s="855"/>
      <c r="D409" s="855"/>
      <c r="E409" s="855"/>
      <c r="F409" s="855"/>
      <c r="G409" s="855"/>
    </row>
    <row r="410" spans="2:7">
      <c r="B410" s="859"/>
      <c r="C410" s="855"/>
      <c r="D410" s="855"/>
      <c r="E410" s="855"/>
      <c r="F410" s="855"/>
      <c r="G410" s="855"/>
    </row>
    <row r="411" spans="2:7">
      <c r="B411" s="859"/>
      <c r="C411" s="855"/>
      <c r="D411" s="855"/>
      <c r="E411" s="855"/>
      <c r="F411" s="855"/>
      <c r="G411" s="855"/>
    </row>
    <row r="412" spans="2:7">
      <c r="B412" s="859"/>
      <c r="C412" s="855"/>
      <c r="D412" s="855"/>
      <c r="E412" s="855"/>
      <c r="F412" s="855"/>
      <c r="G412" s="855"/>
    </row>
    <row r="413" spans="2:7">
      <c r="B413" s="859"/>
      <c r="C413" s="855"/>
      <c r="D413" s="855"/>
      <c r="E413" s="855"/>
      <c r="F413" s="855"/>
      <c r="G413" s="855"/>
    </row>
    <row r="414" spans="2:7">
      <c r="B414" s="859"/>
      <c r="C414" s="855"/>
      <c r="D414" s="855"/>
      <c r="E414" s="855"/>
      <c r="F414" s="855"/>
      <c r="G414" s="855"/>
    </row>
    <row r="415" spans="2:7">
      <c r="B415" s="859"/>
      <c r="C415" s="855"/>
      <c r="D415" s="855"/>
      <c r="E415" s="855"/>
      <c r="F415" s="855"/>
      <c r="G415" s="855"/>
    </row>
    <row r="416" spans="2:7">
      <c r="B416" s="859"/>
      <c r="C416" s="855"/>
      <c r="D416" s="855"/>
      <c r="E416" s="855"/>
      <c r="F416" s="855"/>
      <c r="G416" s="855"/>
    </row>
    <row r="417" spans="2:7">
      <c r="B417" s="859"/>
      <c r="C417" s="855"/>
      <c r="D417" s="855"/>
      <c r="E417" s="855"/>
      <c r="F417" s="855"/>
      <c r="G417" s="855"/>
    </row>
    <row r="418" spans="2:7">
      <c r="B418" s="859"/>
      <c r="C418" s="855"/>
      <c r="D418" s="855"/>
      <c r="E418" s="855"/>
      <c r="F418" s="855"/>
      <c r="G418" s="855"/>
    </row>
    <row r="419" spans="2:7">
      <c r="B419" s="859"/>
      <c r="C419" s="855"/>
      <c r="D419" s="855"/>
      <c r="E419" s="855"/>
      <c r="F419" s="855"/>
      <c r="G419" s="855"/>
    </row>
    <row r="420" spans="2:7">
      <c r="B420" s="859"/>
      <c r="C420" s="855"/>
      <c r="D420" s="855"/>
      <c r="E420" s="855"/>
      <c r="F420" s="855"/>
      <c r="G420" s="855"/>
    </row>
    <row r="421" spans="2:7">
      <c r="B421" s="859"/>
      <c r="C421" s="855"/>
      <c r="D421" s="855"/>
      <c r="E421" s="855"/>
      <c r="F421" s="855"/>
      <c r="G421" s="855"/>
    </row>
    <row r="422" spans="2:7">
      <c r="B422" s="859"/>
      <c r="C422" s="855"/>
      <c r="D422" s="855"/>
      <c r="E422" s="855"/>
      <c r="F422" s="855"/>
      <c r="G422" s="855"/>
    </row>
    <row r="423" spans="2:7">
      <c r="B423" s="859"/>
      <c r="C423" s="855"/>
      <c r="D423" s="855"/>
      <c r="E423" s="855"/>
      <c r="F423" s="855"/>
      <c r="G423" s="855"/>
    </row>
    <row r="424" spans="2:7">
      <c r="B424" s="859"/>
      <c r="C424" s="855"/>
      <c r="D424" s="855"/>
      <c r="E424" s="855"/>
      <c r="F424" s="855"/>
      <c r="G424" s="855"/>
    </row>
    <row r="425" spans="2:7">
      <c r="B425" s="859"/>
      <c r="C425" s="855"/>
      <c r="D425" s="855"/>
      <c r="E425" s="855"/>
      <c r="F425" s="855"/>
      <c r="G425" s="855"/>
    </row>
    <row r="426" spans="2:7">
      <c r="B426" s="859"/>
      <c r="C426" s="855"/>
      <c r="D426" s="855"/>
      <c r="E426" s="855"/>
      <c r="F426" s="855"/>
      <c r="G426" s="855"/>
    </row>
    <row r="427" spans="2:7">
      <c r="B427" s="859"/>
      <c r="C427" s="855"/>
      <c r="D427" s="855"/>
      <c r="E427" s="855"/>
      <c r="F427" s="855"/>
      <c r="G427" s="855"/>
    </row>
    <row r="428" spans="2:7">
      <c r="B428" s="859"/>
      <c r="C428" s="855"/>
      <c r="D428" s="855"/>
      <c r="E428" s="855"/>
      <c r="F428" s="855"/>
      <c r="G428" s="855"/>
    </row>
    <row r="429" spans="2:7">
      <c r="B429" s="859"/>
      <c r="C429" s="855"/>
      <c r="D429" s="855"/>
      <c r="E429" s="855"/>
      <c r="F429" s="855"/>
      <c r="G429" s="855"/>
    </row>
    <row r="430" spans="2:7">
      <c r="B430" s="859"/>
      <c r="C430" s="855"/>
      <c r="D430" s="855"/>
      <c r="E430" s="855"/>
      <c r="F430" s="855"/>
      <c r="G430" s="855"/>
    </row>
    <row r="431" spans="2:7">
      <c r="B431" s="859"/>
      <c r="C431" s="855"/>
      <c r="D431" s="855"/>
      <c r="E431" s="855"/>
      <c r="F431" s="855"/>
      <c r="G431" s="855"/>
    </row>
    <row r="432" spans="2:7">
      <c r="B432" s="859"/>
      <c r="C432" s="855"/>
      <c r="D432" s="855"/>
      <c r="E432" s="855"/>
      <c r="F432" s="855"/>
      <c r="G432" s="855"/>
    </row>
    <row r="433" spans="2:7">
      <c r="B433" s="859"/>
      <c r="C433" s="855"/>
      <c r="D433" s="855"/>
      <c r="E433" s="855"/>
      <c r="F433" s="855"/>
      <c r="G433" s="855"/>
    </row>
    <row r="434" spans="2:7">
      <c r="B434" s="859"/>
      <c r="C434" s="855"/>
      <c r="D434" s="855"/>
      <c r="E434" s="855"/>
      <c r="F434" s="855"/>
      <c r="G434" s="855"/>
    </row>
    <row r="435" spans="2:7">
      <c r="B435" s="859"/>
      <c r="C435" s="855"/>
      <c r="D435" s="855"/>
      <c r="E435" s="855"/>
      <c r="F435" s="855"/>
      <c r="G435" s="855"/>
    </row>
    <row r="436" spans="2:7">
      <c r="B436" s="859"/>
      <c r="C436" s="855"/>
      <c r="D436" s="855"/>
      <c r="E436" s="855"/>
      <c r="F436" s="855"/>
      <c r="G436" s="855"/>
    </row>
    <row r="437" spans="2:7">
      <c r="B437" s="859"/>
      <c r="C437" s="855"/>
      <c r="D437" s="855"/>
      <c r="E437" s="855"/>
      <c r="F437" s="855"/>
      <c r="G437" s="855"/>
    </row>
    <row r="438" spans="2:7">
      <c r="B438" s="859"/>
      <c r="C438" s="855"/>
      <c r="D438" s="855"/>
      <c r="E438" s="855"/>
      <c r="F438" s="855"/>
      <c r="G438" s="855"/>
    </row>
    <row r="439" spans="2:7">
      <c r="B439" s="859"/>
      <c r="C439" s="855"/>
      <c r="D439" s="855"/>
      <c r="E439" s="855"/>
      <c r="F439" s="855"/>
      <c r="G439" s="855"/>
    </row>
    <row r="440" spans="2:7">
      <c r="B440" s="859"/>
      <c r="C440" s="855"/>
      <c r="D440" s="855"/>
      <c r="E440" s="855"/>
      <c r="F440" s="855"/>
      <c r="G440" s="855"/>
    </row>
    <row r="441" spans="2:7">
      <c r="B441" s="859"/>
      <c r="C441" s="855"/>
      <c r="D441" s="855"/>
      <c r="E441" s="855"/>
      <c r="F441" s="855"/>
      <c r="G441" s="855"/>
    </row>
    <row r="442" spans="2:7">
      <c r="B442" s="859"/>
      <c r="C442" s="855"/>
      <c r="D442" s="855"/>
      <c r="E442" s="855"/>
      <c r="F442" s="855"/>
      <c r="G442" s="855"/>
    </row>
    <row r="443" spans="2:7">
      <c r="B443" s="859"/>
      <c r="C443" s="855"/>
      <c r="D443" s="855"/>
      <c r="E443" s="855"/>
      <c r="F443" s="855"/>
      <c r="G443" s="855"/>
    </row>
    <row r="444" spans="2:7">
      <c r="B444" s="859"/>
      <c r="C444" s="855"/>
      <c r="D444" s="855"/>
      <c r="E444" s="855"/>
      <c r="F444" s="855"/>
      <c r="G444" s="855"/>
    </row>
    <row r="445" spans="2:7">
      <c r="B445" s="859"/>
      <c r="C445" s="855"/>
      <c r="D445" s="855"/>
      <c r="E445" s="855"/>
      <c r="F445" s="855"/>
      <c r="G445" s="855"/>
    </row>
    <row r="446" spans="2:7">
      <c r="B446" s="859"/>
      <c r="C446" s="855"/>
      <c r="D446" s="855"/>
      <c r="E446" s="855"/>
      <c r="F446" s="855"/>
      <c r="G446" s="855"/>
    </row>
  </sheetData>
  <mergeCells count="3">
    <mergeCell ref="A1:J1"/>
    <mergeCell ref="A2:J2"/>
    <mergeCell ref="A3:J3"/>
  </mergeCells>
  <printOptions horizontalCentered="1"/>
  <pageMargins left="0.25" right="0.25" top="0.75" bottom="0.75" header="0.3" footer="0.3"/>
  <pageSetup scale="66" orientation="landscape" r:id="rId1"/>
  <headerFooter alignWithMargins="0"/>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2C72A-6D0D-4159-ADB6-681E92214985}">
  <sheetPr codeName="Sheet12"/>
  <dimension ref="A1:AG471"/>
  <sheetViews>
    <sheetView workbookViewId="0">
      <selection sqref="A1:N1"/>
    </sheetView>
  </sheetViews>
  <sheetFormatPr defaultColWidth="8.88671875" defaultRowHeight="12.75"/>
  <cols>
    <col min="1" max="1" width="5.6640625" style="839" customWidth="1"/>
    <col min="2" max="2" width="25.88671875" style="846" customWidth="1"/>
    <col min="3" max="3" width="10.6640625" style="839" customWidth="1"/>
    <col min="4" max="4" width="9.88671875" style="839" customWidth="1"/>
    <col min="5" max="5" width="10" style="839" customWidth="1"/>
    <col min="6" max="7" width="10.6640625" style="839" customWidth="1"/>
    <col min="8" max="8" width="10.6640625" style="847" customWidth="1"/>
    <col min="9" max="14" width="10.6640625" style="839" customWidth="1"/>
    <col min="15" max="15" width="10.6640625" style="1000" customWidth="1"/>
    <col min="16" max="16" width="10.6640625" style="1001" customWidth="1"/>
    <col min="17" max="17" width="10.6640625" style="1000" customWidth="1"/>
    <col min="18" max="23" width="10.6640625" style="1001" customWidth="1"/>
    <col min="24" max="24" width="10.6640625" style="1000" customWidth="1"/>
    <col min="25" max="25" width="10.6640625" style="1001" customWidth="1"/>
    <col min="26" max="26" width="10.6640625" style="1000" customWidth="1"/>
    <col min="27" max="32" width="10.6640625" style="1001" customWidth="1"/>
    <col min="33" max="16384" width="8.88671875" style="839"/>
  </cols>
  <sheetData>
    <row r="1" spans="1:33">
      <c r="A1" s="1206" t="s">
        <v>1080</v>
      </c>
      <c r="B1" s="1206"/>
      <c r="C1" s="1206"/>
      <c r="D1" s="1206"/>
      <c r="E1" s="1206"/>
      <c r="F1" s="1206"/>
      <c r="G1" s="1206"/>
      <c r="H1" s="1206"/>
      <c r="I1" s="1206"/>
      <c r="J1" s="1206"/>
      <c r="K1" s="1206"/>
      <c r="L1" s="1206"/>
      <c r="M1" s="1206"/>
      <c r="N1" s="1206"/>
      <c r="O1" s="999"/>
      <c r="P1" s="999"/>
      <c r="Q1" s="999"/>
      <c r="R1" s="999"/>
      <c r="S1" s="999"/>
      <c r="T1" s="999"/>
      <c r="U1" s="999"/>
      <c r="V1" s="999"/>
      <c r="W1" s="999"/>
      <c r="X1" s="999"/>
      <c r="Y1" s="999"/>
    </row>
    <row r="2" spans="1:33">
      <c r="A2" s="1206" t="str">
        <f>+'Attachment H'!D5</f>
        <v>Gridliance High Plains LLC</v>
      </c>
      <c r="B2" s="1206"/>
      <c r="C2" s="1206"/>
      <c r="D2" s="1206"/>
      <c r="E2" s="1206"/>
      <c r="F2" s="1206"/>
      <c r="G2" s="1206"/>
      <c r="H2" s="1206"/>
      <c r="I2" s="1206"/>
      <c r="J2" s="1206"/>
      <c r="K2" s="1206"/>
      <c r="L2" s="1206"/>
      <c r="M2" s="1206"/>
      <c r="N2" s="1206"/>
      <c r="O2" s="999"/>
      <c r="P2" s="999"/>
      <c r="Q2" s="999"/>
      <c r="R2" s="999"/>
      <c r="S2" s="999"/>
      <c r="T2" s="999"/>
      <c r="U2" s="999"/>
      <c r="V2" s="999"/>
      <c r="W2" s="999"/>
      <c r="X2" s="999"/>
      <c r="Y2" s="999"/>
    </row>
    <row r="3" spans="1:33">
      <c r="A3" s="1206" t="s">
        <v>1288</v>
      </c>
      <c r="B3" s="1206"/>
      <c r="C3" s="1206"/>
      <c r="D3" s="1206"/>
      <c r="E3" s="1206"/>
      <c r="F3" s="1206"/>
      <c r="G3" s="1206"/>
      <c r="H3" s="1206"/>
      <c r="I3" s="1206"/>
      <c r="J3" s="1206"/>
      <c r="K3" s="1206"/>
      <c r="L3" s="1206"/>
      <c r="M3" s="1206"/>
      <c r="N3" s="1206"/>
      <c r="O3" s="975"/>
      <c r="P3" s="975"/>
      <c r="Q3" s="975"/>
      <c r="R3" s="975"/>
      <c r="S3" s="975"/>
      <c r="T3" s="975"/>
      <c r="U3" s="975"/>
      <c r="V3" s="975"/>
      <c r="W3" s="975"/>
      <c r="X3" s="975"/>
      <c r="Y3" s="975"/>
      <c r="Z3" s="847"/>
      <c r="AA3" s="839"/>
      <c r="AB3" s="839"/>
      <c r="AC3" s="839"/>
      <c r="AD3" s="839"/>
      <c r="AE3" s="839"/>
      <c r="AF3" s="839"/>
    </row>
    <row r="4" spans="1:33" ht="13.5" thickBot="1">
      <c r="O4" s="847"/>
      <c r="P4" s="839"/>
      <c r="Q4" s="847"/>
      <c r="R4" s="839"/>
      <c r="S4" s="839"/>
      <c r="T4" s="839"/>
      <c r="U4" s="839"/>
      <c r="V4" s="839"/>
      <c r="W4" s="839"/>
      <c r="X4" s="847"/>
      <c r="Y4" s="839"/>
      <c r="Z4" s="847"/>
      <c r="AA4" s="839"/>
      <c r="AB4" s="839"/>
      <c r="AC4" s="839"/>
      <c r="AD4" s="839"/>
      <c r="AE4" s="839"/>
      <c r="AF4" s="839"/>
    </row>
    <row r="5" spans="1:33" s="847" customFormat="1">
      <c r="B5" s="849"/>
      <c r="F5" s="1215" t="s">
        <v>25</v>
      </c>
      <c r="G5" s="1216"/>
      <c r="H5" s="1216"/>
      <c r="I5" s="1216"/>
      <c r="J5" s="1216"/>
      <c r="K5" s="1216"/>
      <c r="L5" s="1216"/>
      <c r="M5" s="1216"/>
      <c r="N5" s="1217"/>
      <c r="O5" s="1215" t="s">
        <v>994</v>
      </c>
      <c r="P5" s="1216"/>
      <c r="Q5" s="1216"/>
      <c r="R5" s="1216"/>
      <c r="S5" s="1216"/>
      <c r="T5" s="1216"/>
      <c r="U5" s="1216"/>
      <c r="V5" s="1216"/>
      <c r="W5" s="1217"/>
      <c r="X5" s="1215" t="s">
        <v>995</v>
      </c>
      <c r="Y5" s="1216"/>
      <c r="Z5" s="1216"/>
      <c r="AA5" s="1216"/>
      <c r="AB5" s="1216"/>
      <c r="AC5" s="1216"/>
      <c r="AD5" s="1216"/>
      <c r="AE5" s="1216"/>
      <c r="AF5" s="1217"/>
      <c r="AG5" s="951"/>
    </row>
    <row r="6" spans="1:33">
      <c r="B6" s="951" t="s">
        <v>292</v>
      </c>
      <c r="C6" s="951" t="s">
        <v>293</v>
      </c>
      <c r="D6" s="951" t="s">
        <v>294</v>
      </c>
      <c r="E6" s="951" t="s">
        <v>295</v>
      </c>
      <c r="F6" s="955" t="s">
        <v>297</v>
      </c>
      <c r="G6" s="952" t="s">
        <v>296</v>
      </c>
      <c r="H6" s="952" t="s">
        <v>298</v>
      </c>
      <c r="I6" s="952" t="s">
        <v>296</v>
      </c>
      <c r="J6" s="952" t="s">
        <v>298</v>
      </c>
      <c r="K6" s="952" t="s">
        <v>299</v>
      </c>
      <c r="L6" s="952" t="s">
        <v>300</v>
      </c>
      <c r="M6" s="952" t="s">
        <v>393</v>
      </c>
      <c r="N6" s="956" t="s">
        <v>397</v>
      </c>
      <c r="O6" s="955" t="s">
        <v>297</v>
      </c>
      <c r="P6" s="974" t="s">
        <v>296</v>
      </c>
      <c r="Q6" s="974" t="s">
        <v>298</v>
      </c>
      <c r="R6" s="974" t="s">
        <v>296</v>
      </c>
      <c r="S6" s="974" t="s">
        <v>298</v>
      </c>
      <c r="T6" s="974" t="s">
        <v>299</v>
      </c>
      <c r="U6" s="974" t="s">
        <v>300</v>
      </c>
      <c r="V6" s="974" t="s">
        <v>393</v>
      </c>
      <c r="W6" s="956" t="s">
        <v>397</v>
      </c>
      <c r="X6" s="955" t="s">
        <v>297</v>
      </c>
      <c r="Y6" s="974" t="s">
        <v>296</v>
      </c>
      <c r="Z6" s="974" t="s">
        <v>298</v>
      </c>
      <c r="AA6" s="974" t="s">
        <v>296</v>
      </c>
      <c r="AB6" s="974" t="s">
        <v>298</v>
      </c>
      <c r="AC6" s="974" t="s">
        <v>299</v>
      </c>
      <c r="AD6" s="974" t="s">
        <v>300</v>
      </c>
      <c r="AE6" s="974" t="s">
        <v>393</v>
      </c>
      <c r="AF6" s="956" t="s">
        <v>397</v>
      </c>
    </row>
    <row r="7" spans="1:33" ht="76.5">
      <c r="A7" s="957"/>
      <c r="B7" s="845" t="s">
        <v>991</v>
      </c>
      <c r="C7" s="845" t="s">
        <v>252</v>
      </c>
      <c r="D7" s="845" t="s">
        <v>96</v>
      </c>
      <c r="E7" s="845" t="s">
        <v>1010</v>
      </c>
      <c r="F7" s="958" t="s">
        <v>1081</v>
      </c>
      <c r="G7" s="845" t="s">
        <v>1082</v>
      </c>
      <c r="H7" s="845" t="s">
        <v>1083</v>
      </c>
      <c r="I7" s="845" t="s">
        <v>1084</v>
      </c>
      <c r="J7" s="845" t="s">
        <v>1085</v>
      </c>
      <c r="K7" s="845" t="s">
        <v>1086</v>
      </c>
      <c r="L7" s="845" t="s">
        <v>1087</v>
      </c>
      <c r="M7" s="845" t="s">
        <v>1088</v>
      </c>
      <c r="N7" s="959" t="s">
        <v>1089</v>
      </c>
      <c r="O7" s="958" t="s">
        <v>1081</v>
      </c>
      <c r="P7" s="845" t="s">
        <v>1082</v>
      </c>
      <c r="Q7" s="845" t="s">
        <v>1083</v>
      </c>
      <c r="R7" s="845" t="s">
        <v>1084</v>
      </c>
      <c r="S7" s="845" t="s">
        <v>1085</v>
      </c>
      <c r="T7" s="845" t="s">
        <v>1086</v>
      </c>
      <c r="U7" s="845" t="s">
        <v>1087</v>
      </c>
      <c r="V7" s="845" t="s">
        <v>1088</v>
      </c>
      <c r="W7" s="959" t="s">
        <v>1089</v>
      </c>
      <c r="X7" s="958" t="s">
        <v>1081</v>
      </c>
      <c r="Y7" s="845" t="s">
        <v>1082</v>
      </c>
      <c r="Z7" s="845" t="s">
        <v>1083</v>
      </c>
      <c r="AA7" s="845" t="s">
        <v>1084</v>
      </c>
      <c r="AB7" s="845" t="s">
        <v>1085</v>
      </c>
      <c r="AC7" s="845" t="s">
        <v>1086</v>
      </c>
      <c r="AD7" s="845" t="s">
        <v>1087</v>
      </c>
      <c r="AE7" s="845" t="s">
        <v>1088</v>
      </c>
      <c r="AF7" s="959" t="s">
        <v>1089</v>
      </c>
      <c r="AG7" s="951"/>
    </row>
    <row r="8" spans="1:33">
      <c r="A8" s="839" t="s">
        <v>1090</v>
      </c>
      <c r="C8" s="847"/>
      <c r="D8" s="951"/>
      <c r="E8" s="951"/>
      <c r="F8" s="960"/>
      <c r="G8" s="855"/>
      <c r="H8" s="855"/>
      <c r="I8" s="855"/>
      <c r="J8" s="855"/>
      <c r="K8" s="855"/>
      <c r="L8" s="855"/>
      <c r="M8" s="855"/>
      <c r="N8" s="961"/>
      <c r="O8" s="960"/>
      <c r="P8" s="855"/>
      <c r="Q8" s="855"/>
      <c r="R8" s="855"/>
      <c r="S8" s="855"/>
      <c r="T8" s="855"/>
      <c r="U8" s="855"/>
      <c r="V8" s="855"/>
      <c r="W8" s="961"/>
      <c r="X8" s="960"/>
      <c r="Y8" s="855"/>
      <c r="Z8" s="855"/>
      <c r="AA8" s="855"/>
      <c r="AB8" s="855"/>
      <c r="AC8" s="855"/>
      <c r="AD8" s="855"/>
      <c r="AE8" s="855"/>
      <c r="AF8" s="961"/>
      <c r="AG8" s="951"/>
    </row>
    <row r="9" spans="1:33">
      <c r="A9" s="848">
        <v>1</v>
      </c>
      <c r="B9" s="846" t="s">
        <v>1016</v>
      </c>
      <c r="C9" s="847" t="s">
        <v>98</v>
      </c>
      <c r="D9" s="995">
        <v>2023</v>
      </c>
      <c r="E9" s="962">
        <f>365/365</f>
        <v>1</v>
      </c>
      <c r="F9" s="963"/>
      <c r="G9" s="544"/>
      <c r="H9" s="544">
        <f>'4c- ADIT BOY'!E54</f>
        <v>-1177399.1928406837</v>
      </c>
      <c r="I9" s="544"/>
      <c r="J9" s="544"/>
      <c r="K9" s="544"/>
      <c r="L9" s="544"/>
      <c r="M9" s="544"/>
      <c r="N9" s="964">
        <v>0</v>
      </c>
      <c r="O9" s="963"/>
      <c r="P9" s="544"/>
      <c r="Q9" s="544">
        <f>'4c- ADIT BOY'!F54</f>
        <v>0</v>
      </c>
      <c r="R9" s="544"/>
      <c r="S9" s="544"/>
      <c r="T9" s="544"/>
      <c r="U9" s="544"/>
      <c r="V9" s="544"/>
      <c r="W9" s="964">
        <v>0</v>
      </c>
      <c r="X9" s="963"/>
      <c r="Y9" s="544"/>
      <c r="Z9" s="544">
        <f>'4c- ADIT BOY'!G54</f>
        <v>0</v>
      </c>
      <c r="AA9" s="544"/>
      <c r="AB9" s="544"/>
      <c r="AC9" s="544"/>
      <c r="AD9" s="544"/>
      <c r="AE9" s="544"/>
      <c r="AF9" s="964">
        <v>0</v>
      </c>
    </row>
    <row r="10" spans="1:33">
      <c r="A10" s="848">
        <f t="shared" ref="A10:A22" si="0">+A9+1</f>
        <v>2</v>
      </c>
      <c r="B10" s="846" t="s">
        <v>1017</v>
      </c>
      <c r="C10" s="847" t="s">
        <v>105</v>
      </c>
      <c r="D10" s="995">
        <v>2024</v>
      </c>
      <c r="E10" s="962">
        <f>335/365</f>
        <v>0.9178082191780822</v>
      </c>
      <c r="F10" s="963">
        <f>'4b-ADIT Projection Proration'!G10</f>
        <v>-14511.801278334731</v>
      </c>
      <c r="G10" s="544">
        <f>$E10*F10</f>
        <v>-13319.050488334617</v>
      </c>
      <c r="H10" s="544">
        <f>+G10+H9</f>
        <v>-1190718.2433290184</v>
      </c>
      <c r="I10" s="538">
        <v>0</v>
      </c>
      <c r="J10" s="544">
        <f t="shared" ref="J10:J21" si="1">I10-F10</f>
        <v>14511.801278334731</v>
      </c>
      <c r="K10" s="544">
        <f>IF(J10&gt;=0,+J10,0)</f>
        <v>14511.801278334731</v>
      </c>
      <c r="L10" s="544">
        <f>IF(K10&gt;0,0,IF(I10&lt;0,0,(-(J10)*($E10))))</f>
        <v>0</v>
      </c>
      <c r="M10" s="544">
        <f>IF(K10&gt;0,0,IF(I10&gt;0,0,(-(J10)*($E10))))</f>
        <v>0</v>
      </c>
      <c r="N10" s="964">
        <f>IF(I10&lt;0,N9+M10,N9+$G10+K10-L10)</f>
        <v>1192.7507900001146</v>
      </c>
      <c r="O10" s="963">
        <f>'4b-ADIT Projection Proration'!I10</f>
        <v>0</v>
      </c>
      <c r="P10" s="544">
        <f t="shared" ref="P10:P21" si="2">$E10*O10</f>
        <v>0</v>
      </c>
      <c r="Q10" s="544">
        <f>+P10+Q9</f>
        <v>0</v>
      </c>
      <c r="R10" s="538">
        <v>0</v>
      </c>
      <c r="S10" s="544">
        <f t="shared" ref="S10:S21" si="3">R10-O10</f>
        <v>0</v>
      </c>
      <c r="T10" s="544">
        <f>IF(S10&gt;=0,+S10,0)</f>
        <v>0</v>
      </c>
      <c r="U10" s="544">
        <f t="shared" ref="U10:U21" si="4">IF(T10&gt;0,0,IF(R10&lt;0,0,(-(S10)*($E10))))</f>
        <v>0</v>
      </c>
      <c r="V10" s="544">
        <f t="shared" ref="V10:V21" si="5">IF(T10&gt;0,0,IF(R10&gt;0,0,(-(S10)*($E10))))</f>
        <v>0</v>
      </c>
      <c r="W10" s="964">
        <f>IF(R10&lt;0,W9+V10,W9+P10+T10-U10)</f>
        <v>0</v>
      </c>
      <c r="X10" s="963">
        <f>'4b-ADIT Projection Proration'!K10</f>
        <v>0</v>
      </c>
      <c r="Y10" s="544">
        <f t="shared" ref="Y10:Y21" si="6">$E10*X10</f>
        <v>0</v>
      </c>
      <c r="Z10" s="544">
        <f>+Y10+Z9</f>
        <v>0</v>
      </c>
      <c r="AA10" s="538">
        <v>0</v>
      </c>
      <c r="AB10" s="544">
        <f t="shared" ref="AB10:AB21" si="7">AA10-X10</f>
        <v>0</v>
      </c>
      <c r="AC10" s="544">
        <f>IF(AB10&gt;=0,+AB10,0)</f>
        <v>0</v>
      </c>
      <c r="AD10" s="544">
        <f t="shared" ref="AD10:AD21" si="8">IF(AC10&gt;0,0,IF(AA10&lt;0,0,(-(AB10)*($E10))))</f>
        <v>0</v>
      </c>
      <c r="AE10" s="544">
        <f t="shared" ref="AE10:AE21" si="9">IF(AC10&gt;0,0,IF(AA10&gt;0,0,(-(AB10)*($E10))))</f>
        <v>0</v>
      </c>
      <c r="AF10" s="964">
        <f>IF(AA10&lt;0,AF9+AE10,AF9+Y10+AC10-AD10)</f>
        <v>0</v>
      </c>
    </row>
    <row r="11" spans="1:33">
      <c r="A11" s="848">
        <f t="shared" si="0"/>
        <v>3</v>
      </c>
      <c r="B11" s="846" t="s">
        <v>1017</v>
      </c>
      <c r="C11" s="847" t="s">
        <v>104</v>
      </c>
      <c r="D11" s="995">
        <v>2024</v>
      </c>
      <c r="E11" s="962">
        <f>307/365</f>
        <v>0.84109589041095889</v>
      </c>
      <c r="F11" s="963">
        <f>'4b-ADIT Projection Proration'!G11</f>
        <v>-14511.801278334731</v>
      </c>
      <c r="G11" s="544">
        <f t="shared" ref="G11:G21" si="10">$E11*F11</f>
        <v>-12205.816417667842</v>
      </c>
      <c r="H11" s="544">
        <f t="shared" ref="H11:H21" si="11">+G11+H10</f>
        <v>-1202924.0597466861</v>
      </c>
      <c r="I11" s="538">
        <v>0</v>
      </c>
      <c r="J11" s="544">
        <f t="shared" si="1"/>
        <v>14511.801278334731</v>
      </c>
      <c r="K11" s="544">
        <f t="shared" ref="K11:K21" si="12">IF(J11&gt;=0,+J11,0)</f>
        <v>14511.801278334731</v>
      </c>
      <c r="L11" s="544">
        <f t="shared" ref="L11:L21" si="13">IF(K11&gt;0,0,IF(I11&lt;0,0,(-(J11)*($E11))))</f>
        <v>0</v>
      </c>
      <c r="M11" s="544">
        <f t="shared" ref="M11:M21" si="14">IF(K11&gt;0,0,IF(I11&gt;0,0,(-(J11)*($E11))))</f>
        <v>0</v>
      </c>
      <c r="N11" s="964">
        <f t="shared" ref="N11:N21" si="15">IF(I11&lt;0,N10+M11,N10+$G11+K11-L11)</f>
        <v>3498.7356506670039</v>
      </c>
      <c r="O11" s="963">
        <f>'4b-ADIT Projection Proration'!I11</f>
        <v>0</v>
      </c>
      <c r="P11" s="544">
        <f t="shared" si="2"/>
        <v>0</v>
      </c>
      <c r="Q11" s="544">
        <f t="shared" ref="Q11:Q21" si="16">+P11+Q10</f>
        <v>0</v>
      </c>
      <c r="R11" s="538">
        <v>0</v>
      </c>
      <c r="S11" s="544">
        <f t="shared" si="3"/>
        <v>0</v>
      </c>
      <c r="T11" s="544">
        <f t="shared" ref="T11:T21" si="17">IF(S11&gt;=0,+S11,0)</f>
        <v>0</v>
      </c>
      <c r="U11" s="544">
        <f t="shared" si="4"/>
        <v>0</v>
      </c>
      <c r="V11" s="544">
        <f t="shared" si="5"/>
        <v>0</v>
      </c>
      <c r="W11" s="964">
        <f t="shared" ref="W11:W21" si="18">IF(R11&lt;0,W10+V11,W10+P11+T11-U11)</f>
        <v>0</v>
      </c>
      <c r="X11" s="963">
        <f>'4b-ADIT Projection Proration'!K11</f>
        <v>0</v>
      </c>
      <c r="Y11" s="544">
        <f t="shared" si="6"/>
        <v>0</v>
      </c>
      <c r="Z11" s="544">
        <f t="shared" ref="Z11:Z21" si="19">+Y11+Z10</f>
        <v>0</v>
      </c>
      <c r="AA11" s="538">
        <v>0</v>
      </c>
      <c r="AB11" s="544">
        <f t="shared" si="7"/>
        <v>0</v>
      </c>
      <c r="AC11" s="544">
        <f t="shared" ref="AC11:AC21" si="20">IF(AB11&gt;=0,+AB11,0)</f>
        <v>0</v>
      </c>
      <c r="AD11" s="544">
        <f t="shared" si="8"/>
        <v>0</v>
      </c>
      <c r="AE11" s="544">
        <f t="shared" si="9"/>
        <v>0</v>
      </c>
      <c r="AF11" s="964">
        <f t="shared" ref="AF11:AF21" si="21">IF(AA11&lt;0,AF10+AE11,AF10+Y11+AC11-AD11)</f>
        <v>0</v>
      </c>
    </row>
    <row r="12" spans="1:33">
      <c r="A12" s="848">
        <f t="shared" si="0"/>
        <v>4</v>
      </c>
      <c r="B12" s="846" t="s">
        <v>1017</v>
      </c>
      <c r="C12" s="847" t="s">
        <v>103</v>
      </c>
      <c r="D12" s="995">
        <v>2024</v>
      </c>
      <c r="E12" s="962">
        <f>276/365</f>
        <v>0.75616438356164384</v>
      </c>
      <c r="F12" s="963">
        <f>'4b-ADIT Projection Proration'!G12</f>
        <v>-14511.801278334731</v>
      </c>
      <c r="G12" s="544">
        <f t="shared" si="10"/>
        <v>-10973.307268001057</v>
      </c>
      <c r="H12" s="544">
        <f t="shared" si="11"/>
        <v>-1213897.3670146873</v>
      </c>
      <c r="I12" s="538">
        <v>0</v>
      </c>
      <c r="J12" s="544">
        <f t="shared" si="1"/>
        <v>14511.801278334731</v>
      </c>
      <c r="K12" s="544">
        <f t="shared" si="12"/>
        <v>14511.801278334731</v>
      </c>
      <c r="L12" s="544">
        <f t="shared" si="13"/>
        <v>0</v>
      </c>
      <c r="M12" s="544">
        <f t="shared" si="14"/>
        <v>0</v>
      </c>
      <c r="N12" s="964">
        <f t="shared" si="15"/>
        <v>7037.2296610006779</v>
      </c>
      <c r="O12" s="963">
        <f>'4b-ADIT Projection Proration'!I12</f>
        <v>0</v>
      </c>
      <c r="P12" s="544">
        <f t="shared" si="2"/>
        <v>0</v>
      </c>
      <c r="Q12" s="544">
        <f t="shared" si="16"/>
        <v>0</v>
      </c>
      <c r="R12" s="538">
        <v>0</v>
      </c>
      <c r="S12" s="544">
        <f t="shared" si="3"/>
        <v>0</v>
      </c>
      <c r="T12" s="544">
        <f t="shared" si="17"/>
        <v>0</v>
      </c>
      <c r="U12" s="544">
        <f t="shared" si="4"/>
        <v>0</v>
      </c>
      <c r="V12" s="544">
        <f t="shared" si="5"/>
        <v>0</v>
      </c>
      <c r="W12" s="964">
        <f t="shared" si="18"/>
        <v>0</v>
      </c>
      <c r="X12" s="963">
        <f>'4b-ADIT Projection Proration'!K12</f>
        <v>0</v>
      </c>
      <c r="Y12" s="544">
        <f t="shared" si="6"/>
        <v>0</v>
      </c>
      <c r="Z12" s="544">
        <f t="shared" si="19"/>
        <v>0</v>
      </c>
      <c r="AA12" s="538">
        <v>0</v>
      </c>
      <c r="AB12" s="544">
        <f t="shared" si="7"/>
        <v>0</v>
      </c>
      <c r="AC12" s="544">
        <f t="shared" si="20"/>
        <v>0</v>
      </c>
      <c r="AD12" s="544">
        <f t="shared" si="8"/>
        <v>0</v>
      </c>
      <c r="AE12" s="544">
        <f t="shared" si="9"/>
        <v>0</v>
      </c>
      <c r="AF12" s="964">
        <f t="shared" si="21"/>
        <v>0</v>
      </c>
    </row>
    <row r="13" spans="1:33">
      <c r="A13" s="848">
        <f t="shared" si="0"/>
        <v>5</v>
      </c>
      <c r="B13" s="846" t="s">
        <v>1017</v>
      </c>
      <c r="C13" s="847" t="s">
        <v>95</v>
      </c>
      <c r="D13" s="995">
        <v>2024</v>
      </c>
      <c r="E13" s="962">
        <f>246/365</f>
        <v>0.67397260273972603</v>
      </c>
      <c r="F13" s="963">
        <f>'4b-ADIT Projection Proration'!G13</f>
        <v>-14511.801278334731</v>
      </c>
      <c r="G13" s="544">
        <f t="shared" si="10"/>
        <v>-9780.5564780009427</v>
      </c>
      <c r="H13" s="544">
        <f t="shared" si="11"/>
        <v>-1223677.9234926882</v>
      </c>
      <c r="I13" s="538">
        <v>0</v>
      </c>
      <c r="J13" s="544">
        <f t="shared" si="1"/>
        <v>14511.801278334731</v>
      </c>
      <c r="K13" s="544">
        <f t="shared" si="12"/>
        <v>14511.801278334731</v>
      </c>
      <c r="L13" s="544">
        <f t="shared" si="13"/>
        <v>0</v>
      </c>
      <c r="M13" s="544">
        <f t="shared" si="14"/>
        <v>0</v>
      </c>
      <c r="N13" s="964">
        <f t="shared" si="15"/>
        <v>11768.474461334466</v>
      </c>
      <c r="O13" s="963">
        <f>'4b-ADIT Projection Proration'!I13</f>
        <v>0</v>
      </c>
      <c r="P13" s="544">
        <f t="shared" si="2"/>
        <v>0</v>
      </c>
      <c r="Q13" s="544">
        <f t="shared" si="16"/>
        <v>0</v>
      </c>
      <c r="R13" s="538">
        <v>0</v>
      </c>
      <c r="S13" s="544">
        <f t="shared" si="3"/>
        <v>0</v>
      </c>
      <c r="T13" s="544">
        <f t="shared" si="17"/>
        <v>0</v>
      </c>
      <c r="U13" s="544">
        <f t="shared" si="4"/>
        <v>0</v>
      </c>
      <c r="V13" s="544">
        <f t="shared" si="5"/>
        <v>0</v>
      </c>
      <c r="W13" s="964">
        <f t="shared" si="18"/>
        <v>0</v>
      </c>
      <c r="X13" s="963">
        <f>'4b-ADIT Projection Proration'!K13</f>
        <v>0</v>
      </c>
      <c r="Y13" s="544">
        <f t="shared" si="6"/>
        <v>0</v>
      </c>
      <c r="Z13" s="544">
        <f t="shared" si="19"/>
        <v>0</v>
      </c>
      <c r="AA13" s="538">
        <v>0</v>
      </c>
      <c r="AB13" s="544">
        <f t="shared" si="7"/>
        <v>0</v>
      </c>
      <c r="AC13" s="544">
        <f t="shared" si="20"/>
        <v>0</v>
      </c>
      <c r="AD13" s="544">
        <f t="shared" si="8"/>
        <v>0</v>
      </c>
      <c r="AE13" s="544">
        <f t="shared" si="9"/>
        <v>0</v>
      </c>
      <c r="AF13" s="964">
        <f t="shared" si="21"/>
        <v>0</v>
      </c>
    </row>
    <row r="14" spans="1:33">
      <c r="A14" s="848">
        <f t="shared" si="0"/>
        <v>6</v>
      </c>
      <c r="B14" s="846" t="s">
        <v>1017</v>
      </c>
      <c r="C14" s="847" t="s">
        <v>92</v>
      </c>
      <c r="D14" s="995">
        <v>2024</v>
      </c>
      <c r="E14" s="962">
        <f>215/365</f>
        <v>0.58904109589041098</v>
      </c>
      <c r="F14" s="963">
        <f>'4b-ADIT Projection Proration'!G14</f>
        <v>-14511.801278334731</v>
      </c>
      <c r="G14" s="544">
        <f t="shared" si="10"/>
        <v>-8548.0473283341562</v>
      </c>
      <c r="H14" s="544">
        <f t="shared" si="11"/>
        <v>-1232225.9708210223</v>
      </c>
      <c r="I14" s="538">
        <v>0</v>
      </c>
      <c r="J14" s="544">
        <f t="shared" si="1"/>
        <v>14511.801278334731</v>
      </c>
      <c r="K14" s="544">
        <f t="shared" si="12"/>
        <v>14511.801278334731</v>
      </c>
      <c r="L14" s="544">
        <f t="shared" si="13"/>
        <v>0</v>
      </c>
      <c r="M14" s="544">
        <f t="shared" si="14"/>
        <v>0</v>
      </c>
      <c r="N14" s="964">
        <f t="shared" si="15"/>
        <v>17732.22841133504</v>
      </c>
      <c r="O14" s="963">
        <f>'4b-ADIT Projection Proration'!I14</f>
        <v>0</v>
      </c>
      <c r="P14" s="544">
        <f t="shared" si="2"/>
        <v>0</v>
      </c>
      <c r="Q14" s="544">
        <f t="shared" si="16"/>
        <v>0</v>
      </c>
      <c r="R14" s="538">
        <v>0</v>
      </c>
      <c r="S14" s="544">
        <f t="shared" si="3"/>
        <v>0</v>
      </c>
      <c r="T14" s="544">
        <f t="shared" si="17"/>
        <v>0</v>
      </c>
      <c r="U14" s="544">
        <f t="shared" si="4"/>
        <v>0</v>
      </c>
      <c r="V14" s="544">
        <f t="shared" si="5"/>
        <v>0</v>
      </c>
      <c r="W14" s="964">
        <f t="shared" si="18"/>
        <v>0</v>
      </c>
      <c r="X14" s="963">
        <f>'4b-ADIT Projection Proration'!K14</f>
        <v>0</v>
      </c>
      <c r="Y14" s="544">
        <f t="shared" si="6"/>
        <v>0</v>
      </c>
      <c r="Z14" s="544">
        <f t="shared" si="19"/>
        <v>0</v>
      </c>
      <c r="AA14" s="538">
        <v>0</v>
      </c>
      <c r="AB14" s="544">
        <f t="shared" si="7"/>
        <v>0</v>
      </c>
      <c r="AC14" s="544">
        <f t="shared" si="20"/>
        <v>0</v>
      </c>
      <c r="AD14" s="544">
        <f t="shared" si="8"/>
        <v>0</v>
      </c>
      <c r="AE14" s="544">
        <f t="shared" si="9"/>
        <v>0</v>
      </c>
      <c r="AF14" s="964">
        <f t="shared" si="21"/>
        <v>0</v>
      </c>
    </row>
    <row r="15" spans="1:33">
      <c r="A15" s="848">
        <f t="shared" si="0"/>
        <v>7</v>
      </c>
      <c r="B15" s="846" t="s">
        <v>1017</v>
      </c>
      <c r="C15" s="847" t="s">
        <v>145</v>
      </c>
      <c r="D15" s="995">
        <v>2024</v>
      </c>
      <c r="E15" s="962">
        <f>185/365</f>
        <v>0.50684931506849318</v>
      </c>
      <c r="F15" s="963">
        <f>'4b-ADIT Projection Proration'!G15</f>
        <v>-14511.801278334731</v>
      </c>
      <c r="G15" s="544">
        <f t="shared" si="10"/>
        <v>-7355.2965383340425</v>
      </c>
      <c r="H15" s="544">
        <f t="shared" si="11"/>
        <v>-1239581.2673593564</v>
      </c>
      <c r="I15" s="538">
        <v>0</v>
      </c>
      <c r="J15" s="544">
        <f t="shared" si="1"/>
        <v>14511.801278334731</v>
      </c>
      <c r="K15" s="544">
        <f t="shared" si="12"/>
        <v>14511.801278334731</v>
      </c>
      <c r="L15" s="544">
        <f t="shared" si="13"/>
        <v>0</v>
      </c>
      <c r="M15" s="544">
        <f t="shared" si="14"/>
        <v>0</v>
      </c>
      <c r="N15" s="964">
        <f t="shared" si="15"/>
        <v>24888.733151335728</v>
      </c>
      <c r="O15" s="963">
        <f>'4b-ADIT Projection Proration'!I15</f>
        <v>0</v>
      </c>
      <c r="P15" s="544">
        <f t="shared" si="2"/>
        <v>0</v>
      </c>
      <c r="Q15" s="544">
        <f t="shared" si="16"/>
        <v>0</v>
      </c>
      <c r="R15" s="538">
        <v>0</v>
      </c>
      <c r="S15" s="544">
        <f t="shared" si="3"/>
        <v>0</v>
      </c>
      <c r="T15" s="544">
        <f t="shared" si="17"/>
        <v>0</v>
      </c>
      <c r="U15" s="544">
        <f t="shared" si="4"/>
        <v>0</v>
      </c>
      <c r="V15" s="544">
        <f t="shared" si="5"/>
        <v>0</v>
      </c>
      <c r="W15" s="964">
        <f t="shared" si="18"/>
        <v>0</v>
      </c>
      <c r="X15" s="963">
        <f>'4b-ADIT Projection Proration'!K15</f>
        <v>0</v>
      </c>
      <c r="Y15" s="544">
        <f t="shared" si="6"/>
        <v>0</v>
      </c>
      <c r="Z15" s="544">
        <f t="shared" si="19"/>
        <v>0</v>
      </c>
      <c r="AA15" s="538">
        <v>0</v>
      </c>
      <c r="AB15" s="544">
        <f t="shared" si="7"/>
        <v>0</v>
      </c>
      <c r="AC15" s="544">
        <f t="shared" si="20"/>
        <v>0</v>
      </c>
      <c r="AD15" s="544">
        <f t="shared" si="8"/>
        <v>0</v>
      </c>
      <c r="AE15" s="544">
        <f t="shared" si="9"/>
        <v>0</v>
      </c>
      <c r="AF15" s="964">
        <f t="shared" si="21"/>
        <v>0</v>
      </c>
    </row>
    <row r="16" spans="1:33">
      <c r="A16" s="848">
        <f t="shared" si="0"/>
        <v>8</v>
      </c>
      <c r="B16" s="846" t="s">
        <v>1017</v>
      </c>
      <c r="C16" s="847" t="s">
        <v>102</v>
      </c>
      <c r="D16" s="995">
        <v>2024</v>
      </c>
      <c r="E16" s="962">
        <f>154/365</f>
        <v>0.42191780821917807</v>
      </c>
      <c r="F16" s="963">
        <f>'4b-ADIT Projection Proration'!G16</f>
        <v>-14511.801278334731</v>
      </c>
      <c r="G16" s="544">
        <f t="shared" si="10"/>
        <v>-6122.787388667256</v>
      </c>
      <c r="H16" s="544">
        <f t="shared" si="11"/>
        <v>-1245704.0547480236</v>
      </c>
      <c r="I16" s="538">
        <v>0</v>
      </c>
      <c r="J16" s="544">
        <f t="shared" si="1"/>
        <v>14511.801278334731</v>
      </c>
      <c r="K16" s="544">
        <f t="shared" si="12"/>
        <v>14511.801278334731</v>
      </c>
      <c r="L16" s="544">
        <f t="shared" si="13"/>
        <v>0</v>
      </c>
      <c r="M16" s="544">
        <f t="shared" si="14"/>
        <v>0</v>
      </c>
      <c r="N16" s="964">
        <f t="shared" si="15"/>
        <v>33277.747041003204</v>
      </c>
      <c r="O16" s="963">
        <f>'4b-ADIT Projection Proration'!I16</f>
        <v>0</v>
      </c>
      <c r="P16" s="544">
        <f t="shared" si="2"/>
        <v>0</v>
      </c>
      <c r="Q16" s="544">
        <f t="shared" si="16"/>
        <v>0</v>
      </c>
      <c r="R16" s="538">
        <v>0</v>
      </c>
      <c r="S16" s="544">
        <f t="shared" si="3"/>
        <v>0</v>
      </c>
      <c r="T16" s="544">
        <f t="shared" si="17"/>
        <v>0</v>
      </c>
      <c r="U16" s="544">
        <f t="shared" si="4"/>
        <v>0</v>
      </c>
      <c r="V16" s="544">
        <f t="shared" si="5"/>
        <v>0</v>
      </c>
      <c r="W16" s="964">
        <f t="shared" si="18"/>
        <v>0</v>
      </c>
      <c r="X16" s="963">
        <f>'4b-ADIT Projection Proration'!K16</f>
        <v>0</v>
      </c>
      <c r="Y16" s="544">
        <f t="shared" si="6"/>
        <v>0</v>
      </c>
      <c r="Z16" s="544">
        <f t="shared" si="19"/>
        <v>0</v>
      </c>
      <c r="AA16" s="538">
        <v>0</v>
      </c>
      <c r="AB16" s="544">
        <f t="shared" si="7"/>
        <v>0</v>
      </c>
      <c r="AC16" s="544">
        <f t="shared" si="20"/>
        <v>0</v>
      </c>
      <c r="AD16" s="544">
        <f t="shared" si="8"/>
        <v>0</v>
      </c>
      <c r="AE16" s="544">
        <f t="shared" si="9"/>
        <v>0</v>
      </c>
      <c r="AF16" s="964">
        <f t="shared" si="21"/>
        <v>0</v>
      </c>
    </row>
    <row r="17" spans="1:33" s="847" customFormat="1">
      <c r="A17" s="848">
        <f t="shared" si="0"/>
        <v>9</v>
      </c>
      <c r="B17" s="846" t="s">
        <v>1017</v>
      </c>
      <c r="C17" s="847" t="s">
        <v>101</v>
      </c>
      <c r="D17" s="995">
        <v>2024</v>
      </c>
      <c r="E17" s="962">
        <f>123/365</f>
        <v>0.33698630136986302</v>
      </c>
      <c r="F17" s="963">
        <f>'4b-ADIT Projection Proration'!G17</f>
        <v>-14511.801278334731</v>
      </c>
      <c r="G17" s="544">
        <f t="shared" si="10"/>
        <v>-4890.2782390004713</v>
      </c>
      <c r="H17" s="544">
        <f t="shared" si="11"/>
        <v>-1250594.332987024</v>
      </c>
      <c r="I17" s="538">
        <v>0</v>
      </c>
      <c r="J17" s="544">
        <f t="shared" si="1"/>
        <v>14511.801278334731</v>
      </c>
      <c r="K17" s="544">
        <f t="shared" si="12"/>
        <v>14511.801278334731</v>
      </c>
      <c r="L17" s="544">
        <f t="shared" si="13"/>
        <v>0</v>
      </c>
      <c r="M17" s="544">
        <f t="shared" si="14"/>
        <v>0</v>
      </c>
      <c r="N17" s="964">
        <f t="shared" si="15"/>
        <v>42899.270080337461</v>
      </c>
      <c r="O17" s="963">
        <f>'4b-ADIT Projection Proration'!I17</f>
        <v>0</v>
      </c>
      <c r="P17" s="544">
        <f t="shared" si="2"/>
        <v>0</v>
      </c>
      <c r="Q17" s="544">
        <f t="shared" si="16"/>
        <v>0</v>
      </c>
      <c r="R17" s="538">
        <v>0</v>
      </c>
      <c r="S17" s="544">
        <f t="shared" si="3"/>
        <v>0</v>
      </c>
      <c r="T17" s="544">
        <f t="shared" si="17"/>
        <v>0</v>
      </c>
      <c r="U17" s="544">
        <f t="shared" si="4"/>
        <v>0</v>
      </c>
      <c r="V17" s="544">
        <f t="shared" si="5"/>
        <v>0</v>
      </c>
      <c r="W17" s="964">
        <f t="shared" si="18"/>
        <v>0</v>
      </c>
      <c r="X17" s="963">
        <f>'4b-ADIT Projection Proration'!K17</f>
        <v>0</v>
      </c>
      <c r="Y17" s="544">
        <f t="shared" si="6"/>
        <v>0</v>
      </c>
      <c r="Z17" s="544">
        <f t="shared" si="19"/>
        <v>0</v>
      </c>
      <c r="AA17" s="538">
        <v>0</v>
      </c>
      <c r="AB17" s="544">
        <f t="shared" si="7"/>
        <v>0</v>
      </c>
      <c r="AC17" s="544">
        <f t="shared" si="20"/>
        <v>0</v>
      </c>
      <c r="AD17" s="544">
        <f t="shared" si="8"/>
        <v>0</v>
      </c>
      <c r="AE17" s="544">
        <f t="shared" si="9"/>
        <v>0</v>
      </c>
      <c r="AF17" s="964">
        <f t="shared" si="21"/>
        <v>0</v>
      </c>
    </row>
    <row r="18" spans="1:33" s="847" customFormat="1">
      <c r="A18" s="848">
        <f t="shared" si="0"/>
        <v>10</v>
      </c>
      <c r="B18" s="846" t="s">
        <v>1017</v>
      </c>
      <c r="C18" s="847" t="s">
        <v>100</v>
      </c>
      <c r="D18" s="995">
        <v>2024</v>
      </c>
      <c r="E18" s="962">
        <f>93/365</f>
        <v>0.25479452054794521</v>
      </c>
      <c r="F18" s="963">
        <f>'4b-ADIT Projection Proration'!G18</f>
        <v>-14511.801278334731</v>
      </c>
      <c r="G18" s="544">
        <f t="shared" si="10"/>
        <v>-3697.5274490003562</v>
      </c>
      <c r="H18" s="544">
        <f t="shared" si="11"/>
        <v>-1254291.8604360244</v>
      </c>
      <c r="I18" s="538">
        <v>0</v>
      </c>
      <c r="J18" s="544">
        <f t="shared" si="1"/>
        <v>14511.801278334731</v>
      </c>
      <c r="K18" s="544">
        <f t="shared" si="12"/>
        <v>14511.801278334731</v>
      </c>
      <c r="L18" s="544">
        <f t="shared" si="13"/>
        <v>0</v>
      </c>
      <c r="M18" s="544">
        <f t="shared" si="14"/>
        <v>0</v>
      </c>
      <c r="N18" s="964">
        <f t="shared" si="15"/>
        <v>53713.543909671833</v>
      </c>
      <c r="O18" s="963">
        <f>'4b-ADIT Projection Proration'!I18</f>
        <v>0</v>
      </c>
      <c r="P18" s="544">
        <f t="shared" si="2"/>
        <v>0</v>
      </c>
      <c r="Q18" s="544">
        <f t="shared" si="16"/>
        <v>0</v>
      </c>
      <c r="R18" s="538">
        <v>0</v>
      </c>
      <c r="S18" s="544">
        <f t="shared" si="3"/>
        <v>0</v>
      </c>
      <c r="T18" s="544">
        <f t="shared" si="17"/>
        <v>0</v>
      </c>
      <c r="U18" s="544">
        <f t="shared" si="4"/>
        <v>0</v>
      </c>
      <c r="V18" s="544">
        <f t="shared" si="5"/>
        <v>0</v>
      </c>
      <c r="W18" s="964">
        <f t="shared" si="18"/>
        <v>0</v>
      </c>
      <c r="X18" s="963">
        <f>'4b-ADIT Projection Proration'!K18</f>
        <v>0</v>
      </c>
      <c r="Y18" s="544">
        <f t="shared" si="6"/>
        <v>0</v>
      </c>
      <c r="Z18" s="544">
        <f t="shared" si="19"/>
        <v>0</v>
      </c>
      <c r="AA18" s="538">
        <v>0</v>
      </c>
      <c r="AB18" s="544">
        <f t="shared" si="7"/>
        <v>0</v>
      </c>
      <c r="AC18" s="544">
        <f t="shared" si="20"/>
        <v>0</v>
      </c>
      <c r="AD18" s="544">
        <f t="shared" si="8"/>
        <v>0</v>
      </c>
      <c r="AE18" s="544">
        <f t="shared" si="9"/>
        <v>0</v>
      </c>
      <c r="AF18" s="964">
        <f t="shared" si="21"/>
        <v>0</v>
      </c>
    </row>
    <row r="19" spans="1:33">
      <c r="A19" s="848">
        <f t="shared" si="0"/>
        <v>11</v>
      </c>
      <c r="B19" s="846" t="s">
        <v>1017</v>
      </c>
      <c r="C19" s="847" t="s">
        <v>106</v>
      </c>
      <c r="D19" s="995">
        <v>2024</v>
      </c>
      <c r="E19" s="962">
        <f>62/365</f>
        <v>0.16986301369863013</v>
      </c>
      <c r="F19" s="963">
        <f>'4b-ADIT Projection Proration'!G19</f>
        <v>-14511.801278334731</v>
      </c>
      <c r="G19" s="544">
        <f t="shared" si="10"/>
        <v>-2465.0182993335707</v>
      </c>
      <c r="H19" s="544">
        <f t="shared" si="11"/>
        <v>-1256756.8787353579</v>
      </c>
      <c r="I19" s="538">
        <v>0</v>
      </c>
      <c r="J19" s="544">
        <f t="shared" si="1"/>
        <v>14511.801278334731</v>
      </c>
      <c r="K19" s="544">
        <f t="shared" si="12"/>
        <v>14511.801278334731</v>
      </c>
      <c r="L19" s="544">
        <f t="shared" si="13"/>
        <v>0</v>
      </c>
      <c r="M19" s="544">
        <f t="shared" si="14"/>
        <v>0</v>
      </c>
      <c r="N19" s="964">
        <f t="shared" si="15"/>
        <v>65760.326888672993</v>
      </c>
      <c r="O19" s="963">
        <f>'4b-ADIT Projection Proration'!I19</f>
        <v>0</v>
      </c>
      <c r="P19" s="544">
        <f t="shared" si="2"/>
        <v>0</v>
      </c>
      <c r="Q19" s="544">
        <f t="shared" si="16"/>
        <v>0</v>
      </c>
      <c r="R19" s="538">
        <v>0</v>
      </c>
      <c r="S19" s="544">
        <f t="shared" si="3"/>
        <v>0</v>
      </c>
      <c r="T19" s="544">
        <f t="shared" si="17"/>
        <v>0</v>
      </c>
      <c r="U19" s="544">
        <f t="shared" si="4"/>
        <v>0</v>
      </c>
      <c r="V19" s="544">
        <f t="shared" si="5"/>
        <v>0</v>
      </c>
      <c r="W19" s="964">
        <f t="shared" si="18"/>
        <v>0</v>
      </c>
      <c r="X19" s="963">
        <f>'4b-ADIT Projection Proration'!K19</f>
        <v>0</v>
      </c>
      <c r="Y19" s="544">
        <f t="shared" si="6"/>
        <v>0</v>
      </c>
      <c r="Z19" s="544">
        <f t="shared" si="19"/>
        <v>0</v>
      </c>
      <c r="AA19" s="538">
        <v>0</v>
      </c>
      <c r="AB19" s="544">
        <f t="shared" si="7"/>
        <v>0</v>
      </c>
      <c r="AC19" s="544">
        <f t="shared" si="20"/>
        <v>0</v>
      </c>
      <c r="AD19" s="544">
        <f t="shared" si="8"/>
        <v>0</v>
      </c>
      <c r="AE19" s="544">
        <f t="shared" si="9"/>
        <v>0</v>
      </c>
      <c r="AF19" s="964">
        <f t="shared" si="21"/>
        <v>0</v>
      </c>
    </row>
    <row r="20" spans="1:33">
      <c r="A20" s="848">
        <f t="shared" si="0"/>
        <v>12</v>
      </c>
      <c r="B20" s="846" t="s">
        <v>1017</v>
      </c>
      <c r="C20" s="847" t="s">
        <v>99</v>
      </c>
      <c r="D20" s="995">
        <v>2024</v>
      </c>
      <c r="E20" s="962">
        <f>32/365</f>
        <v>8.7671232876712329E-2</v>
      </c>
      <c r="F20" s="963">
        <f>'4b-ADIT Projection Proration'!G20</f>
        <v>-14511.801278334731</v>
      </c>
      <c r="G20" s="544">
        <f t="shared" si="10"/>
        <v>-1272.2675093334558</v>
      </c>
      <c r="H20" s="544">
        <f t="shared" si="11"/>
        <v>-1258029.1462446915</v>
      </c>
      <c r="I20" s="538">
        <v>0</v>
      </c>
      <c r="J20" s="544">
        <f t="shared" si="1"/>
        <v>14511.801278334731</v>
      </c>
      <c r="K20" s="544">
        <f t="shared" si="12"/>
        <v>14511.801278334731</v>
      </c>
      <c r="L20" s="544">
        <f t="shared" si="13"/>
        <v>0</v>
      </c>
      <c r="M20" s="544">
        <f t="shared" si="14"/>
        <v>0</v>
      </c>
      <c r="N20" s="964">
        <f t="shared" si="15"/>
        <v>78999.860657674275</v>
      </c>
      <c r="O20" s="963">
        <f>'4b-ADIT Projection Proration'!I20</f>
        <v>0</v>
      </c>
      <c r="P20" s="544">
        <f t="shared" si="2"/>
        <v>0</v>
      </c>
      <c r="Q20" s="544">
        <f t="shared" si="16"/>
        <v>0</v>
      </c>
      <c r="R20" s="538">
        <v>0</v>
      </c>
      <c r="S20" s="544">
        <f t="shared" si="3"/>
        <v>0</v>
      </c>
      <c r="T20" s="544">
        <f t="shared" si="17"/>
        <v>0</v>
      </c>
      <c r="U20" s="544">
        <f t="shared" si="4"/>
        <v>0</v>
      </c>
      <c r="V20" s="544">
        <f t="shared" si="5"/>
        <v>0</v>
      </c>
      <c r="W20" s="964">
        <f t="shared" si="18"/>
        <v>0</v>
      </c>
      <c r="X20" s="963">
        <f>'4b-ADIT Projection Proration'!K20</f>
        <v>0</v>
      </c>
      <c r="Y20" s="544">
        <f t="shared" si="6"/>
        <v>0</v>
      </c>
      <c r="Z20" s="544">
        <f t="shared" si="19"/>
        <v>0</v>
      </c>
      <c r="AA20" s="538">
        <v>0</v>
      </c>
      <c r="AB20" s="544">
        <f t="shared" si="7"/>
        <v>0</v>
      </c>
      <c r="AC20" s="544">
        <f t="shared" si="20"/>
        <v>0</v>
      </c>
      <c r="AD20" s="544">
        <f t="shared" si="8"/>
        <v>0</v>
      </c>
      <c r="AE20" s="544">
        <f t="shared" si="9"/>
        <v>0</v>
      </c>
      <c r="AF20" s="964">
        <f t="shared" si="21"/>
        <v>0</v>
      </c>
    </row>
    <row r="21" spans="1:33">
      <c r="A21" s="848">
        <f t="shared" si="0"/>
        <v>13</v>
      </c>
      <c r="B21" s="846" t="s">
        <v>1017</v>
      </c>
      <c r="C21" s="847" t="s">
        <v>98</v>
      </c>
      <c r="D21" s="995">
        <v>2024</v>
      </c>
      <c r="E21" s="962">
        <f>1/365</f>
        <v>2.7397260273972603E-3</v>
      </c>
      <c r="F21" s="965">
        <f>'4b-ADIT Projection Proration'!G21</f>
        <v>-14511.801278334731</v>
      </c>
      <c r="G21" s="966">
        <f t="shared" si="10"/>
        <v>-39.758359666670493</v>
      </c>
      <c r="H21" s="966">
        <f t="shared" si="11"/>
        <v>-1258068.9046043581</v>
      </c>
      <c r="I21" s="540">
        <v>0</v>
      </c>
      <c r="J21" s="966">
        <f t="shared" si="1"/>
        <v>14511.801278334731</v>
      </c>
      <c r="K21" s="966">
        <f t="shared" si="12"/>
        <v>14511.801278334731</v>
      </c>
      <c r="L21" s="966">
        <f t="shared" si="13"/>
        <v>0</v>
      </c>
      <c r="M21" s="966">
        <f t="shared" si="14"/>
        <v>0</v>
      </c>
      <c r="N21" s="967">
        <f t="shared" si="15"/>
        <v>93471.903576342345</v>
      </c>
      <c r="O21" s="965">
        <f>'4b-ADIT Projection Proration'!I21</f>
        <v>0</v>
      </c>
      <c r="P21" s="966">
        <f t="shared" si="2"/>
        <v>0</v>
      </c>
      <c r="Q21" s="966">
        <f t="shared" si="16"/>
        <v>0</v>
      </c>
      <c r="R21" s="540">
        <v>0</v>
      </c>
      <c r="S21" s="966">
        <f t="shared" si="3"/>
        <v>0</v>
      </c>
      <c r="T21" s="966">
        <f t="shared" si="17"/>
        <v>0</v>
      </c>
      <c r="U21" s="966">
        <f t="shared" si="4"/>
        <v>0</v>
      </c>
      <c r="V21" s="966">
        <f t="shared" si="5"/>
        <v>0</v>
      </c>
      <c r="W21" s="967">
        <f t="shared" si="18"/>
        <v>0</v>
      </c>
      <c r="X21" s="965">
        <f>'4b-ADIT Projection Proration'!K21</f>
        <v>0</v>
      </c>
      <c r="Y21" s="966">
        <f t="shared" si="6"/>
        <v>0</v>
      </c>
      <c r="Z21" s="966">
        <f t="shared" si="19"/>
        <v>0</v>
      </c>
      <c r="AA21" s="540">
        <v>0</v>
      </c>
      <c r="AB21" s="966">
        <f t="shared" si="7"/>
        <v>0</v>
      </c>
      <c r="AC21" s="966">
        <f t="shared" si="20"/>
        <v>0</v>
      </c>
      <c r="AD21" s="966">
        <f t="shared" si="8"/>
        <v>0</v>
      </c>
      <c r="AE21" s="966">
        <f t="shared" si="9"/>
        <v>0</v>
      </c>
      <c r="AF21" s="967">
        <f t="shared" si="21"/>
        <v>0</v>
      </c>
    </row>
    <row r="22" spans="1:33">
      <c r="A22" s="848">
        <f t="shared" si="0"/>
        <v>14</v>
      </c>
      <c r="B22" s="849" t="s">
        <v>1018</v>
      </c>
      <c r="C22" s="847"/>
      <c r="D22" s="762"/>
      <c r="E22" s="847"/>
      <c r="F22" s="963">
        <f t="shared" ref="F22:M22" si="22">SUM(F9:F21)</f>
        <v>-174141.61534001678</v>
      </c>
      <c r="G22" s="544">
        <f t="shared" si="22"/>
        <v>-80669.711763674437</v>
      </c>
      <c r="H22" s="544"/>
      <c r="I22" s="544">
        <f t="shared" si="22"/>
        <v>0</v>
      </c>
      <c r="J22" s="544">
        <f t="shared" si="22"/>
        <v>174141.61534001678</v>
      </c>
      <c r="K22" s="544">
        <f t="shared" si="22"/>
        <v>174141.61534001678</v>
      </c>
      <c r="L22" s="544">
        <f t="shared" si="22"/>
        <v>0</v>
      </c>
      <c r="M22" s="544">
        <f t="shared" si="22"/>
        <v>0</v>
      </c>
      <c r="N22" s="964"/>
      <c r="O22" s="963">
        <f t="shared" ref="O22:P22" si="23">SUM(O9:O21)</f>
        <v>0</v>
      </c>
      <c r="P22" s="544">
        <f t="shared" si="23"/>
        <v>0</v>
      </c>
      <c r="Q22" s="544"/>
      <c r="R22" s="544">
        <f t="shared" ref="R22:V22" si="24">SUM(R9:R21)</f>
        <v>0</v>
      </c>
      <c r="S22" s="544">
        <f t="shared" si="24"/>
        <v>0</v>
      </c>
      <c r="T22" s="544">
        <f t="shared" si="24"/>
        <v>0</v>
      </c>
      <c r="U22" s="544">
        <f t="shared" si="24"/>
        <v>0</v>
      </c>
      <c r="V22" s="544">
        <f t="shared" si="24"/>
        <v>0</v>
      </c>
      <c r="W22" s="964"/>
      <c r="X22" s="963">
        <f t="shared" ref="X22:Y22" si="25">SUM(X9:X21)</f>
        <v>0</v>
      </c>
      <c r="Y22" s="544">
        <f t="shared" si="25"/>
        <v>0</v>
      </c>
      <c r="Z22" s="544"/>
      <c r="AA22" s="544">
        <f t="shared" ref="AA22:AE22" si="26">SUM(AA9:AA21)</f>
        <v>0</v>
      </c>
      <c r="AB22" s="544">
        <f t="shared" si="26"/>
        <v>0</v>
      </c>
      <c r="AC22" s="544">
        <f t="shared" si="26"/>
        <v>0</v>
      </c>
      <c r="AD22" s="544">
        <f t="shared" si="26"/>
        <v>0</v>
      </c>
      <c r="AE22" s="544">
        <f t="shared" si="26"/>
        <v>0</v>
      </c>
      <c r="AF22" s="964"/>
    </row>
    <row r="23" spans="1:33">
      <c r="A23" s="848"/>
      <c r="B23" s="849"/>
      <c r="C23" s="847"/>
      <c r="E23" s="847"/>
      <c r="F23" s="963"/>
      <c r="G23" s="544"/>
      <c r="H23" s="544"/>
      <c r="I23" s="544"/>
      <c r="J23" s="544"/>
      <c r="K23" s="544"/>
      <c r="L23" s="544"/>
      <c r="M23" s="544"/>
      <c r="N23" s="964"/>
      <c r="O23" s="963"/>
      <c r="P23" s="544"/>
      <c r="Q23" s="544"/>
      <c r="R23" s="544"/>
      <c r="S23" s="544"/>
      <c r="T23" s="544"/>
      <c r="U23" s="544"/>
      <c r="V23" s="544"/>
      <c r="W23" s="964"/>
      <c r="X23" s="963"/>
      <c r="Y23" s="544"/>
      <c r="Z23" s="544"/>
      <c r="AA23" s="544"/>
      <c r="AB23" s="544"/>
      <c r="AC23" s="544"/>
      <c r="AD23" s="544"/>
      <c r="AE23" s="544"/>
      <c r="AF23" s="964"/>
    </row>
    <row r="24" spans="1:33">
      <c r="A24" s="839" t="s">
        <v>1091</v>
      </c>
      <c r="C24" s="847"/>
      <c r="D24" s="842"/>
      <c r="E24" s="951"/>
      <c r="F24" s="963"/>
      <c r="G24" s="544"/>
      <c r="H24" s="544"/>
      <c r="I24" s="544"/>
      <c r="J24" s="544"/>
      <c r="K24" s="544"/>
      <c r="L24" s="544"/>
      <c r="M24" s="544"/>
      <c r="N24" s="964"/>
      <c r="O24" s="963"/>
      <c r="P24" s="544"/>
      <c r="Q24" s="544"/>
      <c r="R24" s="544"/>
      <c r="S24" s="544"/>
      <c r="T24" s="544"/>
      <c r="U24" s="544"/>
      <c r="V24" s="544"/>
      <c r="W24" s="964"/>
      <c r="X24" s="963"/>
      <c r="Y24" s="544"/>
      <c r="Z24" s="544"/>
      <c r="AA24" s="544"/>
      <c r="AB24" s="544"/>
      <c r="AC24" s="544"/>
      <c r="AD24" s="544"/>
      <c r="AE24" s="544"/>
      <c r="AF24" s="964"/>
      <c r="AG24" s="951"/>
    </row>
    <row r="25" spans="1:33">
      <c r="A25" s="848">
        <f>A22+1</f>
        <v>15</v>
      </c>
      <c r="B25" s="846" t="s">
        <v>1020</v>
      </c>
      <c r="C25" s="847" t="s">
        <v>98</v>
      </c>
      <c r="D25" s="995">
        <f>D9</f>
        <v>2023</v>
      </c>
      <c r="E25" s="962">
        <f>365/365</f>
        <v>1</v>
      </c>
      <c r="F25" s="963"/>
      <c r="G25" s="544"/>
      <c r="H25" s="544">
        <f>'4c- ADIT BOY'!E74</f>
        <v>-126071.83442229188</v>
      </c>
      <c r="I25" s="544"/>
      <c r="J25" s="544"/>
      <c r="K25" s="544"/>
      <c r="L25" s="544"/>
      <c r="M25" s="544"/>
      <c r="N25" s="964"/>
      <c r="O25" s="963"/>
      <c r="P25" s="544"/>
      <c r="Q25" s="544">
        <f>'4c- ADIT BOY'!F74</f>
        <v>0</v>
      </c>
      <c r="R25" s="544"/>
      <c r="S25" s="544"/>
      <c r="T25" s="544"/>
      <c r="U25" s="544"/>
      <c r="V25" s="544"/>
      <c r="W25" s="964"/>
      <c r="X25" s="963"/>
      <c r="Y25" s="544"/>
      <c r="Z25" s="544">
        <f>'4c- ADIT BOY'!G74</f>
        <v>0</v>
      </c>
      <c r="AA25" s="544"/>
      <c r="AB25" s="544"/>
      <c r="AC25" s="544"/>
      <c r="AD25" s="544"/>
      <c r="AE25" s="544"/>
      <c r="AF25" s="964"/>
    </row>
    <row r="26" spans="1:33">
      <c r="A26" s="848">
        <f t="shared" ref="A26:A38" si="27">+A25+1</f>
        <v>16</v>
      </c>
      <c r="B26" s="846" t="s">
        <v>1017</v>
      </c>
      <c r="C26" s="847" t="s">
        <v>105</v>
      </c>
      <c r="D26" s="995">
        <f t="shared" ref="D26:D37" si="28">D10</f>
        <v>2024</v>
      </c>
      <c r="E26" s="962">
        <f>335/365</f>
        <v>0.9178082191780822</v>
      </c>
      <c r="F26" s="963">
        <f>'4b-ADIT Projection Proration'!G26</f>
        <v>0</v>
      </c>
      <c r="G26" s="544">
        <f t="shared" ref="G26:G37" si="29">$E26*F26</f>
        <v>0</v>
      </c>
      <c r="H26" s="544">
        <f t="shared" ref="H26:H37" si="30">+G26+H25</f>
        <v>-126071.83442229188</v>
      </c>
      <c r="I26" s="538">
        <v>0</v>
      </c>
      <c r="J26" s="544">
        <f t="shared" ref="J26:J37" si="31">I26-F26</f>
        <v>0</v>
      </c>
      <c r="K26" s="544">
        <f t="shared" ref="K26:K37" si="32">IF(J26&gt;=0,+J26,0)</f>
        <v>0</v>
      </c>
      <c r="L26" s="544">
        <f t="shared" ref="L26:L37" si="33">IF(K26&gt;0,0,IF(I26&lt;0,0,(-(J26)*($E26))))</f>
        <v>0</v>
      </c>
      <c r="M26" s="544">
        <f t="shared" ref="M26:M37" si="34">IF(K26&gt;0,0,IF(I26&gt;0,0,(-(J26)*($E26))))</f>
        <v>0</v>
      </c>
      <c r="N26" s="964">
        <f t="shared" ref="N26:N37" si="35">IF(I26&lt;0,N25+M26,N25+$G26+K26-L26)</f>
        <v>0</v>
      </c>
      <c r="O26" s="963">
        <f>'4b-ADIT Projection Proration'!I26</f>
        <v>0</v>
      </c>
      <c r="P26" s="544">
        <f t="shared" ref="P26:P37" si="36">$E26*O26</f>
        <v>0</v>
      </c>
      <c r="Q26" s="544">
        <f t="shared" ref="Q26:Q37" si="37">+P26+Q25</f>
        <v>0</v>
      </c>
      <c r="R26" s="538">
        <v>0</v>
      </c>
      <c r="S26" s="544">
        <f t="shared" ref="S26:S37" si="38">R26-O26</f>
        <v>0</v>
      </c>
      <c r="T26" s="544">
        <f t="shared" ref="T26:T37" si="39">IF(S26&gt;=0,+S26,0)</f>
        <v>0</v>
      </c>
      <c r="U26" s="544">
        <f t="shared" ref="U26:U37" si="40">IF(T26&gt;0,0,IF(R26&lt;0,0,(-(S26)*($E26))))</f>
        <v>0</v>
      </c>
      <c r="V26" s="544">
        <f t="shared" ref="V26:V37" si="41">IF(T26&gt;0,0,IF(R26&gt;0,0,(-(S26)*($E26))))</f>
        <v>0</v>
      </c>
      <c r="W26" s="964">
        <f t="shared" ref="W26:W37" si="42">IF(R26&lt;0,W25+V26,W25+P26+T26-U26)</f>
        <v>0</v>
      </c>
      <c r="X26" s="963">
        <f>'4b-ADIT Projection Proration'!K26</f>
        <v>0</v>
      </c>
      <c r="Y26" s="544">
        <f t="shared" ref="Y26:Y37" si="43">$E26*X26</f>
        <v>0</v>
      </c>
      <c r="Z26" s="544">
        <f t="shared" ref="Z26:Z37" si="44">+Y26+Z25</f>
        <v>0</v>
      </c>
      <c r="AA26" s="538">
        <v>0</v>
      </c>
      <c r="AB26" s="544">
        <f t="shared" ref="AB26:AB37" si="45">AA26-X26</f>
        <v>0</v>
      </c>
      <c r="AC26" s="544">
        <f t="shared" ref="AC26:AC37" si="46">IF(AB26&gt;=0,+AB26,0)</f>
        <v>0</v>
      </c>
      <c r="AD26" s="544">
        <f t="shared" ref="AD26:AD37" si="47">IF(AC26&gt;0,0,IF(AA26&lt;0,0,(-(AB26)*($E26))))</f>
        <v>0</v>
      </c>
      <c r="AE26" s="544">
        <f t="shared" ref="AE26:AE37" si="48">IF(AC26&gt;0,0,IF(AA26&gt;0,0,(-(AB26)*($E26))))</f>
        <v>0</v>
      </c>
      <c r="AF26" s="964">
        <f t="shared" ref="AF26:AF37" si="49">IF(AA26&lt;0,AF25+AE26,AF25+Y26+AC26-AD26)</f>
        <v>0</v>
      </c>
    </row>
    <row r="27" spans="1:33">
      <c r="A27" s="848">
        <f t="shared" si="27"/>
        <v>17</v>
      </c>
      <c r="B27" s="846" t="s">
        <v>1017</v>
      </c>
      <c r="C27" s="847" t="s">
        <v>104</v>
      </c>
      <c r="D27" s="995">
        <f t="shared" si="28"/>
        <v>2024</v>
      </c>
      <c r="E27" s="962">
        <f>307/365</f>
        <v>0.84109589041095889</v>
      </c>
      <c r="F27" s="963">
        <f>'4b-ADIT Projection Proration'!G27</f>
        <v>0</v>
      </c>
      <c r="G27" s="544">
        <f t="shared" si="29"/>
        <v>0</v>
      </c>
      <c r="H27" s="544">
        <f t="shared" si="30"/>
        <v>-126071.83442229188</v>
      </c>
      <c r="I27" s="538">
        <v>0</v>
      </c>
      <c r="J27" s="544">
        <f t="shared" si="31"/>
        <v>0</v>
      </c>
      <c r="K27" s="544">
        <f t="shared" si="32"/>
        <v>0</v>
      </c>
      <c r="L27" s="544">
        <f t="shared" si="33"/>
        <v>0</v>
      </c>
      <c r="M27" s="544">
        <f t="shared" si="34"/>
        <v>0</v>
      </c>
      <c r="N27" s="964">
        <f t="shared" si="35"/>
        <v>0</v>
      </c>
      <c r="O27" s="963">
        <f>'4b-ADIT Projection Proration'!I27</f>
        <v>0</v>
      </c>
      <c r="P27" s="544">
        <f t="shared" si="36"/>
        <v>0</v>
      </c>
      <c r="Q27" s="544">
        <f t="shared" si="37"/>
        <v>0</v>
      </c>
      <c r="R27" s="538">
        <v>0</v>
      </c>
      <c r="S27" s="544">
        <f t="shared" si="38"/>
        <v>0</v>
      </c>
      <c r="T27" s="544">
        <f t="shared" si="39"/>
        <v>0</v>
      </c>
      <c r="U27" s="544">
        <f t="shared" si="40"/>
        <v>0</v>
      </c>
      <c r="V27" s="544">
        <f t="shared" si="41"/>
        <v>0</v>
      </c>
      <c r="W27" s="964">
        <f t="shared" si="42"/>
        <v>0</v>
      </c>
      <c r="X27" s="963">
        <f>'4b-ADIT Projection Proration'!K27</f>
        <v>0</v>
      </c>
      <c r="Y27" s="544">
        <f t="shared" si="43"/>
        <v>0</v>
      </c>
      <c r="Z27" s="544">
        <f t="shared" si="44"/>
        <v>0</v>
      </c>
      <c r="AA27" s="538">
        <v>0</v>
      </c>
      <c r="AB27" s="544">
        <f t="shared" si="45"/>
        <v>0</v>
      </c>
      <c r="AC27" s="544">
        <f t="shared" si="46"/>
        <v>0</v>
      </c>
      <c r="AD27" s="544">
        <f t="shared" si="47"/>
        <v>0</v>
      </c>
      <c r="AE27" s="544">
        <f t="shared" si="48"/>
        <v>0</v>
      </c>
      <c r="AF27" s="964">
        <f t="shared" si="49"/>
        <v>0</v>
      </c>
    </row>
    <row r="28" spans="1:33">
      <c r="A28" s="848">
        <f t="shared" si="27"/>
        <v>18</v>
      </c>
      <c r="B28" s="846" t="s">
        <v>1017</v>
      </c>
      <c r="C28" s="847" t="s">
        <v>103</v>
      </c>
      <c r="D28" s="995">
        <f t="shared" si="28"/>
        <v>2024</v>
      </c>
      <c r="E28" s="962">
        <f>276/365</f>
        <v>0.75616438356164384</v>
      </c>
      <c r="F28" s="963">
        <f>'4b-ADIT Projection Proration'!G28</f>
        <v>0</v>
      </c>
      <c r="G28" s="544">
        <f t="shared" si="29"/>
        <v>0</v>
      </c>
      <c r="H28" s="544">
        <f t="shared" si="30"/>
        <v>-126071.83442229188</v>
      </c>
      <c r="I28" s="538">
        <v>0</v>
      </c>
      <c r="J28" s="544">
        <f t="shared" si="31"/>
        <v>0</v>
      </c>
      <c r="K28" s="544">
        <f t="shared" si="32"/>
        <v>0</v>
      </c>
      <c r="L28" s="544">
        <f t="shared" si="33"/>
        <v>0</v>
      </c>
      <c r="M28" s="544">
        <f t="shared" si="34"/>
        <v>0</v>
      </c>
      <c r="N28" s="964">
        <f t="shared" si="35"/>
        <v>0</v>
      </c>
      <c r="O28" s="963">
        <f>'4b-ADIT Projection Proration'!I28</f>
        <v>0</v>
      </c>
      <c r="P28" s="544">
        <f t="shared" si="36"/>
        <v>0</v>
      </c>
      <c r="Q28" s="544">
        <f t="shared" si="37"/>
        <v>0</v>
      </c>
      <c r="R28" s="538">
        <v>0</v>
      </c>
      <c r="S28" s="544">
        <f t="shared" si="38"/>
        <v>0</v>
      </c>
      <c r="T28" s="544">
        <f t="shared" si="39"/>
        <v>0</v>
      </c>
      <c r="U28" s="544">
        <f t="shared" si="40"/>
        <v>0</v>
      </c>
      <c r="V28" s="544">
        <f t="shared" si="41"/>
        <v>0</v>
      </c>
      <c r="W28" s="964">
        <f t="shared" si="42"/>
        <v>0</v>
      </c>
      <c r="X28" s="963">
        <f>'4b-ADIT Projection Proration'!K28</f>
        <v>0</v>
      </c>
      <c r="Y28" s="544">
        <f t="shared" si="43"/>
        <v>0</v>
      </c>
      <c r="Z28" s="544">
        <f t="shared" si="44"/>
        <v>0</v>
      </c>
      <c r="AA28" s="538">
        <v>0</v>
      </c>
      <c r="AB28" s="544">
        <f t="shared" si="45"/>
        <v>0</v>
      </c>
      <c r="AC28" s="544">
        <f t="shared" si="46"/>
        <v>0</v>
      </c>
      <c r="AD28" s="544">
        <f t="shared" si="47"/>
        <v>0</v>
      </c>
      <c r="AE28" s="544">
        <f t="shared" si="48"/>
        <v>0</v>
      </c>
      <c r="AF28" s="964">
        <f t="shared" si="49"/>
        <v>0</v>
      </c>
    </row>
    <row r="29" spans="1:33">
      <c r="A29" s="848">
        <f t="shared" si="27"/>
        <v>19</v>
      </c>
      <c r="B29" s="846" t="s">
        <v>1017</v>
      </c>
      <c r="C29" s="847" t="s">
        <v>95</v>
      </c>
      <c r="D29" s="995">
        <f t="shared" si="28"/>
        <v>2024</v>
      </c>
      <c r="E29" s="962">
        <f>246/365</f>
        <v>0.67397260273972603</v>
      </c>
      <c r="F29" s="963">
        <f>'4b-ADIT Projection Proration'!G29</f>
        <v>0</v>
      </c>
      <c r="G29" s="544">
        <f t="shared" si="29"/>
        <v>0</v>
      </c>
      <c r="H29" s="544">
        <f t="shared" si="30"/>
        <v>-126071.83442229188</v>
      </c>
      <c r="I29" s="538">
        <v>0</v>
      </c>
      <c r="J29" s="544">
        <f t="shared" si="31"/>
        <v>0</v>
      </c>
      <c r="K29" s="544">
        <f t="shared" si="32"/>
        <v>0</v>
      </c>
      <c r="L29" s="544">
        <f t="shared" si="33"/>
        <v>0</v>
      </c>
      <c r="M29" s="544">
        <f t="shared" si="34"/>
        <v>0</v>
      </c>
      <c r="N29" s="964">
        <f t="shared" si="35"/>
        <v>0</v>
      </c>
      <c r="O29" s="963">
        <f>'4b-ADIT Projection Proration'!I29</f>
        <v>0</v>
      </c>
      <c r="P29" s="544">
        <f t="shared" si="36"/>
        <v>0</v>
      </c>
      <c r="Q29" s="544">
        <f t="shared" si="37"/>
        <v>0</v>
      </c>
      <c r="R29" s="538">
        <v>0</v>
      </c>
      <c r="S29" s="544">
        <f t="shared" si="38"/>
        <v>0</v>
      </c>
      <c r="T29" s="544">
        <f t="shared" si="39"/>
        <v>0</v>
      </c>
      <c r="U29" s="544">
        <f t="shared" si="40"/>
        <v>0</v>
      </c>
      <c r="V29" s="544">
        <f t="shared" si="41"/>
        <v>0</v>
      </c>
      <c r="W29" s="964">
        <f t="shared" si="42"/>
        <v>0</v>
      </c>
      <c r="X29" s="963">
        <f>'4b-ADIT Projection Proration'!K29</f>
        <v>0</v>
      </c>
      <c r="Y29" s="544">
        <f t="shared" si="43"/>
        <v>0</v>
      </c>
      <c r="Z29" s="544">
        <f t="shared" si="44"/>
        <v>0</v>
      </c>
      <c r="AA29" s="538">
        <v>0</v>
      </c>
      <c r="AB29" s="544">
        <f t="shared" si="45"/>
        <v>0</v>
      </c>
      <c r="AC29" s="544">
        <f t="shared" si="46"/>
        <v>0</v>
      </c>
      <c r="AD29" s="544">
        <f t="shared" si="47"/>
        <v>0</v>
      </c>
      <c r="AE29" s="544">
        <f t="shared" si="48"/>
        <v>0</v>
      </c>
      <c r="AF29" s="964">
        <f t="shared" si="49"/>
        <v>0</v>
      </c>
    </row>
    <row r="30" spans="1:33">
      <c r="A30" s="848">
        <f t="shared" si="27"/>
        <v>20</v>
      </c>
      <c r="B30" s="846" t="s">
        <v>1017</v>
      </c>
      <c r="C30" s="847" t="s">
        <v>92</v>
      </c>
      <c r="D30" s="995">
        <f t="shared" si="28"/>
        <v>2024</v>
      </c>
      <c r="E30" s="962">
        <f>215/365</f>
        <v>0.58904109589041098</v>
      </c>
      <c r="F30" s="963">
        <f>'4b-ADIT Projection Proration'!G30</f>
        <v>0</v>
      </c>
      <c r="G30" s="544">
        <f t="shared" si="29"/>
        <v>0</v>
      </c>
      <c r="H30" s="544">
        <f t="shared" si="30"/>
        <v>-126071.83442229188</v>
      </c>
      <c r="I30" s="538">
        <v>0</v>
      </c>
      <c r="J30" s="544">
        <f t="shared" si="31"/>
        <v>0</v>
      </c>
      <c r="K30" s="544">
        <f t="shared" si="32"/>
        <v>0</v>
      </c>
      <c r="L30" s="544">
        <f t="shared" si="33"/>
        <v>0</v>
      </c>
      <c r="M30" s="544">
        <f t="shared" si="34"/>
        <v>0</v>
      </c>
      <c r="N30" s="964">
        <f t="shared" si="35"/>
        <v>0</v>
      </c>
      <c r="O30" s="963">
        <f>'4b-ADIT Projection Proration'!I30</f>
        <v>0</v>
      </c>
      <c r="P30" s="544">
        <f t="shared" si="36"/>
        <v>0</v>
      </c>
      <c r="Q30" s="544">
        <f t="shared" si="37"/>
        <v>0</v>
      </c>
      <c r="R30" s="538">
        <v>0</v>
      </c>
      <c r="S30" s="544">
        <f t="shared" si="38"/>
        <v>0</v>
      </c>
      <c r="T30" s="544">
        <f t="shared" si="39"/>
        <v>0</v>
      </c>
      <c r="U30" s="544">
        <f t="shared" si="40"/>
        <v>0</v>
      </c>
      <c r="V30" s="544">
        <f t="shared" si="41"/>
        <v>0</v>
      </c>
      <c r="W30" s="964">
        <f t="shared" si="42"/>
        <v>0</v>
      </c>
      <c r="X30" s="963">
        <f>'4b-ADIT Projection Proration'!K30</f>
        <v>0</v>
      </c>
      <c r="Y30" s="544">
        <f t="shared" si="43"/>
        <v>0</v>
      </c>
      <c r="Z30" s="544">
        <f t="shared" si="44"/>
        <v>0</v>
      </c>
      <c r="AA30" s="538">
        <v>0</v>
      </c>
      <c r="AB30" s="544">
        <f t="shared" si="45"/>
        <v>0</v>
      </c>
      <c r="AC30" s="544">
        <f t="shared" si="46"/>
        <v>0</v>
      </c>
      <c r="AD30" s="544">
        <f t="shared" si="47"/>
        <v>0</v>
      </c>
      <c r="AE30" s="544">
        <f t="shared" si="48"/>
        <v>0</v>
      </c>
      <c r="AF30" s="964">
        <f t="shared" si="49"/>
        <v>0</v>
      </c>
    </row>
    <row r="31" spans="1:33">
      <c r="A31" s="848">
        <f t="shared" si="27"/>
        <v>21</v>
      </c>
      <c r="B31" s="846" t="s">
        <v>1017</v>
      </c>
      <c r="C31" s="847" t="s">
        <v>145</v>
      </c>
      <c r="D31" s="995">
        <f t="shared" si="28"/>
        <v>2024</v>
      </c>
      <c r="E31" s="962">
        <f>185/365</f>
        <v>0.50684931506849318</v>
      </c>
      <c r="F31" s="963">
        <f>'4b-ADIT Projection Proration'!G31</f>
        <v>0</v>
      </c>
      <c r="G31" s="544">
        <f t="shared" si="29"/>
        <v>0</v>
      </c>
      <c r="H31" s="544">
        <f t="shared" si="30"/>
        <v>-126071.83442229188</v>
      </c>
      <c r="I31" s="538">
        <v>0</v>
      </c>
      <c r="J31" s="544">
        <f t="shared" si="31"/>
        <v>0</v>
      </c>
      <c r="K31" s="544">
        <f t="shared" si="32"/>
        <v>0</v>
      </c>
      <c r="L31" s="544">
        <f t="shared" si="33"/>
        <v>0</v>
      </c>
      <c r="M31" s="544">
        <f t="shared" si="34"/>
        <v>0</v>
      </c>
      <c r="N31" s="964">
        <f t="shared" si="35"/>
        <v>0</v>
      </c>
      <c r="O31" s="963">
        <f>'4b-ADIT Projection Proration'!I31</f>
        <v>0</v>
      </c>
      <c r="P31" s="544">
        <f t="shared" si="36"/>
        <v>0</v>
      </c>
      <c r="Q31" s="544">
        <f t="shared" si="37"/>
        <v>0</v>
      </c>
      <c r="R31" s="538">
        <v>0</v>
      </c>
      <c r="S31" s="544">
        <f t="shared" si="38"/>
        <v>0</v>
      </c>
      <c r="T31" s="544">
        <f t="shared" si="39"/>
        <v>0</v>
      </c>
      <c r="U31" s="544">
        <f t="shared" si="40"/>
        <v>0</v>
      </c>
      <c r="V31" s="544">
        <f t="shared" si="41"/>
        <v>0</v>
      </c>
      <c r="W31" s="964">
        <f t="shared" si="42"/>
        <v>0</v>
      </c>
      <c r="X31" s="963">
        <f>'4b-ADIT Projection Proration'!K31</f>
        <v>0</v>
      </c>
      <c r="Y31" s="544">
        <f t="shared" si="43"/>
        <v>0</v>
      </c>
      <c r="Z31" s="544">
        <f t="shared" si="44"/>
        <v>0</v>
      </c>
      <c r="AA31" s="538">
        <v>0</v>
      </c>
      <c r="AB31" s="544">
        <f t="shared" si="45"/>
        <v>0</v>
      </c>
      <c r="AC31" s="544">
        <f t="shared" si="46"/>
        <v>0</v>
      </c>
      <c r="AD31" s="544">
        <f t="shared" si="47"/>
        <v>0</v>
      </c>
      <c r="AE31" s="544">
        <f t="shared" si="48"/>
        <v>0</v>
      </c>
      <c r="AF31" s="964">
        <f t="shared" si="49"/>
        <v>0</v>
      </c>
    </row>
    <row r="32" spans="1:33">
      <c r="A32" s="848">
        <f t="shared" si="27"/>
        <v>22</v>
      </c>
      <c r="B32" s="846" t="s">
        <v>1017</v>
      </c>
      <c r="C32" s="847" t="s">
        <v>102</v>
      </c>
      <c r="D32" s="995">
        <f t="shared" si="28"/>
        <v>2024</v>
      </c>
      <c r="E32" s="962">
        <f>154/365</f>
        <v>0.42191780821917807</v>
      </c>
      <c r="F32" s="963">
        <f>'4b-ADIT Projection Proration'!G32</f>
        <v>0</v>
      </c>
      <c r="G32" s="544">
        <f t="shared" si="29"/>
        <v>0</v>
      </c>
      <c r="H32" s="544">
        <f t="shared" si="30"/>
        <v>-126071.83442229188</v>
      </c>
      <c r="I32" s="538">
        <v>0</v>
      </c>
      <c r="J32" s="544">
        <f t="shared" si="31"/>
        <v>0</v>
      </c>
      <c r="K32" s="544">
        <f t="shared" si="32"/>
        <v>0</v>
      </c>
      <c r="L32" s="544">
        <f t="shared" si="33"/>
        <v>0</v>
      </c>
      <c r="M32" s="544">
        <f t="shared" si="34"/>
        <v>0</v>
      </c>
      <c r="N32" s="964">
        <f t="shared" si="35"/>
        <v>0</v>
      </c>
      <c r="O32" s="963">
        <f>'4b-ADIT Projection Proration'!I32</f>
        <v>0</v>
      </c>
      <c r="P32" s="544">
        <f t="shared" si="36"/>
        <v>0</v>
      </c>
      <c r="Q32" s="544">
        <f t="shared" si="37"/>
        <v>0</v>
      </c>
      <c r="R32" s="538">
        <v>0</v>
      </c>
      <c r="S32" s="544">
        <f t="shared" si="38"/>
        <v>0</v>
      </c>
      <c r="T32" s="544">
        <f t="shared" si="39"/>
        <v>0</v>
      </c>
      <c r="U32" s="544">
        <f t="shared" si="40"/>
        <v>0</v>
      </c>
      <c r="V32" s="544">
        <f t="shared" si="41"/>
        <v>0</v>
      </c>
      <c r="W32" s="964">
        <f t="shared" si="42"/>
        <v>0</v>
      </c>
      <c r="X32" s="963">
        <f>'4b-ADIT Projection Proration'!K32</f>
        <v>0</v>
      </c>
      <c r="Y32" s="544">
        <f t="shared" si="43"/>
        <v>0</v>
      </c>
      <c r="Z32" s="544">
        <f t="shared" si="44"/>
        <v>0</v>
      </c>
      <c r="AA32" s="538">
        <v>0</v>
      </c>
      <c r="AB32" s="544">
        <f t="shared" si="45"/>
        <v>0</v>
      </c>
      <c r="AC32" s="544">
        <f t="shared" si="46"/>
        <v>0</v>
      </c>
      <c r="AD32" s="544">
        <f t="shared" si="47"/>
        <v>0</v>
      </c>
      <c r="AE32" s="544">
        <f t="shared" si="48"/>
        <v>0</v>
      </c>
      <c r="AF32" s="964">
        <f t="shared" si="49"/>
        <v>0</v>
      </c>
    </row>
    <row r="33" spans="1:33" s="847" customFormat="1">
      <c r="A33" s="848">
        <f t="shared" si="27"/>
        <v>23</v>
      </c>
      <c r="B33" s="846" t="s">
        <v>1017</v>
      </c>
      <c r="C33" s="847" t="s">
        <v>101</v>
      </c>
      <c r="D33" s="995">
        <f t="shared" si="28"/>
        <v>2024</v>
      </c>
      <c r="E33" s="962">
        <f>123/365</f>
        <v>0.33698630136986302</v>
      </c>
      <c r="F33" s="963">
        <f>'4b-ADIT Projection Proration'!G33</f>
        <v>0</v>
      </c>
      <c r="G33" s="544">
        <f t="shared" si="29"/>
        <v>0</v>
      </c>
      <c r="H33" s="544">
        <f t="shared" si="30"/>
        <v>-126071.83442229188</v>
      </c>
      <c r="I33" s="538">
        <v>0</v>
      </c>
      <c r="J33" s="544">
        <f t="shared" si="31"/>
        <v>0</v>
      </c>
      <c r="K33" s="544">
        <f t="shared" si="32"/>
        <v>0</v>
      </c>
      <c r="L33" s="544">
        <f t="shared" si="33"/>
        <v>0</v>
      </c>
      <c r="M33" s="544">
        <f t="shared" si="34"/>
        <v>0</v>
      </c>
      <c r="N33" s="964">
        <f t="shared" si="35"/>
        <v>0</v>
      </c>
      <c r="O33" s="963">
        <f>'4b-ADIT Projection Proration'!I33</f>
        <v>0</v>
      </c>
      <c r="P33" s="544">
        <f t="shared" si="36"/>
        <v>0</v>
      </c>
      <c r="Q33" s="544">
        <f t="shared" si="37"/>
        <v>0</v>
      </c>
      <c r="R33" s="538">
        <v>0</v>
      </c>
      <c r="S33" s="544">
        <f t="shared" si="38"/>
        <v>0</v>
      </c>
      <c r="T33" s="544">
        <f t="shared" si="39"/>
        <v>0</v>
      </c>
      <c r="U33" s="544">
        <f t="shared" si="40"/>
        <v>0</v>
      </c>
      <c r="V33" s="544">
        <f t="shared" si="41"/>
        <v>0</v>
      </c>
      <c r="W33" s="964">
        <f t="shared" si="42"/>
        <v>0</v>
      </c>
      <c r="X33" s="963">
        <f>'4b-ADIT Projection Proration'!K33</f>
        <v>0</v>
      </c>
      <c r="Y33" s="544">
        <f t="shared" si="43"/>
        <v>0</v>
      </c>
      <c r="Z33" s="544">
        <f t="shared" si="44"/>
        <v>0</v>
      </c>
      <c r="AA33" s="538">
        <v>0</v>
      </c>
      <c r="AB33" s="544">
        <f t="shared" si="45"/>
        <v>0</v>
      </c>
      <c r="AC33" s="544">
        <f t="shared" si="46"/>
        <v>0</v>
      </c>
      <c r="AD33" s="544">
        <f t="shared" si="47"/>
        <v>0</v>
      </c>
      <c r="AE33" s="544">
        <f t="shared" si="48"/>
        <v>0</v>
      </c>
      <c r="AF33" s="964">
        <f t="shared" si="49"/>
        <v>0</v>
      </c>
    </row>
    <row r="34" spans="1:33" s="847" customFormat="1">
      <c r="A34" s="848">
        <f t="shared" si="27"/>
        <v>24</v>
      </c>
      <c r="B34" s="846" t="s">
        <v>1017</v>
      </c>
      <c r="C34" s="847" t="s">
        <v>100</v>
      </c>
      <c r="D34" s="995">
        <f t="shared" si="28"/>
        <v>2024</v>
      </c>
      <c r="E34" s="962">
        <f>93/365</f>
        <v>0.25479452054794521</v>
      </c>
      <c r="F34" s="963">
        <f>'4b-ADIT Projection Proration'!G34</f>
        <v>0</v>
      </c>
      <c r="G34" s="544">
        <f t="shared" si="29"/>
        <v>0</v>
      </c>
      <c r="H34" s="544">
        <f t="shared" si="30"/>
        <v>-126071.83442229188</v>
      </c>
      <c r="I34" s="538">
        <v>0</v>
      </c>
      <c r="J34" s="544">
        <f t="shared" si="31"/>
        <v>0</v>
      </c>
      <c r="K34" s="544">
        <f t="shared" si="32"/>
        <v>0</v>
      </c>
      <c r="L34" s="544">
        <f t="shared" si="33"/>
        <v>0</v>
      </c>
      <c r="M34" s="544">
        <f t="shared" si="34"/>
        <v>0</v>
      </c>
      <c r="N34" s="964">
        <f t="shared" si="35"/>
        <v>0</v>
      </c>
      <c r="O34" s="963">
        <f>'4b-ADIT Projection Proration'!I34</f>
        <v>0</v>
      </c>
      <c r="P34" s="544">
        <f t="shared" si="36"/>
        <v>0</v>
      </c>
      <c r="Q34" s="544">
        <f t="shared" si="37"/>
        <v>0</v>
      </c>
      <c r="R34" s="538">
        <v>0</v>
      </c>
      <c r="S34" s="544">
        <f t="shared" si="38"/>
        <v>0</v>
      </c>
      <c r="T34" s="544">
        <f t="shared" si="39"/>
        <v>0</v>
      </c>
      <c r="U34" s="544">
        <f t="shared" si="40"/>
        <v>0</v>
      </c>
      <c r="V34" s="544">
        <f t="shared" si="41"/>
        <v>0</v>
      </c>
      <c r="W34" s="964">
        <f t="shared" si="42"/>
        <v>0</v>
      </c>
      <c r="X34" s="963">
        <f>'4b-ADIT Projection Proration'!K34</f>
        <v>0</v>
      </c>
      <c r="Y34" s="544">
        <f t="shared" si="43"/>
        <v>0</v>
      </c>
      <c r="Z34" s="544">
        <f t="shared" si="44"/>
        <v>0</v>
      </c>
      <c r="AA34" s="538">
        <v>0</v>
      </c>
      <c r="AB34" s="544">
        <f t="shared" si="45"/>
        <v>0</v>
      </c>
      <c r="AC34" s="544">
        <f t="shared" si="46"/>
        <v>0</v>
      </c>
      <c r="AD34" s="544">
        <f t="shared" si="47"/>
        <v>0</v>
      </c>
      <c r="AE34" s="544">
        <f t="shared" si="48"/>
        <v>0</v>
      </c>
      <c r="AF34" s="964">
        <f t="shared" si="49"/>
        <v>0</v>
      </c>
    </row>
    <row r="35" spans="1:33">
      <c r="A35" s="848">
        <f t="shared" si="27"/>
        <v>25</v>
      </c>
      <c r="B35" s="846" t="s">
        <v>1017</v>
      </c>
      <c r="C35" s="847" t="s">
        <v>106</v>
      </c>
      <c r="D35" s="995">
        <f t="shared" si="28"/>
        <v>2024</v>
      </c>
      <c r="E35" s="962">
        <f>62/365</f>
        <v>0.16986301369863013</v>
      </c>
      <c r="F35" s="963">
        <f>'4b-ADIT Projection Proration'!G35</f>
        <v>0</v>
      </c>
      <c r="G35" s="544">
        <f t="shared" si="29"/>
        <v>0</v>
      </c>
      <c r="H35" s="544">
        <f t="shared" si="30"/>
        <v>-126071.83442229188</v>
      </c>
      <c r="I35" s="538">
        <v>0</v>
      </c>
      <c r="J35" s="544">
        <f t="shared" si="31"/>
        <v>0</v>
      </c>
      <c r="K35" s="544">
        <f t="shared" si="32"/>
        <v>0</v>
      </c>
      <c r="L35" s="544">
        <f t="shared" si="33"/>
        <v>0</v>
      </c>
      <c r="M35" s="544">
        <f t="shared" si="34"/>
        <v>0</v>
      </c>
      <c r="N35" s="964">
        <f t="shared" si="35"/>
        <v>0</v>
      </c>
      <c r="O35" s="963">
        <f>'4b-ADIT Projection Proration'!I35</f>
        <v>0</v>
      </c>
      <c r="P35" s="544">
        <f t="shared" si="36"/>
        <v>0</v>
      </c>
      <c r="Q35" s="544">
        <f t="shared" si="37"/>
        <v>0</v>
      </c>
      <c r="R35" s="538">
        <v>0</v>
      </c>
      <c r="S35" s="544">
        <f t="shared" si="38"/>
        <v>0</v>
      </c>
      <c r="T35" s="544">
        <f t="shared" si="39"/>
        <v>0</v>
      </c>
      <c r="U35" s="544">
        <f t="shared" si="40"/>
        <v>0</v>
      </c>
      <c r="V35" s="544">
        <f t="shared" si="41"/>
        <v>0</v>
      </c>
      <c r="W35" s="964">
        <f t="shared" si="42"/>
        <v>0</v>
      </c>
      <c r="X35" s="963">
        <f>'4b-ADIT Projection Proration'!K35</f>
        <v>0</v>
      </c>
      <c r="Y35" s="544">
        <f t="shared" si="43"/>
        <v>0</v>
      </c>
      <c r="Z35" s="544">
        <f t="shared" si="44"/>
        <v>0</v>
      </c>
      <c r="AA35" s="538">
        <v>0</v>
      </c>
      <c r="AB35" s="544">
        <f t="shared" si="45"/>
        <v>0</v>
      </c>
      <c r="AC35" s="544">
        <f t="shared" si="46"/>
        <v>0</v>
      </c>
      <c r="AD35" s="544">
        <f t="shared" si="47"/>
        <v>0</v>
      </c>
      <c r="AE35" s="544">
        <f t="shared" si="48"/>
        <v>0</v>
      </c>
      <c r="AF35" s="964">
        <f t="shared" si="49"/>
        <v>0</v>
      </c>
    </row>
    <row r="36" spans="1:33">
      <c r="A36" s="848">
        <f t="shared" si="27"/>
        <v>26</v>
      </c>
      <c r="B36" s="846" t="s">
        <v>1017</v>
      </c>
      <c r="C36" s="847" t="s">
        <v>99</v>
      </c>
      <c r="D36" s="995">
        <f t="shared" si="28"/>
        <v>2024</v>
      </c>
      <c r="E36" s="962">
        <f>32/365</f>
        <v>8.7671232876712329E-2</v>
      </c>
      <c r="F36" s="963">
        <f>'4b-ADIT Projection Proration'!G36</f>
        <v>0</v>
      </c>
      <c r="G36" s="544">
        <f t="shared" si="29"/>
        <v>0</v>
      </c>
      <c r="H36" s="544">
        <f t="shared" si="30"/>
        <v>-126071.83442229188</v>
      </c>
      <c r="I36" s="538">
        <v>0</v>
      </c>
      <c r="J36" s="544">
        <f t="shared" si="31"/>
        <v>0</v>
      </c>
      <c r="K36" s="544">
        <f t="shared" si="32"/>
        <v>0</v>
      </c>
      <c r="L36" s="544">
        <f t="shared" si="33"/>
        <v>0</v>
      </c>
      <c r="M36" s="544">
        <f t="shared" si="34"/>
        <v>0</v>
      </c>
      <c r="N36" s="964">
        <f t="shared" si="35"/>
        <v>0</v>
      </c>
      <c r="O36" s="963">
        <f>'4b-ADIT Projection Proration'!I36</f>
        <v>0</v>
      </c>
      <c r="P36" s="544">
        <f t="shared" si="36"/>
        <v>0</v>
      </c>
      <c r="Q36" s="544">
        <f t="shared" si="37"/>
        <v>0</v>
      </c>
      <c r="R36" s="538">
        <v>0</v>
      </c>
      <c r="S36" s="544">
        <f t="shared" si="38"/>
        <v>0</v>
      </c>
      <c r="T36" s="544">
        <f t="shared" si="39"/>
        <v>0</v>
      </c>
      <c r="U36" s="544">
        <f t="shared" si="40"/>
        <v>0</v>
      </c>
      <c r="V36" s="544">
        <f t="shared" si="41"/>
        <v>0</v>
      </c>
      <c r="W36" s="964">
        <f t="shared" si="42"/>
        <v>0</v>
      </c>
      <c r="X36" s="963">
        <f>'4b-ADIT Projection Proration'!K36</f>
        <v>0</v>
      </c>
      <c r="Y36" s="544">
        <f t="shared" si="43"/>
        <v>0</v>
      </c>
      <c r="Z36" s="544">
        <f t="shared" si="44"/>
        <v>0</v>
      </c>
      <c r="AA36" s="538">
        <v>0</v>
      </c>
      <c r="AB36" s="544">
        <f t="shared" si="45"/>
        <v>0</v>
      </c>
      <c r="AC36" s="544">
        <f t="shared" si="46"/>
        <v>0</v>
      </c>
      <c r="AD36" s="544">
        <f t="shared" si="47"/>
        <v>0</v>
      </c>
      <c r="AE36" s="544">
        <f t="shared" si="48"/>
        <v>0</v>
      </c>
      <c r="AF36" s="964">
        <f t="shared" si="49"/>
        <v>0</v>
      </c>
    </row>
    <row r="37" spans="1:33">
      <c r="A37" s="848">
        <f t="shared" si="27"/>
        <v>27</v>
      </c>
      <c r="B37" s="846" t="s">
        <v>1017</v>
      </c>
      <c r="C37" s="847" t="s">
        <v>98</v>
      </c>
      <c r="D37" s="995">
        <f t="shared" si="28"/>
        <v>2024</v>
      </c>
      <c r="E37" s="962">
        <f>1/365</f>
        <v>2.7397260273972603E-3</v>
      </c>
      <c r="F37" s="965">
        <f>'4b-ADIT Projection Proration'!G37</f>
        <v>0</v>
      </c>
      <c r="G37" s="966">
        <f t="shared" si="29"/>
        <v>0</v>
      </c>
      <c r="H37" s="966">
        <f t="shared" si="30"/>
        <v>-126071.83442229188</v>
      </c>
      <c r="I37" s="540">
        <v>0</v>
      </c>
      <c r="J37" s="966">
        <f t="shared" si="31"/>
        <v>0</v>
      </c>
      <c r="K37" s="966">
        <f t="shared" si="32"/>
        <v>0</v>
      </c>
      <c r="L37" s="966">
        <f t="shared" si="33"/>
        <v>0</v>
      </c>
      <c r="M37" s="966">
        <f t="shared" si="34"/>
        <v>0</v>
      </c>
      <c r="N37" s="967">
        <f t="shared" si="35"/>
        <v>0</v>
      </c>
      <c r="O37" s="965">
        <f>'4b-ADIT Projection Proration'!I37</f>
        <v>0</v>
      </c>
      <c r="P37" s="966">
        <f t="shared" si="36"/>
        <v>0</v>
      </c>
      <c r="Q37" s="966">
        <f t="shared" si="37"/>
        <v>0</v>
      </c>
      <c r="R37" s="540">
        <v>0</v>
      </c>
      <c r="S37" s="966">
        <f t="shared" si="38"/>
        <v>0</v>
      </c>
      <c r="T37" s="966">
        <f t="shared" si="39"/>
        <v>0</v>
      </c>
      <c r="U37" s="966">
        <f t="shared" si="40"/>
        <v>0</v>
      </c>
      <c r="V37" s="966">
        <f t="shared" si="41"/>
        <v>0</v>
      </c>
      <c r="W37" s="967">
        <f t="shared" si="42"/>
        <v>0</v>
      </c>
      <c r="X37" s="965">
        <f>'4b-ADIT Projection Proration'!K37</f>
        <v>0</v>
      </c>
      <c r="Y37" s="966">
        <f t="shared" si="43"/>
        <v>0</v>
      </c>
      <c r="Z37" s="966">
        <f t="shared" si="44"/>
        <v>0</v>
      </c>
      <c r="AA37" s="540">
        <v>0</v>
      </c>
      <c r="AB37" s="966">
        <f t="shared" si="45"/>
        <v>0</v>
      </c>
      <c r="AC37" s="966">
        <f t="shared" si="46"/>
        <v>0</v>
      </c>
      <c r="AD37" s="966">
        <f t="shared" si="47"/>
        <v>0</v>
      </c>
      <c r="AE37" s="966">
        <f t="shared" si="48"/>
        <v>0</v>
      </c>
      <c r="AF37" s="967">
        <f t="shared" si="49"/>
        <v>0</v>
      </c>
    </row>
    <row r="38" spans="1:33">
      <c r="A38" s="848">
        <f t="shared" si="27"/>
        <v>28</v>
      </c>
      <c r="B38" s="849" t="s">
        <v>1021</v>
      </c>
      <c r="C38" s="847"/>
      <c r="E38" s="847"/>
      <c r="F38" s="963">
        <f t="shared" ref="F38:M38" si="50">SUM(F25:F37)</f>
        <v>0</v>
      </c>
      <c r="G38" s="968">
        <f t="shared" si="50"/>
        <v>0</v>
      </c>
      <c r="H38" s="544"/>
      <c r="I38" s="544">
        <f t="shared" si="50"/>
        <v>0</v>
      </c>
      <c r="J38" s="544">
        <f t="shared" si="50"/>
        <v>0</v>
      </c>
      <c r="K38" s="544">
        <f t="shared" si="50"/>
        <v>0</v>
      </c>
      <c r="L38" s="544">
        <f t="shared" si="50"/>
        <v>0</v>
      </c>
      <c r="M38" s="544">
        <f t="shared" si="50"/>
        <v>0</v>
      </c>
      <c r="N38" s="964"/>
      <c r="O38" s="963">
        <f t="shared" ref="O38:P38" si="51">SUM(O25:O37)</f>
        <v>0</v>
      </c>
      <c r="P38" s="968">
        <f t="shared" si="51"/>
        <v>0</v>
      </c>
      <c r="Q38" s="544"/>
      <c r="R38" s="544">
        <f t="shared" ref="R38:V38" si="52">SUM(R25:R37)</f>
        <v>0</v>
      </c>
      <c r="S38" s="544">
        <f t="shared" si="52"/>
        <v>0</v>
      </c>
      <c r="T38" s="544">
        <f t="shared" si="52"/>
        <v>0</v>
      </c>
      <c r="U38" s="544">
        <f t="shared" si="52"/>
        <v>0</v>
      </c>
      <c r="V38" s="544">
        <f t="shared" si="52"/>
        <v>0</v>
      </c>
      <c r="W38" s="964"/>
      <c r="X38" s="963">
        <f t="shared" ref="X38:Y38" si="53">SUM(X25:X37)</f>
        <v>0</v>
      </c>
      <c r="Y38" s="968">
        <f t="shared" si="53"/>
        <v>0</v>
      </c>
      <c r="Z38" s="544"/>
      <c r="AA38" s="544">
        <f t="shared" ref="AA38:AE38" si="54">SUM(AA25:AA37)</f>
        <v>0</v>
      </c>
      <c r="AB38" s="544">
        <f t="shared" si="54"/>
        <v>0</v>
      </c>
      <c r="AC38" s="544">
        <f t="shared" si="54"/>
        <v>0</v>
      </c>
      <c r="AD38" s="544">
        <f t="shared" si="54"/>
        <v>0</v>
      </c>
      <c r="AE38" s="544">
        <f t="shared" si="54"/>
        <v>0</v>
      </c>
      <c r="AF38" s="964"/>
    </row>
    <row r="39" spans="1:33">
      <c r="A39" s="848"/>
      <c r="B39" s="849"/>
      <c r="C39" s="847"/>
      <c r="E39" s="847"/>
      <c r="F39" s="963"/>
      <c r="G39" s="544"/>
      <c r="H39" s="544"/>
      <c r="I39" s="544"/>
      <c r="J39" s="544"/>
      <c r="K39" s="544"/>
      <c r="L39" s="544"/>
      <c r="M39" s="544"/>
      <c r="N39" s="964"/>
      <c r="O39" s="963"/>
      <c r="P39" s="544"/>
      <c r="Q39" s="544"/>
      <c r="R39" s="544"/>
      <c r="S39" s="544"/>
      <c r="T39" s="544"/>
      <c r="U39" s="544"/>
      <c r="V39" s="544"/>
      <c r="W39" s="964"/>
      <c r="X39" s="963"/>
      <c r="Y39" s="544"/>
      <c r="Z39" s="544"/>
      <c r="AA39" s="544"/>
      <c r="AB39" s="544"/>
      <c r="AC39" s="544"/>
      <c r="AD39" s="544"/>
      <c r="AE39" s="544"/>
      <c r="AF39" s="964"/>
    </row>
    <row r="40" spans="1:33">
      <c r="A40" s="839" t="s">
        <v>1092</v>
      </c>
      <c r="C40" s="847"/>
      <c r="D40" s="842"/>
      <c r="E40" s="951"/>
      <c r="F40" s="963"/>
      <c r="G40" s="544"/>
      <c r="H40" s="544"/>
      <c r="I40" s="544"/>
      <c r="J40" s="544"/>
      <c r="K40" s="544"/>
      <c r="L40" s="544"/>
      <c r="M40" s="544"/>
      <c r="N40" s="964"/>
      <c r="O40" s="963"/>
      <c r="P40" s="544"/>
      <c r="Q40" s="544"/>
      <c r="R40" s="544"/>
      <c r="S40" s="544"/>
      <c r="T40" s="544"/>
      <c r="U40" s="544"/>
      <c r="V40" s="544"/>
      <c r="W40" s="964"/>
      <c r="X40" s="963"/>
      <c r="Y40" s="544"/>
      <c r="Z40" s="544"/>
      <c r="AA40" s="544"/>
      <c r="AB40" s="544"/>
      <c r="AC40" s="544"/>
      <c r="AD40" s="544"/>
      <c r="AE40" s="544"/>
      <c r="AF40" s="964"/>
      <c r="AG40" s="951"/>
    </row>
    <row r="41" spans="1:33">
      <c r="A41" s="848">
        <f>A38+1</f>
        <v>29</v>
      </c>
      <c r="B41" s="846" t="s">
        <v>1023</v>
      </c>
      <c r="C41" s="847" t="s">
        <v>98</v>
      </c>
      <c r="D41" s="995">
        <f>D25</f>
        <v>2023</v>
      </c>
      <c r="E41" s="962">
        <f>365/365</f>
        <v>1</v>
      </c>
      <c r="F41" s="963"/>
      <c r="G41" s="544"/>
      <c r="H41" s="544">
        <f>'4c- ADIT BOY'!E28</f>
        <v>-8237.2621616866381</v>
      </c>
      <c r="I41" s="544"/>
      <c r="J41" s="544"/>
      <c r="K41" s="544"/>
      <c r="L41" s="544"/>
      <c r="M41" s="544"/>
      <c r="N41" s="964"/>
      <c r="O41" s="963"/>
      <c r="P41" s="544"/>
      <c r="Q41" s="544">
        <f>'4c- ADIT BOY'!F28</f>
        <v>0</v>
      </c>
      <c r="R41" s="544"/>
      <c r="S41" s="544"/>
      <c r="T41" s="544"/>
      <c r="U41" s="544"/>
      <c r="V41" s="544"/>
      <c r="W41" s="964"/>
      <c r="X41" s="963"/>
      <c r="Y41" s="544"/>
      <c r="Z41" s="544">
        <f>'4c- ADIT BOY'!G28</f>
        <v>0</v>
      </c>
      <c r="AA41" s="544"/>
      <c r="AB41" s="544"/>
      <c r="AC41" s="544"/>
      <c r="AD41" s="544"/>
      <c r="AE41" s="544"/>
      <c r="AF41" s="964"/>
    </row>
    <row r="42" spans="1:33">
      <c r="A42" s="848">
        <f t="shared" ref="A42:A54" si="55">+A41+1</f>
        <v>30</v>
      </c>
      <c r="B42" s="846" t="s">
        <v>1017</v>
      </c>
      <c r="C42" s="847" t="s">
        <v>105</v>
      </c>
      <c r="D42" s="995">
        <f t="shared" ref="D42:D53" si="56">D26</f>
        <v>2024</v>
      </c>
      <c r="E42" s="962">
        <f>335/365</f>
        <v>0.9178082191780822</v>
      </c>
      <c r="F42" s="963">
        <f>'4b-ADIT Projection Proration'!G42</f>
        <v>-36.533944808816464</v>
      </c>
      <c r="G42" s="544">
        <f t="shared" ref="G42:G53" si="57">$E42*F42</f>
        <v>-33.531154824530176</v>
      </c>
      <c r="H42" s="544">
        <f t="shared" ref="H42:H53" si="58">+G42+H41</f>
        <v>-8270.7933165111681</v>
      </c>
      <c r="I42" s="538">
        <v>0</v>
      </c>
      <c r="J42" s="544">
        <f t="shared" ref="J42:J53" si="59">I42-F42</f>
        <v>36.533944808816464</v>
      </c>
      <c r="K42" s="544">
        <f t="shared" ref="K42:K53" si="60">IF(J42&gt;=0,+J42,0)</f>
        <v>36.533944808816464</v>
      </c>
      <c r="L42" s="544">
        <f t="shared" ref="L42:L53" si="61">IF(K42&gt;0,0,IF(I42&lt;0,0,(-(J42)*($E42))))</f>
        <v>0</v>
      </c>
      <c r="M42" s="544">
        <f t="shared" ref="M42:M53" si="62">IF(K42&gt;0,0,IF(I42&gt;0,0,(-(J42)*($E42))))</f>
        <v>0</v>
      </c>
      <c r="N42" s="964">
        <f t="shared" ref="N42:N53" si="63">IF(I42&lt;0,N41+M42,N41+$G42+K42-L42)</f>
        <v>3.002789984286288</v>
      </c>
      <c r="O42" s="963">
        <f>'4b-ADIT Projection Proration'!I42</f>
        <v>0</v>
      </c>
      <c r="P42" s="544">
        <f t="shared" ref="P42:P53" si="64">$E42*O42</f>
        <v>0</v>
      </c>
      <c r="Q42" s="544">
        <f t="shared" ref="Q42:Q53" si="65">+P42+Q41</f>
        <v>0</v>
      </c>
      <c r="R42" s="538">
        <v>0</v>
      </c>
      <c r="S42" s="544">
        <f t="shared" ref="S42:S53" si="66">R42-O42</f>
        <v>0</v>
      </c>
      <c r="T42" s="544">
        <f t="shared" ref="T42:T53" si="67">IF(S42&gt;=0,+S42,0)</f>
        <v>0</v>
      </c>
      <c r="U42" s="544">
        <f t="shared" ref="U42:U53" si="68">IF(T42&gt;0,0,IF(R42&lt;0,0,(-(S42)*($E42))))</f>
        <v>0</v>
      </c>
      <c r="V42" s="544">
        <f t="shared" ref="V42:V53" si="69">IF(T42&gt;0,0,IF(R42&gt;0,0,(-(S42)*($E42))))</f>
        <v>0</v>
      </c>
      <c r="W42" s="964">
        <f t="shared" ref="W42:W53" si="70">IF(R42&lt;0,W41+V42,W41+P42+T42-U42)</f>
        <v>0</v>
      </c>
      <c r="X42" s="963">
        <f>'4b-ADIT Projection Proration'!K42</f>
        <v>0</v>
      </c>
      <c r="Y42" s="544">
        <f t="shared" ref="Y42:Y53" si="71">$E42*X42</f>
        <v>0</v>
      </c>
      <c r="Z42" s="544">
        <f t="shared" ref="Z42:Z53" si="72">+Y42+Z41</f>
        <v>0</v>
      </c>
      <c r="AA42" s="538">
        <v>0</v>
      </c>
      <c r="AB42" s="544">
        <f t="shared" ref="AB42:AB53" si="73">AA42-X42</f>
        <v>0</v>
      </c>
      <c r="AC42" s="544">
        <f t="shared" ref="AC42:AC53" si="74">IF(AB42&gt;=0,+AB42,0)</f>
        <v>0</v>
      </c>
      <c r="AD42" s="544">
        <f t="shared" ref="AD42:AD53" si="75">IF(AC42&gt;0,0,IF(AA42&lt;0,0,(-(AB42)*($E42))))</f>
        <v>0</v>
      </c>
      <c r="AE42" s="544">
        <f t="shared" ref="AE42:AE53" si="76">IF(AC42&gt;0,0,IF(AA42&gt;0,0,(-(AB42)*($E42))))</f>
        <v>0</v>
      </c>
      <c r="AF42" s="964">
        <f t="shared" ref="AF42:AF53" si="77">IF(AA42&lt;0,AF41+AE42,AF41+Y42+AC42-AD42)</f>
        <v>0</v>
      </c>
    </row>
    <row r="43" spans="1:33">
      <c r="A43" s="848">
        <f t="shared" si="55"/>
        <v>31</v>
      </c>
      <c r="B43" s="846" t="s">
        <v>1017</v>
      </c>
      <c r="C43" s="847" t="s">
        <v>104</v>
      </c>
      <c r="D43" s="995">
        <f t="shared" si="56"/>
        <v>2024</v>
      </c>
      <c r="E43" s="962">
        <f>307/365</f>
        <v>0.84109589041095889</v>
      </c>
      <c r="F43" s="963">
        <f>'4b-ADIT Projection Proration'!G43</f>
        <v>-36.533944808816464</v>
      </c>
      <c r="G43" s="544">
        <f t="shared" si="57"/>
        <v>-30.728550839196313</v>
      </c>
      <c r="H43" s="544">
        <f t="shared" si="58"/>
        <v>-8301.5218673503641</v>
      </c>
      <c r="I43" s="538">
        <v>0</v>
      </c>
      <c r="J43" s="544">
        <f t="shared" si="59"/>
        <v>36.533944808816464</v>
      </c>
      <c r="K43" s="544">
        <f t="shared" si="60"/>
        <v>36.533944808816464</v>
      </c>
      <c r="L43" s="544">
        <f t="shared" si="61"/>
        <v>0</v>
      </c>
      <c r="M43" s="544">
        <f t="shared" si="62"/>
        <v>0</v>
      </c>
      <c r="N43" s="964">
        <f t="shared" si="63"/>
        <v>8.8081839539064397</v>
      </c>
      <c r="O43" s="963">
        <f>'4b-ADIT Projection Proration'!I43</f>
        <v>0</v>
      </c>
      <c r="P43" s="544">
        <f t="shared" si="64"/>
        <v>0</v>
      </c>
      <c r="Q43" s="544">
        <f t="shared" si="65"/>
        <v>0</v>
      </c>
      <c r="R43" s="538">
        <v>0</v>
      </c>
      <c r="S43" s="544">
        <f t="shared" si="66"/>
        <v>0</v>
      </c>
      <c r="T43" s="544">
        <f t="shared" si="67"/>
        <v>0</v>
      </c>
      <c r="U43" s="544">
        <f t="shared" si="68"/>
        <v>0</v>
      </c>
      <c r="V43" s="544">
        <f t="shared" si="69"/>
        <v>0</v>
      </c>
      <c r="W43" s="964">
        <f t="shared" si="70"/>
        <v>0</v>
      </c>
      <c r="X43" s="963">
        <f>'4b-ADIT Projection Proration'!K43</f>
        <v>0</v>
      </c>
      <c r="Y43" s="544">
        <f t="shared" si="71"/>
        <v>0</v>
      </c>
      <c r="Z43" s="544">
        <f t="shared" si="72"/>
        <v>0</v>
      </c>
      <c r="AA43" s="538">
        <v>0</v>
      </c>
      <c r="AB43" s="544">
        <f t="shared" si="73"/>
        <v>0</v>
      </c>
      <c r="AC43" s="544">
        <f t="shared" si="74"/>
        <v>0</v>
      </c>
      <c r="AD43" s="544">
        <f t="shared" si="75"/>
        <v>0</v>
      </c>
      <c r="AE43" s="544">
        <f t="shared" si="76"/>
        <v>0</v>
      </c>
      <c r="AF43" s="964">
        <f t="shared" si="77"/>
        <v>0</v>
      </c>
    </row>
    <row r="44" spans="1:33">
      <c r="A44" s="848">
        <f t="shared" si="55"/>
        <v>32</v>
      </c>
      <c r="B44" s="846" t="s">
        <v>1017</v>
      </c>
      <c r="C44" s="847" t="s">
        <v>103</v>
      </c>
      <c r="D44" s="995">
        <f t="shared" si="56"/>
        <v>2024</v>
      </c>
      <c r="E44" s="962">
        <f>276/365</f>
        <v>0.75616438356164384</v>
      </c>
      <c r="F44" s="963">
        <f>'4b-ADIT Projection Proration'!G44</f>
        <v>-36.533944808816464</v>
      </c>
      <c r="G44" s="544">
        <f t="shared" si="57"/>
        <v>-27.625667855433822</v>
      </c>
      <c r="H44" s="544">
        <f t="shared" si="58"/>
        <v>-8329.1475352057987</v>
      </c>
      <c r="I44" s="538">
        <v>0</v>
      </c>
      <c r="J44" s="544">
        <f t="shared" si="59"/>
        <v>36.533944808816464</v>
      </c>
      <c r="K44" s="544">
        <f t="shared" si="60"/>
        <v>36.533944808816464</v>
      </c>
      <c r="L44" s="544">
        <f t="shared" si="61"/>
        <v>0</v>
      </c>
      <c r="M44" s="544">
        <f t="shared" si="62"/>
        <v>0</v>
      </c>
      <c r="N44" s="964">
        <f t="shared" si="63"/>
        <v>17.716460907289083</v>
      </c>
      <c r="O44" s="963">
        <f>'4b-ADIT Projection Proration'!I44</f>
        <v>0</v>
      </c>
      <c r="P44" s="544">
        <f t="shared" si="64"/>
        <v>0</v>
      </c>
      <c r="Q44" s="544">
        <f t="shared" si="65"/>
        <v>0</v>
      </c>
      <c r="R44" s="538">
        <v>0</v>
      </c>
      <c r="S44" s="544">
        <f t="shared" si="66"/>
        <v>0</v>
      </c>
      <c r="T44" s="544">
        <f t="shared" si="67"/>
        <v>0</v>
      </c>
      <c r="U44" s="544">
        <f t="shared" si="68"/>
        <v>0</v>
      </c>
      <c r="V44" s="544">
        <f t="shared" si="69"/>
        <v>0</v>
      </c>
      <c r="W44" s="964">
        <f t="shared" si="70"/>
        <v>0</v>
      </c>
      <c r="X44" s="963">
        <f>'4b-ADIT Projection Proration'!K44</f>
        <v>0</v>
      </c>
      <c r="Y44" s="544">
        <f t="shared" si="71"/>
        <v>0</v>
      </c>
      <c r="Z44" s="544">
        <f t="shared" si="72"/>
        <v>0</v>
      </c>
      <c r="AA44" s="538">
        <v>0</v>
      </c>
      <c r="AB44" s="544">
        <f t="shared" si="73"/>
        <v>0</v>
      </c>
      <c r="AC44" s="544">
        <f t="shared" si="74"/>
        <v>0</v>
      </c>
      <c r="AD44" s="544">
        <f t="shared" si="75"/>
        <v>0</v>
      </c>
      <c r="AE44" s="544">
        <f t="shared" si="76"/>
        <v>0</v>
      </c>
      <c r="AF44" s="964">
        <f t="shared" si="77"/>
        <v>0</v>
      </c>
    </row>
    <row r="45" spans="1:33">
      <c r="A45" s="848">
        <f t="shared" si="55"/>
        <v>33</v>
      </c>
      <c r="B45" s="846" t="s">
        <v>1017</v>
      </c>
      <c r="C45" s="847" t="s">
        <v>95</v>
      </c>
      <c r="D45" s="995">
        <f t="shared" si="56"/>
        <v>2024</v>
      </c>
      <c r="E45" s="962">
        <f>246/365</f>
        <v>0.67397260273972603</v>
      </c>
      <c r="F45" s="963">
        <f>'4b-ADIT Projection Proration'!G45</f>
        <v>-36.533944808816464</v>
      </c>
      <c r="G45" s="544">
        <f t="shared" si="57"/>
        <v>-24.622877871147534</v>
      </c>
      <c r="H45" s="544">
        <f t="shared" si="58"/>
        <v>-8353.7704130769471</v>
      </c>
      <c r="I45" s="538">
        <v>0</v>
      </c>
      <c r="J45" s="544">
        <f t="shared" si="59"/>
        <v>36.533944808816464</v>
      </c>
      <c r="K45" s="544">
        <f t="shared" si="60"/>
        <v>36.533944808816464</v>
      </c>
      <c r="L45" s="544">
        <f t="shared" si="61"/>
        <v>0</v>
      </c>
      <c r="M45" s="544">
        <f t="shared" si="62"/>
        <v>0</v>
      </c>
      <c r="N45" s="964">
        <f t="shared" si="63"/>
        <v>29.627527844958014</v>
      </c>
      <c r="O45" s="963">
        <f>'4b-ADIT Projection Proration'!I45</f>
        <v>0</v>
      </c>
      <c r="P45" s="544">
        <f t="shared" si="64"/>
        <v>0</v>
      </c>
      <c r="Q45" s="544">
        <f t="shared" si="65"/>
        <v>0</v>
      </c>
      <c r="R45" s="538">
        <v>0</v>
      </c>
      <c r="S45" s="544">
        <f t="shared" si="66"/>
        <v>0</v>
      </c>
      <c r="T45" s="544">
        <f t="shared" si="67"/>
        <v>0</v>
      </c>
      <c r="U45" s="544">
        <f t="shared" si="68"/>
        <v>0</v>
      </c>
      <c r="V45" s="544">
        <f t="shared" si="69"/>
        <v>0</v>
      </c>
      <c r="W45" s="964">
        <f t="shared" si="70"/>
        <v>0</v>
      </c>
      <c r="X45" s="963">
        <f>'4b-ADIT Projection Proration'!K45</f>
        <v>0</v>
      </c>
      <c r="Y45" s="544">
        <f t="shared" si="71"/>
        <v>0</v>
      </c>
      <c r="Z45" s="544">
        <f t="shared" si="72"/>
        <v>0</v>
      </c>
      <c r="AA45" s="538">
        <v>0</v>
      </c>
      <c r="AB45" s="544">
        <f t="shared" si="73"/>
        <v>0</v>
      </c>
      <c r="AC45" s="544">
        <f t="shared" si="74"/>
        <v>0</v>
      </c>
      <c r="AD45" s="544">
        <f t="shared" si="75"/>
        <v>0</v>
      </c>
      <c r="AE45" s="544">
        <f t="shared" si="76"/>
        <v>0</v>
      </c>
      <c r="AF45" s="964">
        <f t="shared" si="77"/>
        <v>0</v>
      </c>
    </row>
    <row r="46" spans="1:33">
      <c r="A46" s="848">
        <f t="shared" si="55"/>
        <v>34</v>
      </c>
      <c r="B46" s="846" t="s">
        <v>1017</v>
      </c>
      <c r="C46" s="847" t="s">
        <v>92</v>
      </c>
      <c r="D46" s="995">
        <f t="shared" si="56"/>
        <v>2024</v>
      </c>
      <c r="E46" s="962">
        <f>215/365</f>
        <v>0.58904109589041098</v>
      </c>
      <c r="F46" s="963">
        <f>'4b-ADIT Projection Proration'!G46</f>
        <v>-36.533944808816464</v>
      </c>
      <c r="G46" s="544">
        <f t="shared" si="57"/>
        <v>-21.519994887385042</v>
      </c>
      <c r="H46" s="544">
        <f t="shared" si="58"/>
        <v>-8375.2904079643322</v>
      </c>
      <c r="I46" s="538">
        <v>0</v>
      </c>
      <c r="J46" s="544">
        <f t="shared" si="59"/>
        <v>36.533944808816464</v>
      </c>
      <c r="K46" s="544">
        <f t="shared" si="60"/>
        <v>36.533944808816464</v>
      </c>
      <c r="L46" s="544">
        <f t="shared" si="61"/>
        <v>0</v>
      </c>
      <c r="M46" s="544">
        <f t="shared" si="62"/>
        <v>0</v>
      </c>
      <c r="N46" s="964">
        <f t="shared" si="63"/>
        <v>44.641477766389436</v>
      </c>
      <c r="O46" s="963">
        <f>'4b-ADIT Projection Proration'!I46</f>
        <v>0</v>
      </c>
      <c r="P46" s="544">
        <f t="shared" si="64"/>
        <v>0</v>
      </c>
      <c r="Q46" s="544">
        <f t="shared" si="65"/>
        <v>0</v>
      </c>
      <c r="R46" s="538">
        <v>0</v>
      </c>
      <c r="S46" s="544">
        <f t="shared" si="66"/>
        <v>0</v>
      </c>
      <c r="T46" s="544">
        <f t="shared" si="67"/>
        <v>0</v>
      </c>
      <c r="U46" s="544">
        <f t="shared" si="68"/>
        <v>0</v>
      </c>
      <c r="V46" s="544">
        <f t="shared" si="69"/>
        <v>0</v>
      </c>
      <c r="W46" s="964">
        <f t="shared" si="70"/>
        <v>0</v>
      </c>
      <c r="X46" s="963">
        <f>'4b-ADIT Projection Proration'!K46</f>
        <v>0</v>
      </c>
      <c r="Y46" s="544">
        <f t="shared" si="71"/>
        <v>0</v>
      </c>
      <c r="Z46" s="544">
        <f t="shared" si="72"/>
        <v>0</v>
      </c>
      <c r="AA46" s="538">
        <v>0</v>
      </c>
      <c r="AB46" s="544">
        <f t="shared" si="73"/>
        <v>0</v>
      </c>
      <c r="AC46" s="544">
        <f t="shared" si="74"/>
        <v>0</v>
      </c>
      <c r="AD46" s="544">
        <f t="shared" si="75"/>
        <v>0</v>
      </c>
      <c r="AE46" s="544">
        <f t="shared" si="76"/>
        <v>0</v>
      </c>
      <c r="AF46" s="964">
        <f t="shared" si="77"/>
        <v>0</v>
      </c>
    </row>
    <row r="47" spans="1:33">
      <c r="A47" s="848">
        <f t="shared" si="55"/>
        <v>35</v>
      </c>
      <c r="B47" s="846" t="s">
        <v>1017</v>
      </c>
      <c r="C47" s="847" t="s">
        <v>145</v>
      </c>
      <c r="D47" s="995">
        <f t="shared" si="56"/>
        <v>2024</v>
      </c>
      <c r="E47" s="962">
        <f>185/365</f>
        <v>0.50684931506849318</v>
      </c>
      <c r="F47" s="963">
        <f>'4b-ADIT Projection Proration'!G47</f>
        <v>-36.533944808816464</v>
      </c>
      <c r="G47" s="544">
        <f t="shared" si="57"/>
        <v>-18.517204903098758</v>
      </c>
      <c r="H47" s="544">
        <f t="shared" si="58"/>
        <v>-8393.8076128674311</v>
      </c>
      <c r="I47" s="538">
        <v>0</v>
      </c>
      <c r="J47" s="544">
        <f t="shared" si="59"/>
        <v>36.533944808816464</v>
      </c>
      <c r="K47" s="544">
        <f t="shared" si="60"/>
        <v>36.533944808816464</v>
      </c>
      <c r="L47" s="544">
        <f t="shared" si="61"/>
        <v>0</v>
      </c>
      <c r="M47" s="544">
        <f t="shared" si="62"/>
        <v>0</v>
      </c>
      <c r="N47" s="964">
        <f t="shared" si="63"/>
        <v>62.658217672107142</v>
      </c>
      <c r="O47" s="963">
        <f>'4b-ADIT Projection Proration'!I47</f>
        <v>0</v>
      </c>
      <c r="P47" s="544">
        <f t="shared" si="64"/>
        <v>0</v>
      </c>
      <c r="Q47" s="544">
        <f t="shared" si="65"/>
        <v>0</v>
      </c>
      <c r="R47" s="538">
        <v>0</v>
      </c>
      <c r="S47" s="544">
        <f t="shared" si="66"/>
        <v>0</v>
      </c>
      <c r="T47" s="544">
        <f t="shared" si="67"/>
        <v>0</v>
      </c>
      <c r="U47" s="544">
        <f t="shared" si="68"/>
        <v>0</v>
      </c>
      <c r="V47" s="544">
        <f t="shared" si="69"/>
        <v>0</v>
      </c>
      <c r="W47" s="964">
        <f t="shared" si="70"/>
        <v>0</v>
      </c>
      <c r="X47" s="963">
        <f>'4b-ADIT Projection Proration'!K47</f>
        <v>0</v>
      </c>
      <c r="Y47" s="544">
        <f t="shared" si="71"/>
        <v>0</v>
      </c>
      <c r="Z47" s="544">
        <f t="shared" si="72"/>
        <v>0</v>
      </c>
      <c r="AA47" s="538">
        <v>0</v>
      </c>
      <c r="AB47" s="544">
        <f t="shared" si="73"/>
        <v>0</v>
      </c>
      <c r="AC47" s="544">
        <f t="shared" si="74"/>
        <v>0</v>
      </c>
      <c r="AD47" s="544">
        <f t="shared" si="75"/>
        <v>0</v>
      </c>
      <c r="AE47" s="544">
        <f t="shared" si="76"/>
        <v>0</v>
      </c>
      <c r="AF47" s="964">
        <f t="shared" si="77"/>
        <v>0</v>
      </c>
    </row>
    <row r="48" spans="1:33">
      <c r="A48" s="848">
        <f t="shared" si="55"/>
        <v>36</v>
      </c>
      <c r="B48" s="846" t="s">
        <v>1017</v>
      </c>
      <c r="C48" s="847" t="s">
        <v>102</v>
      </c>
      <c r="D48" s="995">
        <f t="shared" si="56"/>
        <v>2024</v>
      </c>
      <c r="E48" s="962">
        <f>154/365</f>
        <v>0.42191780821917807</v>
      </c>
      <c r="F48" s="963">
        <f>'4b-ADIT Projection Proration'!G48</f>
        <v>-36.533944808816464</v>
      </c>
      <c r="G48" s="544">
        <f t="shared" si="57"/>
        <v>-15.414321919336262</v>
      </c>
      <c r="H48" s="544">
        <f t="shared" si="58"/>
        <v>-8409.2219347867667</v>
      </c>
      <c r="I48" s="538">
        <v>0</v>
      </c>
      <c r="J48" s="544">
        <f t="shared" si="59"/>
        <v>36.533944808816464</v>
      </c>
      <c r="K48" s="544">
        <f t="shared" si="60"/>
        <v>36.533944808816464</v>
      </c>
      <c r="L48" s="544">
        <f t="shared" si="61"/>
        <v>0</v>
      </c>
      <c r="M48" s="544">
        <f t="shared" si="62"/>
        <v>0</v>
      </c>
      <c r="N48" s="964">
        <f t="shared" si="63"/>
        <v>83.77784056158734</v>
      </c>
      <c r="O48" s="963">
        <f>'4b-ADIT Projection Proration'!I48</f>
        <v>0</v>
      </c>
      <c r="P48" s="544">
        <f t="shared" si="64"/>
        <v>0</v>
      </c>
      <c r="Q48" s="544">
        <f t="shared" si="65"/>
        <v>0</v>
      </c>
      <c r="R48" s="538">
        <v>0</v>
      </c>
      <c r="S48" s="544">
        <f t="shared" si="66"/>
        <v>0</v>
      </c>
      <c r="T48" s="544">
        <f t="shared" si="67"/>
        <v>0</v>
      </c>
      <c r="U48" s="544">
        <f t="shared" si="68"/>
        <v>0</v>
      </c>
      <c r="V48" s="544">
        <f t="shared" si="69"/>
        <v>0</v>
      </c>
      <c r="W48" s="964">
        <f t="shared" si="70"/>
        <v>0</v>
      </c>
      <c r="X48" s="963">
        <f>'4b-ADIT Projection Proration'!K48</f>
        <v>0</v>
      </c>
      <c r="Y48" s="544">
        <f t="shared" si="71"/>
        <v>0</v>
      </c>
      <c r="Z48" s="544">
        <f t="shared" si="72"/>
        <v>0</v>
      </c>
      <c r="AA48" s="538">
        <v>0</v>
      </c>
      <c r="AB48" s="544">
        <f t="shared" si="73"/>
        <v>0</v>
      </c>
      <c r="AC48" s="544">
        <f t="shared" si="74"/>
        <v>0</v>
      </c>
      <c r="AD48" s="544">
        <f t="shared" si="75"/>
        <v>0</v>
      </c>
      <c r="AE48" s="544">
        <f t="shared" si="76"/>
        <v>0</v>
      </c>
      <c r="AF48" s="964">
        <f t="shared" si="77"/>
        <v>0</v>
      </c>
    </row>
    <row r="49" spans="1:32" s="847" customFormat="1">
      <c r="A49" s="848">
        <f t="shared" si="55"/>
        <v>37</v>
      </c>
      <c r="B49" s="846" t="s">
        <v>1017</v>
      </c>
      <c r="C49" s="847" t="s">
        <v>101</v>
      </c>
      <c r="D49" s="995">
        <f t="shared" si="56"/>
        <v>2024</v>
      </c>
      <c r="E49" s="962">
        <f>123/365</f>
        <v>0.33698630136986302</v>
      </c>
      <c r="F49" s="963">
        <f>'4b-ADIT Projection Proration'!G49</f>
        <v>-36.533944808816464</v>
      </c>
      <c r="G49" s="544">
        <f t="shared" si="57"/>
        <v>-12.311438935573767</v>
      </c>
      <c r="H49" s="544">
        <f t="shared" si="58"/>
        <v>-8421.5333737223409</v>
      </c>
      <c r="I49" s="538">
        <v>0</v>
      </c>
      <c r="J49" s="544">
        <f t="shared" si="59"/>
        <v>36.533944808816464</v>
      </c>
      <c r="K49" s="544">
        <f t="shared" si="60"/>
        <v>36.533944808816464</v>
      </c>
      <c r="L49" s="544">
        <f t="shared" si="61"/>
        <v>0</v>
      </c>
      <c r="M49" s="544">
        <f t="shared" si="62"/>
        <v>0</v>
      </c>
      <c r="N49" s="964">
        <f t="shared" si="63"/>
        <v>108.00034643483005</v>
      </c>
      <c r="O49" s="963">
        <f>'4b-ADIT Projection Proration'!I49</f>
        <v>0</v>
      </c>
      <c r="P49" s="544">
        <f t="shared" si="64"/>
        <v>0</v>
      </c>
      <c r="Q49" s="544">
        <f t="shared" si="65"/>
        <v>0</v>
      </c>
      <c r="R49" s="538">
        <v>0</v>
      </c>
      <c r="S49" s="544">
        <f t="shared" si="66"/>
        <v>0</v>
      </c>
      <c r="T49" s="544">
        <f t="shared" si="67"/>
        <v>0</v>
      </c>
      <c r="U49" s="544">
        <f t="shared" si="68"/>
        <v>0</v>
      </c>
      <c r="V49" s="544">
        <f t="shared" si="69"/>
        <v>0</v>
      </c>
      <c r="W49" s="964">
        <f t="shared" si="70"/>
        <v>0</v>
      </c>
      <c r="X49" s="963">
        <f>'4b-ADIT Projection Proration'!K49</f>
        <v>0</v>
      </c>
      <c r="Y49" s="544">
        <f t="shared" si="71"/>
        <v>0</v>
      </c>
      <c r="Z49" s="544">
        <f t="shared" si="72"/>
        <v>0</v>
      </c>
      <c r="AA49" s="538">
        <v>0</v>
      </c>
      <c r="AB49" s="544">
        <f t="shared" si="73"/>
        <v>0</v>
      </c>
      <c r="AC49" s="544">
        <f t="shared" si="74"/>
        <v>0</v>
      </c>
      <c r="AD49" s="544">
        <f t="shared" si="75"/>
        <v>0</v>
      </c>
      <c r="AE49" s="544">
        <f t="shared" si="76"/>
        <v>0</v>
      </c>
      <c r="AF49" s="964">
        <f t="shared" si="77"/>
        <v>0</v>
      </c>
    </row>
    <row r="50" spans="1:32" s="847" customFormat="1">
      <c r="A50" s="848">
        <f t="shared" si="55"/>
        <v>38</v>
      </c>
      <c r="B50" s="846" t="s">
        <v>1017</v>
      </c>
      <c r="C50" s="847" t="s">
        <v>100</v>
      </c>
      <c r="D50" s="995">
        <f t="shared" si="56"/>
        <v>2024</v>
      </c>
      <c r="E50" s="962">
        <f>93/365</f>
        <v>0.25479452054794521</v>
      </c>
      <c r="F50" s="963">
        <f>'4b-ADIT Projection Proration'!G50</f>
        <v>-36.533944808816464</v>
      </c>
      <c r="G50" s="544">
        <f t="shared" si="57"/>
        <v>-9.3086489512874824</v>
      </c>
      <c r="H50" s="544">
        <f t="shared" si="58"/>
        <v>-8430.8420226736289</v>
      </c>
      <c r="I50" s="538">
        <v>0</v>
      </c>
      <c r="J50" s="544">
        <f t="shared" si="59"/>
        <v>36.533944808816464</v>
      </c>
      <c r="K50" s="544">
        <f t="shared" si="60"/>
        <v>36.533944808816464</v>
      </c>
      <c r="L50" s="544">
        <f t="shared" si="61"/>
        <v>0</v>
      </c>
      <c r="M50" s="544">
        <f t="shared" si="62"/>
        <v>0</v>
      </c>
      <c r="N50" s="964">
        <f t="shared" si="63"/>
        <v>135.22564229235903</v>
      </c>
      <c r="O50" s="963">
        <f>'4b-ADIT Projection Proration'!I50</f>
        <v>0</v>
      </c>
      <c r="P50" s="544">
        <f t="shared" si="64"/>
        <v>0</v>
      </c>
      <c r="Q50" s="544">
        <f t="shared" si="65"/>
        <v>0</v>
      </c>
      <c r="R50" s="538">
        <v>0</v>
      </c>
      <c r="S50" s="544">
        <f t="shared" si="66"/>
        <v>0</v>
      </c>
      <c r="T50" s="544">
        <f t="shared" si="67"/>
        <v>0</v>
      </c>
      <c r="U50" s="544">
        <f t="shared" si="68"/>
        <v>0</v>
      </c>
      <c r="V50" s="544">
        <f t="shared" si="69"/>
        <v>0</v>
      </c>
      <c r="W50" s="964">
        <f t="shared" si="70"/>
        <v>0</v>
      </c>
      <c r="X50" s="963">
        <f>'4b-ADIT Projection Proration'!K50</f>
        <v>0</v>
      </c>
      <c r="Y50" s="544">
        <f t="shared" si="71"/>
        <v>0</v>
      </c>
      <c r="Z50" s="544">
        <f t="shared" si="72"/>
        <v>0</v>
      </c>
      <c r="AA50" s="538">
        <v>0</v>
      </c>
      <c r="AB50" s="544">
        <f t="shared" si="73"/>
        <v>0</v>
      </c>
      <c r="AC50" s="544">
        <f t="shared" si="74"/>
        <v>0</v>
      </c>
      <c r="AD50" s="544">
        <f t="shared" si="75"/>
        <v>0</v>
      </c>
      <c r="AE50" s="544">
        <f t="shared" si="76"/>
        <v>0</v>
      </c>
      <c r="AF50" s="964">
        <f t="shared" si="77"/>
        <v>0</v>
      </c>
    </row>
    <row r="51" spans="1:32">
      <c r="A51" s="848">
        <f t="shared" si="55"/>
        <v>39</v>
      </c>
      <c r="B51" s="846" t="s">
        <v>1017</v>
      </c>
      <c r="C51" s="847" t="s">
        <v>106</v>
      </c>
      <c r="D51" s="995">
        <f t="shared" si="56"/>
        <v>2024</v>
      </c>
      <c r="E51" s="962">
        <f>62/365</f>
        <v>0.16986301369863013</v>
      </c>
      <c r="F51" s="963">
        <f>'4b-ADIT Projection Proration'!G51</f>
        <v>-36.533944808816464</v>
      </c>
      <c r="G51" s="544">
        <f t="shared" si="57"/>
        <v>-6.2057659675249885</v>
      </c>
      <c r="H51" s="544">
        <f t="shared" si="58"/>
        <v>-8437.0477886411536</v>
      </c>
      <c r="I51" s="538">
        <v>0</v>
      </c>
      <c r="J51" s="544">
        <f t="shared" si="59"/>
        <v>36.533944808816464</v>
      </c>
      <c r="K51" s="544">
        <f t="shared" si="60"/>
        <v>36.533944808816464</v>
      </c>
      <c r="L51" s="544">
        <f t="shared" si="61"/>
        <v>0</v>
      </c>
      <c r="M51" s="544">
        <f t="shared" si="62"/>
        <v>0</v>
      </c>
      <c r="N51" s="964">
        <f t="shared" si="63"/>
        <v>165.5538211336505</v>
      </c>
      <c r="O51" s="963">
        <f>'4b-ADIT Projection Proration'!I51</f>
        <v>0</v>
      </c>
      <c r="P51" s="544">
        <f t="shared" si="64"/>
        <v>0</v>
      </c>
      <c r="Q51" s="544">
        <f t="shared" si="65"/>
        <v>0</v>
      </c>
      <c r="R51" s="538">
        <v>0</v>
      </c>
      <c r="S51" s="544">
        <f t="shared" si="66"/>
        <v>0</v>
      </c>
      <c r="T51" s="544">
        <f t="shared" si="67"/>
        <v>0</v>
      </c>
      <c r="U51" s="544">
        <f t="shared" si="68"/>
        <v>0</v>
      </c>
      <c r="V51" s="544">
        <f t="shared" si="69"/>
        <v>0</v>
      </c>
      <c r="W51" s="964">
        <f t="shared" si="70"/>
        <v>0</v>
      </c>
      <c r="X51" s="963">
        <f>'4b-ADIT Projection Proration'!K51</f>
        <v>0</v>
      </c>
      <c r="Y51" s="544">
        <f t="shared" si="71"/>
        <v>0</v>
      </c>
      <c r="Z51" s="544">
        <f t="shared" si="72"/>
        <v>0</v>
      </c>
      <c r="AA51" s="538">
        <v>0</v>
      </c>
      <c r="AB51" s="544">
        <f t="shared" si="73"/>
        <v>0</v>
      </c>
      <c r="AC51" s="544">
        <f t="shared" si="74"/>
        <v>0</v>
      </c>
      <c r="AD51" s="544">
        <f t="shared" si="75"/>
        <v>0</v>
      </c>
      <c r="AE51" s="544">
        <f t="shared" si="76"/>
        <v>0</v>
      </c>
      <c r="AF51" s="964">
        <f t="shared" si="77"/>
        <v>0</v>
      </c>
    </row>
    <row r="52" spans="1:32">
      <c r="A52" s="848">
        <f t="shared" si="55"/>
        <v>40</v>
      </c>
      <c r="B52" s="846" t="s">
        <v>1017</v>
      </c>
      <c r="C52" s="847" t="s">
        <v>99</v>
      </c>
      <c r="D52" s="995">
        <f t="shared" si="56"/>
        <v>2024</v>
      </c>
      <c r="E52" s="962">
        <f>32/365</f>
        <v>8.7671232876712329E-2</v>
      </c>
      <c r="F52" s="963">
        <f>'4b-ADIT Projection Proration'!G52</f>
        <v>-36.533944808816464</v>
      </c>
      <c r="G52" s="544">
        <f t="shared" si="57"/>
        <v>-3.2029759832387037</v>
      </c>
      <c r="H52" s="544">
        <f t="shared" si="58"/>
        <v>-8440.2507646243921</v>
      </c>
      <c r="I52" s="538">
        <v>0</v>
      </c>
      <c r="J52" s="544">
        <f t="shared" si="59"/>
        <v>36.533944808816464</v>
      </c>
      <c r="K52" s="544">
        <f t="shared" si="60"/>
        <v>36.533944808816464</v>
      </c>
      <c r="L52" s="544">
        <f t="shared" si="61"/>
        <v>0</v>
      </c>
      <c r="M52" s="544">
        <f t="shared" si="62"/>
        <v>0</v>
      </c>
      <c r="N52" s="964">
        <f t="shared" si="63"/>
        <v>198.88478995922827</v>
      </c>
      <c r="O52" s="963">
        <f>'4b-ADIT Projection Proration'!I52</f>
        <v>0</v>
      </c>
      <c r="P52" s="544">
        <f t="shared" si="64"/>
        <v>0</v>
      </c>
      <c r="Q52" s="544">
        <f t="shared" si="65"/>
        <v>0</v>
      </c>
      <c r="R52" s="538">
        <v>0</v>
      </c>
      <c r="S52" s="544">
        <f t="shared" si="66"/>
        <v>0</v>
      </c>
      <c r="T52" s="544">
        <f t="shared" si="67"/>
        <v>0</v>
      </c>
      <c r="U52" s="544">
        <f t="shared" si="68"/>
        <v>0</v>
      </c>
      <c r="V52" s="544">
        <f t="shared" si="69"/>
        <v>0</v>
      </c>
      <c r="W52" s="964">
        <f t="shared" si="70"/>
        <v>0</v>
      </c>
      <c r="X52" s="963">
        <f>'4b-ADIT Projection Proration'!K52</f>
        <v>0</v>
      </c>
      <c r="Y52" s="544">
        <f t="shared" si="71"/>
        <v>0</v>
      </c>
      <c r="Z52" s="544">
        <f t="shared" si="72"/>
        <v>0</v>
      </c>
      <c r="AA52" s="538">
        <v>0</v>
      </c>
      <c r="AB52" s="544">
        <f t="shared" si="73"/>
        <v>0</v>
      </c>
      <c r="AC52" s="544">
        <f t="shared" si="74"/>
        <v>0</v>
      </c>
      <c r="AD52" s="544">
        <f t="shared" si="75"/>
        <v>0</v>
      </c>
      <c r="AE52" s="544">
        <f t="shared" si="76"/>
        <v>0</v>
      </c>
      <c r="AF52" s="964">
        <f t="shared" si="77"/>
        <v>0</v>
      </c>
    </row>
    <row r="53" spans="1:32">
      <c r="A53" s="848">
        <f t="shared" si="55"/>
        <v>41</v>
      </c>
      <c r="B53" s="846" t="s">
        <v>1017</v>
      </c>
      <c r="C53" s="847" t="s">
        <v>98</v>
      </c>
      <c r="D53" s="995">
        <f t="shared" si="56"/>
        <v>2024</v>
      </c>
      <c r="E53" s="962">
        <f>1/365</f>
        <v>2.7397260273972603E-3</v>
      </c>
      <c r="F53" s="965">
        <f>'4b-ADIT Projection Proration'!G53</f>
        <v>-36.533944808816464</v>
      </c>
      <c r="G53" s="966">
        <f t="shared" si="57"/>
        <v>-0.10009299947620949</v>
      </c>
      <c r="H53" s="966">
        <f t="shared" si="58"/>
        <v>-8440.3508576238692</v>
      </c>
      <c r="I53" s="540">
        <v>0</v>
      </c>
      <c r="J53" s="966">
        <f t="shared" si="59"/>
        <v>36.533944808816464</v>
      </c>
      <c r="K53" s="966">
        <f t="shared" si="60"/>
        <v>36.533944808816464</v>
      </c>
      <c r="L53" s="966">
        <f t="shared" si="61"/>
        <v>0</v>
      </c>
      <c r="M53" s="966">
        <f t="shared" si="62"/>
        <v>0</v>
      </c>
      <c r="N53" s="967">
        <f t="shared" si="63"/>
        <v>235.31864176856854</v>
      </c>
      <c r="O53" s="965">
        <f>'4b-ADIT Projection Proration'!I53</f>
        <v>0</v>
      </c>
      <c r="P53" s="966">
        <f t="shared" si="64"/>
        <v>0</v>
      </c>
      <c r="Q53" s="966">
        <f t="shared" si="65"/>
        <v>0</v>
      </c>
      <c r="R53" s="540">
        <v>0</v>
      </c>
      <c r="S53" s="966">
        <f t="shared" si="66"/>
        <v>0</v>
      </c>
      <c r="T53" s="966">
        <f t="shared" si="67"/>
        <v>0</v>
      </c>
      <c r="U53" s="966">
        <f t="shared" si="68"/>
        <v>0</v>
      </c>
      <c r="V53" s="966">
        <f t="shared" si="69"/>
        <v>0</v>
      </c>
      <c r="W53" s="967">
        <f t="shared" si="70"/>
        <v>0</v>
      </c>
      <c r="X53" s="965">
        <f>'4b-ADIT Projection Proration'!K53</f>
        <v>0</v>
      </c>
      <c r="Y53" s="966">
        <f t="shared" si="71"/>
        <v>0</v>
      </c>
      <c r="Z53" s="966">
        <f t="shared" si="72"/>
        <v>0</v>
      </c>
      <c r="AA53" s="540">
        <v>0</v>
      </c>
      <c r="AB53" s="966">
        <f t="shared" si="73"/>
        <v>0</v>
      </c>
      <c r="AC53" s="966">
        <f t="shared" si="74"/>
        <v>0</v>
      </c>
      <c r="AD53" s="966">
        <f t="shared" si="75"/>
        <v>0</v>
      </c>
      <c r="AE53" s="966">
        <f t="shared" si="76"/>
        <v>0</v>
      </c>
      <c r="AF53" s="967">
        <f t="shared" si="77"/>
        <v>0</v>
      </c>
    </row>
    <row r="54" spans="1:32" ht="13.5" thickBot="1">
      <c r="A54" s="848">
        <f t="shared" si="55"/>
        <v>42</v>
      </c>
      <c r="B54" s="849" t="s">
        <v>1024</v>
      </c>
      <c r="C54" s="847"/>
      <c r="D54" s="847"/>
      <c r="E54" s="847"/>
      <c r="F54" s="969">
        <f t="shared" ref="F54:M54" si="78">SUM(F41:F53)</f>
        <v>-438.40733770579749</v>
      </c>
      <c r="G54" s="970">
        <f t="shared" si="78"/>
        <v>-203.08869593722906</v>
      </c>
      <c r="H54" s="970"/>
      <c r="I54" s="970">
        <f t="shared" si="78"/>
        <v>0</v>
      </c>
      <c r="J54" s="970">
        <f t="shared" si="78"/>
        <v>438.40733770579749</v>
      </c>
      <c r="K54" s="970">
        <f t="shared" si="78"/>
        <v>438.40733770579749</v>
      </c>
      <c r="L54" s="970">
        <f t="shared" si="78"/>
        <v>0</v>
      </c>
      <c r="M54" s="970">
        <f t="shared" si="78"/>
        <v>0</v>
      </c>
      <c r="N54" s="971"/>
      <c r="O54" s="969">
        <f t="shared" ref="O54:P54" si="79">SUM(O41:O53)</f>
        <v>0</v>
      </c>
      <c r="P54" s="970">
        <f t="shared" si="79"/>
        <v>0</v>
      </c>
      <c r="Q54" s="970"/>
      <c r="R54" s="970">
        <f t="shared" ref="R54:V54" si="80">SUM(R41:R53)</f>
        <v>0</v>
      </c>
      <c r="S54" s="970">
        <f t="shared" si="80"/>
        <v>0</v>
      </c>
      <c r="T54" s="970">
        <f t="shared" si="80"/>
        <v>0</v>
      </c>
      <c r="U54" s="970">
        <f t="shared" si="80"/>
        <v>0</v>
      </c>
      <c r="V54" s="970">
        <f t="shared" si="80"/>
        <v>0</v>
      </c>
      <c r="W54" s="971"/>
      <c r="X54" s="969">
        <f t="shared" ref="X54:Y54" si="81">SUM(X41:X53)</f>
        <v>0</v>
      </c>
      <c r="Y54" s="970">
        <f t="shared" si="81"/>
        <v>0</v>
      </c>
      <c r="Z54" s="970"/>
      <c r="AA54" s="970">
        <f t="shared" ref="AA54:AE54" si="82">SUM(AA41:AA53)</f>
        <v>0</v>
      </c>
      <c r="AB54" s="970">
        <f t="shared" si="82"/>
        <v>0</v>
      </c>
      <c r="AC54" s="970">
        <f t="shared" si="82"/>
        <v>0</v>
      </c>
      <c r="AD54" s="970">
        <f t="shared" si="82"/>
        <v>0</v>
      </c>
      <c r="AE54" s="970">
        <f t="shared" si="82"/>
        <v>0</v>
      </c>
      <c r="AF54" s="971"/>
    </row>
    <row r="55" spans="1:32">
      <c r="B55" s="855"/>
      <c r="C55" s="855"/>
      <c r="D55" s="855"/>
      <c r="E55" s="855"/>
      <c r="F55" s="544"/>
      <c r="G55" s="544"/>
      <c r="H55" s="544"/>
      <c r="I55" s="544"/>
      <c r="J55" s="544"/>
      <c r="K55" s="544"/>
      <c r="L55" s="544"/>
      <c r="M55" s="544"/>
      <c r="N55" s="544"/>
      <c r="O55" s="762"/>
      <c r="P55" s="1007"/>
      <c r="Q55" s="762"/>
      <c r="R55" s="1007"/>
      <c r="S55" s="1007"/>
      <c r="T55" s="1007"/>
      <c r="U55" s="1007"/>
      <c r="V55" s="1007"/>
      <c r="W55" s="1007"/>
      <c r="X55" s="762"/>
      <c r="Y55" s="1007"/>
      <c r="Z55" s="847"/>
      <c r="AA55" s="839"/>
      <c r="AB55" s="839"/>
      <c r="AC55" s="839"/>
      <c r="AD55" s="839"/>
      <c r="AE55" s="839"/>
      <c r="AF55" s="839"/>
    </row>
    <row r="56" spans="1:32">
      <c r="B56" s="855"/>
      <c r="C56" s="855"/>
      <c r="D56" s="855"/>
      <c r="E56" s="855"/>
      <c r="F56" s="855"/>
      <c r="G56" s="855"/>
      <c r="H56" s="855"/>
      <c r="I56" s="855"/>
      <c r="J56" s="855"/>
      <c r="K56" s="855"/>
      <c r="L56" s="855"/>
      <c r="M56" s="855"/>
      <c r="N56" s="855"/>
      <c r="O56" s="847"/>
      <c r="P56" s="839"/>
      <c r="Q56" s="847"/>
      <c r="R56" s="839"/>
      <c r="S56" s="839"/>
      <c r="T56" s="839"/>
      <c r="U56" s="839"/>
      <c r="V56" s="839"/>
      <c r="W56" s="839"/>
      <c r="X56" s="847"/>
      <c r="Y56" s="839"/>
      <c r="Z56" s="847"/>
      <c r="AA56" s="839"/>
      <c r="AB56" s="839"/>
      <c r="AC56" s="839"/>
      <c r="AD56" s="839"/>
      <c r="AE56" s="839"/>
      <c r="AF56" s="839"/>
    </row>
    <row r="57" spans="1:32">
      <c r="A57" s="972" t="s">
        <v>1025</v>
      </c>
      <c r="B57" s="855" t="s">
        <v>1026</v>
      </c>
      <c r="C57" s="855"/>
      <c r="D57" s="855"/>
      <c r="E57" s="855"/>
      <c r="F57" s="855"/>
      <c r="G57" s="855"/>
      <c r="H57" s="855"/>
      <c r="I57" s="855"/>
      <c r="J57" s="855"/>
      <c r="K57" s="855"/>
      <c r="L57" s="855"/>
      <c r="M57" s="855"/>
      <c r="N57" s="855"/>
      <c r="O57" s="847"/>
      <c r="P57" s="839"/>
      <c r="Q57" s="847"/>
      <c r="R57" s="839"/>
      <c r="S57" s="839"/>
      <c r="T57" s="839"/>
      <c r="U57" s="839"/>
      <c r="V57" s="839"/>
      <c r="W57" s="839"/>
      <c r="X57" s="847"/>
      <c r="Y57" s="839"/>
      <c r="Z57" s="847"/>
      <c r="AA57" s="839"/>
      <c r="AB57" s="839"/>
      <c r="AC57" s="839"/>
      <c r="AD57" s="839"/>
      <c r="AE57" s="839"/>
      <c r="AF57" s="839"/>
    </row>
    <row r="58" spans="1:32">
      <c r="A58" s="972" t="s">
        <v>1027</v>
      </c>
      <c r="B58" s="855" t="s">
        <v>1028</v>
      </c>
      <c r="C58" s="855"/>
      <c r="D58" s="857"/>
      <c r="E58" s="857"/>
      <c r="F58" s="857"/>
      <c r="G58" s="857"/>
      <c r="H58" s="857"/>
      <c r="I58" s="857"/>
      <c r="J58" s="857"/>
      <c r="K58" s="857"/>
      <c r="L58" s="857"/>
      <c r="M58" s="857"/>
      <c r="N58" s="857"/>
      <c r="O58" s="847"/>
      <c r="P58" s="839"/>
      <c r="Q58" s="847"/>
      <c r="R58" s="839"/>
      <c r="S58" s="839"/>
      <c r="T58" s="839"/>
      <c r="U58" s="839"/>
      <c r="V58" s="839"/>
      <c r="W58" s="839"/>
      <c r="X58" s="847"/>
      <c r="Y58" s="839"/>
      <c r="Z58" s="847"/>
      <c r="AA58" s="839"/>
      <c r="AB58" s="839"/>
      <c r="AC58" s="839"/>
      <c r="AD58" s="839"/>
      <c r="AE58" s="839"/>
      <c r="AF58" s="839"/>
    </row>
    <row r="59" spans="1:32">
      <c r="A59" s="973" t="s">
        <v>75</v>
      </c>
      <c r="B59" s="855" t="s">
        <v>1029</v>
      </c>
      <c r="C59" s="855"/>
      <c r="D59" s="857"/>
      <c r="E59" s="857"/>
      <c r="F59" s="857"/>
      <c r="G59" s="857"/>
      <c r="H59" s="857"/>
      <c r="I59" s="857"/>
      <c r="J59" s="857"/>
      <c r="K59" s="857"/>
      <c r="L59" s="857"/>
      <c r="M59" s="857"/>
      <c r="N59" s="857"/>
      <c r="O59" s="847"/>
      <c r="P59" s="839"/>
      <c r="Q59" s="847"/>
      <c r="R59" s="839"/>
      <c r="S59" s="839"/>
      <c r="T59" s="839"/>
      <c r="U59" s="839"/>
      <c r="V59" s="839"/>
      <c r="W59" s="839"/>
      <c r="X59" s="847"/>
      <c r="Y59" s="839"/>
      <c r="Z59" s="847"/>
      <c r="AA59" s="839"/>
      <c r="AB59" s="839"/>
      <c r="AC59" s="839"/>
      <c r="AD59" s="839"/>
      <c r="AE59" s="839"/>
      <c r="AF59" s="839"/>
    </row>
    <row r="60" spans="1:32">
      <c r="A60" s="973" t="s">
        <v>76</v>
      </c>
      <c r="B60" s="855" t="s">
        <v>1030</v>
      </c>
      <c r="C60" s="855"/>
      <c r="D60" s="857"/>
      <c r="E60" s="857"/>
      <c r="F60" s="857"/>
      <c r="G60" s="857"/>
      <c r="H60" s="857"/>
      <c r="I60" s="857"/>
      <c r="J60" s="857"/>
      <c r="K60" s="857"/>
      <c r="L60" s="857"/>
      <c r="M60" s="857"/>
      <c r="N60" s="857"/>
      <c r="O60" s="847"/>
      <c r="P60" s="839"/>
      <c r="Q60" s="847"/>
      <c r="R60" s="839"/>
      <c r="S60" s="839"/>
      <c r="T60" s="839"/>
      <c r="U60" s="839"/>
      <c r="V60" s="839"/>
      <c r="W60" s="839"/>
      <c r="X60" s="847"/>
      <c r="Y60" s="839"/>
      <c r="Z60" s="847"/>
      <c r="AA60" s="839"/>
      <c r="AB60" s="839"/>
      <c r="AC60" s="839"/>
      <c r="AD60" s="839"/>
      <c r="AE60" s="839"/>
      <c r="AF60" s="839"/>
    </row>
    <row r="61" spans="1:32">
      <c r="A61" s="973" t="s">
        <v>77</v>
      </c>
      <c r="B61" s="859" t="s">
        <v>1031</v>
      </c>
      <c r="C61" s="855"/>
      <c r="D61" s="952"/>
      <c r="E61" s="952"/>
      <c r="F61" s="855"/>
      <c r="G61" s="855"/>
      <c r="H61" s="855"/>
      <c r="I61" s="855"/>
      <c r="J61" s="855"/>
      <c r="K61" s="855"/>
      <c r="L61" s="855"/>
      <c r="M61" s="855"/>
      <c r="N61" s="855"/>
      <c r="O61" s="847"/>
      <c r="P61" s="839"/>
      <c r="Q61" s="847"/>
      <c r="R61" s="839"/>
      <c r="S61" s="839"/>
      <c r="T61" s="839"/>
      <c r="U61" s="839"/>
      <c r="V61" s="839"/>
      <c r="W61" s="839"/>
      <c r="X61" s="847"/>
      <c r="Y61" s="839"/>
      <c r="Z61" s="847"/>
      <c r="AA61" s="839"/>
      <c r="AB61" s="839"/>
      <c r="AC61" s="839"/>
      <c r="AD61" s="839"/>
      <c r="AE61" s="839"/>
      <c r="AF61" s="839"/>
    </row>
    <row r="62" spans="1:32">
      <c r="B62" s="859"/>
      <c r="C62" s="855"/>
      <c r="D62" s="544"/>
      <c r="E62" s="544"/>
      <c r="F62" s="855"/>
      <c r="G62" s="855"/>
      <c r="H62" s="855"/>
      <c r="I62" s="855"/>
      <c r="J62" s="855"/>
      <c r="K62" s="855"/>
      <c r="L62" s="855"/>
      <c r="M62" s="855"/>
      <c r="N62" s="855"/>
    </row>
    <row r="63" spans="1:32">
      <c r="B63" s="859"/>
      <c r="C63" s="855"/>
      <c r="D63" s="544"/>
      <c r="E63" s="544"/>
      <c r="F63" s="855"/>
      <c r="G63" s="855"/>
      <c r="H63" s="855"/>
      <c r="I63" s="855"/>
      <c r="J63" s="855"/>
      <c r="K63" s="855"/>
      <c r="L63" s="855"/>
      <c r="M63" s="855"/>
      <c r="N63" s="855"/>
    </row>
    <row r="64" spans="1:32">
      <c r="B64" s="859"/>
      <c r="C64" s="855"/>
      <c r="D64" s="544"/>
      <c r="E64" s="544"/>
      <c r="F64" s="855"/>
      <c r="G64" s="855"/>
      <c r="H64" s="855"/>
      <c r="I64" s="855"/>
      <c r="J64" s="855"/>
      <c r="K64" s="855"/>
      <c r="L64" s="855"/>
      <c r="M64" s="855"/>
      <c r="N64" s="855"/>
    </row>
    <row r="65" spans="2:24">
      <c r="B65" s="859"/>
      <c r="C65" s="855"/>
      <c r="D65" s="544"/>
      <c r="E65" s="544"/>
      <c r="F65" s="855"/>
      <c r="G65" s="855"/>
      <c r="H65" s="855"/>
      <c r="I65" s="855"/>
      <c r="J65" s="855"/>
      <c r="K65" s="855"/>
      <c r="L65" s="855"/>
      <c r="M65" s="855"/>
      <c r="N65" s="855"/>
    </row>
    <row r="66" spans="2:24">
      <c r="B66" s="859"/>
      <c r="C66" s="855"/>
      <c r="D66" s="544"/>
      <c r="E66" s="544"/>
      <c r="F66" s="855"/>
      <c r="G66" s="855"/>
      <c r="H66" s="855"/>
      <c r="I66" s="855"/>
      <c r="J66" s="855"/>
      <c r="K66" s="855"/>
      <c r="L66" s="855"/>
      <c r="M66" s="855"/>
      <c r="N66" s="855"/>
      <c r="O66" s="1002"/>
      <c r="P66" s="1002"/>
      <c r="Q66" s="1002"/>
      <c r="R66" s="1002"/>
      <c r="S66" s="1002"/>
      <c r="T66" s="1002"/>
      <c r="U66" s="1002"/>
      <c r="V66" s="1002"/>
      <c r="W66" s="1002"/>
      <c r="X66" s="1002"/>
    </row>
    <row r="67" spans="2:24">
      <c r="B67" s="859"/>
      <c r="C67" s="855"/>
      <c r="D67" s="544"/>
      <c r="E67" s="544"/>
      <c r="F67" s="855"/>
      <c r="G67" s="855"/>
      <c r="H67" s="855"/>
      <c r="I67" s="855"/>
      <c r="J67" s="855"/>
      <c r="K67" s="855"/>
      <c r="L67" s="855"/>
      <c r="M67" s="855"/>
      <c r="N67" s="855"/>
    </row>
    <row r="68" spans="2:24">
      <c r="B68" s="859"/>
      <c r="C68" s="855"/>
      <c r="D68" s="544"/>
      <c r="E68" s="544"/>
      <c r="F68" s="855"/>
      <c r="G68" s="855"/>
      <c r="H68" s="855"/>
      <c r="I68" s="855"/>
      <c r="J68" s="855"/>
      <c r="K68" s="855"/>
      <c r="L68" s="855"/>
      <c r="M68" s="855"/>
      <c r="N68" s="855"/>
    </row>
    <row r="69" spans="2:24">
      <c r="B69" s="859"/>
      <c r="C69" s="855"/>
      <c r="D69" s="544"/>
      <c r="E69" s="544"/>
      <c r="F69" s="855"/>
      <c r="G69" s="855"/>
      <c r="H69" s="855"/>
      <c r="I69" s="855"/>
      <c r="J69" s="855"/>
      <c r="K69" s="855"/>
      <c r="L69" s="855"/>
      <c r="M69" s="855"/>
      <c r="N69" s="855"/>
    </row>
    <row r="70" spans="2:24">
      <c r="B70" s="859"/>
      <c r="C70" s="855"/>
      <c r="D70" s="544"/>
      <c r="E70" s="544"/>
      <c r="F70" s="855"/>
      <c r="G70" s="855"/>
      <c r="H70" s="855"/>
      <c r="I70" s="855"/>
      <c r="J70" s="855"/>
      <c r="K70" s="855"/>
      <c r="L70" s="855"/>
      <c r="M70" s="855"/>
      <c r="N70" s="855"/>
    </row>
    <row r="71" spans="2:24">
      <c r="B71" s="859"/>
      <c r="C71" s="855"/>
      <c r="D71" s="544"/>
      <c r="E71" s="544"/>
      <c r="F71" s="855"/>
      <c r="G71" s="855"/>
      <c r="H71" s="855"/>
      <c r="I71" s="855"/>
      <c r="J71" s="855"/>
      <c r="K71" s="855"/>
      <c r="L71" s="855"/>
      <c r="M71" s="855"/>
      <c r="N71" s="855"/>
    </row>
    <row r="72" spans="2:24">
      <c r="B72" s="855"/>
      <c r="C72" s="855"/>
      <c r="D72" s="544"/>
      <c r="E72" s="544"/>
      <c r="F72" s="855"/>
      <c r="G72" s="855"/>
      <c r="H72" s="855"/>
      <c r="I72" s="855"/>
      <c r="J72" s="855"/>
      <c r="K72" s="855"/>
      <c r="L72" s="855"/>
      <c r="M72" s="855"/>
      <c r="N72" s="855"/>
    </row>
    <row r="73" spans="2:24">
      <c r="B73" s="859"/>
      <c r="C73" s="855"/>
      <c r="D73" s="544"/>
      <c r="E73" s="544"/>
      <c r="F73" s="855"/>
      <c r="G73" s="855"/>
      <c r="H73" s="855"/>
      <c r="I73" s="855"/>
      <c r="J73" s="855"/>
      <c r="K73" s="855"/>
      <c r="L73" s="855"/>
      <c r="M73" s="855"/>
      <c r="N73" s="855"/>
    </row>
    <row r="74" spans="2:24">
      <c r="B74" s="855"/>
      <c r="C74" s="855"/>
      <c r="D74" s="544"/>
      <c r="E74" s="544"/>
      <c r="F74" s="855"/>
      <c r="G74" s="855"/>
      <c r="H74" s="855"/>
      <c r="I74" s="855"/>
      <c r="J74" s="855"/>
      <c r="K74" s="855"/>
      <c r="L74" s="855"/>
      <c r="M74" s="855"/>
      <c r="N74" s="855"/>
    </row>
    <row r="75" spans="2:24">
      <c r="B75" s="859"/>
      <c r="C75" s="855"/>
      <c r="D75" s="855"/>
      <c r="E75" s="855"/>
      <c r="F75" s="855"/>
      <c r="G75" s="855"/>
      <c r="H75" s="855"/>
      <c r="I75" s="855"/>
      <c r="J75" s="855"/>
      <c r="K75" s="855"/>
      <c r="L75" s="855"/>
      <c r="M75" s="855"/>
      <c r="N75" s="855"/>
    </row>
    <row r="76" spans="2:24">
      <c r="B76" s="859"/>
      <c r="C76" s="855"/>
      <c r="D76" s="855"/>
      <c r="E76" s="855"/>
      <c r="F76" s="855"/>
      <c r="G76" s="855"/>
      <c r="H76" s="855"/>
      <c r="I76" s="855"/>
      <c r="J76" s="855"/>
      <c r="K76" s="855"/>
      <c r="L76" s="855"/>
      <c r="M76" s="855"/>
      <c r="N76" s="855"/>
    </row>
    <row r="77" spans="2:24">
      <c r="B77" s="859"/>
      <c r="C77" s="855"/>
      <c r="D77" s="855"/>
      <c r="E77" s="855"/>
      <c r="F77" s="855"/>
      <c r="G77" s="855"/>
      <c r="H77" s="855"/>
      <c r="I77" s="855"/>
      <c r="J77" s="855"/>
      <c r="K77" s="855"/>
      <c r="L77" s="855"/>
      <c r="M77" s="855"/>
      <c r="N77" s="855"/>
    </row>
    <row r="78" spans="2:24">
      <c r="B78" s="859"/>
      <c r="C78" s="855"/>
      <c r="D78" s="855"/>
      <c r="E78" s="855"/>
      <c r="F78" s="855"/>
      <c r="G78" s="855"/>
      <c r="H78" s="855"/>
      <c r="I78" s="855"/>
      <c r="J78" s="855"/>
      <c r="K78" s="855"/>
      <c r="L78" s="855"/>
      <c r="M78" s="855"/>
      <c r="N78" s="855"/>
    </row>
    <row r="79" spans="2:24">
      <c r="B79" s="859"/>
      <c r="C79" s="855"/>
      <c r="D79" s="855"/>
      <c r="E79" s="855"/>
      <c r="F79" s="855"/>
      <c r="G79" s="855"/>
      <c r="H79" s="855"/>
      <c r="I79" s="855"/>
      <c r="J79" s="855"/>
      <c r="K79" s="855"/>
      <c r="L79" s="855"/>
      <c r="M79" s="855"/>
      <c r="N79" s="855"/>
    </row>
    <row r="80" spans="2:24">
      <c r="B80" s="859"/>
      <c r="C80" s="855"/>
      <c r="D80" s="855"/>
      <c r="E80" s="855"/>
      <c r="F80" s="855"/>
      <c r="G80" s="855"/>
      <c r="H80" s="855"/>
      <c r="I80" s="855"/>
      <c r="J80" s="855"/>
      <c r="K80" s="855"/>
      <c r="L80" s="855"/>
      <c r="M80" s="855"/>
      <c r="N80" s="855"/>
    </row>
    <row r="81" spans="2:14">
      <c r="B81" s="859"/>
      <c r="C81" s="855"/>
      <c r="D81" s="855"/>
      <c r="E81" s="855"/>
      <c r="F81" s="855"/>
      <c r="G81" s="855"/>
      <c r="H81" s="855"/>
      <c r="I81" s="855"/>
      <c r="J81" s="855"/>
      <c r="K81" s="855"/>
      <c r="L81" s="855"/>
      <c r="M81" s="855"/>
      <c r="N81" s="855"/>
    </row>
    <row r="82" spans="2:14">
      <c r="B82" s="859"/>
      <c r="C82" s="855"/>
      <c r="D82" s="855"/>
      <c r="E82" s="855"/>
      <c r="F82" s="855"/>
      <c r="G82" s="855"/>
      <c r="H82" s="855"/>
      <c r="I82" s="855"/>
      <c r="J82" s="855"/>
      <c r="K82" s="855"/>
      <c r="L82" s="855"/>
      <c r="M82" s="855"/>
      <c r="N82" s="855"/>
    </row>
    <row r="83" spans="2:14">
      <c r="B83" s="859"/>
      <c r="C83" s="855"/>
      <c r="D83" s="855"/>
      <c r="E83" s="855"/>
      <c r="F83" s="855"/>
      <c r="G83" s="855"/>
      <c r="H83" s="855"/>
      <c r="I83" s="855"/>
      <c r="J83" s="855"/>
      <c r="K83" s="855"/>
      <c r="L83" s="855"/>
      <c r="M83" s="855"/>
      <c r="N83" s="855"/>
    </row>
    <row r="84" spans="2:14">
      <c r="B84" s="859"/>
      <c r="C84" s="855"/>
      <c r="D84" s="855"/>
      <c r="E84" s="855"/>
      <c r="F84" s="855"/>
      <c r="G84" s="855"/>
      <c r="H84" s="855"/>
      <c r="I84" s="855"/>
      <c r="J84" s="855"/>
      <c r="K84" s="855"/>
      <c r="L84" s="855"/>
      <c r="M84" s="855"/>
      <c r="N84" s="855"/>
    </row>
    <row r="85" spans="2:14">
      <c r="B85" s="859"/>
      <c r="C85" s="855"/>
      <c r="D85" s="855"/>
      <c r="E85" s="855"/>
      <c r="F85" s="855"/>
      <c r="G85" s="855"/>
      <c r="H85" s="855"/>
      <c r="I85" s="855"/>
      <c r="J85" s="855"/>
      <c r="K85" s="855"/>
      <c r="L85" s="855"/>
      <c r="M85" s="855"/>
      <c r="N85" s="855"/>
    </row>
    <row r="86" spans="2:14">
      <c r="B86" s="859"/>
      <c r="C86" s="855"/>
      <c r="D86" s="855"/>
      <c r="E86" s="855"/>
      <c r="F86" s="855"/>
      <c r="G86" s="855"/>
      <c r="H86" s="855"/>
      <c r="I86" s="855"/>
      <c r="J86" s="855"/>
      <c r="K86" s="855"/>
      <c r="L86" s="855"/>
      <c r="M86" s="855"/>
      <c r="N86" s="855"/>
    </row>
    <row r="87" spans="2:14">
      <c r="B87" s="859"/>
      <c r="C87" s="855"/>
      <c r="D87" s="855"/>
      <c r="E87" s="855"/>
      <c r="F87" s="855"/>
      <c r="G87" s="855"/>
      <c r="H87" s="855"/>
      <c r="I87" s="855"/>
      <c r="J87" s="855"/>
      <c r="K87" s="855"/>
      <c r="L87" s="855"/>
      <c r="M87" s="855"/>
      <c r="N87" s="855"/>
    </row>
    <row r="88" spans="2:14">
      <c r="B88" s="859"/>
      <c r="C88" s="855"/>
      <c r="D88" s="855"/>
      <c r="E88" s="855"/>
      <c r="F88" s="855"/>
      <c r="G88" s="855"/>
      <c r="H88" s="855"/>
      <c r="I88" s="855"/>
      <c r="J88" s="855"/>
      <c r="K88" s="855"/>
      <c r="L88" s="855"/>
      <c r="M88" s="855"/>
      <c r="N88" s="855"/>
    </row>
    <row r="89" spans="2:14">
      <c r="B89" s="859"/>
      <c r="C89" s="855"/>
      <c r="D89" s="855"/>
      <c r="E89" s="855"/>
      <c r="F89" s="855"/>
      <c r="G89" s="855"/>
      <c r="H89" s="855"/>
      <c r="I89" s="855"/>
      <c r="J89" s="855"/>
      <c r="K89" s="855"/>
      <c r="L89" s="855"/>
      <c r="M89" s="855"/>
      <c r="N89" s="855"/>
    </row>
    <row r="90" spans="2:14">
      <c r="B90" s="859"/>
      <c r="C90" s="855"/>
      <c r="D90" s="855"/>
      <c r="E90" s="855"/>
      <c r="F90" s="855"/>
      <c r="G90" s="855"/>
      <c r="H90" s="855"/>
      <c r="I90" s="855"/>
      <c r="J90" s="855"/>
      <c r="K90" s="855"/>
      <c r="L90" s="855"/>
      <c r="M90" s="855"/>
      <c r="N90" s="855"/>
    </row>
    <row r="91" spans="2:14">
      <c r="B91" s="859"/>
      <c r="C91" s="855"/>
      <c r="D91" s="855"/>
      <c r="E91" s="855"/>
      <c r="F91" s="855"/>
      <c r="G91" s="855"/>
      <c r="H91" s="855"/>
      <c r="I91" s="855"/>
      <c r="J91" s="855"/>
      <c r="K91" s="855"/>
      <c r="L91" s="855"/>
      <c r="M91" s="855"/>
      <c r="N91" s="855"/>
    </row>
    <row r="92" spans="2:14">
      <c r="B92" s="859"/>
      <c r="C92" s="855"/>
      <c r="D92" s="855"/>
      <c r="E92" s="855"/>
      <c r="F92" s="855"/>
      <c r="G92" s="855"/>
      <c r="H92" s="855"/>
      <c r="I92" s="855"/>
      <c r="J92" s="855"/>
      <c r="K92" s="855"/>
      <c r="L92" s="855"/>
      <c r="M92" s="855"/>
      <c r="N92" s="855"/>
    </row>
    <row r="93" spans="2:14">
      <c r="B93" s="859"/>
      <c r="C93" s="855"/>
      <c r="D93" s="855"/>
      <c r="E93" s="855"/>
      <c r="F93" s="855"/>
      <c r="G93" s="855"/>
      <c r="H93" s="855"/>
      <c r="I93" s="855"/>
      <c r="J93" s="855"/>
      <c r="K93" s="855"/>
      <c r="L93" s="855"/>
      <c r="M93" s="855"/>
      <c r="N93" s="855"/>
    </row>
    <row r="94" spans="2:14">
      <c r="B94" s="859"/>
      <c r="C94" s="855"/>
      <c r="D94" s="855"/>
      <c r="E94" s="855"/>
      <c r="F94" s="855"/>
      <c r="G94" s="855"/>
      <c r="H94" s="855"/>
      <c r="I94" s="855"/>
      <c r="J94" s="855"/>
      <c r="K94" s="855"/>
      <c r="L94" s="855"/>
      <c r="M94" s="855"/>
      <c r="N94" s="855"/>
    </row>
    <row r="95" spans="2:14">
      <c r="B95" s="859"/>
      <c r="C95" s="855"/>
      <c r="D95" s="855"/>
      <c r="E95" s="855"/>
      <c r="F95" s="855"/>
      <c r="G95" s="855"/>
      <c r="H95" s="855"/>
      <c r="I95" s="855"/>
      <c r="J95" s="855"/>
      <c r="K95" s="855"/>
      <c r="L95" s="855"/>
      <c r="M95" s="855"/>
      <c r="N95" s="855"/>
    </row>
    <row r="96" spans="2:14">
      <c r="B96" s="859"/>
      <c r="C96" s="855"/>
      <c r="D96" s="855"/>
      <c r="E96" s="855"/>
      <c r="F96" s="855"/>
      <c r="G96" s="855"/>
      <c r="H96" s="855"/>
      <c r="I96" s="855"/>
      <c r="J96" s="855"/>
      <c r="K96" s="855"/>
      <c r="L96" s="855"/>
      <c r="M96" s="855"/>
      <c r="N96" s="855"/>
    </row>
    <row r="97" spans="2:14">
      <c r="B97" s="859"/>
      <c r="C97" s="855"/>
      <c r="D97" s="855"/>
      <c r="E97" s="855"/>
      <c r="F97" s="855"/>
      <c r="G97" s="855"/>
      <c r="H97" s="855"/>
      <c r="I97" s="855"/>
      <c r="J97" s="855"/>
      <c r="K97" s="855"/>
      <c r="L97" s="855"/>
      <c r="M97" s="855"/>
      <c r="N97" s="855"/>
    </row>
    <row r="98" spans="2:14">
      <c r="B98" s="859"/>
      <c r="C98" s="855"/>
      <c r="D98" s="855"/>
      <c r="E98" s="855"/>
      <c r="F98" s="855"/>
      <c r="G98" s="855"/>
      <c r="H98" s="855"/>
      <c r="I98" s="855"/>
      <c r="J98" s="855"/>
      <c r="K98" s="855"/>
      <c r="L98" s="855"/>
      <c r="M98" s="855"/>
      <c r="N98" s="855"/>
    </row>
    <row r="99" spans="2:14">
      <c r="B99" s="859"/>
      <c r="C99" s="855"/>
      <c r="D99" s="855"/>
      <c r="E99" s="855"/>
      <c r="F99" s="855"/>
      <c r="G99" s="855"/>
      <c r="H99" s="855"/>
      <c r="I99" s="855"/>
      <c r="J99" s="855"/>
      <c r="K99" s="855"/>
      <c r="L99" s="855"/>
      <c r="M99" s="855"/>
      <c r="N99" s="855"/>
    </row>
    <row r="100" spans="2:14">
      <c r="B100" s="859"/>
      <c r="C100" s="855"/>
      <c r="D100" s="855"/>
      <c r="E100" s="855"/>
      <c r="F100" s="855"/>
      <c r="G100" s="855"/>
      <c r="H100" s="855"/>
      <c r="I100" s="855"/>
      <c r="J100" s="855"/>
      <c r="K100" s="855"/>
      <c r="L100" s="855"/>
      <c r="M100" s="855"/>
      <c r="N100" s="855"/>
    </row>
    <row r="101" spans="2:14">
      <c r="B101" s="859"/>
      <c r="C101" s="855"/>
      <c r="D101" s="855"/>
      <c r="E101" s="855"/>
      <c r="F101" s="855"/>
      <c r="G101" s="855"/>
      <c r="H101" s="855"/>
      <c r="I101" s="855"/>
      <c r="J101" s="855"/>
      <c r="K101" s="855"/>
      <c r="L101" s="855"/>
      <c r="M101" s="855"/>
      <c r="N101" s="855"/>
    </row>
    <row r="102" spans="2:14">
      <c r="B102" s="859"/>
      <c r="C102" s="855"/>
      <c r="D102" s="855"/>
      <c r="E102" s="855"/>
      <c r="F102" s="855"/>
      <c r="G102" s="855"/>
      <c r="H102" s="855"/>
      <c r="I102" s="855"/>
      <c r="J102" s="855"/>
      <c r="K102" s="855"/>
      <c r="L102" s="855"/>
      <c r="M102" s="855"/>
      <c r="N102" s="855"/>
    </row>
    <row r="103" spans="2:14">
      <c r="B103" s="859"/>
      <c r="C103" s="855"/>
      <c r="D103" s="855"/>
      <c r="E103" s="855"/>
      <c r="F103" s="855"/>
      <c r="G103" s="855"/>
      <c r="H103" s="855"/>
      <c r="I103" s="855"/>
      <c r="J103" s="855"/>
      <c r="K103" s="855"/>
      <c r="L103" s="855"/>
      <c r="M103" s="855"/>
      <c r="N103" s="855"/>
    </row>
    <row r="104" spans="2:14">
      <c r="B104" s="859"/>
      <c r="C104" s="855"/>
      <c r="D104" s="855"/>
      <c r="E104" s="855"/>
      <c r="F104" s="855"/>
      <c r="G104" s="855"/>
      <c r="H104" s="855"/>
      <c r="I104" s="855"/>
      <c r="J104" s="855"/>
      <c r="K104" s="855"/>
      <c r="L104" s="855"/>
      <c r="M104" s="855"/>
      <c r="N104" s="855"/>
    </row>
    <row r="105" spans="2:14">
      <c r="B105" s="859"/>
      <c r="C105" s="855"/>
      <c r="D105" s="855"/>
      <c r="E105" s="855"/>
      <c r="F105" s="855"/>
      <c r="G105" s="855"/>
      <c r="H105" s="855"/>
      <c r="I105" s="855"/>
      <c r="J105" s="855"/>
      <c r="K105" s="855"/>
      <c r="L105" s="855"/>
      <c r="M105" s="855"/>
      <c r="N105" s="855"/>
    </row>
    <row r="106" spans="2:14">
      <c r="B106" s="859"/>
      <c r="C106" s="855"/>
      <c r="D106" s="855"/>
      <c r="E106" s="855"/>
      <c r="F106" s="855"/>
      <c r="G106" s="855"/>
      <c r="H106" s="855"/>
      <c r="I106" s="855"/>
      <c r="J106" s="855"/>
      <c r="K106" s="855"/>
      <c r="L106" s="855"/>
      <c r="M106" s="855"/>
      <c r="N106" s="855"/>
    </row>
    <row r="107" spans="2:14">
      <c r="B107" s="859"/>
      <c r="C107" s="855"/>
      <c r="D107" s="855"/>
      <c r="E107" s="855"/>
      <c r="F107" s="855"/>
      <c r="G107" s="855"/>
      <c r="H107" s="855"/>
      <c r="I107" s="855"/>
      <c r="J107" s="855"/>
      <c r="K107" s="855"/>
      <c r="L107" s="855"/>
      <c r="M107" s="855"/>
      <c r="N107" s="855"/>
    </row>
    <row r="108" spans="2:14">
      <c r="B108" s="859"/>
      <c r="C108" s="855"/>
      <c r="D108" s="855"/>
      <c r="E108" s="855"/>
      <c r="F108" s="855"/>
      <c r="G108" s="855"/>
      <c r="H108" s="855"/>
      <c r="I108" s="855"/>
      <c r="J108" s="855"/>
      <c r="K108" s="855"/>
      <c r="L108" s="855"/>
      <c r="M108" s="855"/>
      <c r="N108" s="855"/>
    </row>
    <row r="109" spans="2:14">
      <c r="B109" s="859"/>
      <c r="C109" s="855"/>
      <c r="D109" s="855"/>
      <c r="E109" s="855"/>
      <c r="F109" s="855"/>
      <c r="G109" s="855"/>
      <c r="H109" s="855"/>
      <c r="I109" s="855"/>
      <c r="J109" s="855"/>
      <c r="K109" s="855"/>
      <c r="L109" s="855"/>
      <c r="M109" s="855"/>
      <c r="N109" s="855"/>
    </row>
    <row r="110" spans="2:14">
      <c r="B110" s="859"/>
      <c r="C110" s="855"/>
      <c r="D110" s="855"/>
      <c r="E110" s="855"/>
      <c r="F110" s="855"/>
      <c r="G110" s="855"/>
      <c r="H110" s="855"/>
      <c r="I110" s="855"/>
      <c r="J110" s="855"/>
      <c r="K110" s="855"/>
      <c r="L110" s="855"/>
      <c r="M110" s="855"/>
      <c r="N110" s="855"/>
    </row>
    <row r="111" spans="2:14">
      <c r="B111" s="859"/>
      <c r="C111" s="855"/>
      <c r="D111" s="855"/>
      <c r="E111" s="855"/>
      <c r="F111" s="855"/>
      <c r="G111" s="855"/>
      <c r="H111" s="855"/>
      <c r="I111" s="855"/>
      <c r="J111" s="855"/>
      <c r="K111" s="855"/>
      <c r="L111" s="855"/>
      <c r="M111" s="855"/>
      <c r="N111" s="855"/>
    </row>
    <row r="112" spans="2:14">
      <c r="B112" s="859"/>
      <c r="C112" s="855"/>
      <c r="D112" s="855"/>
      <c r="E112" s="855"/>
      <c r="F112" s="855"/>
      <c r="G112" s="855"/>
      <c r="H112" s="855"/>
      <c r="I112" s="855"/>
      <c r="J112" s="855"/>
      <c r="K112" s="855"/>
      <c r="L112" s="855"/>
      <c r="M112" s="855"/>
      <c r="N112" s="855"/>
    </row>
    <row r="113" spans="2:14">
      <c r="B113" s="859"/>
      <c r="C113" s="855"/>
      <c r="D113" s="855"/>
      <c r="E113" s="855"/>
      <c r="F113" s="855"/>
      <c r="G113" s="855"/>
      <c r="H113" s="855"/>
      <c r="I113" s="855"/>
      <c r="J113" s="855"/>
      <c r="K113" s="855"/>
      <c r="L113" s="855"/>
      <c r="M113" s="855"/>
      <c r="N113" s="855"/>
    </row>
    <row r="114" spans="2:14">
      <c r="B114" s="859"/>
      <c r="C114" s="855"/>
      <c r="D114" s="855"/>
      <c r="E114" s="855"/>
      <c r="F114" s="855"/>
      <c r="G114" s="855"/>
      <c r="H114" s="855"/>
      <c r="I114" s="855"/>
      <c r="J114" s="855"/>
      <c r="K114" s="855"/>
      <c r="L114" s="855"/>
      <c r="M114" s="855"/>
      <c r="N114" s="855"/>
    </row>
    <row r="115" spans="2:14">
      <c r="B115" s="859"/>
      <c r="C115" s="855"/>
      <c r="D115" s="855"/>
      <c r="E115" s="855"/>
      <c r="F115" s="855"/>
      <c r="G115" s="855"/>
      <c r="H115" s="855"/>
      <c r="I115" s="855"/>
      <c r="J115" s="855"/>
      <c r="K115" s="855"/>
      <c r="L115" s="855"/>
      <c r="M115" s="855"/>
      <c r="N115" s="855"/>
    </row>
    <row r="116" spans="2:14">
      <c r="B116" s="859"/>
      <c r="C116" s="855"/>
      <c r="D116" s="855"/>
      <c r="E116" s="855"/>
      <c r="F116" s="855"/>
      <c r="G116" s="855"/>
      <c r="H116" s="855"/>
      <c r="I116" s="855"/>
      <c r="J116" s="855"/>
      <c r="K116" s="855"/>
      <c r="L116" s="855"/>
      <c r="M116" s="855"/>
      <c r="N116" s="855"/>
    </row>
    <row r="117" spans="2:14">
      <c r="B117" s="859"/>
      <c r="C117" s="855"/>
      <c r="D117" s="855"/>
      <c r="E117" s="855"/>
      <c r="F117" s="855"/>
      <c r="G117" s="855"/>
      <c r="H117" s="855"/>
      <c r="I117" s="855"/>
      <c r="J117" s="855"/>
      <c r="K117" s="855"/>
      <c r="L117" s="855"/>
      <c r="M117" s="855"/>
      <c r="N117" s="855"/>
    </row>
    <row r="118" spans="2:14">
      <c r="B118" s="859"/>
      <c r="C118" s="855"/>
      <c r="D118" s="855"/>
      <c r="E118" s="855"/>
      <c r="F118" s="855"/>
      <c r="G118" s="855"/>
      <c r="H118" s="855"/>
      <c r="I118" s="855"/>
      <c r="J118" s="855"/>
      <c r="K118" s="855"/>
      <c r="L118" s="855"/>
      <c r="M118" s="855"/>
      <c r="N118" s="855"/>
    </row>
    <row r="119" spans="2:14">
      <c r="B119" s="859"/>
      <c r="C119" s="855"/>
      <c r="D119" s="855"/>
      <c r="E119" s="855"/>
      <c r="F119" s="855"/>
      <c r="G119" s="855"/>
      <c r="H119" s="855"/>
      <c r="I119" s="855"/>
      <c r="J119" s="855"/>
      <c r="K119" s="855"/>
      <c r="L119" s="855"/>
      <c r="M119" s="855"/>
      <c r="N119" s="855"/>
    </row>
    <row r="120" spans="2:14">
      <c r="B120" s="859"/>
      <c r="C120" s="855"/>
      <c r="D120" s="855"/>
      <c r="E120" s="855"/>
      <c r="F120" s="855"/>
      <c r="G120" s="855"/>
      <c r="H120" s="855"/>
      <c r="I120" s="855"/>
      <c r="J120" s="855"/>
      <c r="K120" s="855"/>
      <c r="L120" s="855"/>
      <c r="M120" s="855"/>
      <c r="N120" s="855"/>
    </row>
    <row r="121" spans="2:14">
      <c r="B121" s="859"/>
      <c r="C121" s="855"/>
      <c r="D121" s="855"/>
      <c r="E121" s="855"/>
      <c r="F121" s="855"/>
      <c r="G121" s="855"/>
      <c r="H121" s="855"/>
      <c r="I121" s="855"/>
      <c r="J121" s="855"/>
      <c r="K121" s="855"/>
      <c r="L121" s="855"/>
      <c r="M121" s="855"/>
      <c r="N121" s="855"/>
    </row>
    <row r="122" spans="2:14">
      <c r="B122" s="859"/>
      <c r="C122" s="855"/>
      <c r="D122" s="855"/>
      <c r="E122" s="855"/>
      <c r="F122" s="855"/>
      <c r="G122" s="855"/>
      <c r="H122" s="855"/>
      <c r="I122" s="855"/>
      <c r="J122" s="855"/>
      <c r="K122" s="855"/>
      <c r="L122" s="855"/>
      <c r="M122" s="855"/>
      <c r="N122" s="855"/>
    </row>
    <row r="123" spans="2:14">
      <c r="B123" s="859"/>
      <c r="C123" s="855"/>
      <c r="D123" s="855"/>
      <c r="E123" s="855"/>
      <c r="F123" s="855"/>
      <c r="G123" s="855"/>
      <c r="H123" s="855"/>
      <c r="I123" s="855"/>
      <c r="J123" s="855"/>
      <c r="K123" s="855"/>
      <c r="L123" s="855"/>
      <c r="M123" s="855"/>
      <c r="N123" s="855"/>
    </row>
    <row r="124" spans="2:14">
      <c r="B124" s="859"/>
      <c r="C124" s="855"/>
      <c r="D124" s="855"/>
      <c r="E124" s="855"/>
      <c r="F124" s="855"/>
      <c r="G124" s="855"/>
      <c r="H124" s="855"/>
      <c r="I124" s="855"/>
      <c r="J124" s="855"/>
      <c r="K124" s="855"/>
      <c r="L124" s="855"/>
      <c r="M124" s="855"/>
      <c r="N124" s="855"/>
    </row>
    <row r="125" spans="2:14">
      <c r="B125" s="859"/>
      <c r="C125" s="855"/>
      <c r="D125" s="855"/>
      <c r="E125" s="855"/>
      <c r="F125" s="855"/>
      <c r="G125" s="855"/>
      <c r="H125" s="855"/>
      <c r="I125" s="855"/>
      <c r="J125" s="855"/>
      <c r="K125" s="855"/>
      <c r="L125" s="855"/>
      <c r="M125" s="855"/>
      <c r="N125" s="855"/>
    </row>
    <row r="126" spans="2:14">
      <c r="B126" s="859"/>
      <c r="C126" s="855"/>
      <c r="D126" s="855"/>
      <c r="E126" s="855"/>
      <c r="F126" s="855"/>
      <c r="G126" s="855"/>
      <c r="H126" s="855"/>
      <c r="I126" s="855"/>
      <c r="J126" s="855"/>
      <c r="K126" s="855"/>
      <c r="L126" s="855"/>
      <c r="M126" s="855"/>
      <c r="N126" s="855"/>
    </row>
    <row r="127" spans="2:14">
      <c r="B127" s="859"/>
      <c r="C127" s="855"/>
      <c r="D127" s="855"/>
      <c r="E127" s="855"/>
      <c r="F127" s="855"/>
      <c r="G127" s="855"/>
      <c r="H127" s="855"/>
      <c r="I127" s="855"/>
      <c r="J127" s="855"/>
      <c r="K127" s="855"/>
      <c r="L127" s="855"/>
      <c r="M127" s="855"/>
      <c r="N127" s="855"/>
    </row>
    <row r="128" spans="2:14">
      <c r="B128" s="859"/>
      <c r="C128" s="855"/>
      <c r="D128" s="855"/>
      <c r="E128" s="855"/>
      <c r="F128" s="855"/>
      <c r="G128" s="855"/>
      <c r="H128" s="855"/>
      <c r="I128" s="855"/>
      <c r="J128" s="855"/>
      <c r="K128" s="855"/>
      <c r="L128" s="855"/>
      <c r="M128" s="855"/>
      <c r="N128" s="855"/>
    </row>
    <row r="129" spans="2:14">
      <c r="B129" s="859"/>
      <c r="C129" s="855"/>
      <c r="D129" s="855"/>
      <c r="E129" s="855"/>
      <c r="F129" s="855"/>
      <c r="G129" s="855"/>
      <c r="H129" s="855"/>
      <c r="I129" s="855"/>
      <c r="J129" s="855"/>
      <c r="K129" s="855"/>
      <c r="L129" s="855"/>
      <c r="M129" s="855"/>
      <c r="N129" s="855"/>
    </row>
    <row r="130" spans="2:14">
      <c r="B130" s="859"/>
      <c r="C130" s="855"/>
      <c r="D130" s="855"/>
      <c r="E130" s="855"/>
      <c r="F130" s="855"/>
      <c r="G130" s="855"/>
      <c r="H130" s="855"/>
      <c r="I130" s="855"/>
      <c r="J130" s="855"/>
      <c r="K130" s="855"/>
      <c r="L130" s="855"/>
      <c r="M130" s="855"/>
      <c r="N130" s="855"/>
    </row>
    <row r="131" spans="2:14">
      <c r="B131" s="859"/>
      <c r="C131" s="855"/>
      <c r="D131" s="855"/>
      <c r="E131" s="855"/>
      <c r="F131" s="855"/>
      <c r="G131" s="855"/>
      <c r="H131" s="855"/>
      <c r="I131" s="855"/>
      <c r="J131" s="855"/>
      <c r="K131" s="855"/>
      <c r="L131" s="855"/>
      <c r="M131" s="855"/>
      <c r="N131" s="855"/>
    </row>
    <row r="132" spans="2:14">
      <c r="B132" s="859"/>
      <c r="C132" s="855"/>
      <c r="D132" s="855"/>
      <c r="E132" s="855"/>
      <c r="F132" s="855"/>
      <c r="G132" s="855"/>
      <c r="H132" s="855"/>
      <c r="I132" s="855"/>
      <c r="J132" s="855"/>
      <c r="K132" s="855"/>
      <c r="L132" s="855"/>
      <c r="M132" s="855"/>
      <c r="N132" s="855"/>
    </row>
    <row r="133" spans="2:14">
      <c r="B133" s="859"/>
      <c r="C133" s="855"/>
      <c r="D133" s="855"/>
      <c r="E133" s="855"/>
      <c r="F133" s="855"/>
      <c r="G133" s="855"/>
      <c r="H133" s="855"/>
      <c r="I133" s="855"/>
      <c r="J133" s="855"/>
      <c r="K133" s="855"/>
      <c r="L133" s="855"/>
      <c r="M133" s="855"/>
      <c r="N133" s="855"/>
    </row>
    <row r="134" spans="2:14">
      <c r="B134" s="859"/>
      <c r="C134" s="855"/>
      <c r="D134" s="855"/>
      <c r="E134" s="855"/>
      <c r="F134" s="855"/>
      <c r="G134" s="855"/>
      <c r="H134" s="855"/>
      <c r="I134" s="855"/>
      <c r="J134" s="855"/>
      <c r="K134" s="855"/>
      <c r="L134" s="855"/>
      <c r="M134" s="855"/>
      <c r="N134" s="855"/>
    </row>
    <row r="135" spans="2:14">
      <c r="B135" s="859"/>
      <c r="C135" s="855"/>
      <c r="D135" s="855"/>
      <c r="E135" s="855"/>
      <c r="F135" s="855"/>
      <c r="G135" s="855"/>
      <c r="H135" s="855"/>
      <c r="I135" s="855"/>
      <c r="J135" s="855"/>
      <c r="K135" s="855"/>
      <c r="L135" s="855"/>
      <c r="M135" s="855"/>
      <c r="N135" s="855"/>
    </row>
    <row r="136" spans="2:14">
      <c r="B136" s="859"/>
      <c r="C136" s="855"/>
      <c r="D136" s="855"/>
      <c r="E136" s="855"/>
      <c r="F136" s="855"/>
      <c r="G136" s="855"/>
      <c r="H136" s="855"/>
      <c r="I136" s="855"/>
      <c r="J136" s="855"/>
      <c r="K136" s="855"/>
      <c r="L136" s="855"/>
      <c r="M136" s="855"/>
      <c r="N136" s="855"/>
    </row>
    <row r="137" spans="2:14">
      <c r="B137" s="859"/>
      <c r="C137" s="855"/>
      <c r="D137" s="855"/>
      <c r="E137" s="855"/>
      <c r="F137" s="855"/>
      <c r="G137" s="855"/>
      <c r="H137" s="855"/>
      <c r="I137" s="855"/>
      <c r="J137" s="855"/>
      <c r="K137" s="855"/>
      <c r="L137" s="855"/>
      <c r="M137" s="855"/>
      <c r="N137" s="855"/>
    </row>
    <row r="138" spans="2:14">
      <c r="B138" s="859"/>
      <c r="C138" s="855"/>
      <c r="D138" s="855"/>
      <c r="E138" s="855"/>
      <c r="F138" s="855"/>
      <c r="G138" s="855"/>
      <c r="H138" s="855"/>
      <c r="I138" s="855"/>
      <c r="J138" s="855"/>
      <c r="K138" s="855"/>
      <c r="L138" s="855"/>
      <c r="M138" s="855"/>
      <c r="N138" s="855"/>
    </row>
    <row r="139" spans="2:14">
      <c r="B139" s="859"/>
      <c r="C139" s="855"/>
      <c r="D139" s="855"/>
      <c r="E139" s="855"/>
      <c r="F139" s="855"/>
      <c r="G139" s="855"/>
      <c r="H139" s="855"/>
      <c r="I139" s="855"/>
      <c r="J139" s="855"/>
      <c r="K139" s="855"/>
      <c r="L139" s="855"/>
      <c r="M139" s="855"/>
      <c r="N139" s="855"/>
    </row>
    <row r="140" spans="2:14">
      <c r="B140" s="859"/>
      <c r="C140" s="855"/>
      <c r="D140" s="855"/>
      <c r="E140" s="855"/>
      <c r="F140" s="855"/>
      <c r="G140" s="855"/>
      <c r="H140" s="855"/>
      <c r="I140" s="855"/>
      <c r="J140" s="855"/>
      <c r="K140" s="855"/>
      <c r="L140" s="855"/>
      <c r="M140" s="855"/>
      <c r="N140" s="855"/>
    </row>
    <row r="141" spans="2:14">
      <c r="B141" s="859"/>
      <c r="C141" s="855"/>
      <c r="D141" s="855"/>
      <c r="E141" s="855"/>
      <c r="F141" s="855"/>
      <c r="G141" s="855"/>
      <c r="H141" s="855"/>
      <c r="I141" s="855"/>
      <c r="J141" s="855"/>
      <c r="K141" s="855"/>
      <c r="L141" s="855"/>
      <c r="M141" s="855"/>
      <c r="N141" s="855"/>
    </row>
    <row r="142" spans="2:14">
      <c r="B142" s="859"/>
      <c r="C142" s="855"/>
      <c r="D142" s="855"/>
      <c r="E142" s="855"/>
      <c r="F142" s="855"/>
      <c r="G142" s="855"/>
      <c r="H142" s="855"/>
      <c r="I142" s="855"/>
      <c r="J142" s="855"/>
      <c r="K142" s="855"/>
      <c r="L142" s="855"/>
      <c r="M142" s="855"/>
      <c r="N142" s="855"/>
    </row>
    <row r="143" spans="2:14">
      <c r="B143" s="859"/>
      <c r="C143" s="855"/>
      <c r="D143" s="855"/>
      <c r="E143" s="855"/>
      <c r="F143" s="855"/>
      <c r="G143" s="855"/>
      <c r="H143" s="855"/>
      <c r="I143" s="855"/>
      <c r="J143" s="855"/>
      <c r="K143" s="855"/>
      <c r="L143" s="855"/>
      <c r="M143" s="855"/>
      <c r="N143" s="855"/>
    </row>
    <row r="144" spans="2:14">
      <c r="B144" s="859"/>
      <c r="C144" s="855"/>
      <c r="D144" s="855"/>
      <c r="E144" s="855"/>
      <c r="F144" s="855"/>
      <c r="G144" s="855"/>
      <c r="H144" s="855"/>
      <c r="I144" s="855"/>
      <c r="J144" s="855"/>
      <c r="K144" s="855"/>
      <c r="L144" s="855"/>
      <c r="M144" s="855"/>
      <c r="N144" s="855"/>
    </row>
    <row r="145" spans="2:14">
      <c r="B145" s="859"/>
      <c r="C145" s="855"/>
      <c r="D145" s="855"/>
      <c r="E145" s="855"/>
      <c r="F145" s="855"/>
      <c r="G145" s="855"/>
      <c r="H145" s="855"/>
      <c r="I145" s="855"/>
      <c r="J145" s="855"/>
      <c r="K145" s="855"/>
      <c r="L145" s="855"/>
      <c r="M145" s="855"/>
      <c r="N145" s="855"/>
    </row>
    <row r="146" spans="2:14">
      <c r="B146" s="859"/>
      <c r="C146" s="855"/>
      <c r="D146" s="855"/>
      <c r="E146" s="855"/>
      <c r="F146" s="855"/>
      <c r="G146" s="855"/>
      <c r="H146" s="855"/>
      <c r="I146" s="855"/>
      <c r="J146" s="855"/>
      <c r="K146" s="855"/>
      <c r="L146" s="855"/>
      <c r="M146" s="855"/>
      <c r="N146" s="855"/>
    </row>
    <row r="147" spans="2:14">
      <c r="B147" s="859"/>
      <c r="C147" s="855"/>
      <c r="D147" s="855"/>
      <c r="E147" s="855"/>
      <c r="F147" s="855"/>
      <c r="G147" s="855"/>
      <c r="H147" s="855"/>
      <c r="I147" s="855"/>
      <c r="J147" s="855"/>
      <c r="K147" s="855"/>
      <c r="L147" s="855"/>
      <c r="M147" s="855"/>
      <c r="N147" s="855"/>
    </row>
    <row r="148" spans="2:14">
      <c r="B148" s="859"/>
      <c r="C148" s="855"/>
      <c r="D148" s="855"/>
      <c r="E148" s="855"/>
      <c r="F148" s="855"/>
      <c r="G148" s="855"/>
      <c r="H148" s="855"/>
      <c r="I148" s="855"/>
      <c r="J148" s="855"/>
      <c r="K148" s="855"/>
      <c r="L148" s="855"/>
      <c r="M148" s="855"/>
      <c r="N148" s="855"/>
    </row>
    <row r="149" spans="2:14">
      <c r="B149" s="859"/>
      <c r="C149" s="855"/>
      <c r="D149" s="855"/>
      <c r="E149" s="855"/>
      <c r="F149" s="855"/>
      <c r="G149" s="855"/>
      <c r="H149" s="855"/>
      <c r="I149" s="855"/>
      <c r="J149" s="855"/>
      <c r="K149" s="855"/>
      <c r="L149" s="855"/>
      <c r="M149" s="855"/>
      <c r="N149" s="855"/>
    </row>
    <row r="150" spans="2:14">
      <c r="B150" s="859"/>
      <c r="C150" s="855"/>
      <c r="D150" s="855"/>
      <c r="E150" s="855"/>
      <c r="F150" s="855"/>
      <c r="G150" s="855"/>
      <c r="H150" s="855"/>
      <c r="I150" s="855"/>
      <c r="J150" s="855"/>
      <c r="K150" s="855"/>
      <c r="L150" s="855"/>
      <c r="M150" s="855"/>
      <c r="N150" s="855"/>
    </row>
    <row r="151" spans="2:14">
      <c r="B151" s="859"/>
      <c r="C151" s="855"/>
      <c r="D151" s="855"/>
      <c r="E151" s="855"/>
      <c r="F151" s="855"/>
      <c r="G151" s="855"/>
      <c r="H151" s="855"/>
      <c r="I151" s="855"/>
      <c r="J151" s="855"/>
      <c r="K151" s="855"/>
      <c r="L151" s="855"/>
      <c r="M151" s="855"/>
      <c r="N151" s="855"/>
    </row>
    <row r="152" spans="2:14">
      <c r="B152" s="859"/>
      <c r="C152" s="855"/>
      <c r="D152" s="855"/>
      <c r="E152" s="855"/>
      <c r="F152" s="855"/>
      <c r="G152" s="855"/>
      <c r="H152" s="855"/>
      <c r="I152" s="855"/>
      <c r="J152" s="855"/>
      <c r="K152" s="855"/>
      <c r="L152" s="855"/>
      <c r="M152" s="855"/>
      <c r="N152" s="855"/>
    </row>
    <row r="153" spans="2:14">
      <c r="B153" s="859"/>
      <c r="C153" s="855"/>
      <c r="D153" s="855"/>
      <c r="E153" s="855"/>
      <c r="F153" s="855"/>
      <c r="G153" s="855"/>
      <c r="H153" s="855"/>
      <c r="I153" s="855"/>
      <c r="J153" s="855"/>
      <c r="K153" s="855"/>
      <c r="L153" s="855"/>
      <c r="M153" s="855"/>
      <c r="N153" s="855"/>
    </row>
    <row r="154" spans="2:14">
      <c r="B154" s="859"/>
      <c r="C154" s="855"/>
      <c r="D154" s="855"/>
      <c r="E154" s="855"/>
      <c r="F154" s="855"/>
      <c r="G154" s="855"/>
      <c r="H154" s="855"/>
      <c r="I154" s="855"/>
      <c r="J154" s="855"/>
      <c r="K154" s="855"/>
      <c r="L154" s="855"/>
      <c r="M154" s="855"/>
      <c r="N154" s="855"/>
    </row>
    <row r="155" spans="2:14">
      <c r="B155" s="859"/>
      <c r="C155" s="855"/>
      <c r="D155" s="855"/>
      <c r="E155" s="855"/>
      <c r="F155" s="855"/>
      <c r="G155" s="855"/>
      <c r="H155" s="855"/>
      <c r="I155" s="855"/>
      <c r="J155" s="855"/>
      <c r="K155" s="855"/>
      <c r="L155" s="855"/>
      <c r="M155" s="855"/>
      <c r="N155" s="855"/>
    </row>
    <row r="156" spans="2:14">
      <c r="B156" s="859"/>
      <c r="C156" s="855"/>
      <c r="D156" s="855"/>
      <c r="E156" s="855"/>
      <c r="F156" s="855"/>
      <c r="G156" s="855"/>
      <c r="H156" s="855"/>
      <c r="I156" s="855"/>
      <c r="J156" s="855"/>
      <c r="K156" s="855"/>
      <c r="L156" s="855"/>
      <c r="M156" s="855"/>
      <c r="N156" s="855"/>
    </row>
    <row r="157" spans="2:14">
      <c r="B157" s="859"/>
      <c r="C157" s="855"/>
      <c r="D157" s="855"/>
      <c r="E157" s="855"/>
      <c r="F157" s="855"/>
      <c r="G157" s="855"/>
      <c r="H157" s="855"/>
      <c r="I157" s="855"/>
      <c r="J157" s="855"/>
      <c r="K157" s="855"/>
      <c r="L157" s="855"/>
      <c r="M157" s="855"/>
      <c r="N157" s="855"/>
    </row>
    <row r="158" spans="2:14">
      <c r="B158" s="859"/>
      <c r="C158" s="855"/>
      <c r="D158" s="855"/>
      <c r="E158" s="855"/>
      <c r="F158" s="855"/>
      <c r="G158" s="855"/>
      <c r="H158" s="855"/>
      <c r="I158" s="855"/>
      <c r="J158" s="855"/>
      <c r="K158" s="855"/>
      <c r="L158" s="855"/>
      <c r="M158" s="855"/>
      <c r="N158" s="855"/>
    </row>
    <row r="159" spans="2:14">
      <c r="B159" s="859"/>
      <c r="C159" s="855"/>
      <c r="D159" s="855"/>
      <c r="E159" s="855"/>
      <c r="F159" s="855"/>
      <c r="G159" s="855"/>
      <c r="H159" s="855"/>
      <c r="I159" s="855"/>
      <c r="J159" s="855"/>
      <c r="K159" s="855"/>
      <c r="L159" s="855"/>
      <c r="M159" s="855"/>
      <c r="N159" s="855"/>
    </row>
    <row r="160" spans="2:14">
      <c r="B160" s="859"/>
      <c r="C160" s="855"/>
      <c r="D160" s="855"/>
      <c r="E160" s="855"/>
      <c r="F160" s="855"/>
      <c r="G160" s="855"/>
      <c r="H160" s="855"/>
      <c r="I160" s="855"/>
      <c r="J160" s="855"/>
      <c r="K160" s="855"/>
      <c r="L160" s="855"/>
      <c r="M160" s="855"/>
      <c r="N160" s="855"/>
    </row>
    <row r="161" spans="2:14">
      <c r="B161" s="859"/>
      <c r="C161" s="855"/>
      <c r="D161" s="855"/>
      <c r="E161" s="855"/>
      <c r="F161" s="855"/>
      <c r="G161" s="855"/>
      <c r="H161" s="855"/>
      <c r="I161" s="855"/>
      <c r="J161" s="855"/>
      <c r="K161" s="855"/>
      <c r="L161" s="855"/>
      <c r="M161" s="855"/>
      <c r="N161" s="855"/>
    </row>
    <row r="162" spans="2:14">
      <c r="B162" s="859"/>
      <c r="C162" s="855"/>
      <c r="D162" s="855"/>
      <c r="E162" s="855"/>
      <c r="F162" s="855"/>
      <c r="G162" s="855"/>
      <c r="H162" s="855"/>
      <c r="I162" s="855"/>
      <c r="J162" s="855"/>
      <c r="K162" s="855"/>
      <c r="L162" s="855"/>
      <c r="M162" s="855"/>
      <c r="N162" s="855"/>
    </row>
    <row r="163" spans="2:14">
      <c r="B163" s="859"/>
      <c r="C163" s="855"/>
      <c r="D163" s="855"/>
      <c r="E163" s="855"/>
      <c r="F163" s="855"/>
      <c r="G163" s="855"/>
      <c r="H163" s="855"/>
      <c r="I163" s="855"/>
      <c r="J163" s="855"/>
      <c r="K163" s="855"/>
      <c r="L163" s="855"/>
      <c r="M163" s="855"/>
      <c r="N163" s="855"/>
    </row>
    <row r="164" spans="2:14">
      <c r="B164" s="859"/>
      <c r="C164" s="855"/>
      <c r="D164" s="855"/>
      <c r="E164" s="855"/>
      <c r="F164" s="855"/>
      <c r="G164" s="855"/>
      <c r="H164" s="855"/>
      <c r="I164" s="855"/>
      <c r="J164" s="855"/>
      <c r="K164" s="855"/>
      <c r="L164" s="855"/>
      <c r="M164" s="855"/>
      <c r="N164" s="855"/>
    </row>
    <row r="165" spans="2:14">
      <c r="B165" s="859"/>
      <c r="C165" s="855"/>
      <c r="D165" s="855"/>
      <c r="E165" s="855"/>
      <c r="F165" s="855"/>
      <c r="G165" s="855"/>
      <c r="H165" s="855"/>
      <c r="I165" s="855"/>
      <c r="J165" s="855"/>
      <c r="K165" s="855"/>
      <c r="L165" s="855"/>
      <c r="M165" s="855"/>
      <c r="N165" s="855"/>
    </row>
    <row r="166" spans="2:14">
      <c r="B166" s="859"/>
      <c r="C166" s="855"/>
      <c r="D166" s="855"/>
      <c r="E166" s="855"/>
      <c r="F166" s="855"/>
      <c r="G166" s="855"/>
      <c r="H166" s="855"/>
      <c r="I166" s="855"/>
      <c r="J166" s="855"/>
      <c r="K166" s="855"/>
      <c r="L166" s="855"/>
      <c r="M166" s="855"/>
      <c r="N166" s="855"/>
    </row>
    <row r="167" spans="2:14">
      <c r="B167" s="859"/>
      <c r="C167" s="855"/>
      <c r="D167" s="855"/>
      <c r="E167" s="855"/>
      <c r="F167" s="855"/>
      <c r="G167" s="855"/>
      <c r="H167" s="855"/>
      <c r="I167" s="855"/>
      <c r="J167" s="855"/>
      <c r="K167" s="855"/>
      <c r="L167" s="855"/>
      <c r="M167" s="855"/>
      <c r="N167" s="855"/>
    </row>
    <row r="168" spans="2:14">
      <c r="B168" s="859"/>
      <c r="C168" s="855"/>
      <c r="D168" s="855"/>
      <c r="E168" s="855"/>
      <c r="F168" s="855"/>
      <c r="G168" s="855"/>
      <c r="H168" s="855"/>
      <c r="I168" s="855"/>
      <c r="J168" s="855"/>
      <c r="K168" s="855"/>
      <c r="L168" s="855"/>
      <c r="M168" s="855"/>
      <c r="N168" s="855"/>
    </row>
    <row r="169" spans="2:14">
      <c r="B169" s="859"/>
      <c r="C169" s="855"/>
      <c r="D169" s="855"/>
      <c r="E169" s="855"/>
      <c r="F169" s="855"/>
      <c r="G169" s="855"/>
      <c r="H169" s="855"/>
      <c r="I169" s="855"/>
      <c r="J169" s="855"/>
      <c r="K169" s="855"/>
      <c r="L169" s="855"/>
      <c r="M169" s="855"/>
      <c r="N169" s="855"/>
    </row>
    <row r="170" spans="2:14">
      <c r="B170" s="859"/>
      <c r="C170" s="855"/>
      <c r="D170" s="855"/>
      <c r="E170" s="855"/>
      <c r="F170" s="855"/>
      <c r="G170" s="855"/>
      <c r="H170" s="855"/>
      <c r="I170" s="855"/>
      <c r="J170" s="855"/>
      <c r="K170" s="855"/>
      <c r="L170" s="855"/>
      <c r="M170" s="855"/>
      <c r="N170" s="855"/>
    </row>
    <row r="171" spans="2:14">
      <c r="B171" s="859"/>
      <c r="C171" s="855"/>
      <c r="D171" s="855"/>
      <c r="E171" s="855"/>
      <c r="F171" s="855"/>
      <c r="G171" s="855"/>
      <c r="H171" s="855"/>
      <c r="I171" s="855"/>
      <c r="J171" s="855"/>
      <c r="K171" s="855"/>
      <c r="L171" s="855"/>
      <c r="M171" s="855"/>
      <c r="N171" s="855"/>
    </row>
    <row r="172" spans="2:14">
      <c r="B172" s="859"/>
      <c r="C172" s="855"/>
      <c r="D172" s="855"/>
      <c r="E172" s="855"/>
      <c r="F172" s="855"/>
      <c r="G172" s="855"/>
      <c r="H172" s="855"/>
      <c r="I172" s="855"/>
      <c r="J172" s="855"/>
      <c r="K172" s="855"/>
      <c r="L172" s="855"/>
      <c r="M172" s="855"/>
      <c r="N172" s="855"/>
    </row>
    <row r="173" spans="2:14">
      <c r="B173" s="859"/>
      <c r="C173" s="855"/>
      <c r="D173" s="855"/>
      <c r="E173" s="855"/>
      <c r="F173" s="855"/>
      <c r="G173" s="855"/>
      <c r="H173" s="855"/>
      <c r="I173" s="855"/>
      <c r="J173" s="855"/>
      <c r="K173" s="855"/>
      <c r="L173" s="855"/>
      <c r="M173" s="855"/>
      <c r="N173" s="855"/>
    </row>
    <row r="174" spans="2:14">
      <c r="B174" s="859"/>
      <c r="C174" s="855"/>
      <c r="D174" s="855"/>
      <c r="E174" s="855"/>
      <c r="F174" s="855"/>
      <c r="G174" s="855"/>
      <c r="H174" s="855"/>
      <c r="I174" s="855"/>
      <c r="J174" s="855"/>
      <c r="K174" s="855"/>
      <c r="L174" s="855"/>
      <c r="M174" s="855"/>
      <c r="N174" s="855"/>
    </row>
    <row r="175" spans="2:14">
      <c r="B175" s="859"/>
      <c r="C175" s="855"/>
      <c r="D175" s="855"/>
      <c r="E175" s="855"/>
      <c r="F175" s="855"/>
      <c r="G175" s="855"/>
      <c r="H175" s="855"/>
      <c r="I175" s="855"/>
      <c r="J175" s="855"/>
      <c r="K175" s="855"/>
      <c r="L175" s="855"/>
      <c r="M175" s="855"/>
      <c r="N175" s="855"/>
    </row>
    <row r="176" spans="2:14">
      <c r="B176" s="859"/>
      <c r="C176" s="855"/>
      <c r="D176" s="855"/>
      <c r="E176" s="855"/>
      <c r="F176" s="855"/>
      <c r="G176" s="855"/>
      <c r="H176" s="855"/>
      <c r="I176" s="855"/>
      <c r="J176" s="855"/>
      <c r="K176" s="855"/>
      <c r="L176" s="855"/>
      <c r="M176" s="855"/>
      <c r="N176" s="855"/>
    </row>
    <row r="177" spans="2:14">
      <c r="B177" s="859"/>
      <c r="C177" s="855"/>
      <c r="D177" s="855"/>
      <c r="E177" s="855"/>
      <c r="F177" s="855"/>
      <c r="G177" s="855"/>
      <c r="H177" s="855"/>
      <c r="I177" s="855"/>
      <c r="J177" s="855"/>
      <c r="K177" s="855"/>
      <c r="L177" s="855"/>
      <c r="M177" s="855"/>
      <c r="N177" s="855"/>
    </row>
    <row r="178" spans="2:14">
      <c r="B178" s="859"/>
      <c r="C178" s="855"/>
      <c r="D178" s="855"/>
      <c r="E178" s="855"/>
      <c r="F178" s="855"/>
      <c r="G178" s="855"/>
      <c r="H178" s="855"/>
      <c r="I178" s="855"/>
      <c r="J178" s="855"/>
      <c r="K178" s="855"/>
      <c r="L178" s="855"/>
      <c r="M178" s="855"/>
      <c r="N178" s="855"/>
    </row>
    <row r="179" spans="2:14">
      <c r="B179" s="859"/>
      <c r="C179" s="855"/>
      <c r="D179" s="855"/>
      <c r="E179" s="855"/>
      <c r="F179" s="855"/>
      <c r="G179" s="855"/>
      <c r="H179" s="855"/>
      <c r="I179" s="855"/>
      <c r="J179" s="855"/>
      <c r="K179" s="855"/>
      <c r="L179" s="855"/>
      <c r="M179" s="855"/>
      <c r="N179" s="855"/>
    </row>
    <row r="180" spans="2:14">
      <c r="B180" s="859"/>
      <c r="C180" s="855"/>
      <c r="D180" s="855"/>
      <c r="E180" s="855"/>
      <c r="F180" s="855"/>
      <c r="G180" s="855"/>
      <c r="H180" s="855"/>
      <c r="I180" s="855"/>
      <c r="J180" s="855"/>
      <c r="K180" s="855"/>
      <c r="L180" s="855"/>
      <c r="M180" s="855"/>
      <c r="N180" s="855"/>
    </row>
    <row r="181" spans="2:14">
      <c r="B181" s="859"/>
      <c r="C181" s="855"/>
      <c r="D181" s="855"/>
      <c r="E181" s="855"/>
      <c r="F181" s="855"/>
      <c r="G181" s="855"/>
      <c r="H181" s="855"/>
      <c r="I181" s="855"/>
      <c r="J181" s="855"/>
      <c r="K181" s="855"/>
      <c r="L181" s="855"/>
      <c r="M181" s="855"/>
      <c r="N181" s="855"/>
    </row>
    <row r="182" spans="2:14">
      <c r="B182" s="859"/>
      <c r="C182" s="855"/>
      <c r="D182" s="855"/>
      <c r="E182" s="855"/>
      <c r="F182" s="855"/>
      <c r="G182" s="855"/>
      <c r="H182" s="855"/>
      <c r="I182" s="855"/>
      <c r="J182" s="855"/>
      <c r="K182" s="855"/>
      <c r="L182" s="855"/>
      <c r="M182" s="855"/>
      <c r="N182" s="855"/>
    </row>
    <row r="183" spans="2:14">
      <c r="B183" s="859"/>
      <c r="C183" s="855"/>
      <c r="D183" s="855"/>
      <c r="E183" s="855"/>
      <c r="F183" s="855"/>
      <c r="G183" s="855"/>
      <c r="H183" s="855"/>
      <c r="I183" s="855"/>
      <c r="J183" s="855"/>
      <c r="K183" s="855"/>
      <c r="L183" s="855"/>
      <c r="M183" s="855"/>
      <c r="N183" s="855"/>
    </row>
    <row r="184" spans="2:14">
      <c r="B184" s="859"/>
      <c r="C184" s="855"/>
      <c r="D184" s="855"/>
      <c r="E184" s="855"/>
      <c r="F184" s="855"/>
      <c r="G184" s="855"/>
      <c r="H184" s="855"/>
      <c r="I184" s="855"/>
      <c r="J184" s="855"/>
      <c r="K184" s="855"/>
      <c r="L184" s="855"/>
      <c r="M184" s="855"/>
      <c r="N184" s="855"/>
    </row>
    <row r="185" spans="2:14">
      <c r="B185" s="859"/>
      <c r="C185" s="855"/>
      <c r="D185" s="855"/>
      <c r="E185" s="855"/>
      <c r="F185" s="855"/>
      <c r="G185" s="855"/>
      <c r="H185" s="855"/>
      <c r="I185" s="855"/>
      <c r="J185" s="855"/>
      <c r="K185" s="855"/>
      <c r="L185" s="855"/>
      <c r="M185" s="855"/>
      <c r="N185" s="855"/>
    </row>
    <row r="186" spans="2:14">
      <c r="B186" s="859"/>
      <c r="C186" s="855"/>
      <c r="D186" s="855"/>
      <c r="E186" s="855"/>
      <c r="F186" s="855"/>
      <c r="G186" s="855"/>
      <c r="H186" s="855"/>
      <c r="I186" s="855"/>
      <c r="J186" s="855"/>
      <c r="K186" s="855"/>
      <c r="L186" s="855"/>
      <c r="M186" s="855"/>
      <c r="N186" s="855"/>
    </row>
    <row r="187" spans="2:14">
      <c r="B187" s="859"/>
      <c r="C187" s="855"/>
      <c r="D187" s="855"/>
      <c r="E187" s="855"/>
      <c r="F187" s="855"/>
      <c r="G187" s="855"/>
      <c r="H187" s="855"/>
      <c r="I187" s="855"/>
      <c r="J187" s="855"/>
      <c r="K187" s="855"/>
      <c r="L187" s="855"/>
      <c r="M187" s="855"/>
      <c r="N187" s="855"/>
    </row>
    <row r="188" spans="2:14">
      <c r="B188" s="859"/>
      <c r="C188" s="855"/>
      <c r="D188" s="855"/>
      <c r="E188" s="855"/>
      <c r="F188" s="855"/>
      <c r="G188" s="855"/>
      <c r="H188" s="855"/>
      <c r="I188" s="855"/>
      <c r="J188" s="855"/>
      <c r="K188" s="855"/>
      <c r="L188" s="855"/>
      <c r="M188" s="855"/>
      <c r="N188" s="855"/>
    </row>
    <row r="189" spans="2:14">
      <c r="B189" s="859"/>
      <c r="C189" s="855"/>
      <c r="D189" s="855"/>
      <c r="E189" s="855"/>
      <c r="F189" s="855"/>
      <c r="G189" s="855"/>
      <c r="H189" s="855"/>
      <c r="I189" s="855"/>
      <c r="J189" s="855"/>
      <c r="K189" s="855"/>
      <c r="L189" s="855"/>
      <c r="M189" s="855"/>
      <c r="N189" s="855"/>
    </row>
    <row r="190" spans="2:14">
      <c r="B190" s="859"/>
      <c r="C190" s="855"/>
      <c r="D190" s="855"/>
      <c r="E190" s="855"/>
      <c r="F190" s="855"/>
      <c r="G190" s="855"/>
      <c r="H190" s="855"/>
      <c r="I190" s="855"/>
      <c r="J190" s="855"/>
      <c r="K190" s="855"/>
      <c r="L190" s="855"/>
      <c r="M190" s="855"/>
      <c r="N190" s="855"/>
    </row>
    <row r="191" spans="2:14">
      <c r="B191" s="859"/>
      <c r="C191" s="855"/>
      <c r="D191" s="855"/>
      <c r="E191" s="855"/>
      <c r="F191" s="855"/>
      <c r="G191" s="855"/>
      <c r="H191" s="855"/>
      <c r="I191" s="855"/>
      <c r="J191" s="855"/>
      <c r="K191" s="855"/>
      <c r="L191" s="855"/>
      <c r="M191" s="855"/>
      <c r="N191" s="855"/>
    </row>
    <row r="192" spans="2:14">
      <c r="B192" s="859"/>
      <c r="C192" s="855"/>
      <c r="D192" s="855"/>
      <c r="E192" s="855"/>
      <c r="F192" s="855"/>
      <c r="G192" s="855"/>
      <c r="H192" s="855"/>
      <c r="I192" s="855"/>
      <c r="J192" s="855"/>
      <c r="K192" s="855"/>
      <c r="L192" s="855"/>
      <c r="M192" s="855"/>
      <c r="N192" s="855"/>
    </row>
    <row r="193" spans="2:14">
      <c r="B193" s="859"/>
      <c r="C193" s="855"/>
      <c r="D193" s="855"/>
      <c r="E193" s="855"/>
      <c r="F193" s="855"/>
      <c r="G193" s="855"/>
      <c r="H193" s="855"/>
      <c r="I193" s="855"/>
      <c r="J193" s="855"/>
      <c r="K193" s="855"/>
      <c r="L193" s="855"/>
      <c r="M193" s="855"/>
      <c r="N193" s="855"/>
    </row>
    <row r="194" spans="2:14">
      <c r="B194" s="859"/>
      <c r="C194" s="855"/>
      <c r="D194" s="855"/>
      <c r="E194" s="855"/>
      <c r="F194" s="855"/>
      <c r="G194" s="855"/>
      <c r="H194" s="855"/>
      <c r="I194" s="855"/>
      <c r="J194" s="855"/>
      <c r="K194" s="855"/>
      <c r="L194" s="855"/>
      <c r="M194" s="855"/>
      <c r="N194" s="855"/>
    </row>
    <row r="195" spans="2:14">
      <c r="B195" s="859"/>
      <c r="C195" s="855"/>
      <c r="D195" s="855"/>
      <c r="E195" s="855"/>
      <c r="F195" s="855"/>
      <c r="G195" s="855"/>
      <c r="H195" s="855"/>
      <c r="I195" s="855"/>
      <c r="J195" s="855"/>
      <c r="K195" s="855"/>
      <c r="L195" s="855"/>
      <c r="M195" s="855"/>
      <c r="N195" s="855"/>
    </row>
    <row r="196" spans="2:14">
      <c r="B196" s="859"/>
      <c r="C196" s="855"/>
      <c r="D196" s="855"/>
      <c r="E196" s="855"/>
      <c r="F196" s="855"/>
      <c r="G196" s="855"/>
      <c r="H196" s="855"/>
      <c r="I196" s="855"/>
      <c r="J196" s="855"/>
      <c r="K196" s="855"/>
      <c r="L196" s="855"/>
      <c r="M196" s="855"/>
      <c r="N196" s="855"/>
    </row>
    <row r="197" spans="2:14">
      <c r="B197" s="859"/>
      <c r="C197" s="855"/>
      <c r="D197" s="855"/>
      <c r="E197" s="855"/>
      <c r="F197" s="855"/>
      <c r="G197" s="855"/>
      <c r="H197" s="855"/>
      <c r="I197" s="855"/>
      <c r="J197" s="855"/>
      <c r="K197" s="855"/>
      <c r="L197" s="855"/>
      <c r="M197" s="855"/>
      <c r="N197" s="855"/>
    </row>
    <row r="198" spans="2:14">
      <c r="B198" s="859"/>
      <c r="C198" s="855"/>
      <c r="D198" s="855"/>
      <c r="E198" s="855"/>
      <c r="F198" s="855"/>
      <c r="G198" s="855"/>
      <c r="H198" s="855"/>
      <c r="I198" s="855"/>
      <c r="J198" s="855"/>
      <c r="K198" s="855"/>
      <c r="L198" s="855"/>
      <c r="M198" s="855"/>
      <c r="N198" s="855"/>
    </row>
    <row r="199" spans="2:14">
      <c r="B199" s="859"/>
      <c r="C199" s="855"/>
      <c r="D199" s="855"/>
      <c r="E199" s="855"/>
      <c r="F199" s="855"/>
      <c r="G199" s="855"/>
      <c r="H199" s="855"/>
      <c r="I199" s="855"/>
      <c r="J199" s="855"/>
      <c r="K199" s="855"/>
      <c r="L199" s="855"/>
      <c r="M199" s="855"/>
      <c r="N199" s="855"/>
    </row>
    <row r="200" spans="2:14">
      <c r="B200" s="859"/>
      <c r="C200" s="855"/>
      <c r="D200" s="855"/>
      <c r="E200" s="855"/>
      <c r="F200" s="855"/>
      <c r="G200" s="855"/>
      <c r="H200" s="855"/>
      <c r="I200" s="855"/>
      <c r="J200" s="855"/>
      <c r="K200" s="855"/>
      <c r="L200" s="855"/>
      <c r="M200" s="855"/>
      <c r="N200" s="855"/>
    </row>
    <row r="201" spans="2:14">
      <c r="B201" s="859"/>
      <c r="C201" s="855"/>
      <c r="D201" s="855"/>
      <c r="E201" s="855"/>
      <c r="F201" s="855"/>
      <c r="G201" s="855"/>
      <c r="H201" s="855"/>
      <c r="I201" s="855"/>
      <c r="J201" s="855"/>
      <c r="K201" s="855"/>
      <c r="L201" s="855"/>
      <c r="M201" s="855"/>
      <c r="N201" s="855"/>
    </row>
    <row r="202" spans="2:14">
      <c r="B202" s="859"/>
      <c r="C202" s="855"/>
      <c r="D202" s="855"/>
      <c r="E202" s="855"/>
      <c r="F202" s="855"/>
      <c r="G202" s="855"/>
      <c r="H202" s="855"/>
      <c r="I202" s="855"/>
      <c r="J202" s="855"/>
      <c r="K202" s="855"/>
      <c r="L202" s="855"/>
      <c r="M202" s="855"/>
      <c r="N202" s="855"/>
    </row>
    <row r="203" spans="2:14">
      <c r="B203" s="859"/>
      <c r="C203" s="855"/>
      <c r="D203" s="855"/>
      <c r="E203" s="855"/>
      <c r="F203" s="855"/>
      <c r="G203" s="855"/>
      <c r="H203" s="855"/>
      <c r="I203" s="855"/>
      <c r="J203" s="855"/>
      <c r="K203" s="855"/>
      <c r="L203" s="855"/>
      <c r="M203" s="855"/>
      <c r="N203" s="855"/>
    </row>
    <row r="204" spans="2:14">
      <c r="B204" s="859"/>
      <c r="C204" s="855"/>
      <c r="D204" s="855"/>
      <c r="E204" s="855"/>
      <c r="F204" s="855"/>
      <c r="G204" s="855"/>
      <c r="H204" s="855"/>
      <c r="I204" s="855"/>
      <c r="J204" s="855"/>
      <c r="K204" s="855"/>
      <c r="L204" s="855"/>
      <c r="M204" s="855"/>
      <c r="N204" s="855"/>
    </row>
    <row r="205" spans="2:14">
      <c r="B205" s="859"/>
      <c r="C205" s="855"/>
      <c r="D205" s="855"/>
      <c r="E205" s="855"/>
      <c r="F205" s="855"/>
      <c r="G205" s="855"/>
      <c r="H205" s="855"/>
      <c r="I205" s="855"/>
      <c r="J205" s="855"/>
      <c r="K205" s="855"/>
      <c r="L205" s="855"/>
      <c r="M205" s="855"/>
      <c r="N205" s="855"/>
    </row>
    <row r="206" spans="2:14">
      <c r="B206" s="859"/>
      <c r="C206" s="855"/>
      <c r="D206" s="855"/>
      <c r="E206" s="855"/>
      <c r="F206" s="855"/>
      <c r="G206" s="855"/>
      <c r="H206" s="855"/>
      <c r="I206" s="855"/>
      <c r="J206" s="855"/>
      <c r="K206" s="855"/>
      <c r="L206" s="855"/>
      <c r="M206" s="855"/>
      <c r="N206" s="855"/>
    </row>
    <row r="207" spans="2:14">
      <c r="B207" s="859"/>
      <c r="C207" s="855"/>
      <c r="D207" s="855"/>
      <c r="E207" s="855"/>
      <c r="F207" s="855"/>
      <c r="G207" s="855"/>
      <c r="H207" s="855"/>
      <c r="I207" s="855"/>
      <c r="J207" s="855"/>
      <c r="K207" s="855"/>
      <c r="L207" s="855"/>
      <c r="M207" s="855"/>
      <c r="N207" s="855"/>
    </row>
    <row r="208" spans="2:14">
      <c r="B208" s="859"/>
      <c r="C208" s="855"/>
      <c r="D208" s="855"/>
      <c r="E208" s="855"/>
      <c r="F208" s="855"/>
      <c r="G208" s="855"/>
      <c r="H208" s="855"/>
      <c r="I208" s="855"/>
      <c r="J208" s="855"/>
      <c r="K208" s="855"/>
      <c r="L208" s="855"/>
      <c r="M208" s="855"/>
      <c r="N208" s="855"/>
    </row>
    <row r="209" spans="2:14">
      <c r="B209" s="859"/>
      <c r="C209" s="855"/>
      <c r="D209" s="855"/>
      <c r="E209" s="855"/>
      <c r="F209" s="855"/>
      <c r="G209" s="855"/>
      <c r="H209" s="855"/>
      <c r="I209" s="855"/>
      <c r="J209" s="855"/>
      <c r="K209" s="855"/>
      <c r="L209" s="855"/>
      <c r="M209" s="855"/>
      <c r="N209" s="855"/>
    </row>
    <row r="210" spans="2:14">
      <c r="B210" s="859"/>
      <c r="C210" s="855"/>
      <c r="D210" s="855"/>
      <c r="E210" s="855"/>
      <c r="F210" s="855"/>
      <c r="G210" s="855"/>
      <c r="H210" s="855"/>
      <c r="I210" s="855"/>
      <c r="J210" s="855"/>
      <c r="K210" s="855"/>
      <c r="L210" s="855"/>
      <c r="M210" s="855"/>
      <c r="N210" s="855"/>
    </row>
    <row r="211" spans="2:14">
      <c r="B211" s="859"/>
      <c r="C211" s="855"/>
      <c r="D211" s="855"/>
      <c r="E211" s="855"/>
      <c r="F211" s="855"/>
      <c r="G211" s="855"/>
      <c r="H211" s="855"/>
      <c r="I211" s="855"/>
      <c r="J211" s="855"/>
      <c r="K211" s="855"/>
      <c r="L211" s="855"/>
      <c r="M211" s="855"/>
      <c r="N211" s="855"/>
    </row>
    <row r="212" spans="2:14">
      <c r="B212" s="859"/>
      <c r="C212" s="855"/>
      <c r="D212" s="855"/>
      <c r="E212" s="855"/>
      <c r="F212" s="855"/>
      <c r="G212" s="855"/>
      <c r="H212" s="855"/>
      <c r="I212" s="855"/>
      <c r="J212" s="855"/>
      <c r="K212" s="855"/>
      <c r="L212" s="855"/>
      <c r="M212" s="855"/>
      <c r="N212" s="855"/>
    </row>
    <row r="213" spans="2:14">
      <c r="B213" s="859"/>
      <c r="C213" s="855"/>
      <c r="D213" s="855"/>
      <c r="E213" s="855"/>
      <c r="F213" s="855"/>
      <c r="G213" s="855"/>
      <c r="H213" s="855"/>
      <c r="I213" s="855"/>
      <c r="J213" s="855"/>
      <c r="K213" s="855"/>
      <c r="L213" s="855"/>
      <c r="M213" s="855"/>
      <c r="N213" s="855"/>
    </row>
    <row r="214" spans="2:14">
      <c r="B214" s="859"/>
      <c r="C214" s="855"/>
      <c r="D214" s="855"/>
      <c r="E214" s="855"/>
      <c r="F214" s="855"/>
      <c r="G214" s="855"/>
      <c r="H214" s="855"/>
      <c r="I214" s="855"/>
      <c r="J214" s="855"/>
      <c r="K214" s="855"/>
      <c r="L214" s="855"/>
      <c r="M214" s="855"/>
      <c r="N214" s="855"/>
    </row>
    <row r="215" spans="2:14">
      <c r="B215" s="859"/>
      <c r="C215" s="855"/>
      <c r="D215" s="855"/>
      <c r="E215" s="855"/>
      <c r="F215" s="855"/>
      <c r="G215" s="855"/>
      <c r="H215" s="855"/>
      <c r="I215" s="855"/>
      <c r="J215" s="855"/>
      <c r="K215" s="855"/>
      <c r="L215" s="855"/>
      <c r="M215" s="855"/>
      <c r="N215" s="855"/>
    </row>
    <row r="216" spans="2:14">
      <c r="B216" s="859"/>
      <c r="C216" s="855"/>
      <c r="D216" s="855"/>
      <c r="E216" s="855"/>
      <c r="F216" s="855"/>
      <c r="G216" s="855"/>
      <c r="H216" s="855"/>
      <c r="I216" s="855"/>
      <c r="J216" s="855"/>
      <c r="K216" s="855"/>
      <c r="L216" s="855"/>
      <c r="M216" s="855"/>
      <c r="N216" s="855"/>
    </row>
    <row r="217" spans="2:14">
      <c r="B217" s="859"/>
      <c r="C217" s="855"/>
      <c r="D217" s="855"/>
      <c r="E217" s="855"/>
      <c r="F217" s="855"/>
      <c r="G217" s="855"/>
      <c r="H217" s="855"/>
      <c r="I217" s="855"/>
      <c r="J217" s="855"/>
      <c r="K217" s="855"/>
      <c r="L217" s="855"/>
      <c r="M217" s="855"/>
      <c r="N217" s="855"/>
    </row>
    <row r="218" spans="2:14">
      <c r="B218" s="859"/>
      <c r="C218" s="855"/>
      <c r="D218" s="855"/>
      <c r="E218" s="855"/>
      <c r="F218" s="855"/>
      <c r="G218" s="855"/>
      <c r="H218" s="855"/>
      <c r="I218" s="855"/>
      <c r="J218" s="855"/>
      <c r="K218" s="855"/>
      <c r="L218" s="855"/>
      <c r="M218" s="855"/>
      <c r="N218" s="855"/>
    </row>
    <row r="219" spans="2:14">
      <c r="B219" s="859"/>
      <c r="C219" s="855"/>
      <c r="D219" s="855"/>
      <c r="E219" s="855"/>
      <c r="F219" s="855"/>
      <c r="G219" s="855"/>
      <c r="H219" s="855"/>
      <c r="I219" s="855"/>
      <c r="J219" s="855"/>
      <c r="K219" s="855"/>
      <c r="L219" s="855"/>
      <c r="M219" s="855"/>
      <c r="N219" s="855"/>
    </row>
    <row r="220" spans="2:14">
      <c r="B220" s="859"/>
      <c r="C220" s="855"/>
      <c r="D220" s="855"/>
      <c r="E220" s="855"/>
      <c r="F220" s="855"/>
      <c r="G220" s="855"/>
      <c r="H220" s="855"/>
      <c r="I220" s="855"/>
      <c r="J220" s="855"/>
      <c r="K220" s="855"/>
      <c r="L220" s="855"/>
      <c r="M220" s="855"/>
      <c r="N220" s="855"/>
    </row>
    <row r="221" spans="2:14">
      <c r="B221" s="859"/>
      <c r="C221" s="855"/>
      <c r="D221" s="855"/>
      <c r="E221" s="855"/>
      <c r="F221" s="855"/>
      <c r="G221" s="855"/>
      <c r="H221" s="855"/>
      <c r="I221" s="855"/>
      <c r="J221" s="855"/>
      <c r="K221" s="855"/>
      <c r="L221" s="855"/>
      <c r="M221" s="855"/>
      <c r="N221" s="855"/>
    </row>
    <row r="222" spans="2:14">
      <c r="B222" s="859"/>
      <c r="C222" s="855"/>
      <c r="D222" s="855"/>
      <c r="E222" s="855"/>
      <c r="F222" s="855"/>
      <c r="G222" s="855"/>
      <c r="H222" s="855"/>
      <c r="I222" s="855"/>
      <c r="J222" s="855"/>
      <c r="K222" s="855"/>
      <c r="L222" s="855"/>
      <c r="M222" s="855"/>
      <c r="N222" s="855"/>
    </row>
    <row r="223" spans="2:14">
      <c r="B223" s="859"/>
      <c r="C223" s="855"/>
      <c r="D223" s="855"/>
      <c r="E223" s="855"/>
      <c r="F223" s="855"/>
      <c r="G223" s="855"/>
      <c r="H223" s="855"/>
      <c r="I223" s="855"/>
      <c r="J223" s="855"/>
      <c r="K223" s="855"/>
      <c r="L223" s="855"/>
      <c r="M223" s="855"/>
      <c r="N223" s="855"/>
    </row>
    <row r="224" spans="2:14">
      <c r="B224" s="859"/>
      <c r="C224" s="855"/>
      <c r="D224" s="855"/>
      <c r="E224" s="855"/>
      <c r="F224" s="855"/>
      <c r="G224" s="855"/>
      <c r="H224" s="855"/>
      <c r="I224" s="855"/>
      <c r="J224" s="855"/>
      <c r="K224" s="855"/>
      <c r="L224" s="855"/>
      <c r="M224" s="855"/>
      <c r="N224" s="855"/>
    </row>
    <row r="225" spans="2:14">
      <c r="B225" s="859"/>
      <c r="C225" s="855"/>
      <c r="D225" s="855"/>
      <c r="E225" s="855"/>
      <c r="F225" s="855"/>
      <c r="G225" s="855"/>
      <c r="H225" s="855"/>
      <c r="I225" s="855"/>
      <c r="J225" s="855"/>
      <c r="K225" s="855"/>
      <c r="L225" s="855"/>
      <c r="M225" s="855"/>
      <c r="N225" s="855"/>
    </row>
    <row r="226" spans="2:14">
      <c r="B226" s="859"/>
      <c r="C226" s="855"/>
      <c r="D226" s="855"/>
      <c r="E226" s="855"/>
      <c r="F226" s="855"/>
      <c r="G226" s="855"/>
      <c r="H226" s="855"/>
      <c r="I226" s="855"/>
      <c r="J226" s="855"/>
      <c r="K226" s="855"/>
      <c r="L226" s="855"/>
      <c r="M226" s="855"/>
      <c r="N226" s="855"/>
    </row>
    <row r="227" spans="2:14">
      <c r="B227" s="859"/>
      <c r="C227" s="855"/>
      <c r="D227" s="855"/>
      <c r="E227" s="855"/>
      <c r="F227" s="855"/>
      <c r="G227" s="855"/>
      <c r="H227" s="855"/>
      <c r="I227" s="855"/>
      <c r="J227" s="855"/>
      <c r="K227" s="855"/>
      <c r="L227" s="855"/>
      <c r="M227" s="855"/>
      <c r="N227" s="855"/>
    </row>
    <row r="228" spans="2:14">
      <c r="B228" s="859"/>
      <c r="C228" s="855"/>
      <c r="D228" s="855"/>
      <c r="E228" s="855"/>
      <c r="F228" s="855"/>
      <c r="G228" s="855"/>
      <c r="H228" s="855"/>
      <c r="I228" s="855"/>
      <c r="J228" s="855"/>
      <c r="K228" s="855"/>
      <c r="L228" s="855"/>
      <c r="M228" s="855"/>
      <c r="N228" s="855"/>
    </row>
    <row r="229" spans="2:14">
      <c r="B229" s="859"/>
      <c r="C229" s="855"/>
      <c r="D229" s="855"/>
      <c r="E229" s="855"/>
      <c r="F229" s="855"/>
      <c r="G229" s="855"/>
      <c r="H229" s="855"/>
      <c r="I229" s="855"/>
      <c r="J229" s="855"/>
      <c r="K229" s="855"/>
      <c r="L229" s="855"/>
      <c r="M229" s="855"/>
      <c r="N229" s="855"/>
    </row>
    <row r="230" spans="2:14">
      <c r="B230" s="859"/>
      <c r="C230" s="855"/>
      <c r="D230" s="855"/>
      <c r="E230" s="855"/>
      <c r="F230" s="855"/>
      <c r="G230" s="855"/>
      <c r="H230" s="855"/>
      <c r="I230" s="855"/>
      <c r="J230" s="855"/>
      <c r="K230" s="855"/>
      <c r="L230" s="855"/>
      <c r="M230" s="855"/>
      <c r="N230" s="855"/>
    </row>
    <row r="231" spans="2:14">
      <c r="B231" s="859"/>
      <c r="C231" s="855"/>
      <c r="D231" s="855"/>
      <c r="E231" s="855"/>
      <c r="F231" s="855"/>
      <c r="G231" s="855"/>
      <c r="H231" s="855"/>
      <c r="I231" s="855"/>
      <c r="J231" s="855"/>
      <c r="K231" s="855"/>
      <c r="L231" s="855"/>
      <c r="M231" s="855"/>
      <c r="N231" s="855"/>
    </row>
    <row r="232" spans="2:14">
      <c r="B232" s="859"/>
      <c r="C232" s="855"/>
      <c r="D232" s="855"/>
      <c r="E232" s="855"/>
      <c r="F232" s="855"/>
      <c r="G232" s="855"/>
      <c r="H232" s="855"/>
      <c r="I232" s="855"/>
      <c r="J232" s="855"/>
      <c r="K232" s="855"/>
      <c r="L232" s="855"/>
      <c r="M232" s="855"/>
      <c r="N232" s="855"/>
    </row>
    <row r="233" spans="2:14">
      <c r="B233" s="859"/>
      <c r="C233" s="855"/>
      <c r="D233" s="855"/>
      <c r="E233" s="855"/>
      <c r="F233" s="855"/>
      <c r="G233" s="855"/>
      <c r="H233" s="855"/>
      <c r="I233" s="855"/>
      <c r="J233" s="855"/>
      <c r="K233" s="855"/>
      <c r="L233" s="855"/>
      <c r="M233" s="855"/>
      <c r="N233" s="855"/>
    </row>
    <row r="234" spans="2:14">
      <c r="B234" s="859"/>
      <c r="C234" s="855"/>
      <c r="D234" s="855"/>
      <c r="E234" s="855"/>
      <c r="F234" s="855"/>
      <c r="G234" s="855"/>
      <c r="H234" s="855"/>
      <c r="I234" s="855"/>
      <c r="J234" s="855"/>
      <c r="K234" s="855"/>
      <c r="L234" s="855"/>
      <c r="M234" s="855"/>
      <c r="N234" s="855"/>
    </row>
    <row r="235" spans="2:14">
      <c r="B235" s="859"/>
      <c r="C235" s="855"/>
      <c r="D235" s="855"/>
      <c r="E235" s="855"/>
      <c r="F235" s="855"/>
      <c r="G235" s="855"/>
      <c r="H235" s="855"/>
      <c r="I235" s="855"/>
      <c r="J235" s="855"/>
      <c r="K235" s="855"/>
      <c r="L235" s="855"/>
      <c r="M235" s="855"/>
      <c r="N235" s="855"/>
    </row>
    <row r="236" spans="2:14">
      <c r="B236" s="859"/>
      <c r="C236" s="855"/>
      <c r="D236" s="855"/>
      <c r="E236" s="855"/>
      <c r="F236" s="855"/>
      <c r="G236" s="855"/>
      <c r="H236" s="855"/>
      <c r="I236" s="855"/>
      <c r="J236" s="855"/>
      <c r="K236" s="855"/>
      <c r="L236" s="855"/>
      <c r="M236" s="855"/>
      <c r="N236" s="855"/>
    </row>
    <row r="237" spans="2:14">
      <c r="B237" s="859"/>
      <c r="C237" s="855"/>
      <c r="D237" s="855"/>
      <c r="E237" s="855"/>
      <c r="F237" s="855"/>
      <c r="G237" s="855"/>
      <c r="H237" s="855"/>
      <c r="I237" s="855"/>
      <c r="J237" s="855"/>
      <c r="K237" s="855"/>
      <c r="L237" s="855"/>
      <c r="M237" s="855"/>
      <c r="N237" s="855"/>
    </row>
    <row r="238" spans="2:14">
      <c r="B238" s="859"/>
      <c r="C238" s="855"/>
      <c r="D238" s="855"/>
      <c r="E238" s="855"/>
      <c r="F238" s="855"/>
      <c r="G238" s="855"/>
      <c r="H238" s="855"/>
      <c r="I238" s="855"/>
      <c r="J238" s="855"/>
      <c r="K238" s="855"/>
      <c r="L238" s="855"/>
      <c r="M238" s="855"/>
      <c r="N238" s="855"/>
    </row>
    <row r="239" spans="2:14">
      <c r="B239" s="859"/>
      <c r="C239" s="855"/>
      <c r="D239" s="855"/>
      <c r="E239" s="855"/>
      <c r="F239" s="855"/>
      <c r="G239" s="855"/>
      <c r="H239" s="855"/>
      <c r="I239" s="855"/>
      <c r="J239" s="855"/>
      <c r="K239" s="855"/>
      <c r="L239" s="855"/>
      <c r="M239" s="855"/>
      <c r="N239" s="855"/>
    </row>
    <row r="240" spans="2:14">
      <c r="B240" s="859"/>
      <c r="C240" s="855"/>
      <c r="D240" s="855"/>
      <c r="E240" s="855"/>
      <c r="F240" s="855"/>
      <c r="G240" s="855"/>
      <c r="H240" s="855"/>
      <c r="I240" s="855"/>
      <c r="J240" s="855"/>
      <c r="K240" s="855"/>
      <c r="L240" s="855"/>
      <c r="M240" s="855"/>
      <c r="N240" s="855"/>
    </row>
    <row r="241" spans="2:14">
      <c r="B241" s="859"/>
      <c r="C241" s="855"/>
      <c r="D241" s="855"/>
      <c r="E241" s="855"/>
      <c r="F241" s="855"/>
      <c r="G241" s="855"/>
      <c r="H241" s="855"/>
      <c r="I241" s="855"/>
      <c r="J241" s="855"/>
      <c r="K241" s="855"/>
      <c r="L241" s="855"/>
      <c r="M241" s="855"/>
      <c r="N241" s="855"/>
    </row>
    <row r="242" spans="2:14">
      <c r="B242" s="859"/>
      <c r="C242" s="855"/>
      <c r="D242" s="855"/>
      <c r="E242" s="855"/>
      <c r="F242" s="855"/>
      <c r="G242" s="855"/>
      <c r="H242" s="855"/>
      <c r="I242" s="855"/>
      <c r="J242" s="855"/>
      <c r="K242" s="855"/>
      <c r="L242" s="855"/>
      <c r="M242" s="855"/>
      <c r="N242" s="855"/>
    </row>
    <row r="243" spans="2:14">
      <c r="B243" s="859"/>
      <c r="C243" s="855"/>
      <c r="D243" s="855"/>
      <c r="E243" s="855"/>
      <c r="F243" s="855"/>
      <c r="G243" s="855"/>
      <c r="H243" s="855"/>
      <c r="I243" s="855"/>
      <c r="J243" s="855"/>
      <c r="K243" s="855"/>
      <c r="L243" s="855"/>
      <c r="M243" s="855"/>
      <c r="N243" s="855"/>
    </row>
    <row r="244" spans="2:14">
      <c r="B244" s="859"/>
      <c r="C244" s="855"/>
      <c r="D244" s="855"/>
      <c r="E244" s="855"/>
      <c r="F244" s="855"/>
      <c r="G244" s="855"/>
      <c r="H244" s="855"/>
      <c r="I244" s="855"/>
      <c r="J244" s="855"/>
      <c r="K244" s="855"/>
      <c r="L244" s="855"/>
      <c r="M244" s="855"/>
      <c r="N244" s="855"/>
    </row>
    <row r="245" spans="2:14">
      <c r="B245" s="859"/>
      <c r="C245" s="855"/>
      <c r="D245" s="855"/>
      <c r="E245" s="855"/>
      <c r="F245" s="855"/>
      <c r="G245" s="855"/>
      <c r="H245" s="855"/>
      <c r="I245" s="855"/>
      <c r="J245" s="855"/>
      <c r="K245" s="855"/>
      <c r="L245" s="855"/>
      <c r="M245" s="855"/>
      <c r="N245" s="855"/>
    </row>
    <row r="246" spans="2:14">
      <c r="B246" s="859"/>
      <c r="C246" s="855"/>
      <c r="D246" s="855"/>
      <c r="E246" s="855"/>
      <c r="F246" s="855"/>
      <c r="G246" s="855"/>
      <c r="H246" s="855"/>
      <c r="I246" s="855"/>
      <c r="J246" s="855"/>
      <c r="K246" s="855"/>
      <c r="L246" s="855"/>
      <c r="M246" s="855"/>
      <c r="N246" s="855"/>
    </row>
    <row r="247" spans="2:14">
      <c r="B247" s="859"/>
      <c r="C247" s="855"/>
      <c r="D247" s="855"/>
      <c r="E247" s="855"/>
      <c r="F247" s="855"/>
      <c r="G247" s="855"/>
      <c r="H247" s="855"/>
      <c r="I247" s="855"/>
      <c r="J247" s="855"/>
      <c r="K247" s="855"/>
      <c r="L247" s="855"/>
      <c r="M247" s="855"/>
      <c r="N247" s="855"/>
    </row>
    <row r="248" spans="2:14">
      <c r="B248" s="859"/>
      <c r="C248" s="855"/>
      <c r="D248" s="855"/>
      <c r="E248" s="855"/>
      <c r="F248" s="855"/>
      <c r="G248" s="855"/>
      <c r="H248" s="855"/>
      <c r="I248" s="855"/>
      <c r="J248" s="855"/>
      <c r="K248" s="855"/>
      <c r="L248" s="855"/>
      <c r="M248" s="855"/>
      <c r="N248" s="855"/>
    </row>
    <row r="249" spans="2:14">
      <c r="B249" s="859"/>
      <c r="C249" s="855"/>
      <c r="D249" s="855"/>
      <c r="E249" s="855"/>
      <c r="F249" s="855"/>
      <c r="G249" s="855"/>
      <c r="H249" s="855"/>
      <c r="I249" s="855"/>
      <c r="J249" s="855"/>
      <c r="K249" s="855"/>
      <c r="L249" s="855"/>
      <c r="M249" s="855"/>
      <c r="N249" s="855"/>
    </row>
    <row r="250" spans="2:14">
      <c r="B250" s="859"/>
      <c r="C250" s="855"/>
      <c r="D250" s="855"/>
      <c r="E250" s="855"/>
      <c r="F250" s="855"/>
      <c r="G250" s="855"/>
      <c r="H250" s="855"/>
      <c r="I250" s="855"/>
      <c r="J250" s="855"/>
      <c r="K250" s="855"/>
      <c r="L250" s="855"/>
      <c r="M250" s="855"/>
      <c r="N250" s="855"/>
    </row>
    <row r="251" spans="2:14">
      <c r="B251" s="859"/>
      <c r="C251" s="855"/>
      <c r="D251" s="855"/>
      <c r="E251" s="855"/>
      <c r="F251" s="855"/>
      <c r="G251" s="855"/>
      <c r="H251" s="855"/>
      <c r="I251" s="855"/>
      <c r="J251" s="855"/>
      <c r="K251" s="855"/>
      <c r="L251" s="855"/>
      <c r="M251" s="855"/>
      <c r="N251" s="855"/>
    </row>
    <row r="252" spans="2:14">
      <c r="B252" s="859"/>
      <c r="C252" s="855"/>
      <c r="D252" s="855"/>
      <c r="E252" s="855"/>
      <c r="F252" s="855"/>
      <c r="G252" s="855"/>
      <c r="H252" s="855"/>
      <c r="I252" s="855"/>
      <c r="J252" s="855"/>
      <c r="K252" s="855"/>
      <c r="L252" s="855"/>
      <c r="M252" s="855"/>
      <c r="N252" s="855"/>
    </row>
    <row r="253" spans="2:14">
      <c r="B253" s="859"/>
      <c r="C253" s="855"/>
      <c r="D253" s="855"/>
      <c r="E253" s="855"/>
      <c r="F253" s="855"/>
      <c r="G253" s="855"/>
      <c r="H253" s="855"/>
      <c r="I253" s="855"/>
      <c r="J253" s="855"/>
      <c r="K253" s="855"/>
      <c r="L253" s="855"/>
      <c r="M253" s="855"/>
      <c r="N253" s="855"/>
    </row>
    <row r="254" spans="2:14">
      <c r="B254" s="859"/>
      <c r="C254" s="855"/>
      <c r="D254" s="855"/>
      <c r="E254" s="855"/>
      <c r="F254" s="855"/>
      <c r="G254" s="855"/>
      <c r="H254" s="855"/>
      <c r="I254" s="855"/>
      <c r="J254" s="855"/>
      <c r="K254" s="855"/>
      <c r="L254" s="855"/>
      <c r="M254" s="855"/>
      <c r="N254" s="855"/>
    </row>
    <row r="255" spans="2:14">
      <c r="B255" s="859"/>
      <c r="C255" s="855"/>
      <c r="D255" s="855"/>
      <c r="E255" s="855"/>
      <c r="F255" s="855"/>
      <c r="G255" s="855"/>
      <c r="H255" s="855"/>
      <c r="I255" s="855"/>
      <c r="J255" s="855"/>
      <c r="K255" s="855"/>
      <c r="L255" s="855"/>
      <c r="M255" s="855"/>
      <c r="N255" s="855"/>
    </row>
    <row r="256" spans="2:14">
      <c r="B256" s="859"/>
      <c r="C256" s="855"/>
      <c r="D256" s="855"/>
      <c r="E256" s="855"/>
      <c r="F256" s="855"/>
      <c r="G256" s="855"/>
      <c r="H256" s="855"/>
      <c r="I256" s="855"/>
      <c r="J256" s="855"/>
      <c r="K256" s="855"/>
      <c r="L256" s="855"/>
      <c r="M256" s="855"/>
      <c r="N256" s="855"/>
    </row>
    <row r="257" spans="2:14">
      <c r="B257" s="859"/>
      <c r="C257" s="855"/>
      <c r="D257" s="855"/>
      <c r="E257" s="855"/>
      <c r="F257" s="855"/>
      <c r="G257" s="855"/>
      <c r="H257" s="855"/>
      <c r="I257" s="855"/>
      <c r="J257" s="855"/>
      <c r="K257" s="855"/>
      <c r="L257" s="855"/>
      <c r="M257" s="855"/>
      <c r="N257" s="855"/>
    </row>
    <row r="258" spans="2:14">
      <c r="B258" s="859"/>
      <c r="C258" s="855"/>
      <c r="D258" s="855"/>
      <c r="E258" s="855"/>
      <c r="F258" s="855"/>
      <c r="G258" s="855"/>
      <c r="H258" s="855"/>
      <c r="I258" s="855"/>
      <c r="J258" s="855"/>
      <c r="K258" s="855"/>
      <c r="L258" s="855"/>
      <c r="M258" s="855"/>
      <c r="N258" s="855"/>
    </row>
    <row r="259" spans="2:14">
      <c r="B259" s="859"/>
      <c r="C259" s="855"/>
      <c r="D259" s="855"/>
      <c r="E259" s="855"/>
      <c r="F259" s="855"/>
      <c r="G259" s="855"/>
      <c r="H259" s="855"/>
      <c r="I259" s="855"/>
      <c r="J259" s="855"/>
      <c r="K259" s="855"/>
      <c r="L259" s="855"/>
      <c r="M259" s="855"/>
      <c r="N259" s="855"/>
    </row>
    <row r="260" spans="2:14">
      <c r="B260" s="859"/>
      <c r="C260" s="855"/>
      <c r="D260" s="855"/>
      <c r="E260" s="855"/>
      <c r="F260" s="855"/>
      <c r="G260" s="855"/>
      <c r="H260" s="855"/>
      <c r="I260" s="855"/>
      <c r="J260" s="855"/>
      <c r="K260" s="855"/>
      <c r="L260" s="855"/>
      <c r="M260" s="855"/>
      <c r="N260" s="855"/>
    </row>
    <row r="261" spans="2:14">
      <c r="B261" s="859"/>
      <c r="C261" s="855"/>
      <c r="D261" s="855"/>
      <c r="E261" s="855"/>
      <c r="F261" s="855"/>
      <c r="G261" s="855"/>
      <c r="H261" s="855"/>
      <c r="I261" s="855"/>
      <c r="J261" s="855"/>
      <c r="K261" s="855"/>
      <c r="L261" s="855"/>
      <c r="M261" s="855"/>
      <c r="N261" s="855"/>
    </row>
    <row r="262" spans="2:14">
      <c r="B262" s="859"/>
      <c r="C262" s="855"/>
      <c r="D262" s="855"/>
      <c r="E262" s="855"/>
      <c r="F262" s="855"/>
      <c r="G262" s="855"/>
      <c r="H262" s="855"/>
      <c r="I262" s="855"/>
      <c r="J262" s="855"/>
      <c r="K262" s="855"/>
      <c r="L262" s="855"/>
      <c r="M262" s="855"/>
      <c r="N262" s="855"/>
    </row>
    <row r="263" spans="2:14">
      <c r="B263" s="859"/>
      <c r="C263" s="855"/>
      <c r="D263" s="855"/>
      <c r="E263" s="855"/>
      <c r="F263" s="855"/>
      <c r="G263" s="855"/>
      <c r="H263" s="855"/>
      <c r="I263" s="855"/>
      <c r="J263" s="855"/>
      <c r="K263" s="855"/>
      <c r="L263" s="855"/>
      <c r="M263" s="855"/>
      <c r="N263" s="855"/>
    </row>
    <row r="264" spans="2:14">
      <c r="B264" s="859"/>
      <c r="C264" s="855"/>
      <c r="D264" s="855"/>
      <c r="E264" s="855"/>
      <c r="F264" s="855"/>
      <c r="G264" s="855"/>
      <c r="H264" s="855"/>
      <c r="I264" s="855"/>
      <c r="J264" s="855"/>
      <c r="K264" s="855"/>
      <c r="L264" s="855"/>
      <c r="M264" s="855"/>
      <c r="N264" s="855"/>
    </row>
    <row r="265" spans="2:14">
      <c r="B265" s="859"/>
      <c r="C265" s="855"/>
      <c r="D265" s="855"/>
      <c r="E265" s="855"/>
      <c r="F265" s="855"/>
      <c r="G265" s="855"/>
      <c r="H265" s="855"/>
      <c r="I265" s="855"/>
      <c r="J265" s="855"/>
      <c r="K265" s="855"/>
      <c r="L265" s="855"/>
      <c r="M265" s="855"/>
      <c r="N265" s="855"/>
    </row>
    <row r="266" spans="2:14">
      <c r="B266" s="859"/>
      <c r="C266" s="855"/>
      <c r="D266" s="855"/>
      <c r="E266" s="855"/>
      <c r="F266" s="855"/>
      <c r="G266" s="855"/>
      <c r="H266" s="855"/>
      <c r="I266" s="855"/>
      <c r="J266" s="855"/>
      <c r="K266" s="855"/>
      <c r="L266" s="855"/>
      <c r="M266" s="855"/>
      <c r="N266" s="855"/>
    </row>
    <row r="267" spans="2:14">
      <c r="B267" s="859"/>
      <c r="C267" s="855"/>
      <c r="D267" s="855"/>
      <c r="E267" s="855"/>
      <c r="F267" s="855"/>
      <c r="G267" s="855"/>
      <c r="H267" s="855"/>
      <c r="I267" s="855"/>
      <c r="J267" s="855"/>
      <c r="K267" s="855"/>
      <c r="L267" s="855"/>
      <c r="M267" s="855"/>
      <c r="N267" s="855"/>
    </row>
    <row r="268" spans="2:14">
      <c r="B268" s="859"/>
      <c r="C268" s="855"/>
      <c r="D268" s="855"/>
      <c r="E268" s="855"/>
      <c r="F268" s="855"/>
      <c r="G268" s="855"/>
      <c r="H268" s="855"/>
      <c r="I268" s="855"/>
      <c r="J268" s="855"/>
      <c r="K268" s="855"/>
      <c r="L268" s="855"/>
      <c r="M268" s="855"/>
      <c r="N268" s="855"/>
    </row>
    <row r="269" spans="2:14">
      <c r="B269" s="859"/>
      <c r="C269" s="855"/>
      <c r="D269" s="855"/>
      <c r="E269" s="855"/>
      <c r="F269" s="855"/>
      <c r="G269" s="855"/>
      <c r="H269" s="855"/>
      <c r="I269" s="855"/>
      <c r="J269" s="855"/>
      <c r="K269" s="855"/>
      <c r="L269" s="855"/>
      <c r="M269" s="855"/>
      <c r="N269" s="855"/>
    </row>
    <row r="270" spans="2:14">
      <c r="B270" s="859"/>
      <c r="C270" s="855"/>
      <c r="D270" s="855"/>
      <c r="E270" s="855"/>
      <c r="F270" s="855"/>
      <c r="G270" s="855"/>
      <c r="H270" s="855"/>
      <c r="I270" s="855"/>
      <c r="J270" s="855"/>
      <c r="K270" s="855"/>
      <c r="L270" s="855"/>
      <c r="M270" s="855"/>
      <c r="N270" s="855"/>
    </row>
    <row r="271" spans="2:14">
      <c r="B271" s="859"/>
      <c r="C271" s="855"/>
      <c r="D271" s="855"/>
      <c r="E271" s="855"/>
      <c r="F271" s="855"/>
      <c r="G271" s="855"/>
      <c r="H271" s="855"/>
      <c r="I271" s="855"/>
      <c r="J271" s="855"/>
      <c r="K271" s="855"/>
      <c r="L271" s="855"/>
      <c r="M271" s="855"/>
      <c r="N271" s="855"/>
    </row>
    <row r="272" spans="2:14">
      <c r="B272" s="859"/>
      <c r="C272" s="855"/>
      <c r="D272" s="855"/>
      <c r="E272" s="855"/>
      <c r="F272" s="855"/>
      <c r="G272" s="855"/>
      <c r="H272" s="855"/>
      <c r="I272" s="855"/>
      <c r="J272" s="855"/>
      <c r="K272" s="855"/>
      <c r="L272" s="855"/>
      <c r="M272" s="855"/>
      <c r="N272" s="855"/>
    </row>
    <row r="273" spans="2:14">
      <c r="B273" s="859"/>
      <c r="C273" s="855"/>
      <c r="D273" s="855"/>
      <c r="E273" s="855"/>
      <c r="F273" s="855"/>
      <c r="G273" s="855"/>
      <c r="H273" s="855"/>
      <c r="I273" s="855"/>
      <c r="J273" s="855"/>
      <c r="K273" s="855"/>
      <c r="L273" s="855"/>
      <c r="M273" s="855"/>
      <c r="N273" s="855"/>
    </row>
    <row r="274" spans="2:14">
      <c r="B274" s="859"/>
      <c r="C274" s="855"/>
      <c r="D274" s="855"/>
      <c r="E274" s="855"/>
      <c r="F274" s="855"/>
      <c r="G274" s="855"/>
      <c r="H274" s="855"/>
      <c r="I274" s="855"/>
      <c r="J274" s="855"/>
      <c r="K274" s="855"/>
      <c r="L274" s="855"/>
      <c r="M274" s="855"/>
      <c r="N274" s="855"/>
    </row>
    <row r="275" spans="2:14">
      <c r="B275" s="859"/>
      <c r="C275" s="855"/>
      <c r="D275" s="855"/>
      <c r="E275" s="855"/>
      <c r="F275" s="855"/>
      <c r="G275" s="855"/>
      <c r="H275" s="855"/>
      <c r="I275" s="855"/>
      <c r="J275" s="855"/>
      <c r="K275" s="855"/>
      <c r="L275" s="855"/>
      <c r="M275" s="855"/>
      <c r="N275" s="855"/>
    </row>
    <row r="276" spans="2:14">
      <c r="B276" s="859"/>
      <c r="C276" s="855"/>
      <c r="D276" s="855"/>
      <c r="E276" s="855"/>
      <c r="F276" s="855"/>
      <c r="G276" s="855"/>
      <c r="H276" s="855"/>
      <c r="I276" s="855"/>
      <c r="J276" s="855"/>
      <c r="K276" s="855"/>
      <c r="L276" s="855"/>
      <c r="M276" s="855"/>
      <c r="N276" s="855"/>
    </row>
    <row r="277" spans="2:14">
      <c r="B277" s="859"/>
      <c r="C277" s="855"/>
      <c r="D277" s="855"/>
      <c r="E277" s="855"/>
      <c r="F277" s="855"/>
      <c r="G277" s="855"/>
      <c r="H277" s="855"/>
      <c r="I277" s="855"/>
      <c r="J277" s="855"/>
      <c r="K277" s="855"/>
      <c r="L277" s="855"/>
      <c r="M277" s="855"/>
      <c r="N277" s="855"/>
    </row>
    <row r="278" spans="2:14">
      <c r="B278" s="859"/>
      <c r="C278" s="855"/>
      <c r="D278" s="855"/>
      <c r="E278" s="855"/>
      <c r="F278" s="855"/>
      <c r="G278" s="855"/>
      <c r="H278" s="855"/>
      <c r="I278" s="855"/>
      <c r="J278" s="855"/>
      <c r="K278" s="855"/>
      <c r="L278" s="855"/>
      <c r="M278" s="855"/>
      <c r="N278" s="855"/>
    </row>
    <row r="279" spans="2:14">
      <c r="B279" s="859"/>
      <c r="C279" s="855"/>
      <c r="D279" s="855"/>
      <c r="E279" s="855"/>
      <c r="F279" s="855"/>
      <c r="G279" s="855"/>
      <c r="H279" s="855"/>
      <c r="I279" s="855"/>
      <c r="J279" s="855"/>
      <c r="K279" s="855"/>
      <c r="L279" s="855"/>
      <c r="M279" s="855"/>
      <c r="N279" s="855"/>
    </row>
    <row r="280" spans="2:14">
      <c r="B280" s="859"/>
      <c r="C280" s="855"/>
      <c r="D280" s="855"/>
      <c r="E280" s="855"/>
      <c r="F280" s="855"/>
      <c r="G280" s="855"/>
      <c r="H280" s="855"/>
      <c r="I280" s="855"/>
      <c r="J280" s="855"/>
      <c r="K280" s="855"/>
      <c r="L280" s="855"/>
      <c r="M280" s="855"/>
      <c r="N280" s="855"/>
    </row>
    <row r="281" spans="2:14">
      <c r="B281" s="859"/>
      <c r="C281" s="855"/>
      <c r="D281" s="855"/>
      <c r="E281" s="855"/>
      <c r="F281" s="855"/>
      <c r="G281" s="855"/>
      <c r="H281" s="855"/>
      <c r="I281" s="855"/>
      <c r="J281" s="855"/>
      <c r="K281" s="855"/>
      <c r="L281" s="855"/>
      <c r="M281" s="855"/>
      <c r="N281" s="855"/>
    </row>
    <row r="282" spans="2:14">
      <c r="B282" s="859"/>
      <c r="C282" s="855"/>
      <c r="D282" s="855"/>
      <c r="E282" s="855"/>
      <c r="F282" s="855"/>
      <c r="G282" s="855"/>
      <c r="H282" s="855"/>
      <c r="I282" s="855"/>
      <c r="J282" s="855"/>
      <c r="K282" s="855"/>
      <c r="L282" s="855"/>
      <c r="M282" s="855"/>
      <c r="N282" s="855"/>
    </row>
    <row r="283" spans="2:14">
      <c r="B283" s="859"/>
      <c r="C283" s="855"/>
      <c r="D283" s="855"/>
      <c r="E283" s="855"/>
      <c r="F283" s="855"/>
      <c r="G283" s="855"/>
      <c r="H283" s="855"/>
      <c r="I283" s="855"/>
      <c r="J283" s="855"/>
      <c r="K283" s="855"/>
      <c r="L283" s="855"/>
      <c r="M283" s="855"/>
      <c r="N283" s="855"/>
    </row>
    <row r="284" spans="2:14">
      <c r="B284" s="859"/>
      <c r="C284" s="855"/>
      <c r="D284" s="855"/>
      <c r="E284" s="855"/>
      <c r="F284" s="855"/>
      <c r="G284" s="855"/>
      <c r="H284" s="855"/>
      <c r="I284" s="855"/>
      <c r="J284" s="855"/>
      <c r="K284" s="855"/>
      <c r="L284" s="855"/>
      <c r="M284" s="855"/>
      <c r="N284" s="855"/>
    </row>
    <row r="285" spans="2:14">
      <c r="B285" s="859"/>
      <c r="C285" s="855"/>
      <c r="D285" s="855"/>
      <c r="E285" s="855"/>
      <c r="F285" s="855"/>
      <c r="G285" s="855"/>
      <c r="H285" s="855"/>
      <c r="I285" s="855"/>
      <c r="J285" s="855"/>
      <c r="K285" s="855"/>
      <c r="L285" s="855"/>
      <c r="M285" s="855"/>
      <c r="N285" s="855"/>
    </row>
    <row r="286" spans="2:14">
      <c r="B286" s="859"/>
      <c r="C286" s="855"/>
      <c r="D286" s="855"/>
      <c r="E286" s="855"/>
      <c r="F286" s="855"/>
      <c r="G286" s="855"/>
      <c r="H286" s="855"/>
      <c r="I286" s="855"/>
      <c r="J286" s="855"/>
      <c r="K286" s="855"/>
      <c r="L286" s="855"/>
      <c r="M286" s="855"/>
      <c r="N286" s="855"/>
    </row>
    <row r="287" spans="2:14">
      <c r="B287" s="859"/>
      <c r="C287" s="855"/>
      <c r="D287" s="855"/>
      <c r="E287" s="855"/>
      <c r="F287" s="855"/>
      <c r="G287" s="855"/>
      <c r="H287" s="855"/>
      <c r="I287" s="855"/>
      <c r="J287" s="855"/>
      <c r="K287" s="855"/>
      <c r="L287" s="855"/>
      <c r="M287" s="855"/>
      <c r="N287" s="855"/>
    </row>
    <row r="288" spans="2:14">
      <c r="B288" s="859"/>
      <c r="C288" s="855"/>
      <c r="D288" s="855"/>
      <c r="E288" s="855"/>
      <c r="F288" s="855"/>
      <c r="G288" s="855"/>
      <c r="H288" s="855"/>
      <c r="I288" s="855"/>
      <c r="J288" s="855"/>
      <c r="K288" s="855"/>
      <c r="L288" s="855"/>
      <c r="M288" s="855"/>
      <c r="N288" s="855"/>
    </row>
    <row r="289" spans="2:14">
      <c r="B289" s="859"/>
      <c r="C289" s="855"/>
      <c r="D289" s="855"/>
      <c r="E289" s="855"/>
      <c r="F289" s="855"/>
      <c r="G289" s="855"/>
      <c r="H289" s="855"/>
      <c r="I289" s="855"/>
      <c r="J289" s="855"/>
      <c r="K289" s="855"/>
      <c r="L289" s="855"/>
      <c r="M289" s="855"/>
      <c r="N289" s="855"/>
    </row>
    <row r="290" spans="2:14">
      <c r="B290" s="859"/>
      <c r="C290" s="855"/>
      <c r="D290" s="855"/>
      <c r="E290" s="855"/>
      <c r="F290" s="855"/>
      <c r="G290" s="855"/>
      <c r="H290" s="855"/>
      <c r="I290" s="855"/>
      <c r="J290" s="855"/>
      <c r="K290" s="855"/>
      <c r="L290" s="855"/>
      <c r="M290" s="855"/>
      <c r="N290" s="855"/>
    </row>
    <row r="291" spans="2:14">
      <c r="B291" s="859"/>
      <c r="C291" s="855"/>
      <c r="D291" s="855"/>
      <c r="E291" s="855"/>
      <c r="F291" s="855"/>
      <c r="G291" s="855"/>
      <c r="H291" s="855"/>
      <c r="I291" s="855"/>
      <c r="J291" s="855"/>
      <c r="K291" s="855"/>
      <c r="L291" s="855"/>
      <c r="M291" s="855"/>
      <c r="N291" s="855"/>
    </row>
    <row r="292" spans="2:14">
      <c r="B292" s="859"/>
      <c r="C292" s="855"/>
      <c r="D292" s="855"/>
      <c r="E292" s="855"/>
      <c r="F292" s="855"/>
      <c r="G292" s="855"/>
      <c r="H292" s="855"/>
      <c r="I292" s="855"/>
      <c r="J292" s="855"/>
      <c r="K292" s="855"/>
      <c r="L292" s="855"/>
      <c r="M292" s="855"/>
      <c r="N292" s="855"/>
    </row>
    <row r="293" spans="2:14">
      <c r="B293" s="859"/>
      <c r="C293" s="855"/>
      <c r="D293" s="855"/>
      <c r="E293" s="855"/>
      <c r="F293" s="855"/>
      <c r="G293" s="855"/>
      <c r="H293" s="855"/>
      <c r="I293" s="855"/>
      <c r="J293" s="855"/>
      <c r="K293" s="855"/>
      <c r="L293" s="855"/>
      <c r="M293" s="855"/>
      <c r="N293" s="855"/>
    </row>
    <row r="294" spans="2:14">
      <c r="B294" s="859"/>
      <c r="C294" s="855"/>
      <c r="D294" s="855"/>
      <c r="E294" s="855"/>
      <c r="F294" s="855"/>
      <c r="G294" s="855"/>
      <c r="H294" s="855"/>
      <c r="I294" s="855"/>
      <c r="J294" s="855"/>
      <c r="K294" s="855"/>
      <c r="L294" s="855"/>
      <c r="M294" s="855"/>
      <c r="N294" s="855"/>
    </row>
    <row r="295" spans="2:14">
      <c r="B295" s="859"/>
      <c r="C295" s="855"/>
      <c r="D295" s="855"/>
      <c r="E295" s="855"/>
      <c r="F295" s="855"/>
      <c r="G295" s="855"/>
      <c r="H295" s="855"/>
      <c r="I295" s="855"/>
      <c r="J295" s="855"/>
      <c r="K295" s="855"/>
      <c r="L295" s="855"/>
      <c r="M295" s="855"/>
      <c r="N295" s="855"/>
    </row>
    <row r="296" spans="2:14">
      <c r="B296" s="859"/>
      <c r="C296" s="855"/>
      <c r="D296" s="855"/>
      <c r="E296" s="855"/>
      <c r="F296" s="855"/>
      <c r="G296" s="855"/>
      <c r="H296" s="855"/>
      <c r="I296" s="855"/>
      <c r="J296" s="855"/>
      <c r="K296" s="855"/>
      <c r="L296" s="855"/>
      <c r="M296" s="855"/>
      <c r="N296" s="855"/>
    </row>
    <row r="297" spans="2:14">
      <c r="B297" s="859"/>
      <c r="C297" s="855"/>
      <c r="D297" s="855"/>
      <c r="E297" s="855"/>
      <c r="F297" s="855"/>
      <c r="G297" s="855"/>
      <c r="H297" s="855"/>
      <c r="I297" s="855"/>
      <c r="J297" s="855"/>
      <c r="K297" s="855"/>
      <c r="L297" s="855"/>
      <c r="M297" s="855"/>
      <c r="N297" s="855"/>
    </row>
    <row r="298" spans="2:14">
      <c r="B298" s="859"/>
      <c r="C298" s="855"/>
      <c r="D298" s="855"/>
      <c r="E298" s="855"/>
      <c r="F298" s="855"/>
      <c r="G298" s="855"/>
      <c r="H298" s="855"/>
      <c r="I298" s="855"/>
      <c r="J298" s="855"/>
      <c r="K298" s="855"/>
      <c r="L298" s="855"/>
      <c r="M298" s="855"/>
      <c r="N298" s="855"/>
    </row>
    <row r="299" spans="2:14">
      <c r="B299" s="859"/>
      <c r="C299" s="855"/>
      <c r="D299" s="855"/>
      <c r="E299" s="855"/>
      <c r="F299" s="855"/>
      <c r="G299" s="855"/>
      <c r="H299" s="855"/>
      <c r="I299" s="855"/>
      <c r="J299" s="855"/>
      <c r="K299" s="855"/>
      <c r="L299" s="855"/>
      <c r="M299" s="855"/>
      <c r="N299" s="855"/>
    </row>
    <row r="300" spans="2:14">
      <c r="B300" s="859"/>
      <c r="C300" s="855"/>
      <c r="D300" s="855"/>
      <c r="E300" s="855"/>
      <c r="F300" s="855"/>
      <c r="G300" s="855"/>
      <c r="H300" s="855"/>
      <c r="I300" s="855"/>
      <c r="J300" s="855"/>
      <c r="K300" s="855"/>
      <c r="L300" s="855"/>
      <c r="M300" s="855"/>
      <c r="N300" s="855"/>
    </row>
    <row r="301" spans="2:14">
      <c r="B301" s="859"/>
      <c r="C301" s="855"/>
      <c r="D301" s="855"/>
      <c r="E301" s="855"/>
      <c r="F301" s="855"/>
      <c r="G301" s="855"/>
      <c r="H301" s="855"/>
      <c r="I301" s="855"/>
      <c r="J301" s="855"/>
      <c r="K301" s="855"/>
      <c r="L301" s="855"/>
      <c r="M301" s="855"/>
      <c r="N301" s="855"/>
    </row>
    <row r="302" spans="2:14">
      <c r="B302" s="859"/>
      <c r="C302" s="855"/>
      <c r="D302" s="855"/>
      <c r="E302" s="855"/>
      <c r="F302" s="855"/>
      <c r="G302" s="855"/>
      <c r="H302" s="855"/>
      <c r="I302" s="855"/>
      <c r="J302" s="855"/>
      <c r="K302" s="855"/>
      <c r="L302" s="855"/>
      <c r="M302" s="855"/>
      <c r="N302" s="855"/>
    </row>
    <row r="303" spans="2:14">
      <c r="B303" s="859"/>
      <c r="C303" s="855"/>
      <c r="D303" s="855"/>
      <c r="E303" s="855"/>
      <c r="F303" s="855"/>
      <c r="G303" s="855"/>
      <c r="H303" s="855"/>
      <c r="I303" s="855"/>
      <c r="J303" s="855"/>
      <c r="K303" s="855"/>
      <c r="L303" s="855"/>
      <c r="M303" s="855"/>
      <c r="N303" s="855"/>
    </row>
    <row r="304" spans="2:14">
      <c r="B304" s="859"/>
      <c r="C304" s="855"/>
      <c r="D304" s="855"/>
      <c r="E304" s="855"/>
      <c r="F304" s="855"/>
      <c r="G304" s="855"/>
      <c r="H304" s="855"/>
      <c r="I304" s="855"/>
      <c r="J304" s="855"/>
      <c r="K304" s="855"/>
      <c r="L304" s="855"/>
      <c r="M304" s="855"/>
      <c r="N304" s="855"/>
    </row>
    <row r="305" spans="2:14">
      <c r="B305" s="859"/>
      <c r="C305" s="855"/>
      <c r="D305" s="855"/>
      <c r="E305" s="855"/>
      <c r="F305" s="855"/>
      <c r="G305" s="855"/>
      <c r="H305" s="855"/>
      <c r="I305" s="855"/>
      <c r="J305" s="855"/>
      <c r="K305" s="855"/>
      <c r="L305" s="855"/>
      <c r="M305" s="855"/>
      <c r="N305" s="855"/>
    </row>
    <row r="306" spans="2:14">
      <c r="B306" s="859"/>
      <c r="C306" s="855"/>
      <c r="D306" s="855"/>
      <c r="E306" s="855"/>
      <c r="F306" s="855"/>
      <c r="G306" s="855"/>
      <c r="H306" s="855"/>
      <c r="I306" s="855"/>
      <c r="J306" s="855"/>
      <c r="K306" s="855"/>
      <c r="L306" s="855"/>
      <c r="M306" s="855"/>
      <c r="N306" s="855"/>
    </row>
    <row r="307" spans="2:14">
      <c r="B307" s="859"/>
      <c r="C307" s="855"/>
      <c r="D307" s="855"/>
      <c r="E307" s="855"/>
      <c r="F307" s="855"/>
      <c r="G307" s="855"/>
      <c r="H307" s="855"/>
      <c r="I307" s="855"/>
      <c r="J307" s="855"/>
      <c r="K307" s="855"/>
      <c r="L307" s="855"/>
      <c r="M307" s="855"/>
      <c r="N307" s="855"/>
    </row>
    <row r="308" spans="2:14">
      <c r="B308" s="859"/>
      <c r="C308" s="855"/>
      <c r="D308" s="855"/>
      <c r="E308" s="855"/>
      <c r="F308" s="855"/>
      <c r="G308" s="855"/>
      <c r="H308" s="855"/>
      <c r="I308" s="855"/>
      <c r="J308" s="855"/>
      <c r="K308" s="855"/>
      <c r="L308" s="855"/>
      <c r="M308" s="855"/>
      <c r="N308" s="855"/>
    </row>
    <row r="309" spans="2:14">
      <c r="B309" s="859"/>
      <c r="C309" s="855"/>
      <c r="D309" s="855"/>
      <c r="E309" s="855"/>
      <c r="F309" s="855"/>
      <c r="G309" s="855"/>
      <c r="H309" s="855"/>
      <c r="I309" s="855"/>
      <c r="J309" s="855"/>
      <c r="K309" s="855"/>
      <c r="L309" s="855"/>
      <c r="M309" s="855"/>
      <c r="N309" s="855"/>
    </row>
    <row r="310" spans="2:14">
      <c r="B310" s="859"/>
      <c r="C310" s="855"/>
      <c r="D310" s="855"/>
      <c r="E310" s="855"/>
      <c r="F310" s="855"/>
      <c r="G310" s="855"/>
      <c r="H310" s="855"/>
      <c r="I310" s="855"/>
      <c r="J310" s="855"/>
      <c r="K310" s="855"/>
      <c r="L310" s="855"/>
      <c r="M310" s="855"/>
      <c r="N310" s="855"/>
    </row>
    <row r="311" spans="2:14">
      <c r="B311" s="859"/>
      <c r="C311" s="855"/>
      <c r="D311" s="855"/>
      <c r="E311" s="855"/>
      <c r="F311" s="855"/>
      <c r="G311" s="855"/>
      <c r="H311" s="855"/>
      <c r="I311" s="855"/>
      <c r="J311" s="855"/>
      <c r="K311" s="855"/>
      <c r="L311" s="855"/>
      <c r="M311" s="855"/>
      <c r="N311" s="855"/>
    </row>
    <row r="312" spans="2:14">
      <c r="B312" s="859"/>
      <c r="C312" s="855"/>
      <c r="D312" s="855"/>
      <c r="E312" s="855"/>
      <c r="F312" s="855"/>
      <c r="G312" s="855"/>
      <c r="H312" s="855"/>
      <c r="I312" s="855"/>
      <c r="J312" s="855"/>
      <c r="K312" s="855"/>
      <c r="L312" s="855"/>
      <c r="M312" s="855"/>
      <c r="N312" s="855"/>
    </row>
    <row r="313" spans="2:14">
      <c r="B313" s="859"/>
      <c r="C313" s="855"/>
      <c r="D313" s="855"/>
      <c r="E313" s="855"/>
      <c r="F313" s="855"/>
      <c r="G313" s="855"/>
      <c r="H313" s="855"/>
      <c r="I313" s="855"/>
      <c r="J313" s="855"/>
      <c r="K313" s="855"/>
      <c r="L313" s="855"/>
      <c r="M313" s="855"/>
      <c r="N313" s="855"/>
    </row>
    <row r="314" spans="2:14">
      <c r="B314" s="859"/>
      <c r="C314" s="855"/>
      <c r="D314" s="855"/>
      <c r="E314" s="855"/>
      <c r="F314" s="855"/>
      <c r="G314" s="855"/>
      <c r="H314" s="855"/>
      <c r="I314" s="855"/>
      <c r="J314" s="855"/>
      <c r="K314" s="855"/>
      <c r="L314" s="855"/>
      <c r="M314" s="855"/>
      <c r="N314" s="855"/>
    </row>
    <row r="315" spans="2:14">
      <c r="B315" s="859"/>
      <c r="C315" s="855"/>
      <c r="D315" s="855"/>
      <c r="E315" s="855"/>
      <c r="F315" s="855"/>
      <c r="G315" s="855"/>
      <c r="H315" s="855"/>
      <c r="I315" s="855"/>
      <c r="J315" s="855"/>
      <c r="K315" s="855"/>
      <c r="L315" s="855"/>
      <c r="M315" s="855"/>
      <c r="N315" s="855"/>
    </row>
    <row r="316" spans="2:14">
      <c r="B316" s="859"/>
      <c r="C316" s="855"/>
      <c r="D316" s="855"/>
      <c r="E316" s="855"/>
      <c r="F316" s="855"/>
      <c r="G316" s="855"/>
      <c r="H316" s="855"/>
      <c r="I316" s="855"/>
      <c r="J316" s="855"/>
      <c r="K316" s="855"/>
      <c r="L316" s="855"/>
      <c r="M316" s="855"/>
      <c r="N316" s="855"/>
    </row>
    <row r="317" spans="2:14">
      <c r="B317" s="859"/>
      <c r="C317" s="855"/>
      <c r="D317" s="855"/>
      <c r="E317" s="855"/>
      <c r="F317" s="855"/>
      <c r="G317" s="855"/>
      <c r="H317" s="855"/>
      <c r="I317" s="855"/>
      <c r="J317" s="855"/>
      <c r="K317" s="855"/>
      <c r="L317" s="855"/>
      <c r="M317" s="855"/>
      <c r="N317" s="855"/>
    </row>
    <row r="318" spans="2:14">
      <c r="B318" s="859"/>
      <c r="C318" s="855"/>
      <c r="D318" s="855"/>
      <c r="E318" s="855"/>
      <c r="F318" s="855"/>
      <c r="G318" s="855"/>
      <c r="H318" s="855"/>
      <c r="I318" s="855"/>
      <c r="J318" s="855"/>
      <c r="K318" s="855"/>
      <c r="L318" s="855"/>
      <c r="M318" s="855"/>
      <c r="N318" s="855"/>
    </row>
    <row r="319" spans="2:14">
      <c r="B319" s="859"/>
      <c r="C319" s="855"/>
      <c r="D319" s="855"/>
      <c r="E319" s="855"/>
      <c r="F319" s="855"/>
      <c r="G319" s="855"/>
      <c r="H319" s="855"/>
      <c r="I319" s="855"/>
      <c r="J319" s="855"/>
      <c r="K319" s="855"/>
      <c r="L319" s="855"/>
      <c r="M319" s="855"/>
      <c r="N319" s="855"/>
    </row>
    <row r="320" spans="2:14">
      <c r="B320" s="859"/>
      <c r="C320" s="855"/>
      <c r="D320" s="855"/>
      <c r="E320" s="855"/>
      <c r="F320" s="855"/>
      <c r="G320" s="855"/>
      <c r="H320" s="855"/>
      <c r="I320" s="855"/>
      <c r="J320" s="855"/>
      <c r="K320" s="855"/>
      <c r="L320" s="855"/>
      <c r="M320" s="855"/>
      <c r="N320" s="855"/>
    </row>
    <row r="321" spans="2:14">
      <c r="B321" s="859"/>
      <c r="C321" s="855"/>
      <c r="D321" s="855"/>
      <c r="E321" s="855"/>
      <c r="F321" s="855"/>
      <c r="G321" s="855"/>
      <c r="H321" s="855"/>
      <c r="I321" s="855"/>
      <c r="J321" s="855"/>
      <c r="K321" s="855"/>
      <c r="L321" s="855"/>
      <c r="M321" s="855"/>
      <c r="N321" s="855"/>
    </row>
    <row r="322" spans="2:14">
      <c r="B322" s="859"/>
      <c r="C322" s="855"/>
      <c r="D322" s="855"/>
      <c r="E322" s="855"/>
      <c r="F322" s="855"/>
      <c r="G322" s="855"/>
      <c r="H322" s="855"/>
      <c r="I322" s="855"/>
      <c r="J322" s="855"/>
      <c r="K322" s="855"/>
      <c r="L322" s="855"/>
      <c r="M322" s="855"/>
      <c r="N322" s="855"/>
    </row>
    <row r="323" spans="2:14">
      <c r="B323" s="859"/>
      <c r="C323" s="855"/>
      <c r="D323" s="855"/>
      <c r="E323" s="855"/>
      <c r="F323" s="855"/>
      <c r="G323" s="855"/>
      <c r="H323" s="855"/>
      <c r="I323" s="855"/>
      <c r="J323" s="855"/>
      <c r="K323" s="855"/>
      <c r="L323" s="855"/>
      <c r="M323" s="855"/>
      <c r="N323" s="855"/>
    </row>
    <row r="324" spans="2:14">
      <c r="B324" s="859"/>
      <c r="C324" s="855"/>
      <c r="D324" s="855"/>
      <c r="E324" s="855"/>
      <c r="F324" s="855"/>
      <c r="G324" s="855"/>
      <c r="H324" s="855"/>
      <c r="I324" s="855"/>
      <c r="J324" s="855"/>
      <c r="K324" s="855"/>
      <c r="L324" s="855"/>
      <c r="M324" s="855"/>
      <c r="N324" s="855"/>
    </row>
    <row r="325" spans="2:14">
      <c r="B325" s="859"/>
      <c r="C325" s="855"/>
      <c r="D325" s="855"/>
      <c r="E325" s="855"/>
      <c r="F325" s="855"/>
      <c r="G325" s="855"/>
      <c r="H325" s="855"/>
      <c r="I325" s="855"/>
      <c r="J325" s="855"/>
      <c r="K325" s="855"/>
      <c r="L325" s="855"/>
      <c r="M325" s="855"/>
      <c r="N325" s="855"/>
    </row>
    <row r="326" spans="2:14">
      <c r="B326" s="859"/>
      <c r="C326" s="855"/>
      <c r="D326" s="855"/>
      <c r="E326" s="855"/>
      <c r="F326" s="855"/>
      <c r="G326" s="855"/>
      <c r="H326" s="855"/>
      <c r="I326" s="855"/>
      <c r="J326" s="855"/>
      <c r="K326" s="855"/>
      <c r="L326" s="855"/>
      <c r="M326" s="855"/>
      <c r="N326" s="855"/>
    </row>
    <row r="327" spans="2:14">
      <c r="B327" s="859"/>
      <c r="C327" s="855"/>
      <c r="D327" s="855"/>
      <c r="E327" s="855"/>
      <c r="F327" s="855"/>
      <c r="G327" s="855"/>
      <c r="H327" s="855"/>
      <c r="I327" s="855"/>
      <c r="J327" s="855"/>
      <c r="K327" s="855"/>
      <c r="L327" s="855"/>
      <c r="M327" s="855"/>
      <c r="N327" s="855"/>
    </row>
    <row r="328" spans="2:14">
      <c r="B328" s="859"/>
      <c r="C328" s="855"/>
      <c r="D328" s="855"/>
      <c r="E328" s="855"/>
      <c r="F328" s="855"/>
      <c r="G328" s="855"/>
      <c r="H328" s="855"/>
      <c r="I328" s="855"/>
      <c r="J328" s="855"/>
      <c r="K328" s="855"/>
      <c r="L328" s="855"/>
      <c r="M328" s="855"/>
      <c r="N328" s="855"/>
    </row>
    <row r="329" spans="2:14">
      <c r="B329" s="859"/>
      <c r="C329" s="855"/>
      <c r="D329" s="855"/>
      <c r="E329" s="855"/>
      <c r="F329" s="855"/>
      <c r="G329" s="855"/>
      <c r="H329" s="855"/>
      <c r="I329" s="855"/>
      <c r="J329" s="855"/>
      <c r="K329" s="855"/>
      <c r="L329" s="855"/>
      <c r="M329" s="855"/>
      <c r="N329" s="855"/>
    </row>
    <row r="330" spans="2:14">
      <c r="B330" s="859"/>
      <c r="C330" s="855"/>
      <c r="D330" s="855"/>
      <c r="E330" s="855"/>
      <c r="F330" s="855"/>
      <c r="G330" s="855"/>
      <c r="H330" s="855"/>
      <c r="I330" s="855"/>
      <c r="J330" s="855"/>
      <c r="K330" s="855"/>
      <c r="L330" s="855"/>
      <c r="M330" s="855"/>
      <c r="N330" s="855"/>
    </row>
    <row r="331" spans="2:14">
      <c r="B331" s="859"/>
      <c r="C331" s="855"/>
      <c r="D331" s="855"/>
      <c r="E331" s="855"/>
      <c r="F331" s="855"/>
      <c r="G331" s="855"/>
      <c r="H331" s="855"/>
      <c r="I331" s="855"/>
      <c r="J331" s="855"/>
      <c r="K331" s="855"/>
      <c r="L331" s="855"/>
      <c r="M331" s="855"/>
      <c r="N331" s="855"/>
    </row>
    <row r="332" spans="2:14">
      <c r="B332" s="859"/>
      <c r="C332" s="855"/>
      <c r="D332" s="855"/>
      <c r="E332" s="855"/>
      <c r="F332" s="855"/>
      <c r="G332" s="855"/>
      <c r="H332" s="855"/>
      <c r="I332" s="855"/>
      <c r="J332" s="855"/>
      <c r="K332" s="855"/>
      <c r="L332" s="855"/>
      <c r="M332" s="855"/>
      <c r="N332" s="855"/>
    </row>
    <row r="333" spans="2:14">
      <c r="B333" s="859"/>
      <c r="C333" s="855"/>
      <c r="D333" s="855"/>
      <c r="E333" s="855"/>
      <c r="F333" s="855"/>
      <c r="G333" s="855"/>
      <c r="H333" s="855"/>
      <c r="I333" s="855"/>
      <c r="J333" s="855"/>
      <c r="K333" s="855"/>
      <c r="L333" s="855"/>
      <c r="M333" s="855"/>
      <c r="N333" s="855"/>
    </row>
    <row r="334" spans="2:14">
      <c r="B334" s="859"/>
      <c r="C334" s="855"/>
      <c r="D334" s="855"/>
      <c r="E334" s="855"/>
      <c r="F334" s="855"/>
      <c r="G334" s="855"/>
      <c r="H334" s="855"/>
      <c r="I334" s="855"/>
      <c r="J334" s="855"/>
      <c r="K334" s="855"/>
      <c r="L334" s="855"/>
      <c r="M334" s="855"/>
      <c r="N334" s="855"/>
    </row>
    <row r="335" spans="2:14">
      <c r="B335" s="859"/>
      <c r="C335" s="855"/>
      <c r="D335" s="855"/>
      <c r="E335" s="855"/>
      <c r="F335" s="855"/>
      <c r="G335" s="855"/>
      <c r="H335" s="855"/>
      <c r="I335" s="855"/>
      <c r="J335" s="855"/>
      <c r="K335" s="855"/>
      <c r="L335" s="855"/>
      <c r="M335" s="855"/>
      <c r="N335" s="855"/>
    </row>
    <row r="336" spans="2:14">
      <c r="B336" s="859"/>
      <c r="C336" s="855"/>
      <c r="D336" s="855"/>
      <c r="E336" s="855"/>
      <c r="F336" s="855"/>
      <c r="G336" s="855"/>
      <c r="H336" s="855"/>
      <c r="I336" s="855"/>
      <c r="J336" s="855"/>
      <c r="K336" s="855"/>
      <c r="L336" s="855"/>
      <c r="M336" s="855"/>
      <c r="N336" s="855"/>
    </row>
    <row r="337" spans="2:14">
      <c r="B337" s="859"/>
      <c r="C337" s="855"/>
      <c r="D337" s="855"/>
      <c r="E337" s="855"/>
      <c r="F337" s="855"/>
      <c r="G337" s="855"/>
      <c r="H337" s="855"/>
      <c r="I337" s="855"/>
      <c r="J337" s="855"/>
      <c r="K337" s="855"/>
      <c r="L337" s="855"/>
      <c r="M337" s="855"/>
      <c r="N337" s="855"/>
    </row>
    <row r="338" spans="2:14">
      <c r="B338" s="859"/>
      <c r="C338" s="855"/>
      <c r="D338" s="855"/>
      <c r="E338" s="855"/>
      <c r="F338" s="855"/>
      <c r="G338" s="855"/>
      <c r="H338" s="855"/>
      <c r="I338" s="855"/>
      <c r="J338" s="855"/>
      <c r="K338" s="855"/>
      <c r="L338" s="855"/>
      <c r="M338" s="855"/>
      <c r="N338" s="855"/>
    </row>
    <row r="339" spans="2:14">
      <c r="B339" s="859"/>
      <c r="C339" s="855"/>
      <c r="D339" s="855"/>
      <c r="E339" s="855"/>
      <c r="F339" s="855"/>
      <c r="G339" s="855"/>
      <c r="H339" s="855"/>
      <c r="I339" s="855"/>
      <c r="J339" s="855"/>
      <c r="K339" s="855"/>
      <c r="L339" s="855"/>
      <c r="M339" s="855"/>
      <c r="N339" s="855"/>
    </row>
    <row r="340" spans="2:14">
      <c r="B340" s="859"/>
      <c r="C340" s="855"/>
      <c r="D340" s="855"/>
      <c r="E340" s="855"/>
      <c r="F340" s="855"/>
      <c r="G340" s="855"/>
      <c r="H340" s="855"/>
      <c r="I340" s="855"/>
      <c r="J340" s="855"/>
      <c r="K340" s="855"/>
      <c r="L340" s="855"/>
      <c r="M340" s="855"/>
      <c r="N340" s="855"/>
    </row>
    <row r="341" spans="2:14">
      <c r="B341" s="859"/>
      <c r="C341" s="855"/>
      <c r="D341" s="855"/>
      <c r="E341" s="855"/>
      <c r="F341" s="855"/>
      <c r="G341" s="855"/>
      <c r="H341" s="855"/>
      <c r="I341" s="855"/>
      <c r="J341" s="855"/>
      <c r="K341" s="855"/>
      <c r="L341" s="855"/>
      <c r="M341" s="855"/>
      <c r="N341" s="855"/>
    </row>
    <row r="342" spans="2:14">
      <c r="B342" s="859"/>
      <c r="C342" s="855"/>
      <c r="D342" s="855"/>
      <c r="E342" s="855"/>
      <c r="F342" s="855"/>
      <c r="G342" s="855"/>
      <c r="H342" s="855"/>
      <c r="I342" s="855"/>
      <c r="J342" s="855"/>
      <c r="K342" s="855"/>
      <c r="L342" s="855"/>
      <c r="M342" s="855"/>
      <c r="N342" s="855"/>
    </row>
    <row r="343" spans="2:14">
      <c r="B343" s="859"/>
      <c r="C343" s="855"/>
      <c r="D343" s="855"/>
      <c r="E343" s="855"/>
      <c r="F343" s="855"/>
      <c r="G343" s="855"/>
      <c r="H343" s="855"/>
      <c r="I343" s="855"/>
      <c r="J343" s="855"/>
      <c r="K343" s="855"/>
      <c r="L343" s="855"/>
      <c r="M343" s="855"/>
      <c r="N343" s="855"/>
    </row>
    <row r="344" spans="2:14">
      <c r="B344" s="859"/>
      <c r="C344" s="855"/>
      <c r="D344" s="855"/>
      <c r="E344" s="855"/>
      <c r="F344" s="855"/>
      <c r="G344" s="855"/>
      <c r="H344" s="855"/>
      <c r="I344" s="855"/>
      <c r="J344" s="855"/>
      <c r="K344" s="855"/>
      <c r="L344" s="855"/>
      <c r="M344" s="855"/>
      <c r="N344" s="855"/>
    </row>
    <row r="345" spans="2:14">
      <c r="B345" s="859"/>
      <c r="C345" s="855"/>
      <c r="D345" s="855"/>
      <c r="E345" s="855"/>
      <c r="F345" s="855"/>
      <c r="G345" s="855"/>
      <c r="H345" s="855"/>
      <c r="I345" s="855"/>
      <c r="J345" s="855"/>
      <c r="K345" s="855"/>
      <c r="L345" s="855"/>
      <c r="M345" s="855"/>
      <c r="N345" s="855"/>
    </row>
    <row r="346" spans="2:14">
      <c r="B346" s="859"/>
      <c r="C346" s="855"/>
      <c r="D346" s="855"/>
      <c r="E346" s="855"/>
      <c r="F346" s="855"/>
      <c r="G346" s="855"/>
      <c r="H346" s="855"/>
      <c r="I346" s="855"/>
      <c r="J346" s="855"/>
      <c r="K346" s="855"/>
      <c r="L346" s="855"/>
      <c r="M346" s="855"/>
      <c r="N346" s="855"/>
    </row>
    <row r="347" spans="2:14">
      <c r="B347" s="859"/>
      <c r="C347" s="855"/>
      <c r="D347" s="855"/>
      <c r="E347" s="855"/>
      <c r="F347" s="855"/>
      <c r="G347" s="855"/>
      <c r="H347" s="855"/>
      <c r="I347" s="855"/>
      <c r="J347" s="855"/>
      <c r="K347" s="855"/>
      <c r="L347" s="855"/>
      <c r="M347" s="855"/>
      <c r="N347" s="855"/>
    </row>
    <row r="348" spans="2:14">
      <c r="B348" s="859"/>
      <c r="C348" s="855"/>
      <c r="D348" s="855"/>
      <c r="E348" s="855"/>
      <c r="F348" s="855"/>
      <c r="G348" s="855"/>
      <c r="H348" s="855"/>
      <c r="I348" s="855"/>
      <c r="J348" s="855"/>
      <c r="K348" s="855"/>
      <c r="L348" s="855"/>
      <c r="M348" s="855"/>
      <c r="N348" s="855"/>
    </row>
    <row r="349" spans="2:14">
      <c r="B349" s="859"/>
      <c r="C349" s="855"/>
      <c r="D349" s="855"/>
      <c r="E349" s="855"/>
      <c r="F349" s="855"/>
      <c r="G349" s="855"/>
      <c r="H349" s="855"/>
      <c r="I349" s="855"/>
      <c r="J349" s="855"/>
      <c r="K349" s="855"/>
      <c r="L349" s="855"/>
      <c r="M349" s="855"/>
      <c r="N349" s="855"/>
    </row>
    <row r="350" spans="2:14">
      <c r="B350" s="859"/>
      <c r="C350" s="855"/>
      <c r="D350" s="855"/>
      <c r="E350" s="855"/>
      <c r="F350" s="855"/>
      <c r="G350" s="855"/>
      <c r="H350" s="855"/>
      <c r="I350" s="855"/>
      <c r="J350" s="855"/>
      <c r="K350" s="855"/>
      <c r="L350" s="855"/>
      <c r="M350" s="855"/>
      <c r="N350" s="855"/>
    </row>
    <row r="351" spans="2:14">
      <c r="B351" s="859"/>
      <c r="C351" s="855"/>
      <c r="D351" s="855"/>
      <c r="E351" s="855"/>
      <c r="F351" s="855"/>
      <c r="G351" s="855"/>
      <c r="H351" s="855"/>
      <c r="I351" s="855"/>
      <c r="J351" s="855"/>
      <c r="K351" s="855"/>
      <c r="L351" s="855"/>
      <c r="M351" s="855"/>
      <c r="N351" s="855"/>
    </row>
    <row r="352" spans="2:14">
      <c r="B352" s="859"/>
      <c r="C352" s="855"/>
      <c r="D352" s="855"/>
      <c r="E352" s="855"/>
      <c r="F352" s="855"/>
      <c r="G352" s="855"/>
      <c r="H352" s="855"/>
      <c r="I352" s="855"/>
      <c r="J352" s="855"/>
      <c r="K352" s="855"/>
      <c r="L352" s="855"/>
      <c r="M352" s="855"/>
      <c r="N352" s="855"/>
    </row>
    <row r="353" spans="2:14">
      <c r="B353" s="859"/>
      <c r="C353" s="855"/>
      <c r="D353" s="855"/>
      <c r="E353" s="855"/>
      <c r="F353" s="855"/>
      <c r="G353" s="855"/>
      <c r="H353" s="855"/>
      <c r="I353" s="855"/>
      <c r="J353" s="855"/>
      <c r="K353" s="855"/>
      <c r="L353" s="855"/>
      <c r="M353" s="855"/>
      <c r="N353" s="855"/>
    </row>
    <row r="354" spans="2:14">
      <c r="B354" s="859"/>
      <c r="C354" s="855"/>
      <c r="D354" s="855"/>
      <c r="E354" s="855"/>
      <c r="F354" s="855"/>
      <c r="G354" s="855"/>
      <c r="H354" s="855"/>
      <c r="I354" s="855"/>
      <c r="J354" s="855"/>
      <c r="K354" s="855"/>
      <c r="L354" s="855"/>
      <c r="M354" s="855"/>
      <c r="N354" s="855"/>
    </row>
    <row r="355" spans="2:14">
      <c r="B355" s="859"/>
      <c r="C355" s="855"/>
      <c r="D355" s="855"/>
      <c r="E355" s="855"/>
      <c r="F355" s="855"/>
      <c r="G355" s="855"/>
      <c r="H355" s="855"/>
      <c r="I355" s="855"/>
      <c r="J355" s="855"/>
      <c r="K355" s="855"/>
      <c r="L355" s="855"/>
      <c r="M355" s="855"/>
      <c r="N355" s="855"/>
    </row>
    <row r="356" spans="2:14">
      <c r="B356" s="859"/>
      <c r="C356" s="855"/>
      <c r="D356" s="855"/>
      <c r="E356" s="855"/>
      <c r="F356" s="855"/>
      <c r="G356" s="855"/>
      <c r="H356" s="855"/>
      <c r="I356" s="855"/>
      <c r="J356" s="855"/>
      <c r="K356" s="855"/>
      <c r="L356" s="855"/>
      <c r="M356" s="855"/>
      <c r="N356" s="855"/>
    </row>
    <row r="357" spans="2:14">
      <c r="B357" s="859"/>
      <c r="C357" s="855"/>
      <c r="D357" s="855"/>
      <c r="E357" s="855"/>
      <c r="F357" s="855"/>
      <c r="G357" s="855"/>
      <c r="H357" s="855"/>
      <c r="I357" s="855"/>
      <c r="J357" s="855"/>
      <c r="K357" s="855"/>
      <c r="L357" s="855"/>
      <c r="M357" s="855"/>
      <c r="N357" s="855"/>
    </row>
    <row r="358" spans="2:14">
      <c r="B358" s="859"/>
      <c r="C358" s="855"/>
      <c r="D358" s="855"/>
      <c r="E358" s="855"/>
      <c r="F358" s="855"/>
      <c r="G358" s="855"/>
      <c r="H358" s="855"/>
      <c r="I358" s="855"/>
      <c r="J358" s="855"/>
      <c r="K358" s="855"/>
      <c r="L358" s="855"/>
      <c r="M358" s="855"/>
      <c r="N358" s="855"/>
    </row>
    <row r="359" spans="2:14">
      <c r="B359" s="859"/>
      <c r="C359" s="855"/>
      <c r="D359" s="855"/>
      <c r="E359" s="855"/>
      <c r="F359" s="855"/>
      <c r="G359" s="855"/>
      <c r="H359" s="855"/>
      <c r="I359" s="855"/>
      <c r="J359" s="855"/>
      <c r="K359" s="855"/>
      <c r="L359" s="855"/>
      <c r="M359" s="855"/>
      <c r="N359" s="855"/>
    </row>
    <row r="360" spans="2:14">
      <c r="B360" s="859"/>
      <c r="C360" s="855"/>
      <c r="D360" s="855"/>
      <c r="E360" s="855"/>
      <c r="F360" s="855"/>
      <c r="G360" s="855"/>
      <c r="H360" s="855"/>
      <c r="I360" s="855"/>
      <c r="J360" s="855"/>
      <c r="K360" s="855"/>
      <c r="L360" s="855"/>
      <c r="M360" s="855"/>
      <c r="N360" s="855"/>
    </row>
    <row r="361" spans="2:14">
      <c r="B361" s="859"/>
      <c r="C361" s="855"/>
      <c r="D361" s="855"/>
      <c r="E361" s="855"/>
      <c r="F361" s="855"/>
      <c r="G361" s="855"/>
      <c r="H361" s="855"/>
      <c r="I361" s="855"/>
      <c r="J361" s="855"/>
      <c r="K361" s="855"/>
      <c r="L361" s="855"/>
      <c r="M361" s="855"/>
      <c r="N361" s="855"/>
    </row>
    <row r="362" spans="2:14">
      <c r="B362" s="859"/>
      <c r="C362" s="855"/>
      <c r="D362" s="855"/>
      <c r="E362" s="855"/>
      <c r="F362" s="855"/>
      <c r="G362" s="855"/>
      <c r="H362" s="855"/>
      <c r="I362" s="855"/>
      <c r="J362" s="855"/>
      <c r="K362" s="855"/>
      <c r="L362" s="855"/>
      <c r="M362" s="855"/>
      <c r="N362" s="855"/>
    </row>
    <row r="363" spans="2:14">
      <c r="B363" s="859"/>
      <c r="C363" s="855"/>
      <c r="D363" s="855"/>
      <c r="E363" s="855"/>
      <c r="F363" s="855"/>
      <c r="G363" s="855"/>
      <c r="H363" s="855"/>
      <c r="I363" s="855"/>
      <c r="J363" s="855"/>
      <c r="K363" s="855"/>
      <c r="L363" s="855"/>
      <c r="M363" s="855"/>
      <c r="N363" s="855"/>
    </row>
    <row r="364" spans="2:14">
      <c r="B364" s="859"/>
      <c r="C364" s="855"/>
      <c r="D364" s="855"/>
      <c r="E364" s="855"/>
      <c r="F364" s="855"/>
      <c r="G364" s="855"/>
      <c r="H364" s="855"/>
      <c r="I364" s="855"/>
      <c r="J364" s="855"/>
      <c r="K364" s="855"/>
      <c r="L364" s="855"/>
      <c r="M364" s="855"/>
      <c r="N364" s="855"/>
    </row>
    <row r="365" spans="2:14">
      <c r="B365" s="859"/>
      <c r="C365" s="855"/>
      <c r="D365" s="855"/>
      <c r="E365" s="855"/>
      <c r="F365" s="855"/>
      <c r="G365" s="855"/>
      <c r="H365" s="855"/>
      <c r="I365" s="855"/>
      <c r="J365" s="855"/>
      <c r="K365" s="855"/>
      <c r="L365" s="855"/>
      <c r="M365" s="855"/>
      <c r="N365" s="855"/>
    </row>
    <row r="366" spans="2:14">
      <c r="B366" s="859"/>
      <c r="C366" s="855"/>
      <c r="D366" s="855"/>
      <c r="E366" s="855"/>
      <c r="F366" s="855"/>
      <c r="G366" s="855"/>
      <c r="H366" s="855"/>
      <c r="I366" s="855"/>
      <c r="J366" s="855"/>
      <c r="K366" s="855"/>
      <c r="L366" s="855"/>
      <c r="M366" s="855"/>
      <c r="N366" s="855"/>
    </row>
    <row r="367" spans="2:14">
      <c r="B367" s="859"/>
      <c r="C367" s="855"/>
      <c r="D367" s="855"/>
      <c r="E367" s="855"/>
      <c r="F367" s="855"/>
      <c r="G367" s="855"/>
      <c r="H367" s="855"/>
      <c r="I367" s="855"/>
      <c r="J367" s="855"/>
      <c r="K367" s="855"/>
      <c r="L367" s="855"/>
      <c r="M367" s="855"/>
      <c r="N367" s="855"/>
    </row>
    <row r="368" spans="2:14">
      <c r="B368" s="859"/>
      <c r="C368" s="855"/>
      <c r="D368" s="855"/>
      <c r="E368" s="855"/>
      <c r="F368" s="855"/>
      <c r="G368" s="855"/>
      <c r="H368" s="855"/>
      <c r="I368" s="855"/>
      <c r="J368" s="855"/>
      <c r="K368" s="855"/>
      <c r="L368" s="855"/>
      <c r="M368" s="855"/>
      <c r="N368" s="855"/>
    </row>
    <row r="369" spans="2:14">
      <c r="B369" s="859"/>
      <c r="C369" s="855"/>
      <c r="D369" s="855"/>
      <c r="E369" s="855"/>
      <c r="F369" s="855"/>
      <c r="G369" s="855"/>
      <c r="H369" s="855"/>
      <c r="I369" s="855"/>
      <c r="J369" s="855"/>
      <c r="K369" s="855"/>
      <c r="L369" s="855"/>
      <c r="M369" s="855"/>
      <c r="N369" s="855"/>
    </row>
    <row r="370" spans="2:14">
      <c r="B370" s="859"/>
      <c r="C370" s="855"/>
      <c r="D370" s="855"/>
      <c r="E370" s="855"/>
      <c r="F370" s="855"/>
      <c r="G370" s="855"/>
      <c r="H370" s="855"/>
      <c r="I370" s="855"/>
      <c r="J370" s="855"/>
      <c r="K370" s="855"/>
      <c r="L370" s="855"/>
      <c r="M370" s="855"/>
      <c r="N370" s="855"/>
    </row>
    <row r="371" spans="2:14">
      <c r="B371" s="859"/>
      <c r="C371" s="855"/>
      <c r="D371" s="855"/>
      <c r="E371" s="855"/>
      <c r="F371" s="855"/>
      <c r="G371" s="855"/>
      <c r="H371" s="855"/>
      <c r="I371" s="855"/>
      <c r="J371" s="855"/>
      <c r="K371" s="855"/>
      <c r="L371" s="855"/>
      <c r="M371" s="855"/>
      <c r="N371" s="855"/>
    </row>
    <row r="372" spans="2:14">
      <c r="B372" s="859"/>
      <c r="C372" s="855"/>
      <c r="D372" s="855"/>
      <c r="E372" s="855"/>
      <c r="F372" s="855"/>
      <c r="G372" s="855"/>
      <c r="H372" s="855"/>
      <c r="I372" s="855"/>
      <c r="J372" s="855"/>
      <c r="K372" s="855"/>
      <c r="L372" s="855"/>
      <c r="M372" s="855"/>
      <c r="N372" s="855"/>
    </row>
    <row r="373" spans="2:14">
      <c r="B373" s="859"/>
      <c r="C373" s="855"/>
      <c r="D373" s="855"/>
      <c r="E373" s="855"/>
      <c r="F373" s="855"/>
      <c r="G373" s="855"/>
      <c r="H373" s="855"/>
      <c r="I373" s="855"/>
      <c r="J373" s="855"/>
      <c r="K373" s="855"/>
      <c r="L373" s="855"/>
      <c r="M373" s="855"/>
      <c r="N373" s="855"/>
    </row>
    <row r="374" spans="2:14">
      <c r="B374" s="859"/>
      <c r="C374" s="855"/>
      <c r="D374" s="855"/>
      <c r="E374" s="855"/>
      <c r="F374" s="855"/>
      <c r="G374" s="855"/>
      <c r="H374" s="855"/>
      <c r="I374" s="855"/>
      <c r="J374" s="855"/>
      <c r="K374" s="855"/>
      <c r="L374" s="855"/>
      <c r="M374" s="855"/>
      <c r="N374" s="855"/>
    </row>
    <row r="375" spans="2:14">
      <c r="B375" s="859"/>
      <c r="C375" s="855"/>
      <c r="D375" s="855"/>
      <c r="E375" s="855"/>
      <c r="F375" s="855"/>
      <c r="G375" s="855"/>
      <c r="H375" s="855"/>
      <c r="I375" s="855"/>
      <c r="J375" s="855"/>
      <c r="K375" s="855"/>
      <c r="L375" s="855"/>
      <c r="M375" s="855"/>
      <c r="N375" s="855"/>
    </row>
    <row r="376" spans="2:14">
      <c r="B376" s="859"/>
      <c r="C376" s="855"/>
      <c r="D376" s="855"/>
      <c r="E376" s="855"/>
      <c r="F376" s="855"/>
      <c r="G376" s="855"/>
      <c r="H376" s="855"/>
      <c r="I376" s="855"/>
      <c r="J376" s="855"/>
      <c r="K376" s="855"/>
      <c r="L376" s="855"/>
      <c r="M376" s="855"/>
      <c r="N376" s="855"/>
    </row>
    <row r="377" spans="2:14">
      <c r="B377" s="859"/>
      <c r="C377" s="855"/>
      <c r="D377" s="855"/>
      <c r="E377" s="855"/>
      <c r="F377" s="855"/>
      <c r="G377" s="855"/>
      <c r="H377" s="855"/>
      <c r="I377" s="855"/>
      <c r="J377" s="855"/>
      <c r="K377" s="855"/>
      <c r="L377" s="855"/>
      <c r="M377" s="855"/>
      <c r="N377" s="855"/>
    </row>
    <row r="378" spans="2:14">
      <c r="B378" s="859"/>
      <c r="C378" s="855"/>
      <c r="D378" s="855"/>
      <c r="E378" s="855"/>
      <c r="F378" s="855"/>
      <c r="G378" s="855"/>
      <c r="H378" s="855"/>
      <c r="I378" s="855"/>
      <c r="J378" s="855"/>
      <c r="K378" s="855"/>
      <c r="L378" s="855"/>
      <c r="M378" s="855"/>
      <c r="N378" s="855"/>
    </row>
    <row r="379" spans="2:14">
      <c r="B379" s="859"/>
      <c r="C379" s="855"/>
      <c r="D379" s="855"/>
      <c r="E379" s="855"/>
      <c r="F379" s="855"/>
      <c r="G379" s="855"/>
      <c r="H379" s="855"/>
      <c r="I379" s="855"/>
      <c r="J379" s="855"/>
      <c r="K379" s="855"/>
      <c r="L379" s="855"/>
      <c r="M379" s="855"/>
      <c r="N379" s="855"/>
    </row>
    <row r="380" spans="2:14">
      <c r="B380" s="859"/>
      <c r="C380" s="855"/>
      <c r="D380" s="855"/>
      <c r="E380" s="855"/>
      <c r="F380" s="855"/>
      <c r="G380" s="855"/>
      <c r="H380" s="855"/>
      <c r="I380" s="855"/>
      <c r="J380" s="855"/>
      <c r="K380" s="855"/>
      <c r="L380" s="855"/>
      <c r="M380" s="855"/>
      <c r="N380" s="855"/>
    </row>
    <row r="381" spans="2:14">
      <c r="B381" s="859"/>
      <c r="C381" s="855"/>
      <c r="D381" s="855"/>
      <c r="E381" s="855"/>
      <c r="F381" s="855"/>
      <c r="G381" s="855"/>
      <c r="H381" s="855"/>
      <c r="I381" s="855"/>
      <c r="J381" s="855"/>
      <c r="K381" s="855"/>
      <c r="L381" s="855"/>
      <c r="M381" s="855"/>
      <c r="N381" s="855"/>
    </row>
    <row r="382" spans="2:14">
      <c r="B382" s="859"/>
      <c r="C382" s="855"/>
      <c r="D382" s="855"/>
      <c r="E382" s="855"/>
      <c r="F382" s="855"/>
      <c r="G382" s="855"/>
      <c r="H382" s="855"/>
      <c r="I382" s="855"/>
      <c r="J382" s="855"/>
      <c r="K382" s="855"/>
      <c r="L382" s="855"/>
      <c r="M382" s="855"/>
      <c r="N382" s="855"/>
    </row>
    <row r="383" spans="2:14">
      <c r="B383" s="859"/>
      <c r="C383" s="855"/>
      <c r="D383" s="855"/>
      <c r="E383" s="855"/>
      <c r="F383" s="855"/>
      <c r="G383" s="855"/>
      <c r="H383" s="855"/>
      <c r="I383" s="855"/>
      <c r="J383" s="855"/>
      <c r="K383" s="855"/>
      <c r="L383" s="855"/>
      <c r="M383" s="855"/>
      <c r="N383" s="855"/>
    </row>
    <row r="384" spans="2:14">
      <c r="B384" s="859"/>
      <c r="C384" s="855"/>
      <c r="D384" s="855"/>
      <c r="E384" s="855"/>
      <c r="F384" s="855"/>
      <c r="G384" s="855"/>
      <c r="H384" s="855"/>
      <c r="I384" s="855"/>
      <c r="J384" s="855"/>
      <c r="K384" s="855"/>
      <c r="L384" s="855"/>
      <c r="M384" s="855"/>
      <c r="N384" s="855"/>
    </row>
    <row r="385" spans="2:14">
      <c r="B385" s="859"/>
      <c r="C385" s="855"/>
      <c r="D385" s="855"/>
      <c r="E385" s="855"/>
      <c r="F385" s="855"/>
      <c r="G385" s="855"/>
      <c r="H385" s="855"/>
      <c r="I385" s="855"/>
      <c r="J385" s="855"/>
      <c r="K385" s="855"/>
      <c r="L385" s="855"/>
      <c r="M385" s="855"/>
      <c r="N385" s="855"/>
    </row>
    <row r="386" spans="2:14">
      <c r="B386" s="859"/>
      <c r="C386" s="855"/>
      <c r="D386" s="855"/>
      <c r="E386" s="855"/>
      <c r="F386" s="855"/>
      <c r="G386" s="855"/>
      <c r="H386" s="855"/>
      <c r="I386" s="855"/>
      <c r="J386" s="855"/>
      <c r="K386" s="855"/>
      <c r="L386" s="855"/>
      <c r="M386" s="855"/>
      <c r="N386" s="855"/>
    </row>
    <row r="387" spans="2:14">
      <c r="B387" s="859"/>
      <c r="C387" s="855"/>
      <c r="D387" s="855"/>
      <c r="E387" s="855"/>
      <c r="F387" s="855"/>
      <c r="G387" s="855"/>
      <c r="H387" s="855"/>
      <c r="I387" s="855"/>
      <c r="J387" s="855"/>
      <c r="K387" s="855"/>
      <c r="L387" s="855"/>
      <c r="M387" s="855"/>
      <c r="N387" s="855"/>
    </row>
    <row r="388" spans="2:14">
      <c r="B388" s="859"/>
      <c r="C388" s="855"/>
      <c r="D388" s="855"/>
      <c r="E388" s="855"/>
      <c r="F388" s="855"/>
      <c r="G388" s="855"/>
      <c r="H388" s="855"/>
      <c r="I388" s="855"/>
      <c r="J388" s="855"/>
      <c r="K388" s="855"/>
      <c r="L388" s="855"/>
      <c r="M388" s="855"/>
      <c r="N388" s="855"/>
    </row>
    <row r="389" spans="2:14">
      <c r="B389" s="859"/>
      <c r="C389" s="855"/>
      <c r="D389" s="855"/>
      <c r="E389" s="855"/>
      <c r="F389" s="855"/>
      <c r="G389" s="855"/>
      <c r="H389" s="855"/>
      <c r="I389" s="855"/>
      <c r="J389" s="855"/>
      <c r="K389" s="855"/>
      <c r="L389" s="855"/>
      <c r="M389" s="855"/>
      <c r="N389" s="855"/>
    </row>
    <row r="390" spans="2:14">
      <c r="B390" s="859"/>
      <c r="C390" s="855"/>
      <c r="D390" s="855"/>
      <c r="E390" s="855"/>
      <c r="F390" s="855"/>
      <c r="G390" s="855"/>
      <c r="H390" s="855"/>
      <c r="I390" s="855"/>
      <c r="J390" s="855"/>
      <c r="K390" s="855"/>
      <c r="L390" s="855"/>
      <c r="M390" s="855"/>
      <c r="N390" s="855"/>
    </row>
    <row r="391" spans="2:14">
      <c r="B391" s="859"/>
      <c r="C391" s="855"/>
      <c r="D391" s="855"/>
      <c r="E391" s="855"/>
      <c r="F391" s="855"/>
      <c r="G391" s="855"/>
      <c r="H391" s="855"/>
      <c r="I391" s="855"/>
      <c r="J391" s="855"/>
      <c r="K391" s="855"/>
      <c r="L391" s="855"/>
      <c r="M391" s="855"/>
      <c r="N391" s="855"/>
    </row>
    <row r="392" spans="2:14">
      <c r="B392" s="859"/>
      <c r="C392" s="855"/>
      <c r="D392" s="855"/>
      <c r="E392" s="855"/>
      <c r="F392" s="855"/>
      <c r="G392" s="855"/>
      <c r="H392" s="855"/>
      <c r="I392" s="855"/>
      <c r="J392" s="855"/>
      <c r="K392" s="855"/>
      <c r="L392" s="855"/>
      <c r="M392" s="855"/>
      <c r="N392" s="855"/>
    </row>
    <row r="393" spans="2:14">
      <c r="B393" s="859"/>
      <c r="C393" s="855"/>
      <c r="D393" s="855"/>
      <c r="E393" s="855"/>
      <c r="F393" s="855"/>
      <c r="G393" s="855"/>
      <c r="H393" s="855"/>
      <c r="I393" s="855"/>
      <c r="J393" s="855"/>
      <c r="K393" s="855"/>
      <c r="L393" s="855"/>
      <c r="M393" s="855"/>
      <c r="N393" s="855"/>
    </row>
    <row r="394" spans="2:14">
      <c r="B394" s="859"/>
      <c r="C394" s="855"/>
      <c r="D394" s="855"/>
      <c r="E394" s="855"/>
      <c r="F394" s="855"/>
      <c r="G394" s="855"/>
      <c r="H394" s="855"/>
      <c r="I394" s="855"/>
      <c r="J394" s="855"/>
      <c r="K394" s="855"/>
      <c r="L394" s="855"/>
      <c r="M394" s="855"/>
      <c r="N394" s="855"/>
    </row>
    <row r="395" spans="2:14">
      <c r="B395" s="859"/>
      <c r="C395" s="855"/>
      <c r="D395" s="855"/>
      <c r="E395" s="855"/>
      <c r="F395" s="855"/>
      <c r="G395" s="855"/>
      <c r="H395" s="855"/>
      <c r="I395" s="855"/>
      <c r="J395" s="855"/>
      <c r="K395" s="855"/>
      <c r="L395" s="855"/>
      <c r="M395" s="855"/>
      <c r="N395" s="855"/>
    </row>
    <row r="396" spans="2:14">
      <c r="B396" s="859"/>
      <c r="C396" s="855"/>
      <c r="D396" s="855"/>
      <c r="E396" s="855"/>
      <c r="F396" s="855"/>
      <c r="G396" s="855"/>
      <c r="H396" s="855"/>
      <c r="I396" s="855"/>
      <c r="J396" s="855"/>
      <c r="K396" s="855"/>
      <c r="L396" s="855"/>
      <c r="M396" s="855"/>
      <c r="N396" s="855"/>
    </row>
    <row r="397" spans="2:14">
      <c r="B397" s="859"/>
      <c r="C397" s="855"/>
      <c r="D397" s="855"/>
      <c r="E397" s="855"/>
      <c r="F397" s="855"/>
      <c r="G397" s="855"/>
      <c r="H397" s="855"/>
      <c r="I397" s="855"/>
      <c r="J397" s="855"/>
      <c r="K397" s="855"/>
      <c r="L397" s="855"/>
      <c r="M397" s="855"/>
      <c r="N397" s="855"/>
    </row>
    <row r="398" spans="2:14">
      <c r="B398" s="859"/>
      <c r="C398" s="855"/>
      <c r="D398" s="855"/>
      <c r="E398" s="855"/>
      <c r="F398" s="855"/>
      <c r="G398" s="855"/>
      <c r="H398" s="855"/>
      <c r="I398" s="855"/>
      <c r="J398" s="855"/>
      <c r="K398" s="855"/>
      <c r="L398" s="855"/>
      <c r="M398" s="855"/>
      <c r="N398" s="855"/>
    </row>
    <row r="399" spans="2:14">
      <c r="B399" s="859"/>
      <c r="C399" s="855"/>
      <c r="D399" s="855"/>
      <c r="E399" s="855"/>
      <c r="F399" s="855"/>
      <c r="G399" s="855"/>
      <c r="H399" s="855"/>
      <c r="I399" s="855"/>
      <c r="J399" s="855"/>
      <c r="K399" s="855"/>
      <c r="L399" s="855"/>
      <c r="M399" s="855"/>
      <c r="N399" s="855"/>
    </row>
    <row r="400" spans="2:14">
      <c r="B400" s="859"/>
      <c r="C400" s="855"/>
      <c r="D400" s="855"/>
      <c r="E400" s="855"/>
      <c r="F400" s="855"/>
      <c r="G400" s="855"/>
      <c r="H400" s="855"/>
      <c r="I400" s="855"/>
      <c r="J400" s="855"/>
      <c r="K400" s="855"/>
      <c r="L400" s="855"/>
      <c r="M400" s="855"/>
      <c r="N400" s="855"/>
    </row>
    <row r="401" spans="2:14">
      <c r="B401" s="859"/>
      <c r="C401" s="855"/>
      <c r="D401" s="855"/>
      <c r="E401" s="855"/>
      <c r="F401" s="855"/>
      <c r="G401" s="855"/>
      <c r="H401" s="855"/>
      <c r="I401" s="855"/>
      <c r="J401" s="855"/>
      <c r="K401" s="855"/>
      <c r="L401" s="855"/>
      <c r="M401" s="855"/>
      <c r="N401" s="855"/>
    </row>
    <row r="402" spans="2:14">
      <c r="B402" s="859"/>
      <c r="C402" s="855"/>
      <c r="D402" s="855"/>
      <c r="E402" s="855"/>
      <c r="F402" s="855"/>
      <c r="G402" s="855"/>
      <c r="H402" s="855"/>
      <c r="I402" s="855"/>
      <c r="J402" s="855"/>
      <c r="K402" s="855"/>
      <c r="L402" s="855"/>
      <c r="M402" s="855"/>
      <c r="N402" s="855"/>
    </row>
    <row r="403" spans="2:14">
      <c r="B403" s="859"/>
      <c r="C403" s="855"/>
      <c r="D403" s="855"/>
      <c r="E403" s="855"/>
      <c r="F403" s="855"/>
      <c r="G403" s="855"/>
      <c r="H403" s="855"/>
      <c r="I403" s="855"/>
      <c r="J403" s="855"/>
      <c r="K403" s="855"/>
      <c r="L403" s="855"/>
      <c r="M403" s="855"/>
      <c r="N403" s="855"/>
    </row>
    <row r="404" spans="2:14">
      <c r="B404" s="859"/>
      <c r="C404" s="855"/>
      <c r="D404" s="855"/>
      <c r="E404" s="855"/>
      <c r="F404" s="855"/>
      <c r="G404" s="855"/>
      <c r="H404" s="855"/>
      <c r="I404" s="855"/>
      <c r="J404" s="855"/>
      <c r="K404" s="855"/>
      <c r="L404" s="855"/>
      <c r="M404" s="855"/>
      <c r="N404" s="855"/>
    </row>
    <row r="405" spans="2:14">
      <c r="B405" s="859"/>
      <c r="C405" s="855"/>
      <c r="D405" s="855"/>
      <c r="E405" s="855"/>
      <c r="F405" s="855"/>
      <c r="G405" s="855"/>
      <c r="H405" s="855"/>
      <c r="I405" s="855"/>
      <c r="J405" s="855"/>
      <c r="K405" s="855"/>
      <c r="L405" s="855"/>
      <c r="M405" s="855"/>
      <c r="N405" s="855"/>
    </row>
    <row r="406" spans="2:14">
      <c r="B406" s="859"/>
      <c r="C406" s="855"/>
      <c r="D406" s="855"/>
      <c r="E406" s="855"/>
      <c r="F406" s="855"/>
      <c r="G406" s="855"/>
      <c r="H406" s="855"/>
      <c r="I406" s="855"/>
      <c r="J406" s="855"/>
      <c r="K406" s="855"/>
      <c r="L406" s="855"/>
      <c r="M406" s="855"/>
      <c r="N406" s="855"/>
    </row>
    <row r="407" spans="2:14">
      <c r="B407" s="859"/>
      <c r="C407" s="855"/>
      <c r="D407" s="855"/>
      <c r="E407" s="855"/>
      <c r="F407" s="855"/>
      <c r="G407" s="855"/>
      <c r="H407" s="855"/>
      <c r="I407" s="855"/>
      <c r="J407" s="855"/>
      <c r="K407" s="855"/>
      <c r="L407" s="855"/>
      <c r="M407" s="855"/>
      <c r="N407" s="855"/>
    </row>
    <row r="408" spans="2:14">
      <c r="B408" s="859"/>
      <c r="C408" s="855"/>
      <c r="D408" s="855"/>
      <c r="E408" s="855"/>
      <c r="F408" s="855"/>
      <c r="G408" s="855"/>
      <c r="H408" s="855"/>
      <c r="I408" s="855"/>
      <c r="J408" s="855"/>
      <c r="K408" s="855"/>
      <c r="L408" s="855"/>
      <c r="M408" s="855"/>
      <c r="N408" s="855"/>
    </row>
    <row r="409" spans="2:14">
      <c r="B409" s="859"/>
      <c r="C409" s="855"/>
      <c r="D409" s="855"/>
      <c r="E409" s="855"/>
      <c r="F409" s="855"/>
      <c r="G409" s="855"/>
      <c r="H409" s="855"/>
      <c r="I409" s="855"/>
      <c r="J409" s="855"/>
      <c r="K409" s="855"/>
      <c r="L409" s="855"/>
      <c r="M409" s="855"/>
      <c r="N409" s="855"/>
    </row>
    <row r="410" spans="2:14">
      <c r="B410" s="859"/>
      <c r="C410" s="855"/>
      <c r="D410" s="855"/>
      <c r="E410" s="855"/>
      <c r="F410" s="855"/>
      <c r="G410" s="855"/>
      <c r="H410" s="855"/>
      <c r="I410" s="855"/>
      <c r="J410" s="855"/>
      <c r="K410" s="855"/>
      <c r="L410" s="855"/>
      <c r="M410" s="855"/>
      <c r="N410" s="855"/>
    </row>
    <row r="411" spans="2:14">
      <c r="B411" s="859"/>
      <c r="C411" s="855"/>
      <c r="D411" s="855"/>
      <c r="E411" s="855"/>
      <c r="F411" s="855"/>
      <c r="G411" s="855"/>
      <c r="H411" s="855"/>
      <c r="I411" s="855"/>
      <c r="J411" s="855"/>
      <c r="K411" s="855"/>
      <c r="L411" s="855"/>
      <c r="M411" s="855"/>
      <c r="N411" s="855"/>
    </row>
    <row r="412" spans="2:14">
      <c r="B412" s="859"/>
      <c r="C412" s="855"/>
      <c r="D412" s="855"/>
      <c r="E412" s="855"/>
      <c r="F412" s="855"/>
      <c r="G412" s="855"/>
      <c r="H412" s="855"/>
      <c r="I412" s="855"/>
      <c r="J412" s="855"/>
      <c r="K412" s="855"/>
      <c r="L412" s="855"/>
      <c r="M412" s="855"/>
      <c r="N412" s="855"/>
    </row>
    <row r="413" spans="2:14">
      <c r="B413" s="859"/>
      <c r="C413" s="855"/>
      <c r="D413" s="855"/>
      <c r="E413" s="855"/>
      <c r="F413" s="855"/>
      <c r="G413" s="855"/>
      <c r="H413" s="855"/>
      <c r="I413" s="855"/>
      <c r="J413" s="855"/>
      <c r="K413" s="855"/>
      <c r="L413" s="855"/>
      <c r="M413" s="855"/>
      <c r="N413" s="855"/>
    </row>
    <row r="414" spans="2:14">
      <c r="B414" s="859"/>
      <c r="C414" s="855"/>
      <c r="D414" s="855"/>
      <c r="E414" s="855"/>
      <c r="F414" s="855"/>
      <c r="G414" s="855"/>
      <c r="H414" s="855"/>
      <c r="I414" s="855"/>
      <c r="J414" s="855"/>
      <c r="K414" s="855"/>
      <c r="L414" s="855"/>
      <c r="M414" s="855"/>
      <c r="N414" s="855"/>
    </row>
    <row r="415" spans="2:14">
      <c r="B415" s="859"/>
      <c r="C415" s="855"/>
      <c r="D415" s="855"/>
      <c r="E415" s="855"/>
      <c r="F415" s="855"/>
      <c r="G415" s="855"/>
      <c r="H415" s="855"/>
      <c r="I415" s="855"/>
      <c r="J415" s="855"/>
      <c r="K415" s="855"/>
      <c r="L415" s="855"/>
      <c r="M415" s="855"/>
      <c r="N415" s="855"/>
    </row>
    <row r="416" spans="2:14">
      <c r="B416" s="859"/>
      <c r="C416" s="855"/>
      <c r="D416" s="855"/>
      <c r="E416" s="855"/>
      <c r="F416" s="855"/>
      <c r="G416" s="855"/>
      <c r="H416" s="855"/>
      <c r="I416" s="855"/>
      <c r="J416" s="855"/>
      <c r="K416" s="855"/>
      <c r="L416" s="855"/>
      <c r="M416" s="855"/>
      <c r="N416" s="855"/>
    </row>
    <row r="417" spans="2:14">
      <c r="B417" s="859"/>
      <c r="C417" s="855"/>
      <c r="D417" s="855"/>
      <c r="E417" s="855"/>
      <c r="F417" s="855"/>
      <c r="G417" s="855"/>
      <c r="H417" s="855"/>
      <c r="I417" s="855"/>
      <c r="J417" s="855"/>
      <c r="K417" s="855"/>
      <c r="L417" s="855"/>
      <c r="M417" s="855"/>
      <c r="N417" s="855"/>
    </row>
    <row r="418" spans="2:14">
      <c r="B418" s="859"/>
      <c r="C418" s="855"/>
      <c r="D418" s="855"/>
      <c r="E418" s="855"/>
      <c r="F418" s="855"/>
      <c r="G418" s="855"/>
      <c r="H418" s="855"/>
      <c r="I418" s="855"/>
      <c r="J418" s="855"/>
      <c r="K418" s="855"/>
      <c r="L418" s="855"/>
      <c r="M418" s="855"/>
      <c r="N418" s="855"/>
    </row>
    <row r="419" spans="2:14">
      <c r="B419" s="859"/>
      <c r="C419" s="855"/>
      <c r="D419" s="855"/>
      <c r="E419" s="855"/>
      <c r="F419" s="855"/>
      <c r="G419" s="855"/>
      <c r="H419" s="855"/>
      <c r="I419" s="855"/>
      <c r="J419" s="855"/>
      <c r="K419" s="855"/>
      <c r="L419" s="855"/>
      <c r="M419" s="855"/>
      <c r="N419" s="855"/>
    </row>
    <row r="420" spans="2:14">
      <c r="B420" s="859"/>
      <c r="C420" s="855"/>
      <c r="D420" s="855"/>
      <c r="E420" s="855"/>
      <c r="F420" s="855"/>
      <c r="G420" s="855"/>
      <c r="H420" s="855"/>
      <c r="I420" s="855"/>
      <c r="J420" s="855"/>
      <c r="K420" s="855"/>
      <c r="L420" s="855"/>
      <c r="M420" s="855"/>
      <c r="N420" s="855"/>
    </row>
    <row r="421" spans="2:14">
      <c r="B421" s="859"/>
      <c r="C421" s="855"/>
      <c r="D421" s="855"/>
      <c r="E421" s="855"/>
      <c r="F421" s="855"/>
      <c r="G421" s="855"/>
      <c r="H421" s="855"/>
      <c r="I421" s="855"/>
      <c r="J421" s="855"/>
      <c r="K421" s="855"/>
      <c r="L421" s="855"/>
      <c r="M421" s="855"/>
      <c r="N421" s="855"/>
    </row>
    <row r="422" spans="2:14">
      <c r="B422" s="859"/>
      <c r="C422" s="855"/>
      <c r="D422" s="855"/>
      <c r="E422" s="855"/>
      <c r="F422" s="855"/>
      <c r="G422" s="855"/>
      <c r="H422" s="855"/>
      <c r="I422" s="855"/>
      <c r="J422" s="855"/>
      <c r="K422" s="855"/>
      <c r="L422" s="855"/>
      <c r="M422" s="855"/>
      <c r="N422" s="855"/>
    </row>
    <row r="423" spans="2:14">
      <c r="B423" s="859"/>
      <c r="C423" s="855"/>
      <c r="D423" s="855"/>
      <c r="E423" s="855"/>
      <c r="F423" s="855"/>
      <c r="G423" s="855"/>
      <c r="H423" s="855"/>
      <c r="I423" s="855"/>
      <c r="J423" s="855"/>
      <c r="K423" s="855"/>
      <c r="L423" s="855"/>
      <c r="M423" s="855"/>
      <c r="N423" s="855"/>
    </row>
    <row r="424" spans="2:14">
      <c r="B424" s="859"/>
      <c r="C424" s="855"/>
      <c r="D424" s="855"/>
      <c r="E424" s="855"/>
      <c r="F424" s="855"/>
      <c r="G424" s="855"/>
      <c r="H424" s="855"/>
      <c r="I424" s="855"/>
      <c r="J424" s="855"/>
      <c r="K424" s="855"/>
      <c r="L424" s="855"/>
      <c r="M424" s="855"/>
      <c r="N424" s="855"/>
    </row>
    <row r="425" spans="2:14">
      <c r="B425" s="859"/>
      <c r="C425" s="855"/>
      <c r="D425" s="855"/>
      <c r="E425" s="855"/>
      <c r="F425" s="855"/>
      <c r="G425" s="855"/>
      <c r="H425" s="855"/>
      <c r="I425" s="855"/>
      <c r="J425" s="855"/>
      <c r="K425" s="855"/>
      <c r="L425" s="855"/>
      <c r="M425" s="855"/>
      <c r="N425" s="855"/>
    </row>
    <row r="426" spans="2:14">
      <c r="B426" s="859"/>
      <c r="C426" s="855"/>
      <c r="D426" s="855"/>
      <c r="E426" s="855"/>
      <c r="F426" s="855"/>
      <c r="G426" s="855"/>
      <c r="H426" s="855"/>
      <c r="I426" s="855"/>
      <c r="J426" s="855"/>
      <c r="K426" s="855"/>
      <c r="L426" s="855"/>
      <c r="M426" s="855"/>
      <c r="N426" s="855"/>
    </row>
    <row r="427" spans="2:14">
      <c r="B427" s="859"/>
      <c r="C427" s="855"/>
      <c r="D427" s="855"/>
      <c r="E427" s="855"/>
      <c r="F427" s="855"/>
      <c r="G427" s="855"/>
      <c r="H427" s="855"/>
      <c r="I427" s="855"/>
      <c r="J427" s="855"/>
      <c r="K427" s="855"/>
      <c r="L427" s="855"/>
      <c r="M427" s="855"/>
      <c r="N427" s="855"/>
    </row>
    <row r="428" spans="2:14">
      <c r="B428" s="859"/>
      <c r="C428" s="855"/>
      <c r="D428" s="855"/>
      <c r="E428" s="855"/>
      <c r="F428" s="855"/>
      <c r="G428" s="855"/>
      <c r="H428" s="855"/>
      <c r="I428" s="855"/>
      <c r="J428" s="855"/>
      <c r="K428" s="855"/>
      <c r="L428" s="855"/>
      <c r="M428" s="855"/>
      <c r="N428" s="855"/>
    </row>
    <row r="429" spans="2:14">
      <c r="B429" s="859"/>
      <c r="C429" s="855"/>
      <c r="D429" s="855"/>
      <c r="E429" s="855"/>
      <c r="F429" s="855"/>
      <c r="G429" s="855"/>
      <c r="H429" s="855"/>
      <c r="I429" s="855"/>
      <c r="J429" s="855"/>
      <c r="K429" s="855"/>
      <c r="L429" s="855"/>
      <c r="M429" s="855"/>
      <c r="N429" s="855"/>
    </row>
    <row r="430" spans="2:14">
      <c r="B430" s="859"/>
      <c r="C430" s="855"/>
      <c r="D430" s="855"/>
      <c r="E430" s="855"/>
      <c r="F430" s="855"/>
      <c r="G430" s="855"/>
      <c r="H430" s="855"/>
      <c r="I430" s="855"/>
      <c r="J430" s="855"/>
      <c r="K430" s="855"/>
      <c r="L430" s="855"/>
      <c r="M430" s="855"/>
      <c r="N430" s="855"/>
    </row>
    <row r="431" spans="2:14">
      <c r="B431" s="859"/>
      <c r="C431" s="855"/>
      <c r="D431" s="855"/>
      <c r="E431" s="855"/>
      <c r="F431" s="855"/>
      <c r="G431" s="855"/>
      <c r="H431" s="855"/>
      <c r="I431" s="855"/>
      <c r="J431" s="855"/>
      <c r="K431" s="855"/>
      <c r="L431" s="855"/>
      <c r="M431" s="855"/>
      <c r="N431" s="855"/>
    </row>
    <row r="432" spans="2:14">
      <c r="B432" s="859"/>
      <c r="C432" s="855"/>
      <c r="D432" s="855"/>
      <c r="E432" s="855"/>
      <c r="F432" s="855"/>
      <c r="G432" s="855"/>
      <c r="H432" s="855"/>
      <c r="I432" s="855"/>
      <c r="J432" s="855"/>
      <c r="K432" s="855"/>
      <c r="L432" s="855"/>
      <c r="M432" s="855"/>
      <c r="N432" s="855"/>
    </row>
    <row r="433" spans="2:14">
      <c r="B433" s="859"/>
      <c r="C433" s="855"/>
      <c r="D433" s="855"/>
      <c r="E433" s="855"/>
      <c r="F433" s="855"/>
      <c r="G433" s="855"/>
      <c r="H433" s="855"/>
      <c r="I433" s="855"/>
      <c r="J433" s="855"/>
      <c r="K433" s="855"/>
      <c r="L433" s="855"/>
      <c r="M433" s="855"/>
      <c r="N433" s="855"/>
    </row>
    <row r="434" spans="2:14">
      <c r="B434" s="859"/>
      <c r="C434" s="855"/>
      <c r="D434" s="855"/>
      <c r="E434" s="855"/>
      <c r="F434" s="855"/>
      <c r="G434" s="855"/>
      <c r="H434" s="855"/>
      <c r="I434" s="855"/>
      <c r="J434" s="855"/>
      <c r="K434" s="855"/>
      <c r="L434" s="855"/>
      <c r="M434" s="855"/>
      <c r="N434" s="855"/>
    </row>
    <row r="435" spans="2:14">
      <c r="B435" s="859"/>
      <c r="C435" s="855"/>
      <c r="D435" s="855"/>
      <c r="E435" s="855"/>
      <c r="F435" s="855"/>
      <c r="G435" s="855"/>
      <c r="H435" s="855"/>
      <c r="I435" s="855"/>
      <c r="J435" s="855"/>
      <c r="K435" s="855"/>
      <c r="L435" s="855"/>
      <c r="M435" s="855"/>
      <c r="N435" s="855"/>
    </row>
    <row r="436" spans="2:14">
      <c r="B436" s="859"/>
      <c r="C436" s="855"/>
      <c r="D436" s="855"/>
      <c r="E436" s="855"/>
      <c r="F436" s="855"/>
      <c r="G436" s="855"/>
      <c r="H436" s="855"/>
      <c r="I436" s="855"/>
      <c r="J436" s="855"/>
      <c r="K436" s="855"/>
      <c r="L436" s="855"/>
      <c r="M436" s="855"/>
      <c r="N436" s="855"/>
    </row>
    <row r="437" spans="2:14">
      <c r="B437" s="859"/>
      <c r="C437" s="855"/>
      <c r="D437" s="855"/>
      <c r="E437" s="855"/>
      <c r="F437" s="855"/>
      <c r="G437" s="855"/>
      <c r="H437" s="855"/>
      <c r="I437" s="855"/>
      <c r="J437" s="855"/>
      <c r="K437" s="855"/>
      <c r="L437" s="855"/>
      <c r="M437" s="855"/>
      <c r="N437" s="855"/>
    </row>
    <row r="438" spans="2:14">
      <c r="B438" s="859"/>
      <c r="C438" s="855"/>
      <c r="D438" s="855"/>
      <c r="E438" s="855"/>
      <c r="F438" s="855"/>
      <c r="G438" s="855"/>
      <c r="H438" s="855"/>
      <c r="I438" s="855"/>
      <c r="J438" s="855"/>
      <c r="K438" s="855"/>
      <c r="L438" s="855"/>
      <c r="M438" s="855"/>
      <c r="N438" s="855"/>
    </row>
    <row r="439" spans="2:14">
      <c r="B439" s="859"/>
      <c r="C439" s="855"/>
      <c r="D439" s="855"/>
      <c r="E439" s="855"/>
      <c r="F439" s="855"/>
      <c r="G439" s="855"/>
      <c r="H439" s="855"/>
      <c r="I439" s="855"/>
      <c r="J439" s="855"/>
      <c r="K439" s="855"/>
      <c r="L439" s="855"/>
      <c r="M439" s="855"/>
      <c r="N439" s="855"/>
    </row>
    <row r="440" spans="2:14">
      <c r="B440" s="859"/>
      <c r="C440" s="855"/>
      <c r="D440" s="855"/>
      <c r="E440" s="855"/>
      <c r="F440" s="855"/>
      <c r="G440" s="855"/>
      <c r="H440" s="855"/>
      <c r="I440" s="855"/>
      <c r="J440" s="855"/>
      <c r="K440" s="855"/>
      <c r="L440" s="855"/>
      <c r="M440" s="855"/>
      <c r="N440" s="855"/>
    </row>
    <row r="441" spans="2:14">
      <c r="B441" s="859"/>
      <c r="C441" s="855"/>
      <c r="D441" s="855"/>
      <c r="E441" s="855"/>
      <c r="F441" s="855"/>
      <c r="G441" s="855"/>
      <c r="H441" s="855"/>
      <c r="I441" s="855"/>
      <c r="J441" s="855"/>
      <c r="K441" s="855"/>
      <c r="L441" s="855"/>
      <c r="M441" s="855"/>
      <c r="N441" s="855"/>
    </row>
    <row r="442" spans="2:14">
      <c r="B442" s="859"/>
      <c r="C442" s="855"/>
      <c r="D442" s="855"/>
      <c r="E442" s="855"/>
      <c r="F442" s="855"/>
      <c r="G442" s="855"/>
      <c r="H442" s="855"/>
      <c r="I442" s="855"/>
      <c r="J442" s="855"/>
      <c r="K442" s="855"/>
      <c r="L442" s="855"/>
      <c r="M442" s="855"/>
      <c r="N442" s="855"/>
    </row>
    <row r="443" spans="2:14">
      <c r="B443" s="859"/>
      <c r="C443" s="855"/>
      <c r="D443" s="855"/>
      <c r="E443" s="855"/>
      <c r="F443" s="855"/>
      <c r="G443" s="855"/>
      <c r="H443" s="855"/>
      <c r="I443" s="855"/>
      <c r="J443" s="855"/>
      <c r="K443" s="855"/>
      <c r="L443" s="855"/>
      <c r="M443" s="855"/>
      <c r="N443" s="855"/>
    </row>
    <row r="444" spans="2:14">
      <c r="B444" s="859"/>
      <c r="C444" s="855"/>
      <c r="D444" s="855"/>
      <c r="E444" s="855"/>
      <c r="F444" s="855"/>
      <c r="G444" s="855"/>
      <c r="H444" s="855"/>
      <c r="I444" s="855"/>
      <c r="J444" s="855"/>
      <c r="K444" s="855"/>
      <c r="L444" s="855"/>
      <c r="M444" s="855"/>
      <c r="N444" s="855"/>
    </row>
    <row r="445" spans="2:14">
      <c r="B445" s="859"/>
      <c r="C445" s="855"/>
      <c r="D445" s="855"/>
      <c r="E445" s="855"/>
      <c r="F445" s="855"/>
      <c r="G445" s="855"/>
      <c r="H445" s="855"/>
      <c r="I445" s="855"/>
      <c r="J445" s="855"/>
      <c r="K445" s="855"/>
      <c r="L445" s="855"/>
      <c r="M445" s="855"/>
      <c r="N445" s="855"/>
    </row>
    <row r="446" spans="2:14">
      <c r="B446" s="859"/>
      <c r="C446" s="855"/>
      <c r="D446" s="855"/>
      <c r="E446" s="855"/>
      <c r="F446" s="855"/>
      <c r="G446" s="855"/>
      <c r="H446" s="855"/>
      <c r="I446" s="855"/>
      <c r="J446" s="855"/>
      <c r="K446" s="855"/>
      <c r="L446" s="855"/>
      <c r="M446" s="855"/>
      <c r="N446" s="855"/>
    </row>
    <row r="447" spans="2:14">
      <c r="B447" s="859"/>
      <c r="C447" s="855"/>
      <c r="D447" s="855"/>
      <c r="E447" s="855"/>
      <c r="F447" s="855"/>
      <c r="G447" s="855"/>
      <c r="H447" s="855"/>
      <c r="I447" s="855"/>
      <c r="J447" s="855"/>
      <c r="K447" s="855"/>
      <c r="L447" s="855"/>
      <c r="M447" s="855"/>
      <c r="N447" s="855"/>
    </row>
    <row r="448" spans="2:14">
      <c r="B448" s="859"/>
      <c r="C448" s="855"/>
      <c r="D448" s="855"/>
      <c r="E448" s="855"/>
      <c r="F448" s="855"/>
      <c r="G448" s="855"/>
      <c r="H448" s="855"/>
      <c r="I448" s="855"/>
      <c r="J448" s="855"/>
      <c r="K448" s="855"/>
      <c r="L448" s="855"/>
      <c r="M448" s="855"/>
      <c r="N448" s="855"/>
    </row>
    <row r="449" spans="2:14">
      <c r="B449" s="859"/>
      <c r="C449" s="855"/>
      <c r="D449" s="855"/>
      <c r="E449" s="855"/>
      <c r="F449" s="855"/>
      <c r="G449" s="855"/>
      <c r="H449" s="855"/>
      <c r="I449" s="855"/>
      <c r="J449" s="855"/>
      <c r="K449" s="855"/>
      <c r="L449" s="855"/>
      <c r="M449" s="855"/>
      <c r="N449" s="855"/>
    </row>
    <row r="450" spans="2:14">
      <c r="B450" s="859"/>
      <c r="C450" s="855"/>
      <c r="D450" s="855"/>
      <c r="E450" s="855"/>
      <c r="F450" s="855"/>
      <c r="G450" s="855"/>
      <c r="H450" s="855"/>
      <c r="I450" s="855"/>
      <c r="J450" s="855"/>
      <c r="K450" s="855"/>
      <c r="L450" s="855"/>
      <c r="M450" s="855"/>
      <c r="N450" s="855"/>
    </row>
    <row r="451" spans="2:14">
      <c r="B451" s="859"/>
      <c r="C451" s="855"/>
      <c r="D451" s="855"/>
      <c r="E451" s="855"/>
      <c r="F451" s="855"/>
      <c r="G451" s="855"/>
      <c r="H451" s="855"/>
      <c r="I451" s="855"/>
      <c r="J451" s="855"/>
      <c r="K451" s="855"/>
      <c r="L451" s="855"/>
      <c r="M451" s="855"/>
      <c r="N451" s="855"/>
    </row>
    <row r="452" spans="2:14">
      <c r="B452" s="859"/>
      <c r="C452" s="855"/>
      <c r="D452" s="855"/>
      <c r="E452" s="855"/>
      <c r="F452" s="855"/>
      <c r="G452" s="855"/>
      <c r="H452" s="855"/>
      <c r="I452" s="855"/>
      <c r="J452" s="855"/>
      <c r="K452" s="855"/>
      <c r="L452" s="855"/>
      <c r="M452" s="855"/>
      <c r="N452" s="855"/>
    </row>
    <row r="453" spans="2:14">
      <c r="B453" s="859"/>
      <c r="C453" s="855"/>
      <c r="D453" s="855"/>
      <c r="E453" s="855"/>
      <c r="F453" s="855"/>
      <c r="G453" s="855"/>
      <c r="H453" s="855"/>
      <c r="I453" s="855"/>
      <c r="J453" s="855"/>
      <c r="K453" s="855"/>
      <c r="L453" s="855"/>
      <c r="M453" s="855"/>
      <c r="N453" s="855"/>
    </row>
    <row r="454" spans="2:14">
      <c r="B454" s="859"/>
      <c r="C454" s="855"/>
      <c r="D454" s="855"/>
      <c r="E454" s="855"/>
      <c r="F454" s="855"/>
      <c r="G454" s="855"/>
      <c r="H454" s="855"/>
      <c r="I454" s="855"/>
      <c r="J454" s="855"/>
      <c r="K454" s="855"/>
      <c r="L454" s="855"/>
      <c r="M454" s="855"/>
      <c r="N454" s="855"/>
    </row>
    <row r="455" spans="2:14">
      <c r="B455" s="859"/>
      <c r="C455" s="855"/>
      <c r="D455" s="855"/>
      <c r="E455" s="855"/>
      <c r="F455" s="855"/>
      <c r="G455" s="855"/>
      <c r="H455" s="855"/>
      <c r="I455" s="855"/>
      <c r="J455" s="855"/>
      <c r="K455" s="855"/>
      <c r="L455" s="855"/>
      <c r="M455" s="855"/>
      <c r="N455" s="855"/>
    </row>
    <row r="456" spans="2:14">
      <c r="B456" s="859"/>
      <c r="C456" s="855"/>
      <c r="D456" s="855"/>
      <c r="E456" s="855"/>
      <c r="F456" s="855"/>
      <c r="G456" s="855"/>
      <c r="H456" s="855"/>
      <c r="I456" s="855"/>
      <c r="J456" s="855"/>
      <c r="K456" s="855"/>
      <c r="L456" s="855"/>
      <c r="M456" s="855"/>
      <c r="N456" s="855"/>
    </row>
    <row r="457" spans="2:14">
      <c r="B457" s="859"/>
      <c r="C457" s="855"/>
      <c r="D457" s="855"/>
      <c r="E457" s="855"/>
      <c r="F457" s="855"/>
      <c r="G457" s="855"/>
      <c r="H457" s="855"/>
      <c r="I457" s="855"/>
      <c r="J457" s="855"/>
      <c r="K457" s="855"/>
      <c r="L457" s="855"/>
      <c r="M457" s="855"/>
      <c r="N457" s="855"/>
    </row>
    <row r="458" spans="2:14">
      <c r="B458" s="859"/>
      <c r="C458" s="855"/>
      <c r="D458" s="855"/>
      <c r="E458" s="855"/>
      <c r="F458" s="855"/>
      <c r="G458" s="855"/>
      <c r="H458" s="855"/>
      <c r="I458" s="855"/>
      <c r="J458" s="855"/>
      <c r="K458" s="855"/>
      <c r="L458" s="855"/>
      <c r="M458" s="855"/>
      <c r="N458" s="855"/>
    </row>
    <row r="459" spans="2:14">
      <c r="B459" s="859"/>
      <c r="C459" s="855"/>
      <c r="D459" s="855"/>
      <c r="E459" s="855"/>
      <c r="F459" s="855"/>
      <c r="G459" s="855"/>
      <c r="H459" s="855"/>
      <c r="I459" s="855"/>
      <c r="J459" s="855"/>
      <c r="K459" s="855"/>
      <c r="L459" s="855"/>
      <c r="M459" s="855"/>
      <c r="N459" s="855"/>
    </row>
    <row r="460" spans="2:14">
      <c r="B460" s="859"/>
      <c r="C460" s="855"/>
      <c r="D460" s="855"/>
      <c r="E460" s="855"/>
      <c r="F460" s="855"/>
      <c r="G460" s="855"/>
      <c r="H460" s="855"/>
      <c r="I460" s="855"/>
      <c r="J460" s="855"/>
      <c r="K460" s="855"/>
      <c r="L460" s="855"/>
      <c r="M460" s="855"/>
      <c r="N460" s="855"/>
    </row>
    <row r="461" spans="2:14">
      <c r="B461" s="859"/>
      <c r="C461" s="855"/>
      <c r="D461" s="855"/>
      <c r="E461" s="855"/>
      <c r="F461" s="855"/>
      <c r="G461" s="855"/>
      <c r="H461" s="855"/>
      <c r="I461" s="855"/>
      <c r="J461" s="855"/>
      <c r="K461" s="855"/>
      <c r="L461" s="855"/>
      <c r="M461" s="855"/>
      <c r="N461" s="855"/>
    </row>
    <row r="462" spans="2:14">
      <c r="B462" s="859"/>
      <c r="C462" s="855"/>
      <c r="D462" s="855"/>
      <c r="E462" s="855"/>
      <c r="F462" s="855"/>
      <c r="G462" s="855"/>
      <c r="H462" s="855"/>
      <c r="I462" s="855"/>
      <c r="J462" s="855"/>
      <c r="K462" s="855"/>
      <c r="L462" s="855"/>
      <c r="M462" s="855"/>
      <c r="N462" s="855"/>
    </row>
    <row r="463" spans="2:14">
      <c r="B463" s="859"/>
      <c r="C463" s="855"/>
      <c r="D463" s="855"/>
      <c r="E463" s="855"/>
      <c r="F463" s="855"/>
      <c r="G463" s="855"/>
      <c r="H463" s="855"/>
      <c r="I463" s="855"/>
      <c r="J463" s="855"/>
      <c r="K463" s="855"/>
      <c r="L463" s="855"/>
      <c r="M463" s="855"/>
      <c r="N463" s="855"/>
    </row>
    <row r="464" spans="2:14">
      <c r="B464" s="859"/>
      <c r="C464" s="855"/>
      <c r="D464" s="855"/>
      <c r="E464" s="855"/>
      <c r="F464" s="855"/>
      <c r="G464" s="855"/>
      <c r="H464" s="855"/>
      <c r="I464" s="855"/>
      <c r="J464" s="855"/>
      <c r="K464" s="855"/>
      <c r="L464" s="855"/>
      <c r="M464" s="855"/>
      <c r="N464" s="855"/>
    </row>
    <row r="465" spans="2:14">
      <c r="B465" s="859"/>
      <c r="C465" s="855"/>
      <c r="D465" s="855"/>
      <c r="E465" s="855"/>
      <c r="F465" s="855"/>
      <c r="G465" s="855"/>
      <c r="H465" s="855"/>
      <c r="I465" s="855"/>
      <c r="J465" s="855"/>
      <c r="K465" s="855"/>
      <c r="L465" s="855"/>
      <c r="M465" s="855"/>
      <c r="N465" s="855"/>
    </row>
    <row r="466" spans="2:14">
      <c r="B466" s="859"/>
      <c r="C466" s="855"/>
      <c r="D466" s="855"/>
      <c r="E466" s="855"/>
      <c r="F466" s="855"/>
      <c r="G466" s="855"/>
      <c r="H466" s="855"/>
      <c r="I466" s="855"/>
      <c r="J466" s="855"/>
      <c r="K466" s="855"/>
      <c r="L466" s="855"/>
      <c r="M466" s="855"/>
      <c r="N466" s="855"/>
    </row>
    <row r="467" spans="2:14">
      <c r="B467" s="859"/>
      <c r="C467" s="855"/>
      <c r="D467" s="855"/>
      <c r="E467" s="855"/>
      <c r="F467" s="855"/>
      <c r="G467" s="855"/>
      <c r="H467" s="855"/>
      <c r="I467" s="855"/>
      <c r="J467" s="855"/>
      <c r="K467" s="855"/>
      <c r="L467" s="855"/>
      <c r="M467" s="855"/>
      <c r="N467" s="855"/>
    </row>
    <row r="468" spans="2:14">
      <c r="B468" s="859"/>
      <c r="C468" s="855"/>
      <c r="D468" s="855"/>
      <c r="E468" s="855"/>
      <c r="F468" s="855"/>
      <c r="G468" s="855"/>
      <c r="H468" s="855"/>
      <c r="I468" s="855"/>
      <c r="J468" s="855"/>
      <c r="K468" s="855"/>
      <c r="L468" s="855"/>
      <c r="M468" s="855"/>
      <c r="N468" s="855"/>
    </row>
    <row r="469" spans="2:14">
      <c r="B469" s="859"/>
      <c r="C469" s="855"/>
      <c r="D469" s="855"/>
      <c r="E469" s="855"/>
      <c r="F469" s="855"/>
      <c r="G469" s="855"/>
      <c r="H469" s="855"/>
      <c r="I469" s="855"/>
      <c r="J469" s="855"/>
      <c r="K469" s="855"/>
      <c r="L469" s="855"/>
      <c r="M469" s="855"/>
      <c r="N469" s="855"/>
    </row>
    <row r="470" spans="2:14">
      <c r="B470" s="859"/>
      <c r="C470" s="855"/>
      <c r="D470" s="855"/>
      <c r="E470" s="855"/>
      <c r="F470" s="855"/>
      <c r="G470" s="855"/>
      <c r="H470" s="855"/>
      <c r="I470" s="855"/>
      <c r="J470" s="855"/>
      <c r="K470" s="855"/>
      <c r="L470" s="855"/>
      <c r="M470" s="855"/>
      <c r="N470" s="855"/>
    </row>
    <row r="471" spans="2:14">
      <c r="B471" s="859"/>
      <c r="C471" s="855"/>
      <c r="D471" s="855"/>
      <c r="E471" s="855"/>
      <c r="F471" s="855"/>
      <c r="G471" s="855"/>
      <c r="H471" s="855"/>
      <c r="I471" s="855"/>
      <c r="J471" s="855"/>
      <c r="K471" s="855"/>
      <c r="L471" s="855"/>
      <c r="M471" s="855"/>
      <c r="N471" s="855"/>
    </row>
  </sheetData>
  <mergeCells count="6">
    <mergeCell ref="X5:AF5"/>
    <mergeCell ref="A1:N1"/>
    <mergeCell ref="A2:N2"/>
    <mergeCell ref="A3:N3"/>
    <mergeCell ref="F5:N5"/>
    <mergeCell ref="O5:W5"/>
  </mergeCells>
  <printOptions horizontalCentered="1"/>
  <pageMargins left="0.25" right="0.25" top="0.5" bottom="0.5" header="0.3" footer="0.3"/>
  <pageSetup scale="57" fitToWidth="3" orientation="landscape" cellComments="asDisplayed" r:id="rId1"/>
  <headerFooter alignWithMargins="0"/>
  <colBreaks count="1" manualBreakCount="1">
    <brk id="14" max="60" man="1"/>
  </colBreaks>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O95"/>
  <sheetViews>
    <sheetView zoomScaleNormal="100" workbookViewId="0"/>
  </sheetViews>
  <sheetFormatPr defaultColWidth="14" defaultRowHeight="12.75"/>
  <cols>
    <col min="1" max="1" width="5.77734375" style="125" bestFit="1" customWidth="1"/>
    <col min="2" max="2" width="20.88671875" style="15" customWidth="1"/>
    <col min="3" max="3" width="14.33203125" style="15" customWidth="1"/>
    <col min="4" max="4" width="16.33203125" style="15" customWidth="1"/>
    <col min="5" max="5" width="10.33203125" style="15" customWidth="1"/>
    <col min="6" max="6" width="10.88671875" style="15" customWidth="1"/>
    <col min="7" max="7" width="10" style="15" customWidth="1"/>
    <col min="8" max="8" width="12.44140625" style="15" bestFit="1" customWidth="1"/>
    <col min="9" max="9" width="12.44140625" style="15" customWidth="1"/>
    <col min="10" max="10" width="13.6640625" style="15" bestFit="1" customWidth="1"/>
    <col min="11" max="11" width="12.5546875" style="15" bestFit="1" customWidth="1"/>
    <col min="12" max="12" width="13.21875" style="15" customWidth="1"/>
    <col min="13" max="13" width="12.77734375" style="15" customWidth="1"/>
    <col min="14" max="14" width="14" style="15"/>
    <col min="15" max="15" width="10" style="15" bestFit="1" customWidth="1"/>
    <col min="16" max="16384" width="14" style="15"/>
  </cols>
  <sheetData>
    <row r="1" spans="1:15">
      <c r="G1" s="20" t="s">
        <v>284</v>
      </c>
      <c r="M1" s="364" t="s">
        <v>945</v>
      </c>
    </row>
    <row r="2" spans="1:15" ht="15" customHeight="1">
      <c r="G2" s="362" t="s">
        <v>754</v>
      </c>
    </row>
    <row r="3" spans="1:15">
      <c r="D3" s="40"/>
      <c r="E3" s="40"/>
      <c r="F3" s="40"/>
      <c r="G3" s="294" t="str">
        <f>+'Attachment H'!D5</f>
        <v>Gridliance High Plains LLC</v>
      </c>
      <c r="H3" s="40"/>
      <c r="J3" s="40"/>
      <c r="K3" s="40"/>
      <c r="L3" s="40"/>
      <c r="M3" s="40"/>
      <c r="N3" s="40"/>
    </row>
    <row r="4" spans="1:15">
      <c r="B4" s="29"/>
    </row>
    <row r="6" spans="1:15" s="139" customFormat="1" ht="69.75" customHeight="1">
      <c r="A6" s="458" t="s">
        <v>239</v>
      </c>
      <c r="B6" s="137" t="s">
        <v>252</v>
      </c>
      <c r="C6" s="138" t="s">
        <v>458</v>
      </c>
      <c r="D6" s="138" t="s">
        <v>394</v>
      </c>
      <c r="E6" s="138" t="s">
        <v>395</v>
      </c>
      <c r="F6" s="138" t="s">
        <v>459</v>
      </c>
      <c r="G6" s="137" t="s">
        <v>375</v>
      </c>
      <c r="H6" s="137" t="s">
        <v>260</v>
      </c>
      <c r="I6" s="137" t="s">
        <v>261</v>
      </c>
      <c r="J6" s="138" t="s">
        <v>379</v>
      </c>
      <c r="K6" s="138" t="s">
        <v>460</v>
      </c>
      <c r="L6" s="631" t="s">
        <v>590</v>
      </c>
      <c r="M6" s="138" t="s">
        <v>461</v>
      </c>
      <c r="O6" s="499"/>
    </row>
    <row r="7" spans="1:15" s="139" customFormat="1">
      <c r="A7" s="458"/>
      <c r="B7" s="137"/>
      <c r="C7" s="130" t="s">
        <v>292</v>
      </c>
      <c r="D7" s="414" t="s">
        <v>293</v>
      </c>
      <c r="E7" s="414" t="s">
        <v>294</v>
      </c>
      <c r="F7" s="415" t="s">
        <v>295</v>
      </c>
      <c r="G7" s="415" t="s">
        <v>297</v>
      </c>
      <c r="H7" s="415" t="s">
        <v>296</v>
      </c>
      <c r="I7" s="416" t="s">
        <v>298</v>
      </c>
      <c r="J7" s="416" t="s">
        <v>299</v>
      </c>
      <c r="K7" s="416" t="s">
        <v>300</v>
      </c>
      <c r="L7" s="362" t="s">
        <v>393</v>
      </c>
      <c r="M7" s="362" t="s">
        <v>397</v>
      </c>
      <c r="O7" s="499"/>
    </row>
    <row r="8" spans="1:15" ht="25.5" customHeight="1">
      <c r="A8" s="418"/>
      <c r="B8" s="624" t="s">
        <v>595</v>
      </c>
      <c r="C8" s="130">
        <v>1</v>
      </c>
      <c r="D8" s="130">
        <v>2</v>
      </c>
      <c r="E8" s="130">
        <v>3</v>
      </c>
      <c r="F8" s="130">
        <v>4</v>
      </c>
      <c r="G8" s="130">
        <v>5</v>
      </c>
      <c r="H8" s="131">
        <v>6</v>
      </c>
      <c r="I8" s="130">
        <v>7</v>
      </c>
      <c r="J8" s="131">
        <v>9</v>
      </c>
      <c r="K8" s="131">
        <v>11</v>
      </c>
      <c r="L8" s="131">
        <v>12</v>
      </c>
      <c r="M8" s="130">
        <v>16</v>
      </c>
      <c r="O8" s="500"/>
    </row>
    <row r="9" spans="1:15" s="17" customFormat="1" ht="24.75" customHeight="1">
      <c r="A9" s="418"/>
      <c r="B9" s="133" t="s">
        <v>755</v>
      </c>
      <c r="C9" s="362" t="s">
        <v>756</v>
      </c>
      <c r="D9" s="362" t="s">
        <v>757</v>
      </c>
      <c r="E9" s="362" t="s">
        <v>758</v>
      </c>
      <c r="F9" s="362" t="s">
        <v>759</v>
      </c>
      <c r="G9" s="674" t="s">
        <v>760</v>
      </c>
      <c r="H9" s="674" t="str">
        <f>+G9</f>
        <v>(Note E)</v>
      </c>
      <c r="I9" s="674" t="str">
        <f>+H9</f>
        <v>(Note E)</v>
      </c>
      <c r="J9" s="674" t="s">
        <v>761</v>
      </c>
      <c r="K9" s="674" t="s">
        <v>762</v>
      </c>
      <c r="L9" s="674" t="s">
        <v>763</v>
      </c>
      <c r="M9" s="362" t="s">
        <v>764</v>
      </c>
      <c r="O9" s="501"/>
    </row>
    <row r="10" spans="1:15" s="17" customFormat="1">
      <c r="A10" s="418"/>
      <c r="B10" s="133"/>
      <c r="O10" s="501"/>
    </row>
    <row r="11" spans="1:15">
      <c r="A11" s="418"/>
      <c r="B11" s="140"/>
      <c r="C11" s="130"/>
      <c r="D11" s="130"/>
      <c r="E11" s="130"/>
      <c r="F11" s="130"/>
      <c r="G11" s="130"/>
      <c r="H11" s="131"/>
      <c r="I11" s="130"/>
      <c r="J11" s="131"/>
      <c r="K11" s="131"/>
      <c r="L11" s="131"/>
      <c r="M11" s="130"/>
      <c r="O11" s="500"/>
    </row>
    <row r="12" spans="1:15">
      <c r="A12" s="418" t="s">
        <v>381</v>
      </c>
      <c r="B12" s="129" t="s">
        <v>105</v>
      </c>
      <c r="C12" s="642">
        <v>24955.607338935191</v>
      </c>
      <c r="D12" s="417">
        <v>0</v>
      </c>
      <c r="E12" s="417">
        <v>0</v>
      </c>
      <c r="F12" s="641">
        <v>27138.218186691134</v>
      </c>
      <c r="G12" s="417">
        <v>0</v>
      </c>
      <c r="H12" s="417">
        <v>0</v>
      </c>
      <c r="I12" s="417">
        <v>0</v>
      </c>
      <c r="J12" s="417">
        <v>0</v>
      </c>
      <c r="K12" s="417">
        <v>0</v>
      </c>
      <c r="L12" s="417">
        <v>0</v>
      </c>
      <c r="M12" s="993">
        <v>33050.28</v>
      </c>
      <c r="O12" s="502"/>
    </row>
    <row r="13" spans="1:15">
      <c r="A13" s="418" t="s">
        <v>250</v>
      </c>
      <c r="B13" s="129" t="s">
        <v>104</v>
      </c>
      <c r="C13" s="642">
        <v>24462.671212834139</v>
      </c>
      <c r="D13" s="417">
        <v>0</v>
      </c>
      <c r="E13" s="417">
        <v>0</v>
      </c>
      <c r="F13" s="641">
        <v>25605.2682663614</v>
      </c>
      <c r="G13" s="417">
        <v>0</v>
      </c>
      <c r="H13" s="417">
        <v>0</v>
      </c>
      <c r="I13" s="417">
        <v>0</v>
      </c>
      <c r="J13" s="417">
        <v>0</v>
      </c>
      <c r="K13" s="417">
        <v>0</v>
      </c>
      <c r="L13" s="417">
        <v>0</v>
      </c>
      <c r="M13" s="993">
        <v>33050.28</v>
      </c>
      <c r="N13" s="767"/>
      <c r="O13" s="502"/>
    </row>
    <row r="14" spans="1:15">
      <c r="A14" s="418" t="s">
        <v>382</v>
      </c>
      <c r="B14" s="129" t="s">
        <v>103</v>
      </c>
      <c r="C14" s="642">
        <v>25152.723717032983</v>
      </c>
      <c r="D14" s="417">
        <v>0</v>
      </c>
      <c r="E14" s="417">
        <v>0</v>
      </c>
      <c r="F14" s="641">
        <v>28477.270893269277</v>
      </c>
      <c r="G14" s="417">
        <v>0</v>
      </c>
      <c r="H14" s="417">
        <v>0</v>
      </c>
      <c r="I14" s="417">
        <v>0</v>
      </c>
      <c r="J14" s="417">
        <v>0</v>
      </c>
      <c r="K14" s="417">
        <v>0</v>
      </c>
      <c r="L14" s="417">
        <v>0</v>
      </c>
      <c r="M14" s="993">
        <v>33050.28</v>
      </c>
      <c r="N14" s="767"/>
      <c r="O14" s="502"/>
    </row>
    <row r="15" spans="1:15">
      <c r="A15" s="418" t="s">
        <v>380</v>
      </c>
      <c r="B15" s="129" t="s">
        <v>95</v>
      </c>
      <c r="C15" s="642">
        <v>25078.795480025336</v>
      </c>
      <c r="D15" s="417">
        <v>0</v>
      </c>
      <c r="E15" s="417">
        <v>0</v>
      </c>
      <c r="F15" s="641">
        <v>26959.378480902618</v>
      </c>
      <c r="G15" s="417">
        <v>0</v>
      </c>
      <c r="H15" s="417">
        <v>0</v>
      </c>
      <c r="I15" s="417">
        <v>0</v>
      </c>
      <c r="J15" s="417">
        <v>0</v>
      </c>
      <c r="K15" s="417">
        <v>0</v>
      </c>
      <c r="L15" s="417">
        <v>0</v>
      </c>
      <c r="M15" s="993">
        <v>33050.28</v>
      </c>
      <c r="N15" s="767"/>
      <c r="O15" s="502"/>
    </row>
    <row r="16" spans="1:15">
      <c r="A16" s="418" t="s">
        <v>216</v>
      </c>
      <c r="B16" s="129" t="s">
        <v>92</v>
      </c>
      <c r="C16" s="642">
        <v>24811.431106072647</v>
      </c>
      <c r="D16" s="417">
        <v>0</v>
      </c>
      <c r="E16" s="417">
        <v>0</v>
      </c>
      <c r="F16" s="641">
        <v>26461.45480211472</v>
      </c>
      <c r="G16" s="417">
        <v>0</v>
      </c>
      <c r="H16" s="417">
        <v>0</v>
      </c>
      <c r="I16" s="417">
        <v>0</v>
      </c>
      <c r="J16" s="417">
        <v>0</v>
      </c>
      <c r="K16" s="417">
        <v>0</v>
      </c>
      <c r="L16" s="417">
        <v>0</v>
      </c>
      <c r="M16" s="993">
        <v>33050.28</v>
      </c>
      <c r="N16" s="767"/>
      <c r="O16" s="502"/>
    </row>
    <row r="17" spans="1:15">
      <c r="A17" s="418" t="s">
        <v>217</v>
      </c>
      <c r="B17" s="129" t="s">
        <v>145</v>
      </c>
      <c r="C17" s="642">
        <v>25077.255187557377</v>
      </c>
      <c r="D17" s="417">
        <v>0</v>
      </c>
      <c r="E17" s="417">
        <v>0</v>
      </c>
      <c r="F17" s="641">
        <v>28078.862132506812</v>
      </c>
      <c r="G17" s="417">
        <v>0</v>
      </c>
      <c r="H17" s="417">
        <v>0</v>
      </c>
      <c r="I17" s="417">
        <v>0</v>
      </c>
      <c r="J17" s="417">
        <v>0</v>
      </c>
      <c r="K17" s="417">
        <v>0</v>
      </c>
      <c r="L17" s="417">
        <v>0</v>
      </c>
      <c r="M17" s="993">
        <v>33050.28</v>
      </c>
      <c r="N17" s="767"/>
      <c r="O17" s="502"/>
    </row>
    <row r="18" spans="1:15">
      <c r="A18" s="418" t="s">
        <v>220</v>
      </c>
      <c r="B18" s="129" t="s">
        <v>102</v>
      </c>
      <c r="C18" s="642">
        <v>25334.36014862499</v>
      </c>
      <c r="D18" s="417">
        <v>0</v>
      </c>
      <c r="E18" s="417">
        <v>0</v>
      </c>
      <c r="F18" s="641">
        <v>27671.054608836308</v>
      </c>
      <c r="G18" s="417">
        <v>0</v>
      </c>
      <c r="H18" s="417">
        <v>0</v>
      </c>
      <c r="I18" s="417">
        <v>0</v>
      </c>
      <c r="J18" s="417">
        <v>0</v>
      </c>
      <c r="K18" s="417">
        <v>0</v>
      </c>
      <c r="L18" s="417">
        <v>0</v>
      </c>
      <c r="M18" s="993">
        <v>33050.28</v>
      </c>
      <c r="N18" s="767"/>
      <c r="O18" s="502"/>
    </row>
    <row r="19" spans="1:15">
      <c r="A19" s="418" t="s">
        <v>222</v>
      </c>
      <c r="B19" s="129" t="s">
        <v>101</v>
      </c>
      <c r="C19" s="642">
        <v>24785.481135995833</v>
      </c>
      <c r="D19" s="417">
        <v>0</v>
      </c>
      <c r="E19" s="417">
        <v>0</v>
      </c>
      <c r="F19" s="641">
        <v>26027.706842265648</v>
      </c>
      <c r="G19" s="417">
        <v>0</v>
      </c>
      <c r="H19" s="417">
        <v>0</v>
      </c>
      <c r="I19" s="417">
        <v>0</v>
      </c>
      <c r="J19" s="417">
        <v>0</v>
      </c>
      <c r="K19" s="417">
        <v>0</v>
      </c>
      <c r="L19" s="417">
        <v>0</v>
      </c>
      <c r="M19" s="993">
        <v>33050.28</v>
      </c>
      <c r="N19" s="767"/>
      <c r="O19" s="502"/>
    </row>
    <row r="20" spans="1:15">
      <c r="A20" s="418" t="s">
        <v>225</v>
      </c>
      <c r="B20" s="129" t="s">
        <v>100</v>
      </c>
      <c r="C20" s="642">
        <v>25064.147818225141</v>
      </c>
      <c r="D20" s="417">
        <v>0</v>
      </c>
      <c r="E20" s="417">
        <v>0</v>
      </c>
      <c r="F20" s="641">
        <v>27982.082288214693</v>
      </c>
      <c r="G20" s="417">
        <v>0</v>
      </c>
      <c r="H20" s="417">
        <v>0</v>
      </c>
      <c r="I20" s="417">
        <v>0</v>
      </c>
      <c r="J20" s="417">
        <v>0</v>
      </c>
      <c r="K20" s="417">
        <v>0</v>
      </c>
      <c r="L20" s="417">
        <v>0</v>
      </c>
      <c r="M20" s="993">
        <v>33050.28</v>
      </c>
      <c r="N20" s="767"/>
      <c r="O20" s="502"/>
    </row>
    <row r="21" spans="1:15">
      <c r="A21" s="418" t="s">
        <v>228</v>
      </c>
      <c r="B21" s="129" t="s">
        <v>106</v>
      </c>
      <c r="C21" s="642">
        <v>25056.087896021083</v>
      </c>
      <c r="D21" s="417">
        <v>0</v>
      </c>
      <c r="E21" s="417">
        <v>0</v>
      </c>
      <c r="F21" s="641">
        <v>26893.622097744967</v>
      </c>
      <c r="G21" s="417">
        <v>0</v>
      </c>
      <c r="H21" s="417">
        <v>0</v>
      </c>
      <c r="I21" s="417">
        <v>0</v>
      </c>
      <c r="J21" s="417">
        <v>0</v>
      </c>
      <c r="K21" s="417">
        <v>0</v>
      </c>
      <c r="L21" s="417">
        <v>0</v>
      </c>
      <c r="M21" s="993">
        <v>33050.28</v>
      </c>
      <c r="N21" s="767"/>
      <c r="O21" s="502"/>
    </row>
    <row r="22" spans="1:15">
      <c r="A22" s="418" t="s">
        <v>229</v>
      </c>
      <c r="B22" s="129" t="s">
        <v>99</v>
      </c>
      <c r="C22" s="642">
        <v>24791.095936185178</v>
      </c>
      <c r="D22" s="417">
        <v>0</v>
      </c>
      <c r="E22" s="417">
        <v>0</v>
      </c>
      <c r="F22" s="641">
        <v>27245.160408588883</v>
      </c>
      <c r="G22" s="417">
        <v>0</v>
      </c>
      <c r="H22" s="417">
        <v>0</v>
      </c>
      <c r="I22" s="417">
        <v>0</v>
      </c>
      <c r="J22" s="417">
        <v>0</v>
      </c>
      <c r="K22" s="417">
        <v>0</v>
      </c>
      <c r="L22" s="417">
        <v>0</v>
      </c>
      <c r="M22" s="993">
        <v>33050.28</v>
      </c>
      <c r="N22" s="767"/>
      <c r="O22" s="502"/>
    </row>
    <row r="23" spans="1:15">
      <c r="A23" s="418" t="s">
        <v>231</v>
      </c>
      <c r="B23" s="129" t="s">
        <v>98</v>
      </c>
      <c r="C23" s="642">
        <v>25291.967385487354</v>
      </c>
      <c r="D23" s="417">
        <v>0</v>
      </c>
      <c r="E23" s="417">
        <v>0</v>
      </c>
      <c r="F23" s="641">
        <v>29632.002778826118</v>
      </c>
      <c r="G23" s="417">
        <v>0</v>
      </c>
      <c r="H23" s="417">
        <v>0</v>
      </c>
      <c r="I23" s="417">
        <v>0</v>
      </c>
      <c r="J23" s="417">
        <v>0</v>
      </c>
      <c r="K23" s="417">
        <v>0</v>
      </c>
      <c r="L23" s="417">
        <v>0</v>
      </c>
      <c r="M23" s="993">
        <v>33050.28</v>
      </c>
      <c r="N23" s="767"/>
      <c r="O23" s="502"/>
    </row>
    <row r="24" spans="1:15">
      <c r="A24" s="418" t="s">
        <v>233</v>
      </c>
      <c r="B24" s="132" t="s">
        <v>21</v>
      </c>
      <c r="C24" s="643">
        <f t="shared" ref="C24:M24" si="0">SUM(C12:C23)</f>
        <v>299861.62436299725</v>
      </c>
      <c r="D24" s="136">
        <f t="shared" si="0"/>
        <v>0</v>
      </c>
      <c r="E24" s="136">
        <f t="shared" si="0"/>
        <v>0</v>
      </c>
      <c r="F24" s="136">
        <f t="shared" si="0"/>
        <v>328172.08178632258</v>
      </c>
      <c r="G24" s="136">
        <f t="shared" si="0"/>
        <v>0</v>
      </c>
      <c r="H24" s="136">
        <f t="shared" si="0"/>
        <v>0</v>
      </c>
      <c r="I24" s="136">
        <f t="shared" si="0"/>
        <v>0</v>
      </c>
      <c r="J24" s="136">
        <f t="shared" si="0"/>
        <v>0</v>
      </c>
      <c r="K24" s="136">
        <f t="shared" si="0"/>
        <v>0</v>
      </c>
      <c r="L24" s="136">
        <f t="shared" si="0"/>
        <v>0</v>
      </c>
      <c r="M24" s="136">
        <f t="shared" si="0"/>
        <v>396603.3600000001</v>
      </c>
      <c r="O24" s="503"/>
    </row>
    <row r="25" spans="1:15">
      <c r="A25" s="418"/>
      <c r="B25" s="129"/>
      <c r="C25" s="129"/>
      <c r="D25" s="129"/>
      <c r="E25" s="129"/>
      <c r="F25" s="129"/>
      <c r="G25" s="129"/>
      <c r="H25" s="129"/>
      <c r="I25" s="129"/>
      <c r="J25" s="129"/>
      <c r="N25" s="336"/>
      <c r="O25" s="504"/>
    </row>
    <row r="26" spans="1:15">
      <c r="A26" s="418"/>
      <c r="B26" s="129"/>
      <c r="C26" s="129"/>
      <c r="D26" s="129"/>
      <c r="E26" s="129"/>
      <c r="F26" s="129"/>
      <c r="G26" s="129"/>
      <c r="H26" s="129"/>
      <c r="I26" s="129"/>
      <c r="J26" s="129"/>
      <c r="N26" s="1094"/>
      <c r="O26" s="504"/>
    </row>
    <row r="27" spans="1:15" ht="38.25">
      <c r="A27" s="418"/>
      <c r="C27" s="139" t="s">
        <v>462</v>
      </c>
      <c r="D27" s="139" t="s">
        <v>396</v>
      </c>
      <c r="E27" s="137" t="s">
        <v>463</v>
      </c>
      <c r="F27" s="139" t="s">
        <v>376</v>
      </c>
      <c r="G27" s="138" t="s">
        <v>464</v>
      </c>
      <c r="H27" s="137" t="s">
        <v>377</v>
      </c>
      <c r="I27" s="137" t="s">
        <v>465</v>
      </c>
      <c r="J27" s="137" t="s">
        <v>378</v>
      </c>
      <c r="K27" s="137" t="s">
        <v>263</v>
      </c>
      <c r="L27" s="137" t="s">
        <v>988</v>
      </c>
      <c r="M27" s="137" t="s">
        <v>469</v>
      </c>
      <c r="N27" s="1095"/>
      <c r="O27" s="505"/>
    </row>
    <row r="28" spans="1:15" s="637" customFormat="1">
      <c r="A28" s="418"/>
      <c r="C28" s="130" t="s">
        <v>292</v>
      </c>
      <c r="D28" s="414" t="s">
        <v>293</v>
      </c>
      <c r="E28" s="414" t="s">
        <v>294</v>
      </c>
      <c r="F28" s="415" t="s">
        <v>295</v>
      </c>
      <c r="G28" s="415" t="s">
        <v>297</v>
      </c>
      <c r="H28" s="415" t="s">
        <v>296</v>
      </c>
      <c r="I28" s="415" t="s">
        <v>298</v>
      </c>
      <c r="J28" s="416" t="s">
        <v>299</v>
      </c>
      <c r="K28" s="416" t="s">
        <v>300</v>
      </c>
      <c r="L28" s="362" t="s">
        <v>393</v>
      </c>
      <c r="M28" s="362" t="s">
        <v>397</v>
      </c>
      <c r="N28" s="129"/>
      <c r="O28" s="505"/>
    </row>
    <row r="29" spans="1:15" ht="25.5">
      <c r="A29" s="418"/>
      <c r="B29" s="142" t="s">
        <v>506</v>
      </c>
      <c r="C29" s="130">
        <v>17</v>
      </c>
      <c r="D29" s="418">
        <v>19</v>
      </c>
      <c r="E29" s="131">
        <v>23</v>
      </c>
      <c r="F29" s="131">
        <v>24</v>
      </c>
      <c r="G29" s="131">
        <v>26</v>
      </c>
      <c r="H29" s="131">
        <v>27</v>
      </c>
      <c r="I29" s="131">
        <v>28</v>
      </c>
      <c r="J29" s="131">
        <v>29</v>
      </c>
      <c r="K29" s="419">
        <v>37</v>
      </c>
      <c r="L29" s="131">
        <v>38</v>
      </c>
      <c r="M29" s="131">
        <v>39</v>
      </c>
      <c r="N29" s="129"/>
      <c r="O29" s="505"/>
    </row>
    <row r="30" spans="1:15" s="637" customFormat="1" ht="25.5">
      <c r="A30" s="418"/>
      <c r="B30" s="133" t="s">
        <v>755</v>
      </c>
      <c r="C30" s="674" t="s">
        <v>768</v>
      </c>
      <c r="D30" s="362" t="s">
        <v>765</v>
      </c>
      <c r="E30" s="362" t="s">
        <v>892</v>
      </c>
      <c r="F30" s="362" t="str">
        <f>+E30</f>
        <v>263.i</v>
      </c>
      <c r="G30" s="362" t="str">
        <f>+F30</f>
        <v>263.i</v>
      </c>
      <c r="H30" s="362" t="str">
        <f>+G30</f>
        <v>263.i</v>
      </c>
      <c r="I30" s="362" t="str">
        <f>+H30</f>
        <v>263.i</v>
      </c>
      <c r="J30" s="362" t="str">
        <f>+I30</f>
        <v>263.i</v>
      </c>
      <c r="K30" s="362" t="s">
        <v>766</v>
      </c>
      <c r="L30" s="362" t="s">
        <v>369</v>
      </c>
      <c r="M30" s="362" t="s">
        <v>767</v>
      </c>
      <c r="N30" s="129"/>
      <c r="O30" s="505"/>
    </row>
    <row r="31" spans="1:15" s="17" customFormat="1">
      <c r="A31" s="418"/>
      <c r="B31" s="133"/>
      <c r="N31" s="362"/>
    </row>
    <row r="32" spans="1:15">
      <c r="A32" s="418"/>
      <c r="C32" s="130"/>
      <c r="E32" s="130"/>
      <c r="F32" s="130"/>
      <c r="G32" s="130"/>
      <c r="H32" s="130"/>
      <c r="I32" s="130"/>
      <c r="J32" s="130"/>
      <c r="K32" s="130"/>
      <c r="L32" s="130"/>
      <c r="M32" s="130"/>
      <c r="N32" s="129"/>
    </row>
    <row r="33" spans="1:15">
      <c r="A33" s="418" t="s">
        <v>236</v>
      </c>
      <c r="B33" s="129" t="s">
        <v>105</v>
      </c>
      <c r="C33" s="641">
        <v>13.52120549352162</v>
      </c>
      <c r="D33" s="417">
        <v>0</v>
      </c>
      <c r="E33" s="417">
        <v>0</v>
      </c>
      <c r="F33" s="417">
        <v>0</v>
      </c>
      <c r="G33" s="641">
        <v>27809.948605878388</v>
      </c>
      <c r="H33" s="417">
        <v>0</v>
      </c>
      <c r="I33" s="417">
        <v>0</v>
      </c>
      <c r="J33" s="417">
        <v>0</v>
      </c>
      <c r="K33" s="417">
        <v>0</v>
      </c>
      <c r="L33" s="641">
        <f>-'GLHP Excess Deferreds'!D7/12</f>
        <v>26.481793901543526</v>
      </c>
      <c r="M33" s="993">
        <f>'GLHP Taxes'!K69/12</f>
        <v>39.273515274178813</v>
      </c>
      <c r="N33" s="129"/>
    </row>
    <row r="34" spans="1:15">
      <c r="A34" s="418" t="s">
        <v>264</v>
      </c>
      <c r="B34" s="129" t="s">
        <v>104</v>
      </c>
      <c r="C34" s="641">
        <v>13.521205493521393</v>
      </c>
      <c r="D34" s="417">
        <v>0</v>
      </c>
      <c r="E34" s="417">
        <v>0</v>
      </c>
      <c r="F34" s="417">
        <v>0</v>
      </c>
      <c r="G34" s="641">
        <v>27809.948605878388</v>
      </c>
      <c r="H34" s="417">
        <v>0</v>
      </c>
      <c r="I34" s="417">
        <v>0</v>
      </c>
      <c r="J34" s="417">
        <v>0</v>
      </c>
      <c r="K34" s="417">
        <v>0</v>
      </c>
      <c r="L34" s="641">
        <f>L33</f>
        <v>26.481793901543526</v>
      </c>
      <c r="M34" s="993">
        <f>M33</f>
        <v>39.273515274178813</v>
      </c>
      <c r="N34" s="129"/>
    </row>
    <row r="35" spans="1:15">
      <c r="A35" s="418" t="s">
        <v>265</v>
      </c>
      <c r="B35" s="129" t="s">
        <v>103</v>
      </c>
      <c r="C35" s="641">
        <v>13.521205493521393</v>
      </c>
      <c r="D35" s="417">
        <v>0</v>
      </c>
      <c r="E35" s="417">
        <v>0</v>
      </c>
      <c r="F35" s="417">
        <v>0</v>
      </c>
      <c r="G35" s="641">
        <v>27809.948605878388</v>
      </c>
      <c r="H35" s="417">
        <v>0</v>
      </c>
      <c r="I35" s="417">
        <v>0</v>
      </c>
      <c r="J35" s="417">
        <v>0</v>
      </c>
      <c r="K35" s="417">
        <v>0</v>
      </c>
      <c r="L35" s="641">
        <f t="shared" ref="L35:L44" si="1">L34</f>
        <v>26.481793901543526</v>
      </c>
      <c r="M35" s="993">
        <f t="shared" ref="M35:M44" si="2">M34</f>
        <v>39.273515274178813</v>
      </c>
      <c r="N35" s="129"/>
    </row>
    <row r="36" spans="1:15">
      <c r="A36" s="418" t="s">
        <v>383</v>
      </c>
      <c r="B36" s="129" t="s">
        <v>95</v>
      </c>
      <c r="C36" s="641">
        <v>13.52120549352162</v>
      </c>
      <c r="D36" s="417">
        <v>0</v>
      </c>
      <c r="E36" s="417">
        <v>0</v>
      </c>
      <c r="F36" s="417">
        <v>0</v>
      </c>
      <c r="G36" s="641">
        <v>27809.948605878388</v>
      </c>
      <c r="H36" s="417">
        <v>0</v>
      </c>
      <c r="I36" s="417">
        <v>0</v>
      </c>
      <c r="J36" s="417">
        <v>0</v>
      </c>
      <c r="K36" s="417">
        <v>0</v>
      </c>
      <c r="L36" s="641">
        <f t="shared" si="1"/>
        <v>26.481793901543526</v>
      </c>
      <c r="M36" s="993">
        <f t="shared" si="2"/>
        <v>39.273515274178813</v>
      </c>
      <c r="N36" s="129"/>
    </row>
    <row r="37" spans="1:15">
      <c r="A37" s="418" t="s">
        <v>384</v>
      </c>
      <c r="B37" s="129" t="s">
        <v>92</v>
      </c>
      <c r="C37" s="641">
        <v>13.521205493521393</v>
      </c>
      <c r="D37" s="417">
        <v>0</v>
      </c>
      <c r="E37" s="417">
        <v>0</v>
      </c>
      <c r="F37" s="417">
        <v>0</v>
      </c>
      <c r="G37" s="641">
        <v>27809.948605878388</v>
      </c>
      <c r="H37" s="417">
        <v>0</v>
      </c>
      <c r="I37" s="417">
        <v>0</v>
      </c>
      <c r="J37" s="417">
        <v>0</v>
      </c>
      <c r="K37" s="417">
        <v>0</v>
      </c>
      <c r="L37" s="641">
        <f t="shared" si="1"/>
        <v>26.481793901543526</v>
      </c>
      <c r="M37" s="993">
        <f t="shared" si="2"/>
        <v>39.273515274178813</v>
      </c>
      <c r="N37" s="129"/>
    </row>
    <row r="38" spans="1:15">
      <c r="A38" s="418" t="s">
        <v>385</v>
      </c>
      <c r="B38" s="129" t="s">
        <v>145</v>
      </c>
      <c r="C38" s="641">
        <v>13.521205493521393</v>
      </c>
      <c r="D38" s="417">
        <v>0</v>
      </c>
      <c r="E38" s="417">
        <v>0</v>
      </c>
      <c r="F38" s="417">
        <v>0</v>
      </c>
      <c r="G38" s="641">
        <v>27809.948605878388</v>
      </c>
      <c r="H38" s="417">
        <v>0</v>
      </c>
      <c r="I38" s="417">
        <v>0</v>
      </c>
      <c r="J38" s="417">
        <v>0</v>
      </c>
      <c r="K38" s="417">
        <v>0</v>
      </c>
      <c r="L38" s="641">
        <f t="shared" si="1"/>
        <v>26.481793901543526</v>
      </c>
      <c r="M38" s="993">
        <f t="shared" si="2"/>
        <v>39.273515274178813</v>
      </c>
      <c r="N38" s="129"/>
    </row>
    <row r="39" spans="1:15">
      <c r="A39" s="418" t="s">
        <v>386</v>
      </c>
      <c r="B39" s="129" t="s">
        <v>102</v>
      </c>
      <c r="C39" s="641">
        <v>13.52120549352162</v>
      </c>
      <c r="D39" s="417">
        <v>0</v>
      </c>
      <c r="E39" s="417">
        <v>0</v>
      </c>
      <c r="F39" s="417">
        <v>0</v>
      </c>
      <c r="G39" s="641">
        <v>27809.948605878388</v>
      </c>
      <c r="H39" s="417">
        <v>0</v>
      </c>
      <c r="I39" s="417">
        <v>0</v>
      </c>
      <c r="J39" s="417">
        <v>0</v>
      </c>
      <c r="K39" s="417">
        <v>0</v>
      </c>
      <c r="L39" s="641">
        <f t="shared" si="1"/>
        <v>26.481793901543526</v>
      </c>
      <c r="M39" s="993">
        <f t="shared" si="2"/>
        <v>39.273515274178813</v>
      </c>
      <c r="N39" s="129"/>
    </row>
    <row r="40" spans="1:15">
      <c r="A40" s="418" t="s">
        <v>387</v>
      </c>
      <c r="B40" s="129" t="s">
        <v>101</v>
      </c>
      <c r="C40" s="641">
        <v>13.521205493521393</v>
      </c>
      <c r="D40" s="417">
        <v>0</v>
      </c>
      <c r="E40" s="417">
        <v>0</v>
      </c>
      <c r="F40" s="417">
        <v>0</v>
      </c>
      <c r="G40" s="641">
        <v>27809.948605878388</v>
      </c>
      <c r="H40" s="417">
        <v>0</v>
      </c>
      <c r="I40" s="417">
        <v>0</v>
      </c>
      <c r="J40" s="417">
        <v>0</v>
      </c>
      <c r="K40" s="417">
        <v>0</v>
      </c>
      <c r="L40" s="641">
        <f t="shared" si="1"/>
        <v>26.481793901543526</v>
      </c>
      <c r="M40" s="993">
        <f t="shared" si="2"/>
        <v>39.273515274178813</v>
      </c>
      <c r="N40" s="129"/>
    </row>
    <row r="41" spans="1:15">
      <c r="A41" s="418" t="s">
        <v>388</v>
      </c>
      <c r="B41" s="129" t="s">
        <v>100</v>
      </c>
      <c r="C41" s="641">
        <v>13.521205493521393</v>
      </c>
      <c r="D41" s="417">
        <v>0</v>
      </c>
      <c r="E41" s="417">
        <v>0</v>
      </c>
      <c r="F41" s="417">
        <v>0</v>
      </c>
      <c r="G41" s="641">
        <v>27809.948605878388</v>
      </c>
      <c r="H41" s="417">
        <v>0</v>
      </c>
      <c r="I41" s="417">
        <v>0</v>
      </c>
      <c r="J41" s="417">
        <v>0</v>
      </c>
      <c r="K41" s="417">
        <v>0</v>
      </c>
      <c r="L41" s="641">
        <f t="shared" si="1"/>
        <v>26.481793901543526</v>
      </c>
      <c r="M41" s="993">
        <f t="shared" si="2"/>
        <v>39.273515274178813</v>
      </c>
      <c r="N41" s="129"/>
    </row>
    <row r="42" spans="1:15">
      <c r="A42" s="418" t="s">
        <v>389</v>
      </c>
      <c r="B42" s="129" t="s">
        <v>106</v>
      </c>
      <c r="C42" s="641">
        <v>13.521205493521165</v>
      </c>
      <c r="D42" s="417">
        <v>0</v>
      </c>
      <c r="E42" s="417">
        <v>0</v>
      </c>
      <c r="F42" s="417">
        <v>0</v>
      </c>
      <c r="G42" s="641">
        <v>27809.948605878388</v>
      </c>
      <c r="H42" s="417">
        <v>0</v>
      </c>
      <c r="I42" s="417">
        <v>0</v>
      </c>
      <c r="J42" s="417">
        <v>0</v>
      </c>
      <c r="K42" s="417">
        <v>0</v>
      </c>
      <c r="L42" s="641">
        <f t="shared" si="1"/>
        <v>26.481793901543526</v>
      </c>
      <c r="M42" s="993">
        <f t="shared" si="2"/>
        <v>39.273515274178813</v>
      </c>
      <c r="N42" s="129"/>
    </row>
    <row r="43" spans="1:15">
      <c r="A43" s="418" t="s">
        <v>390</v>
      </c>
      <c r="B43" s="129" t="s">
        <v>99</v>
      </c>
      <c r="C43" s="641">
        <v>13.521205493521393</v>
      </c>
      <c r="D43" s="417">
        <v>0</v>
      </c>
      <c r="E43" s="417">
        <v>0</v>
      </c>
      <c r="F43" s="417">
        <v>0</v>
      </c>
      <c r="G43" s="641">
        <v>27809.948605878388</v>
      </c>
      <c r="H43" s="417">
        <v>0</v>
      </c>
      <c r="I43" s="417">
        <v>0</v>
      </c>
      <c r="J43" s="417">
        <v>0</v>
      </c>
      <c r="K43" s="417">
        <v>0</v>
      </c>
      <c r="L43" s="641">
        <f t="shared" si="1"/>
        <v>26.481793901543526</v>
      </c>
      <c r="M43" s="993">
        <f t="shared" si="2"/>
        <v>39.273515274178813</v>
      </c>
      <c r="N43" s="129"/>
    </row>
    <row r="44" spans="1:15">
      <c r="A44" s="418" t="s">
        <v>391</v>
      </c>
      <c r="B44" s="129" t="s">
        <v>98</v>
      </c>
      <c r="C44" s="641">
        <v>13.521205493521165</v>
      </c>
      <c r="D44" s="417">
        <v>0</v>
      </c>
      <c r="E44" s="417">
        <v>0</v>
      </c>
      <c r="F44" s="417">
        <v>0</v>
      </c>
      <c r="G44" s="641">
        <v>27809.948605878388</v>
      </c>
      <c r="H44" s="417">
        <v>0</v>
      </c>
      <c r="I44" s="417">
        <v>0</v>
      </c>
      <c r="J44" s="417">
        <v>0</v>
      </c>
      <c r="K44" s="417">
        <v>0</v>
      </c>
      <c r="L44" s="641">
        <f t="shared" si="1"/>
        <v>26.481793901543526</v>
      </c>
      <c r="M44" s="993">
        <f t="shared" si="2"/>
        <v>39.273515274178813</v>
      </c>
      <c r="N44" s="129"/>
    </row>
    <row r="45" spans="1:15">
      <c r="A45" s="418" t="s">
        <v>392</v>
      </c>
      <c r="B45" s="132" t="s">
        <v>21</v>
      </c>
      <c r="C45" s="136">
        <f t="shared" ref="C45:M45" si="3">SUM(C33:C44)</f>
        <v>162.25446592225694</v>
      </c>
      <c r="D45" s="136">
        <f t="shared" si="3"/>
        <v>0</v>
      </c>
      <c r="E45" s="136">
        <f t="shared" si="3"/>
        <v>0</v>
      </c>
      <c r="F45" s="136">
        <f t="shared" si="3"/>
        <v>0</v>
      </c>
      <c r="G45" s="136">
        <f t="shared" si="3"/>
        <v>333719.38327054068</v>
      </c>
      <c r="H45" s="136">
        <f t="shared" si="3"/>
        <v>0</v>
      </c>
      <c r="I45" s="136">
        <f t="shared" si="3"/>
        <v>0</v>
      </c>
      <c r="J45" s="136">
        <f t="shared" si="3"/>
        <v>0</v>
      </c>
      <c r="K45" s="136">
        <f t="shared" si="3"/>
        <v>0</v>
      </c>
      <c r="L45" s="136">
        <f t="shared" si="3"/>
        <v>317.78152681852242</v>
      </c>
      <c r="M45" s="136">
        <f t="shared" si="3"/>
        <v>471.28218329014572</v>
      </c>
      <c r="N45" s="129"/>
    </row>
    <row r="46" spans="1:15">
      <c r="B46" s="129"/>
      <c r="C46" s="129"/>
      <c r="D46" s="129"/>
      <c r="E46" s="129"/>
      <c r="F46" s="129"/>
      <c r="G46" s="130" t="s">
        <v>284</v>
      </c>
      <c r="H46" s="129"/>
      <c r="I46" s="129"/>
      <c r="J46" s="129"/>
      <c r="M46" s="364" t="s">
        <v>238</v>
      </c>
      <c r="N46" s="129"/>
      <c r="O46" s="141"/>
    </row>
    <row r="47" spans="1:15" s="767" customFormat="1">
      <c r="A47" s="125"/>
      <c r="B47" s="129"/>
      <c r="C47" s="129"/>
      <c r="D47" s="129"/>
      <c r="E47" s="129"/>
      <c r="F47" s="129"/>
      <c r="G47" s="130" t="s">
        <v>754</v>
      </c>
      <c r="H47" s="129"/>
      <c r="I47" s="129"/>
      <c r="J47" s="129"/>
      <c r="N47" s="129"/>
      <c r="O47" s="141"/>
    </row>
    <row r="48" spans="1:15" s="767" customFormat="1">
      <c r="A48" s="125"/>
      <c r="B48" s="129"/>
      <c r="C48" s="129"/>
      <c r="D48" s="129"/>
      <c r="E48" s="129"/>
      <c r="F48" s="129"/>
      <c r="G48" s="130" t="s">
        <v>860</v>
      </c>
      <c r="H48" s="129"/>
      <c r="I48" s="129"/>
      <c r="J48" s="129"/>
      <c r="N48" s="129"/>
      <c r="O48" s="141"/>
    </row>
    <row r="49" spans="1:15" s="767" customFormat="1">
      <c r="A49" s="125"/>
      <c r="B49" s="129"/>
      <c r="C49" s="129"/>
      <c r="D49" s="129"/>
      <c r="E49" s="129"/>
      <c r="F49" s="129"/>
      <c r="G49" s="129"/>
      <c r="H49" s="129"/>
      <c r="I49" s="129"/>
      <c r="J49" s="129"/>
      <c r="N49" s="129"/>
      <c r="O49" s="141"/>
    </row>
    <row r="50" spans="1:15">
      <c r="B50" s="129"/>
      <c r="C50" s="129"/>
      <c r="D50" s="129"/>
      <c r="E50" s="129"/>
      <c r="F50" s="129"/>
      <c r="G50" s="129"/>
      <c r="H50" s="129"/>
      <c r="I50" s="129"/>
      <c r="J50" s="129"/>
      <c r="N50" s="129"/>
      <c r="O50" s="141"/>
    </row>
    <row r="51" spans="1:15" ht="129" customHeight="1">
      <c r="B51" s="675"/>
      <c r="C51" s="676" t="s">
        <v>0</v>
      </c>
      <c r="D51" s="1088" t="s">
        <v>315</v>
      </c>
      <c r="E51" s="1088" t="s">
        <v>474</v>
      </c>
      <c r="F51" s="677" t="s">
        <v>475</v>
      </c>
      <c r="G51" s="678" t="s">
        <v>273</v>
      </c>
      <c r="H51" s="129"/>
      <c r="I51" s="129"/>
      <c r="J51" s="129"/>
      <c r="K51" s="637"/>
      <c r="L51" s="637"/>
      <c r="M51" s="637"/>
      <c r="N51" s="129"/>
      <c r="O51" s="129"/>
    </row>
    <row r="52" spans="1:15">
      <c r="B52" s="637"/>
      <c r="C52" s="131" t="s">
        <v>292</v>
      </c>
      <c r="D52" s="437" t="s">
        <v>293</v>
      </c>
      <c r="E52" s="437" t="s">
        <v>294</v>
      </c>
      <c r="F52" s="438" t="s">
        <v>295</v>
      </c>
      <c r="G52" s="438" t="s">
        <v>297</v>
      </c>
      <c r="H52" s="129"/>
      <c r="I52" s="129"/>
      <c r="J52" s="129"/>
      <c r="K52" s="637"/>
      <c r="L52" s="637"/>
      <c r="M52" s="637"/>
      <c r="N52" s="129"/>
      <c r="O52" s="129"/>
    </row>
    <row r="53" spans="1:15" ht="25.5">
      <c r="B53" s="624" t="s">
        <v>596</v>
      </c>
      <c r="C53" s="131">
        <v>27</v>
      </c>
      <c r="D53" s="436" t="s">
        <v>476</v>
      </c>
      <c r="E53" s="131">
        <v>31</v>
      </c>
      <c r="F53" s="131">
        <v>32</v>
      </c>
      <c r="G53" s="419" t="s">
        <v>572</v>
      </c>
      <c r="H53" s="130"/>
      <c r="I53" s="130"/>
      <c r="J53" s="129"/>
      <c r="K53" s="637"/>
      <c r="L53" s="637"/>
      <c r="M53" s="637"/>
    </row>
    <row r="54" spans="1:15" ht="25.5">
      <c r="B54" s="133"/>
      <c r="C54" s="674" t="s">
        <v>769</v>
      </c>
      <c r="D54" s="362" t="s">
        <v>770</v>
      </c>
      <c r="E54" s="12" t="s">
        <v>771</v>
      </c>
      <c r="F54" s="637" t="str">
        <f>+E54</f>
        <v>Portion of Account 456.1</v>
      </c>
      <c r="G54" s="637"/>
      <c r="H54" s="130"/>
      <c r="I54" s="637"/>
      <c r="J54" s="637"/>
      <c r="K54" s="637"/>
      <c r="L54" s="130"/>
      <c r="M54" s="130"/>
    </row>
    <row r="55" spans="1:15">
      <c r="B55" s="637"/>
      <c r="C55" s="130"/>
      <c r="D55" s="637"/>
      <c r="E55" s="130"/>
      <c r="F55" s="130"/>
      <c r="G55" s="130"/>
      <c r="H55" s="130"/>
      <c r="I55" s="36"/>
      <c r="J55" s="637"/>
      <c r="K55" s="637"/>
      <c r="L55" s="130"/>
      <c r="M55" s="130"/>
    </row>
    <row r="56" spans="1:15">
      <c r="A56" s="435">
        <f>+A42+1</f>
        <v>24</v>
      </c>
      <c r="B56" s="129" t="s">
        <v>105</v>
      </c>
      <c r="C56" s="417">
        <v>0</v>
      </c>
      <c r="D56" s="417">
        <v>0</v>
      </c>
      <c r="E56" s="641">
        <v>7496.1399999999994</v>
      </c>
      <c r="F56" s="417">
        <v>0</v>
      </c>
      <c r="G56" s="417">
        <v>0</v>
      </c>
      <c r="H56" s="130"/>
      <c r="I56" s="36"/>
      <c r="J56" s="325"/>
      <c r="K56" s="637"/>
      <c r="L56" s="129"/>
      <c r="M56" s="129"/>
      <c r="N56" s="325"/>
    </row>
    <row r="57" spans="1:15">
      <c r="A57" s="435">
        <f t="shared" ref="A57:A88" si="4">+A56+1</f>
        <v>25</v>
      </c>
      <c r="B57" s="129" t="s">
        <v>104</v>
      </c>
      <c r="C57" s="417">
        <v>0</v>
      </c>
      <c r="D57" s="417">
        <v>0</v>
      </c>
      <c r="E57" s="641">
        <v>6279.619999999999</v>
      </c>
      <c r="F57" s="417">
        <v>0</v>
      </c>
      <c r="G57" s="417">
        <v>0</v>
      </c>
      <c r="H57" s="130"/>
      <c r="I57" s="637"/>
      <c r="J57" s="325"/>
      <c r="K57" s="637"/>
      <c r="L57" s="129"/>
      <c r="M57" s="129"/>
      <c r="N57" s="325"/>
    </row>
    <row r="58" spans="1:15">
      <c r="A58" s="435">
        <f t="shared" si="4"/>
        <v>26</v>
      </c>
      <c r="B58" s="129" t="s">
        <v>103</v>
      </c>
      <c r="C58" s="417">
        <v>0</v>
      </c>
      <c r="D58" s="417">
        <v>0</v>
      </c>
      <c r="E58" s="641">
        <v>5254.2999999999993</v>
      </c>
      <c r="F58" s="417">
        <v>0</v>
      </c>
      <c r="G58" s="417">
        <v>0</v>
      </c>
      <c r="H58" s="130"/>
      <c r="I58" s="36"/>
      <c r="J58" s="325"/>
      <c r="K58" s="637"/>
      <c r="L58" s="129"/>
      <c r="M58" s="129"/>
      <c r="N58" s="325"/>
    </row>
    <row r="59" spans="1:15">
      <c r="A59" s="435">
        <f t="shared" si="4"/>
        <v>27</v>
      </c>
      <c r="B59" s="129" t="s">
        <v>95</v>
      </c>
      <c r="C59" s="417">
        <v>0</v>
      </c>
      <c r="D59" s="417">
        <v>0</v>
      </c>
      <c r="E59" s="641">
        <v>5235.33</v>
      </c>
      <c r="F59" s="417">
        <v>0</v>
      </c>
      <c r="G59" s="417">
        <v>0</v>
      </c>
      <c r="H59" s="130"/>
      <c r="I59" s="28"/>
      <c r="J59" s="325"/>
      <c r="K59" s="637"/>
      <c r="L59" s="129"/>
      <c r="M59" s="129"/>
      <c r="N59" s="325"/>
    </row>
    <row r="60" spans="1:15">
      <c r="A60" s="435">
        <f t="shared" si="4"/>
        <v>28</v>
      </c>
      <c r="B60" s="129" t="s">
        <v>92</v>
      </c>
      <c r="C60" s="417">
        <v>0</v>
      </c>
      <c r="D60" s="417">
        <v>0</v>
      </c>
      <c r="E60" s="641">
        <v>5138.6000000000004</v>
      </c>
      <c r="F60" s="417">
        <v>0</v>
      </c>
      <c r="G60" s="417">
        <v>0</v>
      </c>
      <c r="H60" s="130"/>
      <c r="I60" s="637"/>
      <c r="J60" s="325"/>
      <c r="K60" s="637"/>
      <c r="L60" s="129"/>
      <c r="M60" s="129"/>
      <c r="N60" s="325"/>
    </row>
    <row r="61" spans="1:15">
      <c r="A61" s="435">
        <f t="shared" si="4"/>
        <v>29</v>
      </c>
      <c r="B61" s="129" t="s">
        <v>145</v>
      </c>
      <c r="C61" s="417">
        <v>0</v>
      </c>
      <c r="D61" s="417">
        <v>0</v>
      </c>
      <c r="E61" s="641">
        <v>7056.46</v>
      </c>
      <c r="F61" s="417">
        <v>0</v>
      </c>
      <c r="G61" s="417">
        <v>0</v>
      </c>
      <c r="H61" s="130"/>
      <c r="I61" s="637"/>
      <c r="J61" s="325"/>
      <c r="K61" s="637"/>
      <c r="L61" s="129"/>
      <c r="M61" s="129"/>
      <c r="N61" s="325"/>
    </row>
    <row r="62" spans="1:15">
      <c r="A62" s="435">
        <f t="shared" si="4"/>
        <v>30</v>
      </c>
      <c r="B62" s="129" t="s">
        <v>102</v>
      </c>
      <c r="C62" s="417">
        <v>0</v>
      </c>
      <c r="D62" s="417">
        <v>0</v>
      </c>
      <c r="E62" s="641">
        <v>6631.57</v>
      </c>
      <c r="F62" s="417">
        <v>0</v>
      </c>
      <c r="G62" s="417">
        <v>0</v>
      </c>
      <c r="H62" s="130"/>
      <c r="I62" s="637"/>
      <c r="J62" s="325"/>
      <c r="K62" s="637"/>
      <c r="L62" s="129"/>
      <c r="M62" s="129"/>
      <c r="N62" s="325"/>
    </row>
    <row r="63" spans="1:15">
      <c r="A63" s="435">
        <f t="shared" si="4"/>
        <v>31</v>
      </c>
      <c r="B63" s="129" t="s">
        <v>101</v>
      </c>
      <c r="C63" s="417">
        <v>0</v>
      </c>
      <c r="D63" s="417">
        <v>0</v>
      </c>
      <c r="E63" s="641">
        <v>7089.51</v>
      </c>
      <c r="F63" s="417">
        <v>0</v>
      </c>
      <c r="G63" s="417">
        <v>0</v>
      </c>
      <c r="H63" s="130"/>
      <c r="I63" s="637"/>
      <c r="J63" s="325"/>
      <c r="K63" s="637"/>
      <c r="L63" s="129"/>
      <c r="M63" s="129"/>
      <c r="N63" s="325"/>
    </row>
    <row r="64" spans="1:15">
      <c r="A64" s="435">
        <f t="shared" si="4"/>
        <v>32</v>
      </c>
      <c r="B64" s="129" t="s">
        <v>100</v>
      </c>
      <c r="C64" s="417">
        <v>0</v>
      </c>
      <c r="D64" s="417">
        <v>0</v>
      </c>
      <c r="E64" s="641">
        <v>5788.91</v>
      </c>
      <c r="F64" s="417">
        <v>0</v>
      </c>
      <c r="G64" s="417">
        <v>0</v>
      </c>
      <c r="H64" s="130"/>
      <c r="I64" s="637"/>
      <c r="J64" s="325"/>
      <c r="K64" s="637"/>
      <c r="L64" s="129"/>
      <c r="M64" s="129"/>
      <c r="N64" s="325"/>
    </row>
    <row r="65" spans="1:15">
      <c r="A65" s="435">
        <f t="shared" si="4"/>
        <v>33</v>
      </c>
      <c r="B65" s="129" t="s">
        <v>106</v>
      </c>
      <c r="C65" s="417">
        <v>0</v>
      </c>
      <c r="D65" s="417">
        <v>0</v>
      </c>
      <c r="E65" s="641">
        <v>5869.87</v>
      </c>
      <c r="F65" s="417">
        <v>0</v>
      </c>
      <c r="G65" s="417">
        <v>0</v>
      </c>
      <c r="H65" s="130"/>
      <c r="I65" s="637"/>
      <c r="J65" s="325"/>
      <c r="K65" s="637"/>
      <c r="L65" s="129"/>
      <c r="M65" s="129"/>
      <c r="N65" s="325"/>
    </row>
    <row r="66" spans="1:15">
      <c r="A66" s="435">
        <f t="shared" si="4"/>
        <v>34</v>
      </c>
      <c r="B66" s="129" t="s">
        <v>99</v>
      </c>
      <c r="C66" s="417">
        <v>0</v>
      </c>
      <c r="D66" s="417">
        <v>0</v>
      </c>
      <c r="E66" s="641">
        <v>4882.8899999999994</v>
      </c>
      <c r="F66" s="417">
        <v>0</v>
      </c>
      <c r="G66" s="417">
        <v>0</v>
      </c>
      <c r="H66" s="130"/>
      <c r="I66" s="637"/>
      <c r="J66" s="325"/>
      <c r="K66" s="637"/>
      <c r="L66" s="129"/>
      <c r="M66" s="129"/>
      <c r="N66" s="325"/>
    </row>
    <row r="67" spans="1:15">
      <c r="A67" s="435">
        <f t="shared" si="4"/>
        <v>35</v>
      </c>
      <c r="B67" s="129" t="s">
        <v>98</v>
      </c>
      <c r="C67" s="417">
        <v>0</v>
      </c>
      <c r="D67" s="417">
        <v>0</v>
      </c>
      <c r="E67" s="641">
        <v>4548.2699999999995</v>
      </c>
      <c r="F67" s="417">
        <v>0</v>
      </c>
      <c r="G67" s="417">
        <v>0</v>
      </c>
      <c r="H67" s="130"/>
      <c r="I67" s="637"/>
      <c r="J67" s="325"/>
      <c r="K67" s="637"/>
      <c r="L67" s="129"/>
      <c r="M67" s="129"/>
      <c r="N67" s="325"/>
      <c r="O67" s="129"/>
    </row>
    <row r="68" spans="1:15">
      <c r="A68" s="435">
        <f t="shared" si="4"/>
        <v>36</v>
      </c>
      <c r="B68" s="132" t="s">
        <v>21</v>
      </c>
      <c r="C68" s="136">
        <f>SUM(C56:C67)</f>
        <v>0</v>
      </c>
      <c r="D68" s="136">
        <f>SUM(D56:D67)</f>
        <v>0</v>
      </c>
      <c r="E68" s="136">
        <f>SUM(E56:E67)</f>
        <v>71271.470000000016</v>
      </c>
      <c r="F68" s="136">
        <f>SUM(F56:F67)</f>
        <v>0</v>
      </c>
      <c r="G68" s="136">
        <f>SUM(G56:G67)</f>
        <v>0</v>
      </c>
      <c r="H68" s="129"/>
      <c r="I68" s="129"/>
      <c r="J68" s="1099"/>
      <c r="K68" s="637"/>
      <c r="L68" s="637"/>
      <c r="M68" s="637"/>
      <c r="N68" s="129"/>
      <c r="O68" s="129"/>
    </row>
    <row r="69" spans="1:15">
      <c r="A69" s="435">
        <f t="shared" si="4"/>
        <v>37</v>
      </c>
      <c r="B69" s="129"/>
      <c r="C69" s="129"/>
      <c r="D69" s="129"/>
      <c r="E69" s="129"/>
      <c r="F69" s="129"/>
      <c r="G69" s="129"/>
      <c r="H69" s="129"/>
      <c r="I69" s="129"/>
      <c r="J69" s="129"/>
      <c r="K69" s="637"/>
      <c r="L69" s="637"/>
      <c r="M69" s="637"/>
      <c r="N69" s="129"/>
      <c r="O69" s="129"/>
    </row>
    <row r="70" spans="1:15">
      <c r="A70" s="435">
        <f t="shared" si="4"/>
        <v>38</v>
      </c>
      <c r="B70" s="28" t="s">
        <v>66</v>
      </c>
      <c r="C70" s="29"/>
      <c r="D70" s="637"/>
      <c r="E70" s="637"/>
      <c r="F70" s="29"/>
      <c r="G70" s="29"/>
      <c r="H70" s="29"/>
      <c r="I70" s="29"/>
      <c r="J70" s="37"/>
      <c r="K70" s="471"/>
      <c r="L70" s="37"/>
      <c r="M70" s="637"/>
      <c r="N70" s="129"/>
      <c r="O70" s="129"/>
    </row>
    <row r="71" spans="1:15" ht="24" customHeight="1">
      <c r="A71" s="435"/>
      <c r="B71" s="28" t="s">
        <v>772</v>
      </c>
      <c r="C71" s="29"/>
      <c r="D71" s="637"/>
      <c r="E71" s="637"/>
      <c r="F71" s="29"/>
      <c r="G71" s="29"/>
      <c r="H71" s="29"/>
      <c r="I71" s="29"/>
      <c r="J71" s="29"/>
      <c r="K71" s="472"/>
      <c r="L71" s="29"/>
      <c r="M71" s="637"/>
      <c r="N71" s="129"/>
      <c r="O71" s="129"/>
    </row>
    <row r="72" spans="1:15" ht="16.5" thickBot="1">
      <c r="A72" s="435"/>
      <c r="B72" s="28"/>
      <c r="C72" s="29"/>
      <c r="D72" s="473"/>
      <c r="E72" s="473"/>
      <c r="F72" s="473"/>
      <c r="G72" s="473"/>
      <c r="H72" s="473"/>
      <c r="I72" s="473"/>
      <c r="J72" s="474" t="s">
        <v>58</v>
      </c>
      <c r="K72" s="472"/>
      <c r="L72" s="29"/>
      <c r="M72" s="637"/>
      <c r="N72" s="135"/>
      <c r="O72" s="135"/>
    </row>
    <row r="73" spans="1:15" ht="15.75">
      <c r="A73" s="435">
        <f>+A70+1</f>
        <v>39</v>
      </c>
      <c r="B73" s="28"/>
      <c r="C73" s="29"/>
      <c r="D73" s="473" t="s">
        <v>534</v>
      </c>
      <c r="E73" s="473"/>
      <c r="F73" s="473"/>
      <c r="G73" s="473"/>
      <c r="H73" s="473"/>
      <c r="I73" s="473"/>
      <c r="J73" s="994">
        <v>3114073.0207693186</v>
      </c>
      <c r="K73" s="472"/>
      <c r="L73" s="637"/>
      <c r="M73" s="637"/>
      <c r="N73" s="129"/>
      <c r="O73" s="129"/>
    </row>
    <row r="74" spans="1:15" ht="15.75">
      <c r="A74" s="435"/>
      <c r="B74" s="28"/>
      <c r="C74" s="29"/>
      <c r="D74" s="473"/>
      <c r="E74" s="473"/>
      <c r="F74" s="473"/>
      <c r="G74" s="473"/>
      <c r="H74" s="473"/>
      <c r="I74" s="473"/>
      <c r="J74" s="439"/>
      <c r="K74" s="637"/>
      <c r="L74" s="637"/>
      <c r="M74" s="637"/>
      <c r="N74" s="129"/>
      <c r="O74" s="129"/>
    </row>
    <row r="75" spans="1:15" ht="15.75">
      <c r="A75" s="435">
        <f>+A73+1</f>
        <v>40</v>
      </c>
      <c r="B75" s="28"/>
      <c r="C75" s="29"/>
      <c r="D75" s="473" t="s">
        <v>535</v>
      </c>
      <c r="E75" s="473"/>
      <c r="F75" s="473"/>
      <c r="G75" s="473"/>
      <c r="H75" s="473"/>
      <c r="I75" s="475"/>
      <c r="J75" s="516">
        <v>0</v>
      </c>
      <c r="K75" s="637"/>
      <c r="L75" s="637"/>
      <c r="M75" s="637"/>
      <c r="N75" s="129"/>
      <c r="O75" s="129"/>
    </row>
    <row r="76" spans="1:15" ht="15.75">
      <c r="A76" s="435"/>
      <c r="B76" s="28"/>
      <c r="C76" s="29"/>
      <c r="D76" s="473"/>
      <c r="E76" s="473"/>
      <c r="F76" s="473"/>
      <c r="G76" s="473"/>
      <c r="H76" s="473"/>
      <c r="I76" s="473"/>
      <c r="J76" s="439"/>
      <c r="K76" s="637"/>
      <c r="L76" s="637"/>
      <c r="M76" s="637"/>
    </row>
    <row r="77" spans="1:15" ht="15.75">
      <c r="A77" s="435">
        <f>+A75+1</f>
        <v>41</v>
      </c>
      <c r="B77" s="28"/>
      <c r="C77" s="29"/>
      <c r="D77" s="473" t="s">
        <v>536</v>
      </c>
      <c r="E77" s="476"/>
      <c r="F77" s="473"/>
      <c r="G77" s="473"/>
      <c r="H77" s="473"/>
      <c r="I77" s="473"/>
      <c r="J77" s="516">
        <f>+'Attachment H'!D212</f>
        <v>80111509.287254915</v>
      </c>
      <c r="K77" s="637"/>
      <c r="L77" s="637"/>
      <c r="M77" s="637"/>
    </row>
    <row r="78" spans="1:15" ht="15.75">
      <c r="A78" s="435">
        <f t="shared" si="4"/>
        <v>42</v>
      </c>
      <c r="B78" s="28"/>
      <c r="C78" s="29"/>
      <c r="D78" s="473" t="s">
        <v>976</v>
      </c>
      <c r="E78" s="473"/>
      <c r="F78" s="473"/>
      <c r="G78" s="473"/>
      <c r="H78" s="473"/>
      <c r="I78" s="473"/>
      <c r="J78" s="517">
        <v>0</v>
      </c>
      <c r="K78" s="637"/>
      <c r="L78" s="637"/>
      <c r="M78" s="637"/>
    </row>
    <row r="79" spans="1:15" ht="16.5" thickBot="1">
      <c r="A79" s="435">
        <f t="shared" si="4"/>
        <v>43</v>
      </c>
      <c r="B79" s="28"/>
      <c r="C79" s="29"/>
      <c r="D79" s="473" t="s">
        <v>537</v>
      </c>
      <c r="E79" s="473"/>
      <c r="F79" s="473"/>
      <c r="G79" s="473"/>
      <c r="H79" s="473"/>
      <c r="I79" s="473"/>
      <c r="J79" s="518">
        <v>0</v>
      </c>
      <c r="K79" s="637"/>
      <c r="L79" s="637"/>
      <c r="M79" s="637"/>
    </row>
    <row r="80" spans="1:15" ht="15.75">
      <c r="A80" s="435">
        <f t="shared" si="4"/>
        <v>44</v>
      </c>
      <c r="B80" s="28"/>
      <c r="C80" s="29"/>
      <c r="D80" s="473" t="s">
        <v>538</v>
      </c>
      <c r="E80" s="476" t="s">
        <v>893</v>
      </c>
      <c r="F80" s="476"/>
      <c r="G80" s="476"/>
      <c r="H80" s="477"/>
      <c r="I80" s="476"/>
      <c r="J80" s="439">
        <f>+J77-J78-J79</f>
        <v>80111509.287254915</v>
      </c>
      <c r="K80" s="637"/>
      <c r="L80" s="637"/>
      <c r="M80" s="637"/>
    </row>
    <row r="81" spans="1:13">
      <c r="A81" s="435"/>
      <c r="B81" s="28"/>
      <c r="C81" s="29"/>
      <c r="D81" s="637"/>
      <c r="E81" s="637"/>
      <c r="F81" s="637"/>
      <c r="G81" s="637"/>
      <c r="H81" s="637"/>
      <c r="I81" s="637"/>
      <c r="J81" s="18"/>
      <c r="K81" s="637"/>
      <c r="L81" s="637"/>
      <c r="M81" s="637"/>
    </row>
    <row r="82" spans="1:13">
      <c r="A82" s="435"/>
      <c r="B82" s="28"/>
      <c r="C82" s="29"/>
      <c r="D82" s="637"/>
      <c r="E82" s="637"/>
      <c r="F82" s="29"/>
      <c r="G82" s="29"/>
      <c r="H82" s="29"/>
      <c r="I82" s="29"/>
      <c r="J82" s="29"/>
      <c r="K82" s="472"/>
      <c r="L82" s="29"/>
      <c r="M82" s="637"/>
    </row>
    <row r="83" spans="1:13">
      <c r="A83" s="435"/>
      <c r="B83" s="31"/>
      <c r="C83" s="29"/>
      <c r="D83" s="637"/>
      <c r="E83" s="637"/>
      <c r="F83" s="29"/>
      <c r="G83" s="29"/>
      <c r="H83" s="29"/>
      <c r="I83" s="32" t="s">
        <v>67</v>
      </c>
      <c r="J83" s="29"/>
      <c r="K83" s="29"/>
      <c r="L83" s="29"/>
      <c r="M83" s="637"/>
    </row>
    <row r="84" spans="1:13" ht="13.5" thickBot="1">
      <c r="A84" s="435"/>
      <c r="B84" s="31"/>
      <c r="C84" s="29"/>
      <c r="D84" s="637"/>
      <c r="E84" s="637"/>
      <c r="F84" s="33" t="s">
        <v>58</v>
      </c>
      <c r="G84" s="33" t="s">
        <v>68</v>
      </c>
      <c r="H84" s="29"/>
      <c r="I84" s="254"/>
      <c r="J84" s="29"/>
      <c r="K84" s="33" t="s">
        <v>69</v>
      </c>
      <c r="L84" s="29"/>
      <c r="M84" s="637"/>
    </row>
    <row r="85" spans="1:13">
      <c r="A85" s="435">
        <f>+A80+1</f>
        <v>45</v>
      </c>
      <c r="B85" s="28" t="s">
        <v>358</v>
      </c>
      <c r="C85" s="34" t="s">
        <v>599</v>
      </c>
      <c r="D85" s="637"/>
      <c r="E85" s="637"/>
      <c r="F85" s="257">
        <f>'Attachment H'!D210</f>
        <v>51906023.517745495</v>
      </c>
      <c r="G85" s="526">
        <f>'Attachment H'!E210</f>
        <v>0.4</v>
      </c>
      <c r="H85" s="27"/>
      <c r="I85" s="949">
        <f>IFERROR(J73/'Attachment H'!D210,0)</f>
        <v>5.9994443991739949E-2</v>
      </c>
      <c r="J85" s="27"/>
      <c r="K85" s="27">
        <f>G85*I85</f>
        <v>2.3997777596695982E-2</v>
      </c>
      <c r="L85" s="256" t="s">
        <v>70</v>
      </c>
      <c r="M85" s="637"/>
    </row>
    <row r="86" spans="1:13">
      <c r="A86" s="435">
        <f t="shared" si="4"/>
        <v>46</v>
      </c>
      <c r="B86" s="28" t="s">
        <v>193</v>
      </c>
      <c r="C86" s="36" t="s">
        <v>600</v>
      </c>
      <c r="D86" s="637"/>
      <c r="E86" s="637"/>
      <c r="F86" s="257">
        <f>'Attachment H'!D211</f>
        <v>0</v>
      </c>
      <c r="G86" s="526">
        <f>'Attachment H'!E211</f>
        <v>0</v>
      </c>
      <c r="H86" s="27"/>
      <c r="I86" s="161">
        <v>0</v>
      </c>
      <c r="J86" s="27"/>
      <c r="K86" s="27">
        <f>G86*I86</f>
        <v>0</v>
      </c>
      <c r="L86" s="29"/>
      <c r="M86" s="637"/>
    </row>
    <row r="87" spans="1:13" ht="13.5" thickBot="1">
      <c r="A87" s="435">
        <f t="shared" si="4"/>
        <v>47</v>
      </c>
      <c r="B87" s="28" t="s">
        <v>466</v>
      </c>
      <c r="C87" s="36" t="s">
        <v>601</v>
      </c>
      <c r="D87" s="637"/>
      <c r="E87" s="637"/>
      <c r="F87" s="507">
        <f>'Attachment H'!D212</f>
        <v>80111509.287254915</v>
      </c>
      <c r="G87" s="526">
        <f>'Attachment H'!E212</f>
        <v>0.6</v>
      </c>
      <c r="H87" s="35"/>
      <c r="I87" s="679">
        <f>+'Attachment H'!G212</f>
        <v>0.10299999999999999</v>
      </c>
      <c r="J87" s="36"/>
      <c r="K87" s="47">
        <f>G87*I87</f>
        <v>6.1799999999999994E-2</v>
      </c>
      <c r="L87" s="29"/>
      <c r="M87" s="637"/>
    </row>
    <row r="88" spans="1:13">
      <c r="A88" s="435">
        <f t="shared" si="4"/>
        <v>48</v>
      </c>
      <c r="B88" s="31" t="s">
        <v>346</v>
      </c>
      <c r="C88" s="36" t="s">
        <v>894</v>
      </c>
      <c r="D88" s="637"/>
      <c r="E88" s="637"/>
      <c r="F88" s="257">
        <f>SUM(F85:F87)</f>
        <v>132017532.80500041</v>
      </c>
      <c r="G88" s="27" t="s">
        <v>10</v>
      </c>
      <c r="H88" s="29"/>
      <c r="I88" s="37"/>
      <c r="J88" s="29"/>
      <c r="K88" s="27">
        <f>SUM(K85:K87)</f>
        <v>8.5797777596695976E-2</v>
      </c>
      <c r="L88" s="256" t="s">
        <v>71</v>
      </c>
      <c r="M88" s="637"/>
    </row>
    <row r="89" spans="1:13">
      <c r="A89" s="435"/>
      <c r="B89" s="637"/>
      <c r="C89" s="637"/>
      <c r="D89" s="637"/>
      <c r="E89" s="637"/>
      <c r="F89" s="637"/>
      <c r="G89" s="27"/>
      <c r="H89" s="637"/>
      <c r="I89" s="637"/>
      <c r="J89" s="637"/>
      <c r="K89" s="637"/>
      <c r="L89" s="637"/>
      <c r="M89" s="637"/>
    </row>
    <row r="90" spans="1:13">
      <c r="A90" s="637" t="s">
        <v>598</v>
      </c>
      <c r="B90" s="637"/>
      <c r="C90" s="637"/>
      <c r="D90" s="637"/>
      <c r="E90" s="637"/>
      <c r="F90" s="637"/>
      <c r="G90" s="637"/>
      <c r="H90" s="637"/>
      <c r="I90" s="637"/>
      <c r="J90" s="637"/>
      <c r="K90" s="637"/>
      <c r="L90" s="637"/>
      <c r="M90" s="637"/>
    </row>
    <row r="91" spans="1:13">
      <c r="A91" s="436" t="s">
        <v>75</v>
      </c>
      <c r="B91" s="325" t="s">
        <v>935</v>
      </c>
      <c r="C91" s="325"/>
      <c r="D91" s="325"/>
      <c r="E91" s="325"/>
      <c r="F91" s="325"/>
      <c r="G91" s="325"/>
      <c r="H91" s="325"/>
      <c r="I91" s="325"/>
      <c r="J91" s="325"/>
      <c r="K91" s="325"/>
      <c r="L91" s="325"/>
      <c r="M91" s="325"/>
    </row>
    <row r="92" spans="1:13">
      <c r="A92" s="436" t="s">
        <v>76</v>
      </c>
      <c r="B92" s="325" t="s">
        <v>895</v>
      </c>
      <c r="C92" s="325"/>
      <c r="D92" s="325"/>
      <c r="E92" s="325"/>
      <c r="F92" s="325"/>
      <c r="G92" s="325"/>
      <c r="H92" s="325"/>
      <c r="I92" s="325"/>
      <c r="J92" s="325"/>
      <c r="K92" s="325"/>
      <c r="L92" s="325"/>
      <c r="M92" s="325"/>
    </row>
    <row r="93" spans="1:13">
      <c r="A93" s="436" t="s">
        <v>77</v>
      </c>
      <c r="B93" s="325" t="s">
        <v>896</v>
      </c>
      <c r="C93" s="325"/>
      <c r="D93" s="325"/>
      <c r="E93" s="325"/>
      <c r="F93" s="325"/>
      <c r="G93" s="325"/>
      <c r="H93" s="325"/>
      <c r="I93" s="325"/>
      <c r="J93" s="325"/>
      <c r="K93" s="325"/>
      <c r="L93" s="325"/>
      <c r="M93" s="325"/>
    </row>
    <row r="94" spans="1:13">
      <c r="A94" s="418"/>
    </row>
    <row r="95" spans="1:13">
      <c r="A95" s="418"/>
    </row>
  </sheetData>
  <customSheetViews>
    <customSheetView guid="{F04A2B9A-C6FE-4FEB-AD1E-2CF9AC309BE4}" fitToPage="1">
      <selection activeCell="G20" sqref="G20"/>
      <pageMargins left="0.7" right="0.7" top="0.75" bottom="0.75" header="0.3" footer="0.3"/>
      <pageSetup scale="76" orientation="landscape" r:id="rId1"/>
    </customSheetView>
  </customSheetViews>
  <phoneticPr fontId="0" type="noConversion"/>
  <pageMargins left="0.25" right="0.25" top="0.75" bottom="0.75" header="0.3" footer="0.3"/>
  <pageSetup scale="64" fitToHeight="2" orientation="landscape" r:id="rId2"/>
  <rowBreaks count="1" manualBreakCount="1">
    <brk id="45" max="12" man="1"/>
  </rowBreaks>
  <customProperties>
    <customPr name="_pios_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Q68"/>
  <sheetViews>
    <sheetView workbookViewId="0"/>
  </sheetViews>
  <sheetFormatPr defaultColWidth="8.88671875" defaultRowHeight="12.75"/>
  <cols>
    <col min="1" max="1" width="4" style="15" customWidth="1"/>
    <col min="2" max="2" width="17.109375" style="15" customWidth="1"/>
    <col min="3" max="3" width="12.109375" style="15" customWidth="1"/>
    <col min="4" max="4" width="5.44140625" style="15" bestFit="1" customWidth="1"/>
    <col min="5" max="11" width="7.77734375" style="15" customWidth="1"/>
    <col min="12" max="12" width="9.44140625" style="15" customWidth="1"/>
    <col min="13" max="13" width="7.77734375" style="15" customWidth="1"/>
    <col min="14" max="14" width="9.5546875" style="15" customWidth="1"/>
    <col min="15" max="15" width="10.44140625" style="15" customWidth="1"/>
    <col min="16" max="16" width="11.77734375" style="15" customWidth="1"/>
    <col min="17" max="17" width="10.6640625" style="15" bestFit="1" customWidth="1"/>
    <col min="18" max="16384" width="8.88671875" style="15"/>
  </cols>
  <sheetData>
    <row r="1" spans="1:17">
      <c r="I1" s="20" t="s">
        <v>285</v>
      </c>
      <c r="Q1" s="364" t="s">
        <v>891</v>
      </c>
    </row>
    <row r="2" spans="1:17">
      <c r="I2" s="362" t="s">
        <v>778</v>
      </c>
    </row>
    <row r="3" spans="1:17">
      <c r="I3" s="294" t="str">
        <f>+'Attachment H'!D5</f>
        <v>Gridliance High Plains LLC</v>
      </c>
    </row>
    <row r="5" spans="1:17" ht="15.75">
      <c r="A5" s="492"/>
      <c r="B5" s="368"/>
      <c r="C5" s="365" t="s">
        <v>773</v>
      </c>
      <c r="D5" s="365"/>
      <c r="E5" s="1221" t="s">
        <v>774</v>
      </c>
      <c r="F5" s="1221"/>
      <c r="G5" s="366"/>
      <c r="H5" s="366"/>
    </row>
    <row r="6" spans="1:17" ht="15">
      <c r="A6" s="492">
        <v>1</v>
      </c>
      <c r="B6" s="366"/>
      <c r="C6" s="367" t="s">
        <v>556</v>
      </c>
      <c r="D6" s="1100">
        <v>2023</v>
      </c>
      <c r="E6" s="1093">
        <v>7.0000000000000001E-3</v>
      </c>
      <c r="F6" s="519"/>
      <c r="G6" s="519"/>
      <c r="H6" s="519"/>
    </row>
    <row r="7" spans="1:17" ht="15">
      <c r="A7" s="492">
        <v>2</v>
      </c>
      <c r="B7" s="366"/>
      <c r="C7" s="367" t="s">
        <v>1138</v>
      </c>
      <c r="D7" s="1100">
        <v>2024</v>
      </c>
      <c r="E7" s="1093">
        <v>7.1000000000000004E-3</v>
      </c>
      <c r="F7" s="519"/>
      <c r="G7" s="519"/>
      <c r="H7" s="519"/>
    </row>
    <row r="8" spans="1:17" ht="15">
      <c r="A8" s="492">
        <v>3</v>
      </c>
      <c r="B8" s="366"/>
      <c r="C8" s="367" t="s">
        <v>554</v>
      </c>
      <c r="D8" s="1100">
        <v>2024</v>
      </c>
      <c r="E8" s="1093">
        <v>7.1000000000000004E-3</v>
      </c>
      <c r="F8" s="519"/>
      <c r="G8" s="519"/>
      <c r="H8" s="519"/>
    </row>
    <row r="9" spans="1:17" ht="15">
      <c r="A9" s="492">
        <v>4</v>
      </c>
      <c r="B9" s="366"/>
      <c r="C9" s="367" t="s">
        <v>555</v>
      </c>
      <c r="D9" s="1100">
        <v>2024</v>
      </c>
      <c r="E9" s="1093">
        <v>7.1000000000000004E-3</v>
      </c>
      <c r="F9" s="519"/>
      <c r="G9" s="519"/>
      <c r="H9" s="519"/>
    </row>
    <row r="10" spans="1:17" ht="15.75" customHeight="1">
      <c r="A10" s="492">
        <v>5</v>
      </c>
      <c r="B10" s="366"/>
      <c r="C10" s="367" t="s">
        <v>556</v>
      </c>
      <c r="D10" s="1100">
        <v>2024</v>
      </c>
      <c r="E10" s="1093">
        <v>7.1000000000000004E-3</v>
      </c>
      <c r="F10" s="519"/>
      <c r="G10" s="519"/>
      <c r="H10" s="519"/>
    </row>
    <row r="11" spans="1:17" ht="15">
      <c r="A11" s="492">
        <v>6</v>
      </c>
      <c r="B11" s="366"/>
      <c r="C11" s="367" t="s">
        <v>1138</v>
      </c>
      <c r="D11" s="1100">
        <v>2025</v>
      </c>
      <c r="E11" s="1093">
        <v>6.7000000000000002E-3</v>
      </c>
      <c r="F11" s="519"/>
      <c r="G11" s="519"/>
      <c r="H11" s="519"/>
    </row>
    <row r="12" spans="1:17" ht="15">
      <c r="A12" s="492">
        <v>7</v>
      </c>
      <c r="B12" s="366"/>
      <c r="C12" s="367" t="s">
        <v>554</v>
      </c>
      <c r="D12" s="1100">
        <v>2025</v>
      </c>
      <c r="E12" s="1093">
        <v>6.3E-3</v>
      </c>
      <c r="F12" s="519"/>
      <c r="G12" s="519"/>
      <c r="H12" s="519"/>
    </row>
    <row r="13" spans="1:17" ht="15">
      <c r="A13" s="492"/>
      <c r="B13" s="366"/>
      <c r="C13" s="366"/>
      <c r="D13" s="519"/>
      <c r="E13" s="520"/>
      <c r="F13" s="519"/>
      <c r="G13" s="519"/>
      <c r="H13" s="519"/>
    </row>
    <row r="14" spans="1:17" ht="15">
      <c r="A14" s="492"/>
      <c r="B14" s="366"/>
      <c r="C14" s="369"/>
      <c r="D14" s="521"/>
      <c r="E14" s="521"/>
      <c r="F14" s="519"/>
      <c r="G14" s="519"/>
      <c r="H14" s="519"/>
    </row>
    <row r="15" spans="1:17" ht="15">
      <c r="A15" s="492">
        <v>8</v>
      </c>
      <c r="B15" s="493" t="s">
        <v>414</v>
      </c>
      <c r="C15" s="370"/>
      <c r="D15" s="521"/>
      <c r="E15" s="1101">
        <f>AVERAGE(E6:E12)</f>
        <v>6.9142857142857148E-3</v>
      </c>
      <c r="F15" s="519"/>
      <c r="G15" s="519"/>
      <c r="H15" s="1102">
        <f>+E15</f>
        <v>6.9142857142857148E-3</v>
      </c>
    </row>
    <row r="16" spans="1:17" ht="15">
      <c r="A16" s="366"/>
      <c r="B16" s="366"/>
      <c r="C16" s="370"/>
      <c r="D16" s="521"/>
      <c r="E16" s="521"/>
      <c r="F16" s="519"/>
      <c r="G16" s="519"/>
      <c r="H16" s="519"/>
    </row>
    <row r="17" spans="1:17" ht="15">
      <c r="A17" s="366" t="s">
        <v>775</v>
      </c>
      <c r="B17" s="366"/>
      <c r="C17" s="366"/>
      <c r="D17" s="366"/>
      <c r="E17" s="366"/>
      <c r="F17" s="366"/>
      <c r="G17" s="366"/>
      <c r="H17" s="366"/>
    </row>
    <row r="18" spans="1:17" ht="15">
      <c r="A18" s="366" t="s">
        <v>776</v>
      </c>
      <c r="B18" s="366"/>
      <c r="C18" s="366"/>
      <c r="D18" s="366"/>
      <c r="E18" s="366"/>
      <c r="F18" s="366"/>
      <c r="G18" s="366"/>
      <c r="H18" s="366"/>
    </row>
    <row r="19" spans="1:17" ht="15">
      <c r="A19" s="366" t="s">
        <v>777</v>
      </c>
      <c r="B19" s="366"/>
      <c r="C19" s="366"/>
      <c r="D19" s="366"/>
      <c r="E19" s="366"/>
      <c r="F19" s="366"/>
      <c r="G19" s="366"/>
      <c r="H19" s="366"/>
    </row>
    <row r="20" spans="1:17" s="767" customFormat="1" ht="15">
      <c r="A20" s="366"/>
      <c r="B20" s="366"/>
      <c r="C20" s="366"/>
      <c r="D20" s="366"/>
      <c r="E20" s="366"/>
      <c r="F20" s="366"/>
      <c r="G20" s="366"/>
      <c r="H20" s="366"/>
    </row>
    <row r="21" spans="1:17" s="767" customFormat="1" ht="15">
      <c r="A21" s="366"/>
      <c r="B21" s="366"/>
      <c r="C21" s="366"/>
      <c r="D21" s="366"/>
      <c r="E21" s="366"/>
      <c r="F21" s="366"/>
      <c r="G21" s="366"/>
      <c r="H21" s="366"/>
    </row>
    <row r="22" spans="1:17">
      <c r="A22" s="647"/>
      <c r="B22" s="324"/>
      <c r="C22" s="324"/>
      <c r="D22" s="1219"/>
      <c r="E22" s="1219"/>
      <c r="F22" s="330"/>
      <c r="G22" s="330"/>
      <c r="H22" s="772"/>
      <c r="I22" s="330"/>
      <c r="J22" s="330"/>
      <c r="K22" s="330"/>
      <c r="L22" s="330"/>
    </row>
    <row r="23" spans="1:17">
      <c r="A23" s="647">
        <v>9</v>
      </c>
      <c r="B23" s="324" t="s">
        <v>96</v>
      </c>
      <c r="C23" s="324"/>
      <c r="D23" s="1219"/>
      <c r="E23" s="1219"/>
      <c r="F23" s="1219"/>
      <c r="G23" s="1219"/>
      <c r="H23" s="772"/>
      <c r="I23" s="1219"/>
      <c r="J23" s="1219"/>
      <c r="K23" s="1219"/>
      <c r="L23" s="1219"/>
    </row>
    <row r="24" spans="1:17">
      <c r="A24" s="647">
        <v>10</v>
      </c>
      <c r="B24" s="558"/>
      <c r="C24" s="324"/>
      <c r="D24" s="330"/>
      <c r="E24" s="330"/>
      <c r="F24" s="333"/>
      <c r="G24" s="330"/>
      <c r="H24" s="330"/>
      <c r="I24" s="330"/>
      <c r="J24" s="330"/>
      <c r="K24" s="330"/>
      <c r="L24" s="330"/>
    </row>
    <row r="25" spans="1:17">
      <c r="A25" s="490"/>
      <c r="B25" s="561" t="s">
        <v>75</v>
      </c>
      <c r="C25" s="561" t="s">
        <v>76</v>
      </c>
      <c r="D25" s="781" t="s">
        <v>77</v>
      </c>
      <c r="E25" s="782" t="s">
        <v>78</v>
      </c>
      <c r="F25" s="782" t="s">
        <v>79</v>
      </c>
      <c r="G25" s="782" t="s">
        <v>80</v>
      </c>
      <c r="H25" s="782" t="s">
        <v>81</v>
      </c>
      <c r="I25" s="782" t="s">
        <v>83</v>
      </c>
      <c r="J25" s="782" t="s">
        <v>84</v>
      </c>
      <c r="K25" s="782" t="s">
        <v>85</v>
      </c>
      <c r="L25" s="782" t="s">
        <v>162</v>
      </c>
      <c r="M25" s="783" t="s">
        <v>857</v>
      </c>
      <c r="N25" s="783" t="s">
        <v>200</v>
      </c>
      <c r="O25" s="784" t="s">
        <v>784</v>
      </c>
      <c r="P25" s="765" t="s">
        <v>203</v>
      </c>
      <c r="Q25" s="766" t="s">
        <v>204</v>
      </c>
    </row>
    <row r="26" spans="1:17">
      <c r="A26" s="647"/>
      <c r="B26" s="559"/>
      <c r="C26" s="555"/>
      <c r="D26" s="770"/>
      <c r="E26" s="772"/>
      <c r="F26" s="772"/>
      <c r="G26" s="490"/>
      <c r="H26" s="772"/>
      <c r="I26" s="330"/>
      <c r="J26" s="772"/>
      <c r="K26" s="330"/>
      <c r="L26" s="330"/>
      <c r="M26" s="545"/>
      <c r="N26" s="545"/>
      <c r="O26" s="776"/>
      <c r="P26" s="788"/>
      <c r="Q26" s="789"/>
    </row>
    <row r="27" spans="1:17">
      <c r="A27" s="647"/>
      <c r="B27" s="560"/>
      <c r="C27" s="562"/>
      <c r="D27" s="770"/>
      <c r="E27" s="772"/>
      <c r="F27" s="772"/>
      <c r="G27" s="772"/>
      <c r="H27" s="772"/>
      <c r="I27" s="772"/>
      <c r="J27" s="772"/>
      <c r="K27" s="772"/>
      <c r="L27" s="772"/>
      <c r="M27" s="774"/>
      <c r="N27" s="774"/>
      <c r="O27" s="651"/>
      <c r="P27" s="650"/>
      <c r="Q27" s="562"/>
    </row>
    <row r="28" spans="1:17">
      <c r="A28" s="647"/>
      <c r="B28" s="562" t="s">
        <v>642</v>
      </c>
      <c r="C28" s="562"/>
      <c r="D28" s="1218" t="s">
        <v>858</v>
      </c>
      <c r="E28" s="1219"/>
      <c r="F28" s="1219"/>
      <c r="G28" s="1219"/>
      <c r="H28" s="1219"/>
      <c r="I28" s="1219"/>
      <c r="J28" s="1219"/>
      <c r="K28" s="1219"/>
      <c r="L28" s="1219"/>
      <c r="M28" s="1219"/>
      <c r="N28" s="1219"/>
      <c r="O28" s="1220"/>
      <c r="P28" s="650" t="s">
        <v>502</v>
      </c>
      <c r="Q28" s="562" t="s">
        <v>502</v>
      </c>
    </row>
    <row r="29" spans="1:17">
      <c r="A29" s="647"/>
      <c r="B29" s="557" t="s">
        <v>634</v>
      </c>
      <c r="C29" s="557" t="s">
        <v>635</v>
      </c>
      <c r="D29" s="815" t="s">
        <v>105</v>
      </c>
      <c r="E29" s="816" t="s">
        <v>104</v>
      </c>
      <c r="F29" s="817" t="s">
        <v>103</v>
      </c>
      <c r="G29" s="817" t="s">
        <v>95</v>
      </c>
      <c r="H29" s="816" t="s">
        <v>92</v>
      </c>
      <c r="I29" s="816" t="s">
        <v>145</v>
      </c>
      <c r="J29" s="816" t="s">
        <v>102</v>
      </c>
      <c r="K29" s="816" t="s">
        <v>101</v>
      </c>
      <c r="L29" s="816" t="s">
        <v>100</v>
      </c>
      <c r="M29" s="818" t="s">
        <v>106</v>
      </c>
      <c r="N29" s="818" t="s">
        <v>99</v>
      </c>
      <c r="O29" s="804" t="s">
        <v>98</v>
      </c>
      <c r="P29" s="803" t="s">
        <v>859</v>
      </c>
      <c r="Q29" s="557" t="s">
        <v>743</v>
      </c>
    </row>
    <row r="30" spans="1:17">
      <c r="A30" s="647">
        <v>11</v>
      </c>
      <c r="B30" s="560" t="s">
        <v>507</v>
      </c>
      <c r="C30" s="560"/>
      <c r="D30" s="771"/>
      <c r="E30" s="773"/>
      <c r="F30" s="773"/>
      <c r="G30" s="773"/>
      <c r="H30" s="773"/>
      <c r="I30" s="82"/>
      <c r="J30" s="82"/>
      <c r="K30" s="82"/>
      <c r="L30" s="82"/>
      <c r="M30" s="545"/>
      <c r="N30" s="545"/>
      <c r="O30" s="776"/>
      <c r="P30" s="785"/>
      <c r="Q30" s="790"/>
    </row>
    <row r="31" spans="1:17">
      <c r="A31" s="647" t="s">
        <v>854</v>
      </c>
      <c r="B31" s="584"/>
      <c r="C31" s="584"/>
      <c r="D31" s="659"/>
      <c r="E31" s="593"/>
      <c r="F31" s="593"/>
      <c r="G31" s="593"/>
      <c r="H31" s="593"/>
      <c r="I31" s="593"/>
      <c r="J31" s="593"/>
      <c r="K31" s="775"/>
      <c r="L31" s="775"/>
      <c r="M31" s="740"/>
      <c r="N31" s="740"/>
      <c r="O31" s="777"/>
      <c r="P31" s="786">
        <f>+H15</f>
        <v>6.9142857142857148E-3</v>
      </c>
      <c r="Q31" s="819">
        <f>+P31*(D31+E31*0.91667+F31*0.83333+G31*0.75+H31*0.66667+I31*7/12+J31*6/12+K31*5/12+L31*4/12+M31*3/12+N31*2/12+O31*1/12)+P31*1.5*SUM(D31:O31)</f>
        <v>0</v>
      </c>
    </row>
    <row r="32" spans="1:17">
      <c r="A32" s="647" t="s">
        <v>855</v>
      </c>
      <c r="B32" s="584"/>
      <c r="C32" s="584"/>
      <c r="D32" s="659"/>
      <c r="E32" s="593"/>
      <c r="F32" s="593"/>
      <c r="G32" s="593"/>
      <c r="H32" s="593"/>
      <c r="I32" s="593"/>
      <c r="J32" s="593"/>
      <c r="K32" s="775"/>
      <c r="L32" s="775"/>
      <c r="M32" s="740"/>
      <c r="N32" s="740"/>
      <c r="O32" s="777"/>
      <c r="P32" s="786">
        <f>+P31</f>
        <v>6.9142857142857148E-3</v>
      </c>
      <c r="Q32" s="819">
        <f t="shared" ref="Q32:Q49" si="0">+P32*(D32+E32*0.91667+F32*0.83333+G32*0.75+H32*0.66667+I32*7/12+J32*6/12+K32*5/12+L32*4/12+M32*3/12+N32*2/12+O32*1/12)+P32*1.5*SUM(D32:O32)</f>
        <v>0</v>
      </c>
    </row>
    <row r="33" spans="1:17">
      <c r="A33" s="647" t="s">
        <v>856</v>
      </c>
      <c r="B33" s="584"/>
      <c r="C33" s="584"/>
      <c r="D33" s="659"/>
      <c r="E33" s="593"/>
      <c r="F33" s="593"/>
      <c r="G33" s="593"/>
      <c r="H33" s="593"/>
      <c r="I33" s="593"/>
      <c r="J33" s="593"/>
      <c r="K33" s="775"/>
      <c r="L33" s="775"/>
      <c r="M33" s="740"/>
      <c r="N33" s="740"/>
      <c r="O33" s="777"/>
      <c r="P33" s="786">
        <f t="shared" ref="P33:P49" si="1">+P32</f>
        <v>6.9142857142857148E-3</v>
      </c>
      <c r="Q33" s="819">
        <f t="shared" si="0"/>
        <v>0</v>
      </c>
    </row>
    <row r="34" spans="1:17">
      <c r="A34" s="647" t="s">
        <v>501</v>
      </c>
      <c r="B34" s="584"/>
      <c r="C34" s="584"/>
      <c r="D34" s="659"/>
      <c r="E34" s="593"/>
      <c r="F34" s="593"/>
      <c r="G34" s="593"/>
      <c r="H34" s="593"/>
      <c r="I34" s="593"/>
      <c r="J34" s="593"/>
      <c r="K34" s="775"/>
      <c r="L34" s="775"/>
      <c r="M34" s="740"/>
      <c r="N34" s="740"/>
      <c r="O34" s="777"/>
      <c r="P34" s="786">
        <f t="shared" si="1"/>
        <v>6.9142857142857148E-3</v>
      </c>
      <c r="Q34" s="819">
        <f t="shared" si="0"/>
        <v>0</v>
      </c>
    </row>
    <row r="35" spans="1:17">
      <c r="A35" s="647"/>
      <c r="B35" s="584"/>
      <c r="C35" s="584"/>
      <c r="D35" s="659"/>
      <c r="E35" s="593"/>
      <c r="F35" s="593"/>
      <c r="G35" s="593"/>
      <c r="H35" s="593"/>
      <c r="I35" s="593"/>
      <c r="J35" s="593"/>
      <c r="K35" s="775"/>
      <c r="L35" s="775"/>
      <c r="M35" s="740"/>
      <c r="N35" s="740"/>
      <c r="O35" s="777"/>
      <c r="P35" s="786">
        <f t="shared" si="1"/>
        <v>6.9142857142857148E-3</v>
      </c>
      <c r="Q35" s="819">
        <f t="shared" si="0"/>
        <v>0</v>
      </c>
    </row>
    <row r="36" spans="1:17">
      <c r="A36" s="647"/>
      <c r="B36" s="584"/>
      <c r="C36" s="584"/>
      <c r="D36" s="659"/>
      <c r="E36" s="593"/>
      <c r="F36" s="593"/>
      <c r="G36" s="593"/>
      <c r="H36" s="593"/>
      <c r="I36" s="593"/>
      <c r="J36" s="593"/>
      <c r="K36" s="775"/>
      <c r="L36" s="775"/>
      <c r="M36" s="740"/>
      <c r="N36" s="740"/>
      <c r="O36" s="777"/>
      <c r="P36" s="786">
        <f t="shared" si="1"/>
        <v>6.9142857142857148E-3</v>
      </c>
      <c r="Q36" s="819">
        <f t="shared" si="0"/>
        <v>0</v>
      </c>
    </row>
    <row r="37" spans="1:17">
      <c r="A37" s="647"/>
      <c r="B37" s="584"/>
      <c r="C37" s="584"/>
      <c r="D37" s="659"/>
      <c r="E37" s="593"/>
      <c r="F37" s="593"/>
      <c r="G37" s="593"/>
      <c r="H37" s="593"/>
      <c r="I37" s="593"/>
      <c r="J37" s="593"/>
      <c r="K37" s="775"/>
      <c r="L37" s="775"/>
      <c r="M37" s="740"/>
      <c r="N37" s="740"/>
      <c r="O37" s="777"/>
      <c r="P37" s="786">
        <f t="shared" si="1"/>
        <v>6.9142857142857148E-3</v>
      </c>
      <c r="Q37" s="819">
        <f t="shared" si="0"/>
        <v>0</v>
      </c>
    </row>
    <row r="38" spans="1:17">
      <c r="A38" s="647"/>
      <c r="B38" s="584"/>
      <c r="C38" s="584"/>
      <c r="D38" s="659"/>
      <c r="E38" s="593"/>
      <c r="F38" s="593"/>
      <c r="G38" s="593"/>
      <c r="H38" s="593"/>
      <c r="I38" s="593"/>
      <c r="J38" s="593"/>
      <c r="K38" s="775"/>
      <c r="L38" s="775"/>
      <c r="M38" s="740"/>
      <c r="N38" s="740"/>
      <c r="O38" s="777"/>
      <c r="P38" s="786">
        <f t="shared" si="1"/>
        <v>6.9142857142857148E-3</v>
      </c>
      <c r="Q38" s="819">
        <f t="shared" si="0"/>
        <v>0</v>
      </c>
    </row>
    <row r="39" spans="1:17">
      <c r="A39" s="647"/>
      <c r="B39" s="584"/>
      <c r="C39" s="584"/>
      <c r="D39" s="659"/>
      <c r="E39" s="593"/>
      <c r="F39" s="593"/>
      <c r="G39" s="593"/>
      <c r="H39" s="593"/>
      <c r="I39" s="593"/>
      <c r="J39" s="593"/>
      <c r="K39" s="775"/>
      <c r="L39" s="775"/>
      <c r="M39" s="740"/>
      <c r="N39" s="740"/>
      <c r="O39" s="777"/>
      <c r="P39" s="786">
        <f t="shared" si="1"/>
        <v>6.9142857142857148E-3</v>
      </c>
      <c r="Q39" s="819">
        <f t="shared" si="0"/>
        <v>0</v>
      </c>
    </row>
    <row r="40" spans="1:17">
      <c r="A40" s="647"/>
      <c r="B40" s="584"/>
      <c r="C40" s="584"/>
      <c r="D40" s="659"/>
      <c r="E40" s="593"/>
      <c r="F40" s="593"/>
      <c r="G40" s="593"/>
      <c r="H40" s="593"/>
      <c r="I40" s="593"/>
      <c r="J40" s="593"/>
      <c r="K40" s="775"/>
      <c r="L40" s="775"/>
      <c r="M40" s="740"/>
      <c r="N40" s="740"/>
      <c r="O40" s="777"/>
      <c r="P40" s="786">
        <f t="shared" si="1"/>
        <v>6.9142857142857148E-3</v>
      </c>
      <c r="Q40" s="819">
        <f t="shared" si="0"/>
        <v>0</v>
      </c>
    </row>
    <row r="41" spans="1:17">
      <c r="A41" s="647"/>
      <c r="B41" s="584"/>
      <c r="C41" s="584"/>
      <c r="D41" s="659"/>
      <c r="E41" s="593"/>
      <c r="F41" s="593"/>
      <c r="G41" s="593"/>
      <c r="H41" s="593"/>
      <c r="I41" s="593"/>
      <c r="J41" s="593"/>
      <c r="K41" s="775"/>
      <c r="L41" s="775"/>
      <c r="M41" s="740"/>
      <c r="N41" s="740"/>
      <c r="O41" s="777"/>
      <c r="P41" s="786">
        <f t="shared" si="1"/>
        <v>6.9142857142857148E-3</v>
      </c>
      <c r="Q41" s="819">
        <f t="shared" si="0"/>
        <v>0</v>
      </c>
    </row>
    <row r="42" spans="1:17">
      <c r="A42" s="647"/>
      <c r="B42" s="584"/>
      <c r="C42" s="584"/>
      <c r="D42" s="659"/>
      <c r="E42" s="593"/>
      <c r="F42" s="593"/>
      <c r="G42" s="593"/>
      <c r="H42" s="593"/>
      <c r="I42" s="593"/>
      <c r="J42" s="593"/>
      <c r="K42" s="775"/>
      <c r="L42" s="775"/>
      <c r="M42" s="740"/>
      <c r="N42" s="740"/>
      <c r="O42" s="777"/>
      <c r="P42" s="786">
        <f t="shared" si="1"/>
        <v>6.9142857142857148E-3</v>
      </c>
      <c r="Q42" s="819">
        <f t="shared" si="0"/>
        <v>0</v>
      </c>
    </row>
    <row r="43" spans="1:17">
      <c r="A43" s="647"/>
      <c r="B43" s="584"/>
      <c r="C43" s="584"/>
      <c r="D43" s="659"/>
      <c r="E43" s="593"/>
      <c r="F43" s="593"/>
      <c r="G43" s="593"/>
      <c r="H43" s="593"/>
      <c r="I43" s="593"/>
      <c r="J43" s="593"/>
      <c r="K43" s="775"/>
      <c r="L43" s="775"/>
      <c r="M43" s="740"/>
      <c r="N43" s="740"/>
      <c r="O43" s="777"/>
      <c r="P43" s="786">
        <f t="shared" si="1"/>
        <v>6.9142857142857148E-3</v>
      </c>
      <c r="Q43" s="819">
        <f t="shared" si="0"/>
        <v>0</v>
      </c>
    </row>
    <row r="44" spans="1:17">
      <c r="A44" s="647"/>
      <c r="B44" s="584"/>
      <c r="C44" s="584"/>
      <c r="D44" s="659"/>
      <c r="E44" s="593"/>
      <c r="F44" s="593"/>
      <c r="G44" s="593"/>
      <c r="H44" s="593"/>
      <c r="I44" s="593"/>
      <c r="J44" s="593"/>
      <c r="K44" s="775"/>
      <c r="L44" s="775"/>
      <c r="M44" s="740"/>
      <c r="N44" s="740"/>
      <c r="O44" s="777"/>
      <c r="P44" s="786">
        <f t="shared" si="1"/>
        <v>6.9142857142857148E-3</v>
      </c>
      <c r="Q44" s="819">
        <f t="shared" si="0"/>
        <v>0</v>
      </c>
    </row>
    <row r="45" spans="1:17">
      <c r="A45" s="647"/>
      <c r="B45" s="584"/>
      <c r="C45" s="584"/>
      <c r="D45" s="659"/>
      <c r="E45" s="593"/>
      <c r="F45" s="593"/>
      <c r="G45" s="593"/>
      <c r="H45" s="593"/>
      <c r="I45" s="593"/>
      <c r="J45" s="593"/>
      <c r="K45" s="775"/>
      <c r="L45" s="775"/>
      <c r="M45" s="740"/>
      <c r="N45" s="740"/>
      <c r="O45" s="777"/>
      <c r="P45" s="786">
        <f t="shared" si="1"/>
        <v>6.9142857142857148E-3</v>
      </c>
      <c r="Q45" s="819">
        <f t="shared" si="0"/>
        <v>0</v>
      </c>
    </row>
    <row r="46" spans="1:17">
      <c r="A46" s="647"/>
      <c r="B46" s="584"/>
      <c r="C46" s="584"/>
      <c r="D46" s="659"/>
      <c r="E46" s="593"/>
      <c r="F46" s="593"/>
      <c r="G46" s="593"/>
      <c r="H46" s="593"/>
      <c r="I46" s="593"/>
      <c r="J46" s="593"/>
      <c r="K46" s="775"/>
      <c r="L46" s="775"/>
      <c r="M46" s="740"/>
      <c r="N46" s="740"/>
      <c r="O46" s="777"/>
      <c r="P46" s="786">
        <f t="shared" si="1"/>
        <v>6.9142857142857148E-3</v>
      </c>
      <c r="Q46" s="819">
        <f t="shared" si="0"/>
        <v>0</v>
      </c>
    </row>
    <row r="47" spans="1:17">
      <c r="A47" s="647"/>
      <c r="B47" s="584"/>
      <c r="C47" s="584"/>
      <c r="D47" s="659"/>
      <c r="E47" s="593"/>
      <c r="F47" s="593"/>
      <c r="G47" s="593"/>
      <c r="H47" s="593"/>
      <c r="I47" s="593"/>
      <c r="J47" s="593"/>
      <c r="K47" s="775"/>
      <c r="L47" s="775"/>
      <c r="M47" s="740"/>
      <c r="N47" s="740"/>
      <c r="O47" s="777"/>
      <c r="P47" s="786">
        <f t="shared" si="1"/>
        <v>6.9142857142857148E-3</v>
      </c>
      <c r="Q47" s="819">
        <f t="shared" si="0"/>
        <v>0</v>
      </c>
    </row>
    <row r="48" spans="1:17">
      <c r="A48" s="647"/>
      <c r="B48" s="584"/>
      <c r="C48" s="584"/>
      <c r="D48" s="659"/>
      <c r="E48" s="593"/>
      <c r="F48" s="593"/>
      <c r="G48" s="593"/>
      <c r="H48" s="593"/>
      <c r="I48" s="593"/>
      <c r="J48" s="593"/>
      <c r="K48" s="775"/>
      <c r="L48" s="775"/>
      <c r="M48" s="740"/>
      <c r="N48" s="740"/>
      <c r="O48" s="777"/>
      <c r="P48" s="786">
        <f t="shared" si="1"/>
        <v>6.9142857142857148E-3</v>
      </c>
      <c r="Q48" s="819">
        <f t="shared" si="0"/>
        <v>0</v>
      </c>
    </row>
    <row r="49" spans="1:17">
      <c r="A49" s="647"/>
      <c r="B49" s="584"/>
      <c r="C49" s="584"/>
      <c r="D49" s="659"/>
      <c r="E49" s="593"/>
      <c r="F49" s="593"/>
      <c r="G49" s="593"/>
      <c r="H49" s="593"/>
      <c r="I49" s="593"/>
      <c r="J49" s="593"/>
      <c r="K49" s="775"/>
      <c r="L49" s="775"/>
      <c r="M49" s="740"/>
      <c r="N49" s="740"/>
      <c r="O49" s="777"/>
      <c r="P49" s="786">
        <f t="shared" si="1"/>
        <v>6.9142857142857148E-3</v>
      </c>
      <c r="Q49" s="819">
        <f t="shared" si="0"/>
        <v>0</v>
      </c>
    </row>
    <row r="50" spans="1:17">
      <c r="A50" s="647"/>
      <c r="B50" s="563"/>
      <c r="C50" s="563"/>
      <c r="D50" s="663"/>
      <c r="E50" s="778"/>
      <c r="F50" s="334"/>
      <c r="G50" s="778"/>
      <c r="H50" s="335"/>
      <c r="I50" s="334"/>
      <c r="J50" s="334"/>
      <c r="K50" s="334"/>
      <c r="L50" s="334"/>
      <c r="M50" s="779"/>
      <c r="N50" s="779"/>
      <c r="O50" s="780"/>
      <c r="P50" s="787"/>
      <c r="Q50" s="791"/>
    </row>
    <row r="51" spans="1:17">
      <c r="A51" s="647"/>
      <c r="B51" s="324"/>
      <c r="C51" s="324"/>
      <c r="D51" s="773"/>
      <c r="E51" s="773"/>
      <c r="F51" s="773"/>
      <c r="G51" s="773"/>
      <c r="H51" s="773"/>
      <c r="I51" s="773"/>
      <c r="J51" s="773"/>
      <c r="K51" s="773"/>
      <c r="L51" s="773"/>
    </row>
    <row r="52" spans="1:17">
      <c r="A52" s="647"/>
      <c r="B52" s="324" t="s">
        <v>600</v>
      </c>
      <c r="C52" s="324"/>
      <c r="D52" s="665"/>
      <c r="E52" s="665"/>
      <c r="F52" s="665"/>
      <c r="G52" s="665"/>
      <c r="H52" s="665"/>
      <c r="I52" s="665"/>
      <c r="J52" s="665"/>
      <c r="K52" s="665"/>
      <c r="L52" s="665"/>
    </row>
    <row r="53" spans="1:17">
      <c r="A53" s="647"/>
      <c r="B53" s="324" t="s">
        <v>866</v>
      </c>
      <c r="C53" s="324"/>
      <c r="D53" s="665"/>
      <c r="E53" s="665"/>
      <c r="F53" s="665"/>
      <c r="G53" s="665"/>
      <c r="H53" s="134"/>
      <c r="I53" s="134"/>
      <c r="J53" s="134"/>
      <c r="K53" s="134"/>
      <c r="L53" s="665"/>
    </row>
    <row r="54" spans="1:17">
      <c r="A54" s="647"/>
      <c r="B54" s="324" t="s">
        <v>971</v>
      </c>
      <c r="C54" s="324"/>
      <c r="D54" s="665"/>
      <c r="E54" s="665"/>
      <c r="F54" s="665"/>
      <c r="G54" s="665"/>
      <c r="H54" s="134"/>
      <c r="I54" s="134"/>
      <c r="J54" s="134"/>
      <c r="K54" s="134"/>
      <c r="L54" s="665"/>
    </row>
    <row r="55" spans="1:17">
      <c r="B55" s="767" t="s">
        <v>972</v>
      </c>
    </row>
    <row r="68" ht="24" customHeight="1"/>
  </sheetData>
  <customSheetViews>
    <customSheetView guid="{F04A2B9A-C6FE-4FEB-AD1E-2CF9AC309BE4}" scale="60" showPageBreaks="1" view="pageBreakPreview">
      <selection activeCell="G20" sqref="G20"/>
      <pageMargins left="0.7" right="0.7" top="0.75" bottom="0.75" header="0.3" footer="0.3"/>
      <pageSetup scale="79" orientation="landscape" r:id="rId1"/>
    </customSheetView>
  </customSheetViews>
  <mergeCells count="6">
    <mergeCell ref="D28:O28"/>
    <mergeCell ref="E5:F5"/>
    <mergeCell ref="D22:E22"/>
    <mergeCell ref="D23:E23"/>
    <mergeCell ref="F23:G23"/>
    <mergeCell ref="I23:L23"/>
  </mergeCells>
  <phoneticPr fontId="0" type="noConversion"/>
  <pageMargins left="0.25" right="0.25" top="0.75" bottom="0.75" header="0.3" footer="0.3"/>
  <pageSetup scale="69" fitToWidth="0" orientation="landscape" r:id="rId2"/>
  <customProperties>
    <customPr name="_pios_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Q68"/>
  <sheetViews>
    <sheetView workbookViewId="0"/>
  </sheetViews>
  <sheetFormatPr defaultRowHeight="15"/>
  <cols>
    <col min="2" max="2" width="43.77734375" customWidth="1"/>
    <col min="3" max="3" width="15.5546875" customWidth="1"/>
    <col min="4" max="4" width="16.33203125" customWidth="1"/>
    <col min="5" max="6" width="12.109375" customWidth="1"/>
    <col min="7" max="8" width="11.88671875" bestFit="1" customWidth="1"/>
  </cols>
  <sheetData>
    <row r="1" spans="1:9" ht="15.75">
      <c r="A1" s="365"/>
      <c r="C1" s="449" t="s">
        <v>286</v>
      </c>
      <c r="I1" s="828" t="s">
        <v>891</v>
      </c>
    </row>
    <row r="2" spans="1:9">
      <c r="C2" s="448" t="s">
        <v>471</v>
      </c>
    </row>
    <row r="3" spans="1:9" ht="15.75">
      <c r="C3" s="449" t="str">
        <f>+'Attachment H'!D5</f>
        <v>Gridliance High Plains LLC</v>
      </c>
      <c r="G3" s="441"/>
      <c r="H3" s="441"/>
    </row>
    <row r="4" spans="1:9" ht="15.75">
      <c r="C4" s="440"/>
      <c r="G4" s="441"/>
      <c r="H4" s="441"/>
    </row>
    <row r="5" spans="1:9" ht="15.75">
      <c r="A5" s="431"/>
      <c r="B5" s="434" t="s">
        <v>468</v>
      </c>
      <c r="C5" s="433"/>
      <c r="D5" s="432"/>
      <c r="E5" s="432"/>
      <c r="F5" s="432"/>
      <c r="G5" s="442"/>
      <c r="H5" s="442"/>
    </row>
    <row r="6" spans="1:9" s="616" customFormat="1">
      <c r="A6" s="613"/>
      <c r="B6" s="614" t="s">
        <v>292</v>
      </c>
      <c r="C6" s="615"/>
      <c r="D6" s="614" t="s">
        <v>293</v>
      </c>
      <c r="E6" s="614" t="s">
        <v>294</v>
      </c>
      <c r="F6" s="614" t="s">
        <v>295</v>
      </c>
      <c r="G6" s="614" t="s">
        <v>297</v>
      </c>
      <c r="H6" s="614" t="s">
        <v>296</v>
      </c>
      <c r="I6" s="614" t="s">
        <v>298</v>
      </c>
    </row>
    <row r="7" spans="1:9">
      <c r="A7" s="431"/>
      <c r="B7" s="430"/>
      <c r="C7" s="430"/>
      <c r="D7" s="443"/>
      <c r="E7" s="443"/>
      <c r="F7" s="443"/>
      <c r="G7" s="443"/>
      <c r="H7" s="443"/>
    </row>
    <row r="8" spans="1:9">
      <c r="A8" s="617">
        <v>1</v>
      </c>
      <c r="B8" s="545"/>
      <c r="C8" s="618"/>
      <c r="D8" s="619" t="s">
        <v>695</v>
      </c>
      <c r="E8" s="644" t="s">
        <v>865</v>
      </c>
      <c r="F8" s="644" t="s">
        <v>865</v>
      </c>
      <c r="G8" s="644" t="s">
        <v>865</v>
      </c>
      <c r="H8" s="644" t="s">
        <v>865</v>
      </c>
      <c r="I8" s="620" t="s">
        <v>21</v>
      </c>
    </row>
    <row r="9" spans="1:9">
      <c r="A9" s="617">
        <v>2</v>
      </c>
      <c r="B9" s="621" t="s">
        <v>2</v>
      </c>
      <c r="C9" s="621"/>
      <c r="D9" s="54">
        <v>0</v>
      </c>
      <c r="E9" s="54">
        <v>0</v>
      </c>
      <c r="F9" s="54">
        <v>0</v>
      </c>
      <c r="G9" s="54">
        <v>0</v>
      </c>
      <c r="H9" s="54">
        <v>0</v>
      </c>
      <c r="I9" s="27"/>
    </row>
    <row r="10" spans="1:9">
      <c r="A10" s="617">
        <v>3</v>
      </c>
      <c r="B10" s="621" t="s">
        <v>597</v>
      </c>
      <c r="C10" s="621"/>
      <c r="D10" s="54">
        <v>0</v>
      </c>
      <c r="E10" s="54">
        <v>0</v>
      </c>
      <c r="F10" s="54">
        <v>0</v>
      </c>
      <c r="G10" s="54">
        <v>0</v>
      </c>
      <c r="H10" s="54">
        <v>0</v>
      </c>
      <c r="I10" s="27"/>
    </row>
    <row r="11" spans="1:9">
      <c r="A11" s="617">
        <v>4</v>
      </c>
      <c r="B11" s="621" t="s">
        <v>697</v>
      </c>
      <c r="C11" s="621"/>
      <c r="D11" s="54">
        <f>IF(D9=0,0,D9/D10)</f>
        <v>0</v>
      </c>
      <c r="E11" s="54">
        <f t="shared" ref="E11:H11" si="0">IF(E9=0,0,E9/E10)</f>
        <v>0</v>
      </c>
      <c r="F11" s="54">
        <f t="shared" si="0"/>
        <v>0</v>
      </c>
      <c r="G11" s="54">
        <f t="shared" si="0"/>
        <v>0</v>
      </c>
      <c r="H11" s="54">
        <f t="shared" si="0"/>
        <v>0</v>
      </c>
      <c r="I11" s="27"/>
    </row>
    <row r="12" spans="1:9">
      <c r="A12" s="617">
        <v>5</v>
      </c>
      <c r="B12" s="621" t="s">
        <v>693</v>
      </c>
      <c r="C12" s="621"/>
      <c r="D12" s="793">
        <v>0</v>
      </c>
      <c r="E12" s="793">
        <v>0</v>
      </c>
      <c r="F12" s="793">
        <v>0</v>
      </c>
      <c r="G12" s="793">
        <v>0</v>
      </c>
      <c r="H12" s="793">
        <v>0</v>
      </c>
      <c r="I12" s="27"/>
    </row>
    <row r="13" spans="1:9">
      <c r="A13" s="617">
        <v>6</v>
      </c>
      <c r="B13" s="621" t="s">
        <v>696</v>
      </c>
      <c r="C13" s="621"/>
      <c r="D13" s="710">
        <f>D11*D12</f>
        <v>0</v>
      </c>
      <c r="E13" s="710">
        <f>E11*E12</f>
        <v>0</v>
      </c>
      <c r="F13" s="710">
        <f>F11*F12</f>
        <v>0</v>
      </c>
      <c r="G13" s="710">
        <f>G11*G12</f>
        <v>0</v>
      </c>
      <c r="H13" s="710">
        <f>H11*H12</f>
        <v>0</v>
      </c>
      <c r="I13" s="27">
        <f>SUM(D13:H13)</f>
        <v>0</v>
      </c>
    </row>
    <row r="14" spans="1:9">
      <c r="A14" s="617">
        <v>7</v>
      </c>
      <c r="B14" s="621" t="s">
        <v>587</v>
      </c>
      <c r="C14" s="621"/>
      <c r="D14" s="710"/>
      <c r="E14" s="27"/>
      <c r="F14" s="27"/>
      <c r="G14" s="27"/>
      <c r="H14" s="27"/>
      <c r="I14" s="27"/>
    </row>
    <row r="15" spans="1:9">
      <c r="A15" s="545"/>
      <c r="B15" s="545"/>
      <c r="C15" s="15"/>
      <c r="D15" s="15"/>
      <c r="E15" s="15"/>
      <c r="F15" s="15"/>
      <c r="G15" s="15"/>
      <c r="H15" s="15"/>
      <c r="I15" s="15"/>
    </row>
    <row r="16" spans="1:9" ht="25.5">
      <c r="A16" s="305">
        <v>8</v>
      </c>
      <c r="B16" s="622" t="s">
        <v>673</v>
      </c>
      <c r="C16" s="15"/>
      <c r="D16" s="623"/>
      <c r="E16" s="623"/>
      <c r="F16" s="623"/>
      <c r="G16" s="623"/>
      <c r="H16" s="623"/>
      <c r="I16" s="18">
        <f>SUM(D16:H16)</f>
        <v>0</v>
      </c>
    </row>
    <row r="18" spans="1:17">
      <c r="A18" s="468" t="s">
        <v>73</v>
      </c>
      <c r="B18" s="468"/>
      <c r="C18" s="25"/>
      <c r="D18" s="25"/>
      <c r="E18" s="25"/>
      <c r="F18" s="25"/>
      <c r="G18" s="25"/>
      <c r="H18" s="25"/>
      <c r="I18" s="25"/>
      <c r="J18" s="25"/>
      <c r="K18" s="25"/>
      <c r="L18" s="25"/>
      <c r="M18" s="25"/>
      <c r="N18" s="25"/>
      <c r="O18" s="25"/>
      <c r="P18" s="25"/>
      <c r="Q18" s="25"/>
    </row>
    <row r="19" spans="1:17" ht="15.75" thickBot="1">
      <c r="A19" s="469" t="s">
        <v>74</v>
      </c>
      <c r="B19" s="468"/>
      <c r="C19" s="25"/>
      <c r="D19" s="25"/>
      <c r="E19" s="25"/>
      <c r="F19" s="25"/>
      <c r="G19" s="25"/>
      <c r="H19" s="25"/>
      <c r="I19" s="25"/>
      <c r="J19" s="25"/>
      <c r="K19" s="25"/>
      <c r="L19" s="25"/>
      <c r="M19" s="25"/>
      <c r="N19" s="25"/>
      <c r="O19" s="25"/>
      <c r="P19" s="25"/>
      <c r="Q19" s="25"/>
    </row>
    <row r="20" spans="1:17">
      <c r="A20" s="470" t="s">
        <v>75</v>
      </c>
      <c r="B20" s="633" t="s">
        <v>698</v>
      </c>
      <c r="C20" s="632"/>
      <c r="D20" s="632"/>
      <c r="E20" s="632"/>
      <c r="F20" s="632"/>
      <c r="G20" s="632"/>
      <c r="H20" s="632"/>
      <c r="I20" s="632"/>
      <c r="J20" s="632"/>
      <c r="K20" s="632"/>
      <c r="L20" s="632"/>
      <c r="M20" s="632"/>
      <c r="N20" s="632"/>
      <c r="O20" s="632"/>
      <c r="P20" s="632"/>
      <c r="Q20" s="632"/>
    </row>
    <row r="21" spans="1:17">
      <c r="A21" s="626"/>
      <c r="B21" s="627"/>
    </row>
    <row r="68" ht="24" customHeight="1"/>
  </sheetData>
  <phoneticPr fontId="0" type="noConversion"/>
  <pageMargins left="0.7" right="0.7" top="0.75" bottom="0.75" header="0.3" footer="0.3"/>
  <pageSetup scale="72" orientation="landscape"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L181"/>
  <sheetViews>
    <sheetView workbookViewId="0"/>
  </sheetViews>
  <sheetFormatPr defaultColWidth="8.88671875" defaultRowHeight="12.75"/>
  <cols>
    <col min="1" max="1" width="5.44140625" style="611" customWidth="1"/>
    <col min="2" max="2" width="21.44140625" style="323" customWidth="1"/>
    <col min="3" max="3" width="12.109375" style="323" bestFit="1" customWidth="1"/>
    <col min="4" max="4" width="12.109375" style="323" customWidth="1"/>
    <col min="5" max="5" width="11" style="323" customWidth="1"/>
    <col min="6" max="6" width="13.44140625" style="323" customWidth="1"/>
    <col min="7" max="7" width="14.109375" style="323" customWidth="1"/>
    <col min="8" max="8" width="12.33203125" style="323" customWidth="1"/>
    <col min="9" max="9" width="14.109375" style="323" customWidth="1"/>
    <col min="10" max="10" width="24.33203125" style="323" customWidth="1"/>
    <col min="11" max="11" width="7.21875" style="323" customWidth="1"/>
    <col min="12" max="12" width="12.21875" style="323" customWidth="1"/>
    <col min="13" max="13" width="8.109375" style="323" customWidth="1"/>
    <col min="14" max="14" width="7.6640625" style="323" bestFit="1" customWidth="1"/>
    <col min="15" max="15" width="11.6640625" style="323" bestFit="1" customWidth="1"/>
    <col min="16" max="16" width="10.88671875" style="323" bestFit="1" customWidth="1"/>
    <col min="17" max="16384" width="8.88671875" style="323"/>
  </cols>
  <sheetData>
    <row r="1" spans="1:11" s="760" customFormat="1">
      <c r="A1" s="611"/>
      <c r="J1" s="829" t="s">
        <v>891</v>
      </c>
    </row>
    <row r="2" spans="1:11" s="300" customFormat="1" ht="15" customHeight="1">
      <c r="A2" s="1224" t="s">
        <v>489</v>
      </c>
      <c r="B2" s="1224"/>
      <c r="C2" s="1224"/>
      <c r="D2" s="1224"/>
      <c r="E2" s="1224"/>
      <c r="F2" s="1224"/>
      <c r="G2" s="1224"/>
      <c r="H2" s="1224"/>
      <c r="I2" s="1224"/>
      <c r="J2" s="1224"/>
    </row>
    <row r="3" spans="1:11" s="300" customFormat="1">
      <c r="A3" s="1224" t="s">
        <v>494</v>
      </c>
      <c r="B3" s="1224"/>
      <c r="C3" s="1224"/>
      <c r="D3" s="1224"/>
      <c r="E3" s="1224"/>
      <c r="F3" s="1224"/>
      <c r="G3" s="1224"/>
      <c r="H3" s="1224"/>
      <c r="I3" s="1224"/>
      <c r="J3" s="1224"/>
    </row>
    <row r="4" spans="1:11" s="300" customFormat="1" ht="15" customHeight="1">
      <c r="A4" s="1225" t="str">
        <f>+'Attachment H'!D5</f>
        <v>Gridliance High Plains LLC</v>
      </c>
      <c r="B4" s="1225"/>
      <c r="C4" s="1225"/>
      <c r="D4" s="1225"/>
      <c r="E4" s="1225"/>
      <c r="F4" s="1225"/>
      <c r="G4" s="1225"/>
      <c r="H4" s="1225"/>
      <c r="I4" s="1225"/>
      <c r="J4" s="1225"/>
      <c r="K4" s="304"/>
    </row>
    <row r="5" spans="1:11" s="300" customFormat="1">
      <c r="A5" s="585"/>
      <c r="B5" s="304"/>
      <c r="C5" s="304"/>
      <c r="D5" s="304"/>
      <c r="E5" s="304"/>
      <c r="F5" s="338"/>
      <c r="G5" s="304"/>
      <c r="H5" s="304"/>
      <c r="I5" s="304"/>
      <c r="J5" s="304"/>
      <c r="K5" s="304"/>
    </row>
    <row r="6" spans="1:11" s="300" customFormat="1">
      <c r="A6" s="585"/>
      <c r="B6" s="304" t="s">
        <v>650</v>
      </c>
      <c r="C6" s="304"/>
      <c r="D6" s="304"/>
      <c r="E6" s="304"/>
      <c r="F6" s="338"/>
      <c r="G6" s="304"/>
      <c r="H6" s="304"/>
      <c r="I6" s="304"/>
      <c r="J6" s="304"/>
      <c r="K6" s="304"/>
    </row>
    <row r="7" spans="1:11" s="300" customFormat="1">
      <c r="A7" s="585"/>
      <c r="B7" s="304" t="s">
        <v>163</v>
      </c>
      <c r="C7" s="304"/>
      <c r="D7" s="304"/>
      <c r="E7" s="304"/>
      <c r="F7" s="338"/>
      <c r="G7" s="304"/>
      <c r="H7" s="304"/>
      <c r="I7" s="304"/>
      <c r="J7" s="304"/>
      <c r="K7" s="304"/>
    </row>
    <row r="8" spans="1:11" s="300" customFormat="1">
      <c r="A8" s="585"/>
      <c r="B8" s="304" t="s">
        <v>164</v>
      </c>
      <c r="C8" s="304"/>
      <c r="D8" s="304"/>
      <c r="E8" s="304"/>
      <c r="F8" s="338"/>
      <c r="G8" s="304"/>
      <c r="H8" s="304"/>
      <c r="I8" s="304"/>
      <c r="J8" s="304"/>
      <c r="K8" s="304"/>
    </row>
    <row r="9" spans="1:11" s="300" customFormat="1">
      <c r="A9" s="585"/>
      <c r="B9" s="304"/>
      <c r="C9" s="304"/>
      <c r="D9" s="304"/>
      <c r="E9" s="304"/>
      <c r="F9" s="338"/>
      <c r="G9" s="304"/>
      <c r="H9" s="304"/>
      <c r="I9" s="304"/>
      <c r="J9" s="304"/>
      <c r="K9" s="304"/>
    </row>
    <row r="10" spans="1:11" s="300" customFormat="1" ht="13.5" thickBot="1">
      <c r="A10" s="480"/>
      <c r="B10" s="304" t="s">
        <v>839</v>
      </c>
      <c r="C10" s="304"/>
      <c r="D10" s="304"/>
      <c r="E10" s="304"/>
      <c r="F10" s="304"/>
      <c r="G10" s="304"/>
      <c r="H10" s="304"/>
      <c r="I10" s="304"/>
      <c r="J10" s="304"/>
      <c r="K10" s="304"/>
    </row>
    <row r="11" spans="1:11" s="300" customFormat="1">
      <c r="A11" s="480"/>
      <c r="B11" s="339"/>
      <c r="C11" s="307"/>
      <c r="D11" s="307"/>
      <c r="E11" s="307"/>
      <c r="F11" s="319"/>
      <c r="G11" s="304"/>
      <c r="H11" s="304"/>
      <c r="I11" s="304"/>
      <c r="J11" s="304"/>
      <c r="K11" s="304"/>
    </row>
    <row r="12" spans="1:11" s="300" customFormat="1" ht="13.5" thickBot="1">
      <c r="A12" s="480">
        <v>1</v>
      </c>
      <c r="B12" s="311" t="s">
        <v>108</v>
      </c>
      <c r="C12" s="340"/>
      <c r="D12" s="340"/>
      <c r="E12" s="340"/>
      <c r="F12" s="341">
        <v>0</v>
      </c>
      <c r="G12" s="304"/>
      <c r="H12" s="1226"/>
      <c r="I12" s="1226"/>
      <c r="J12" s="304"/>
      <c r="K12" s="304"/>
    </row>
    <row r="13" spans="1:11" s="300" customFormat="1" ht="13.5" thickBot="1">
      <c r="A13" s="480"/>
      <c r="B13" s="758" t="s">
        <v>840</v>
      </c>
      <c r="D13" s="304"/>
      <c r="E13" s="304"/>
      <c r="F13" s="342"/>
      <c r="G13" s="304"/>
      <c r="H13" s="343"/>
      <c r="I13" s="301"/>
      <c r="J13" s="304"/>
      <c r="K13" s="304"/>
    </row>
    <row r="14" spans="1:11" s="300" customFormat="1">
      <c r="A14" s="480">
        <v>2</v>
      </c>
      <c r="B14" s="339" t="s">
        <v>651</v>
      </c>
      <c r="C14" s="307"/>
      <c r="D14" s="307"/>
      <c r="E14" s="307"/>
      <c r="F14" s="302" t="e">
        <f>ROUND(XIRR(J55:J71,B55:B71,0.08),4)</f>
        <v>#NUM!</v>
      </c>
      <c r="G14" s="478"/>
      <c r="H14" s="303"/>
      <c r="I14" s="303"/>
      <c r="J14" s="304"/>
      <c r="K14" s="304"/>
    </row>
    <row r="15" spans="1:11" s="300" customFormat="1">
      <c r="A15" s="480">
        <f>+A14+1</f>
        <v>3</v>
      </c>
      <c r="B15" s="344" t="s">
        <v>652</v>
      </c>
      <c r="C15" s="304"/>
      <c r="D15" s="304"/>
      <c r="E15" s="304"/>
      <c r="F15" s="345"/>
      <c r="G15" s="304"/>
      <c r="H15" s="303"/>
      <c r="I15" s="303"/>
      <c r="J15" s="325"/>
    </row>
    <row r="16" spans="1:11" s="300" customFormat="1">
      <c r="A16" s="480">
        <f t="shared" ref="A16:A78" si="0">+A15+1</f>
        <v>4</v>
      </c>
      <c r="B16" s="344"/>
      <c r="C16" s="304"/>
      <c r="D16" s="304"/>
      <c r="E16" s="304"/>
      <c r="F16" s="346"/>
      <c r="G16" s="304"/>
      <c r="H16" s="303"/>
      <c r="I16" s="303"/>
      <c r="J16" s="325"/>
    </row>
    <row r="17" spans="1:12" s="300" customFormat="1">
      <c r="A17" s="480">
        <f t="shared" si="0"/>
        <v>5</v>
      </c>
      <c r="B17" s="344"/>
      <c r="C17" s="304"/>
      <c r="D17" s="304"/>
      <c r="E17" s="304"/>
      <c r="F17" s="346"/>
      <c r="G17" s="304"/>
      <c r="H17" s="304"/>
      <c r="I17" s="304"/>
      <c r="J17" s="304"/>
      <c r="K17" s="347"/>
    </row>
    <row r="18" spans="1:12" s="300" customFormat="1">
      <c r="A18" s="480">
        <f t="shared" si="0"/>
        <v>6</v>
      </c>
      <c r="B18" s="344" t="s">
        <v>109</v>
      </c>
      <c r="C18" s="305"/>
      <c r="D18" s="304"/>
      <c r="E18" s="304"/>
      <c r="F18" s="346"/>
      <c r="G18" s="304"/>
      <c r="H18" s="304"/>
      <c r="J18" s="350"/>
      <c r="K18" s="304"/>
    </row>
    <row r="19" spans="1:12" s="300" customFormat="1">
      <c r="A19" s="480">
        <f t="shared" si="0"/>
        <v>7</v>
      </c>
      <c r="B19" s="344"/>
      <c r="C19" s="305"/>
      <c r="D19" s="304"/>
      <c r="E19" s="304"/>
      <c r="F19" s="346"/>
      <c r="G19" s="304"/>
      <c r="H19" s="304"/>
      <c r="I19" s="304"/>
      <c r="J19" s="304"/>
      <c r="K19" s="304"/>
    </row>
    <row r="20" spans="1:12" s="300" customFormat="1" ht="19.5" customHeight="1" thickBot="1">
      <c r="A20" s="480">
        <f t="shared" si="0"/>
        <v>8</v>
      </c>
      <c r="B20" s="311"/>
      <c r="C20" s="306"/>
      <c r="D20" s="340"/>
      <c r="E20" s="340"/>
      <c r="F20" s="348"/>
      <c r="G20" s="304"/>
      <c r="H20" s="304"/>
      <c r="I20" s="304"/>
      <c r="J20" s="304"/>
      <c r="K20" s="304"/>
    </row>
    <row r="21" spans="1:12" s="300" customFormat="1">
      <c r="A21" s="480"/>
      <c r="B21" s="337"/>
      <c r="D21" s="304"/>
      <c r="E21" s="304"/>
      <c r="F21" s="349"/>
      <c r="G21" s="304"/>
      <c r="H21" s="304"/>
      <c r="I21" s="304"/>
      <c r="J21" s="304"/>
      <c r="K21" s="304"/>
    </row>
    <row r="22" spans="1:12" s="300" customFormat="1" ht="13.5" thickBot="1">
      <c r="A22" s="480"/>
      <c r="B22" s="304" t="s">
        <v>841</v>
      </c>
      <c r="D22" s="304"/>
      <c r="E22" s="304"/>
      <c r="F22" s="350"/>
      <c r="G22" s="304"/>
      <c r="H22" s="304"/>
      <c r="I22" s="304"/>
      <c r="J22" s="304"/>
      <c r="K22" s="304"/>
    </row>
    <row r="23" spans="1:12" s="300" customFormat="1">
      <c r="A23" s="480">
        <f>+A20+1</f>
        <v>9</v>
      </c>
      <c r="B23" s="351"/>
      <c r="C23" s="307"/>
      <c r="D23" s="307"/>
      <c r="E23" s="307"/>
      <c r="F23" s="352"/>
      <c r="G23" s="758"/>
      <c r="H23" s="758"/>
      <c r="I23" s="758"/>
      <c r="J23" s="758"/>
      <c r="K23" s="304"/>
    </row>
    <row r="24" spans="1:12" s="300" customFormat="1">
      <c r="A24" s="480">
        <f t="shared" si="0"/>
        <v>10</v>
      </c>
      <c r="B24" s="344" t="s">
        <v>539</v>
      </c>
      <c r="C24" s="758"/>
      <c r="D24" s="758"/>
      <c r="E24" s="305" t="s">
        <v>653</v>
      </c>
      <c r="F24" s="586" t="s">
        <v>19</v>
      </c>
      <c r="G24" s="758"/>
      <c r="H24" s="758"/>
      <c r="I24" s="758"/>
      <c r="J24" s="758"/>
      <c r="K24" s="304"/>
    </row>
    <row r="25" spans="1:12" s="300" customFormat="1">
      <c r="A25" s="480">
        <f t="shared" si="0"/>
        <v>11</v>
      </c>
      <c r="B25" s="587" t="s">
        <v>110</v>
      </c>
      <c r="C25" s="588"/>
      <c r="D25" s="588"/>
      <c r="E25" s="589"/>
      <c r="F25" s="590"/>
      <c r="G25" s="1222"/>
      <c r="H25" s="1223"/>
      <c r="I25" s="1223"/>
      <c r="J25" s="479"/>
      <c r="K25" s="304"/>
    </row>
    <row r="26" spans="1:12" s="300" customFormat="1">
      <c r="A26" s="480">
        <f t="shared" si="0"/>
        <v>12</v>
      </c>
      <c r="B26" s="587" t="s">
        <v>137</v>
      </c>
      <c r="C26" s="588"/>
      <c r="D26" s="588"/>
      <c r="E26" s="798"/>
      <c r="F26" s="590"/>
      <c r="G26" s="794"/>
      <c r="H26" s="354"/>
      <c r="I26" s="354"/>
      <c r="J26" s="758"/>
      <c r="K26" s="304"/>
      <c r="L26" s="591"/>
    </row>
    <row r="27" spans="1:12" s="300" customFormat="1">
      <c r="A27" s="480">
        <f t="shared" si="0"/>
        <v>13</v>
      </c>
      <c r="B27" s="587" t="s">
        <v>136</v>
      </c>
      <c r="C27" s="588"/>
      <c r="D27" s="588"/>
      <c r="E27" s="589"/>
      <c r="F27" s="590"/>
      <c r="G27" s="794"/>
      <c r="H27" s="354"/>
      <c r="I27" s="354"/>
      <c r="J27" s="481"/>
      <c r="K27" s="304"/>
    </row>
    <row r="28" spans="1:12" s="300" customFormat="1">
      <c r="A28" s="480">
        <f t="shared" si="0"/>
        <v>14</v>
      </c>
      <c r="B28" s="587" t="s">
        <v>135</v>
      </c>
      <c r="C28" s="588"/>
      <c r="D28" s="588"/>
      <c r="E28" s="592">
        <v>0</v>
      </c>
      <c r="F28" s="795">
        <f>E28</f>
        <v>0</v>
      </c>
      <c r="G28" s="794"/>
      <c r="H28" s="758"/>
      <c r="I28" s="758"/>
      <c r="J28" s="758"/>
      <c r="K28" s="304"/>
    </row>
    <row r="29" spans="1:12" s="300" customFormat="1">
      <c r="A29" s="480">
        <f t="shared" si="0"/>
        <v>15</v>
      </c>
      <c r="B29" s="587" t="s">
        <v>134</v>
      </c>
      <c r="C29" s="592"/>
      <c r="D29" s="588"/>
      <c r="E29" s="593">
        <v>0</v>
      </c>
      <c r="F29" s="795">
        <v>0</v>
      </c>
      <c r="G29" s="794"/>
      <c r="H29" s="757"/>
      <c r="I29" s="354"/>
      <c r="J29" s="758"/>
      <c r="K29" s="304"/>
    </row>
    <row r="30" spans="1:12" s="300" customFormat="1">
      <c r="A30" s="480" t="s">
        <v>643</v>
      </c>
      <c r="B30" s="587"/>
      <c r="C30" s="592"/>
      <c r="D30" s="588"/>
      <c r="E30" s="593">
        <v>0</v>
      </c>
      <c r="F30" s="796">
        <v>0</v>
      </c>
      <c r="G30" s="794"/>
      <c r="H30" s="757"/>
      <c r="I30" s="354"/>
      <c r="J30" s="758"/>
      <c r="K30" s="304"/>
    </row>
    <row r="31" spans="1:12" s="300" customFormat="1" ht="13.5" thickBot="1">
      <c r="A31" s="480">
        <f>+A29+1</f>
        <v>16</v>
      </c>
      <c r="B31" s="353" t="s">
        <v>111</v>
      </c>
      <c r="C31" s="355"/>
      <c r="D31" s="758"/>
      <c r="E31" s="594"/>
      <c r="F31" s="595">
        <f>SUM(F25:F29)</f>
        <v>0</v>
      </c>
      <c r="G31" s="794"/>
      <c r="H31" s="758"/>
      <c r="I31" s="758"/>
      <c r="J31" s="758"/>
      <c r="K31" s="304"/>
    </row>
    <row r="32" spans="1:12" s="300" customFormat="1" ht="14.25" thickTop="1" thickBot="1">
      <c r="A32" s="480"/>
      <c r="B32" s="310"/>
      <c r="C32" s="360"/>
      <c r="D32" s="340"/>
      <c r="E32" s="340"/>
      <c r="F32" s="361"/>
      <c r="G32" s="794"/>
      <c r="H32" s="758"/>
      <c r="I32" s="758"/>
      <c r="J32" s="479"/>
      <c r="K32" s="304"/>
    </row>
    <row r="33" spans="1:11" s="300" customFormat="1">
      <c r="A33" s="480">
        <f>+A31+1</f>
        <v>17</v>
      </c>
      <c r="B33" s="596"/>
      <c r="C33" s="597"/>
      <c r="D33" s="598"/>
      <c r="E33" s="598"/>
      <c r="F33" s="599"/>
      <c r="G33" s="794"/>
      <c r="H33" s="758"/>
      <c r="I33" s="758"/>
      <c r="J33" s="356"/>
      <c r="K33" s="304"/>
    </row>
    <row r="34" spans="1:11" s="300" customFormat="1">
      <c r="A34" s="480">
        <f t="shared" si="0"/>
        <v>18</v>
      </c>
      <c r="B34" s="600" t="s">
        <v>138</v>
      </c>
      <c r="C34" s="592"/>
      <c r="D34" s="588"/>
      <c r="E34" s="797">
        <v>0</v>
      </c>
      <c r="F34" s="795">
        <v>0</v>
      </c>
      <c r="G34" s="794"/>
      <c r="H34" s="758"/>
      <c r="I34" s="758"/>
      <c r="J34" s="356"/>
      <c r="K34" s="304"/>
    </row>
    <row r="35" spans="1:11" s="300" customFormat="1">
      <c r="A35" s="480">
        <f t="shared" si="0"/>
        <v>19</v>
      </c>
      <c r="B35" s="600" t="s">
        <v>139</v>
      </c>
      <c r="C35" s="592"/>
      <c r="D35" s="588"/>
      <c r="E35" s="538">
        <v>0</v>
      </c>
      <c r="F35" s="795">
        <v>0</v>
      </c>
      <c r="G35" s="794"/>
      <c r="H35" s="758"/>
      <c r="I35" s="758"/>
      <c r="J35" s="356"/>
      <c r="K35" s="304"/>
    </row>
    <row r="36" spans="1:11" s="300" customFormat="1">
      <c r="A36" s="480">
        <v>21</v>
      </c>
      <c r="B36" s="600" t="s">
        <v>133</v>
      </c>
      <c r="C36" s="592"/>
      <c r="D36" s="588"/>
      <c r="E36" s="593"/>
      <c r="F36" s="601">
        <f>+E36</f>
        <v>0</v>
      </c>
      <c r="G36" s="794"/>
      <c r="H36" s="758"/>
      <c r="I36" s="758"/>
      <c r="J36" s="356"/>
      <c r="K36" s="304"/>
    </row>
    <row r="37" spans="1:11" s="300" customFormat="1" ht="13.5" thickBot="1">
      <c r="A37" s="480" t="s">
        <v>654</v>
      </c>
      <c r="B37" s="602"/>
      <c r="C37" s="603"/>
      <c r="D37" s="604"/>
      <c r="E37" s="605"/>
      <c r="F37" s="482"/>
      <c r="G37" s="794"/>
      <c r="H37" s="357"/>
      <c r="I37" s="354"/>
      <c r="J37" s="757"/>
      <c r="K37" s="304"/>
    </row>
    <row r="38" spans="1:11" s="300" customFormat="1">
      <c r="A38" s="480"/>
      <c r="B38" s="337"/>
      <c r="C38" s="338"/>
      <c r="D38" s="758"/>
      <c r="E38" s="483"/>
      <c r="F38" s="338"/>
      <c r="G38" s="794"/>
      <c r="H38" s="758"/>
      <c r="I38" s="758"/>
      <c r="J38" s="758"/>
      <c r="K38" s="304"/>
    </row>
    <row r="39" spans="1:11" s="300" customFormat="1" ht="13.5" thickBot="1">
      <c r="A39" s="480"/>
      <c r="B39" s="758" t="s">
        <v>842</v>
      </c>
      <c r="C39" s="338"/>
      <c r="D39" s="758"/>
      <c r="E39" s="758"/>
      <c r="F39" s="758"/>
      <c r="G39" s="758"/>
      <c r="H39" s="758"/>
      <c r="I39" s="758"/>
      <c r="J39" s="758"/>
      <c r="K39" s="304"/>
    </row>
    <row r="40" spans="1:11" s="300" customFormat="1" ht="13.5" thickBot="1">
      <c r="A40" s="480">
        <v>22</v>
      </c>
      <c r="B40" s="308"/>
      <c r="C40" s="309">
        <v>2015</v>
      </c>
      <c r="D40" s="309">
        <f t="shared" ref="D40:I40" si="1">+C40+1</f>
        <v>2016</v>
      </c>
      <c r="E40" s="309">
        <f t="shared" si="1"/>
        <v>2017</v>
      </c>
      <c r="F40" s="309">
        <f t="shared" si="1"/>
        <v>2018</v>
      </c>
      <c r="G40" s="309">
        <f t="shared" si="1"/>
        <v>2019</v>
      </c>
      <c r="H40" s="309">
        <f t="shared" si="1"/>
        <v>2020</v>
      </c>
      <c r="I40" s="309">
        <f t="shared" si="1"/>
        <v>2021</v>
      </c>
      <c r="J40" s="757"/>
    </row>
    <row r="41" spans="1:11" s="300" customFormat="1" ht="13.5" thickBot="1">
      <c r="A41" s="480">
        <f t="shared" si="0"/>
        <v>23</v>
      </c>
      <c r="B41" s="310" t="s">
        <v>540</v>
      </c>
      <c r="C41" s="749"/>
      <c r="D41" s="749"/>
      <c r="E41" s="749"/>
      <c r="F41" s="749"/>
      <c r="G41" s="749"/>
      <c r="H41" s="749"/>
      <c r="I41" s="749"/>
      <c r="J41" s="757"/>
    </row>
    <row r="42" spans="1:11" s="300" customFormat="1" ht="13.5" thickBot="1">
      <c r="A42" s="480">
        <f t="shared" si="0"/>
        <v>24</v>
      </c>
      <c r="B42" s="310" t="s">
        <v>132</v>
      </c>
      <c r="C42" s="749"/>
      <c r="D42" s="749"/>
      <c r="E42" s="749"/>
      <c r="F42" s="749"/>
      <c r="G42" s="749"/>
      <c r="H42" s="749"/>
      <c r="I42" s="749"/>
      <c r="J42" s="757"/>
    </row>
    <row r="43" spans="1:11" s="300" customFormat="1" ht="13.5" thickBot="1">
      <c r="A43" s="480">
        <f t="shared" si="0"/>
        <v>25</v>
      </c>
      <c r="B43" s="311" t="s">
        <v>112</v>
      </c>
      <c r="C43" s="484">
        <f>SUM(C41:C42)</f>
        <v>0</v>
      </c>
      <c r="D43" s="484">
        <f t="shared" ref="D43:I43" si="2">SUM(D41:D42)</f>
        <v>0</v>
      </c>
      <c r="E43" s="484">
        <f t="shared" si="2"/>
        <v>0</v>
      </c>
      <c r="F43" s="484">
        <f t="shared" si="2"/>
        <v>0</v>
      </c>
      <c r="G43" s="484">
        <f t="shared" si="2"/>
        <v>0</v>
      </c>
      <c r="H43" s="484">
        <f t="shared" si="2"/>
        <v>0</v>
      </c>
      <c r="I43" s="484">
        <f t="shared" si="2"/>
        <v>0</v>
      </c>
      <c r="J43" s="757"/>
    </row>
    <row r="44" spans="1:11" s="300" customFormat="1">
      <c r="A44" s="480"/>
      <c r="B44" s="757"/>
      <c r="C44" s="757"/>
      <c r="D44" s="757"/>
      <c r="E44" s="757"/>
      <c r="F44" s="757"/>
      <c r="G44" s="757"/>
      <c r="H44" s="757"/>
      <c r="I44" s="757"/>
      <c r="J44" s="757"/>
    </row>
    <row r="45" spans="1:11" s="300" customFormat="1" ht="13.5" thickBot="1">
      <c r="A45" s="480"/>
      <c r="B45" s="757" t="s">
        <v>843</v>
      </c>
      <c r="C45" s="757"/>
      <c r="D45" s="757"/>
      <c r="E45" s="757"/>
      <c r="F45" s="757"/>
      <c r="G45" s="757"/>
      <c r="H45" s="757"/>
      <c r="I45" s="757"/>
      <c r="J45" s="757"/>
    </row>
    <row r="46" spans="1:11" s="300" customFormat="1">
      <c r="A46" s="480">
        <f>+A43+1</f>
        <v>26</v>
      </c>
      <c r="B46" s="312" t="s">
        <v>94</v>
      </c>
      <c r="C46" s="313" t="s">
        <v>93</v>
      </c>
      <c r="D46" s="313" t="s">
        <v>113</v>
      </c>
      <c r="E46" s="313" t="s">
        <v>114</v>
      </c>
      <c r="F46" s="313" t="s">
        <v>115</v>
      </c>
      <c r="G46" s="313" t="s">
        <v>116</v>
      </c>
      <c r="H46" s="313" t="s">
        <v>117</v>
      </c>
      <c r="I46" s="313" t="s">
        <v>118</v>
      </c>
      <c r="J46" s="314" t="s">
        <v>119</v>
      </c>
    </row>
    <row r="47" spans="1:11" s="300" customFormat="1" ht="51" customHeight="1">
      <c r="A47" s="480">
        <f t="shared" si="0"/>
        <v>27</v>
      </c>
      <c r="B47" s="315" t="s">
        <v>96</v>
      </c>
      <c r="C47" s="305"/>
      <c r="D47" s="316" t="s">
        <v>655</v>
      </c>
      <c r="E47" s="316" t="s">
        <v>120</v>
      </c>
      <c r="F47" s="316" t="s">
        <v>121</v>
      </c>
      <c r="G47" s="316" t="s">
        <v>656</v>
      </c>
      <c r="H47" s="316" t="s">
        <v>122</v>
      </c>
      <c r="I47" s="316" t="s">
        <v>167</v>
      </c>
      <c r="J47" s="317" t="s">
        <v>123</v>
      </c>
    </row>
    <row r="48" spans="1:11" s="300" customFormat="1" ht="27.75" customHeight="1" thickBot="1">
      <c r="A48" s="480">
        <f t="shared" si="0"/>
        <v>28</v>
      </c>
      <c r="B48" s="318"/>
      <c r="C48" s="306"/>
      <c r="D48" s="606" t="s">
        <v>657</v>
      </c>
      <c r="E48" s="606" t="s">
        <v>657</v>
      </c>
      <c r="F48" s="606" t="s">
        <v>658</v>
      </c>
      <c r="G48" s="606" t="s">
        <v>659</v>
      </c>
      <c r="H48" s="606" t="s">
        <v>660</v>
      </c>
      <c r="I48" s="606" t="s">
        <v>661</v>
      </c>
      <c r="J48" s="607" t="s">
        <v>124</v>
      </c>
    </row>
    <row r="49" spans="1:12" s="300" customFormat="1">
      <c r="A49" s="480">
        <f t="shared" si="0"/>
        <v>29</v>
      </c>
      <c r="B49" s="312"/>
      <c r="C49" s="313"/>
      <c r="D49" s="307"/>
      <c r="E49" s="307"/>
      <c r="F49" s="307"/>
      <c r="G49" s="307"/>
      <c r="H49" s="307"/>
      <c r="I49" s="307"/>
      <c r="J49" s="319"/>
    </row>
    <row r="50" spans="1:12" s="300" customFormat="1">
      <c r="A50" s="480">
        <f t="shared" si="0"/>
        <v>30</v>
      </c>
      <c r="B50" s="522"/>
      <c r="C50" s="523"/>
      <c r="D50" s="608"/>
      <c r="E50" s="588"/>
      <c r="F50" s="758"/>
      <c r="G50" s="758"/>
      <c r="H50" s="758"/>
      <c r="I50" s="758"/>
      <c r="J50" s="358"/>
    </row>
    <row r="51" spans="1:12" s="300" customFormat="1">
      <c r="A51" s="480">
        <f t="shared" si="0"/>
        <v>31</v>
      </c>
      <c r="B51" s="522"/>
      <c r="C51" s="524"/>
      <c r="D51" s="608"/>
      <c r="E51" s="592"/>
      <c r="F51" s="355">
        <f>+D51*0.4</f>
        <v>0</v>
      </c>
      <c r="G51" s="485">
        <v>0</v>
      </c>
      <c r="H51" s="359"/>
      <c r="I51" s="355"/>
      <c r="J51" s="358">
        <f>E51-G51-H51-I51</f>
        <v>0</v>
      </c>
    </row>
    <row r="52" spans="1:12" s="300" customFormat="1">
      <c r="A52" s="480">
        <f t="shared" si="0"/>
        <v>32</v>
      </c>
      <c r="B52" s="522"/>
      <c r="C52" s="524"/>
      <c r="D52" s="608"/>
      <c r="E52" s="592"/>
      <c r="F52" s="355">
        <f>SUM($E$51:E52)</f>
        <v>0</v>
      </c>
      <c r="G52" s="355">
        <f>F51*SUMIF($C$40:$I$40,YEAR(B51),$C$43:$I$43)*((B52-B51)/365)</f>
        <v>0</v>
      </c>
      <c r="H52" s="355"/>
      <c r="I52" s="355"/>
      <c r="J52" s="358">
        <f>E52-G52-H52-I52</f>
        <v>0</v>
      </c>
      <c r="L52" s="134"/>
    </row>
    <row r="53" spans="1:12" s="300" customFormat="1">
      <c r="A53" s="480">
        <f t="shared" si="0"/>
        <v>33</v>
      </c>
      <c r="B53" s="522"/>
      <c r="C53" s="524"/>
      <c r="D53" s="608"/>
      <c r="E53" s="592"/>
      <c r="F53" s="355">
        <f>SUM($E$51:E53)</f>
        <v>0</v>
      </c>
      <c r="G53" s="355">
        <f>F52*SUMIF($C$40:$I$40,YEAR(B52),$C$43:$I$43)*((B53-B52)/365)</f>
        <v>0</v>
      </c>
      <c r="H53" s="355"/>
      <c r="I53" s="355"/>
      <c r="J53" s="358">
        <f t="shared" ref="J53:J66" si="3">E53-G53-H53-I53</f>
        <v>0</v>
      </c>
      <c r="K53" s="320"/>
      <c r="L53" s="134"/>
    </row>
    <row r="54" spans="1:12" s="300" customFormat="1">
      <c r="A54" s="480">
        <f t="shared" si="0"/>
        <v>34</v>
      </c>
      <c r="B54" s="522"/>
      <c r="C54" s="524"/>
      <c r="D54" s="608"/>
      <c r="E54" s="592"/>
      <c r="F54" s="355">
        <f>SUM($E$51:E54)</f>
        <v>0</v>
      </c>
      <c r="G54" s="355">
        <f t="shared" ref="G54:G65" si="4">F53*SUMIF($C$40:$I$40,YEAR(B53),$C$43:$I$43)*((B54-B53)/365)</f>
        <v>0</v>
      </c>
      <c r="H54" s="359"/>
      <c r="I54" s="355"/>
      <c r="J54" s="358">
        <f t="shared" si="3"/>
        <v>0</v>
      </c>
      <c r="K54" s="320"/>
      <c r="L54" s="134"/>
    </row>
    <row r="55" spans="1:12" s="300" customFormat="1">
      <c r="A55" s="480">
        <f t="shared" si="0"/>
        <v>35</v>
      </c>
      <c r="B55" s="522"/>
      <c r="C55" s="524"/>
      <c r="D55" s="608"/>
      <c r="E55" s="592"/>
      <c r="F55" s="355">
        <f>SUM($E$51:E55)</f>
        <v>0</v>
      </c>
      <c r="G55" s="355">
        <f t="shared" si="4"/>
        <v>0</v>
      </c>
      <c r="H55" s="355">
        <f>F31/1000</f>
        <v>0</v>
      </c>
      <c r="I55" s="355">
        <f>($F$12/1000-F54)*$E$36/4</f>
        <v>0</v>
      </c>
      <c r="J55" s="358">
        <f t="shared" si="3"/>
        <v>0</v>
      </c>
      <c r="K55" s="320"/>
      <c r="L55" s="134"/>
    </row>
    <row r="56" spans="1:12" s="300" customFormat="1">
      <c r="A56" s="480">
        <f t="shared" si="0"/>
        <v>36</v>
      </c>
      <c r="B56" s="522"/>
      <c r="C56" s="524"/>
      <c r="D56" s="608"/>
      <c r="E56" s="592"/>
      <c r="F56" s="355">
        <f>SUM($E$51:E56)</f>
        <v>0</v>
      </c>
      <c r="G56" s="355">
        <f t="shared" si="4"/>
        <v>0</v>
      </c>
      <c r="H56" s="355"/>
      <c r="I56" s="355">
        <f>($F$12/1000-F55)*$E$36/4+$F$35/1000+$F$34/1000</f>
        <v>0</v>
      </c>
      <c r="J56" s="358">
        <f t="shared" si="3"/>
        <v>0</v>
      </c>
      <c r="K56" s="320"/>
      <c r="L56" s="134"/>
    </row>
    <row r="57" spans="1:12" s="300" customFormat="1">
      <c r="A57" s="480">
        <f t="shared" si="0"/>
        <v>37</v>
      </c>
      <c r="B57" s="522"/>
      <c r="C57" s="524"/>
      <c r="D57" s="608"/>
      <c r="E57" s="592"/>
      <c r="F57" s="355">
        <f>SUM($E$51:E57)</f>
        <v>0</v>
      </c>
      <c r="G57" s="355">
        <f t="shared" si="4"/>
        <v>0</v>
      </c>
      <c r="H57" s="355"/>
      <c r="I57" s="355">
        <f t="shared" ref="I57:I71" si="5">($F$12/1000-F56)*$E$36/4+$F$35/1000+$F$34/1000</f>
        <v>0</v>
      </c>
      <c r="J57" s="358">
        <f t="shared" si="3"/>
        <v>0</v>
      </c>
      <c r="K57" s="320"/>
      <c r="L57" s="134"/>
    </row>
    <row r="58" spans="1:12" s="300" customFormat="1">
      <c r="A58" s="480">
        <f t="shared" si="0"/>
        <v>38</v>
      </c>
      <c r="B58" s="522"/>
      <c r="C58" s="524"/>
      <c r="D58" s="608"/>
      <c r="E58" s="592"/>
      <c r="F58" s="355">
        <f>SUM($E$51:E58)</f>
        <v>0</v>
      </c>
      <c r="G58" s="355">
        <f t="shared" si="4"/>
        <v>0</v>
      </c>
      <c r="H58" s="355"/>
      <c r="I58" s="355">
        <f t="shared" si="5"/>
        <v>0</v>
      </c>
      <c r="J58" s="358">
        <f t="shared" si="3"/>
        <v>0</v>
      </c>
      <c r="K58" s="320"/>
      <c r="L58" s="134"/>
    </row>
    <row r="59" spans="1:12" s="300" customFormat="1">
      <c r="A59" s="480">
        <f t="shared" si="0"/>
        <v>39</v>
      </c>
      <c r="B59" s="522"/>
      <c r="C59" s="524"/>
      <c r="D59" s="608"/>
      <c r="E59" s="592"/>
      <c r="F59" s="355">
        <f>SUM($E$51:E59)</f>
        <v>0</v>
      </c>
      <c r="G59" s="355">
        <f t="shared" si="4"/>
        <v>0</v>
      </c>
      <c r="H59" s="355"/>
      <c r="I59" s="355">
        <f t="shared" si="5"/>
        <v>0</v>
      </c>
      <c r="J59" s="358">
        <f t="shared" si="3"/>
        <v>0</v>
      </c>
      <c r="K59" s="320"/>
      <c r="L59" s="134"/>
    </row>
    <row r="60" spans="1:12" s="300" customFormat="1">
      <c r="A60" s="480">
        <f t="shared" si="0"/>
        <v>40</v>
      </c>
      <c r="B60" s="522"/>
      <c r="C60" s="524"/>
      <c r="D60" s="608"/>
      <c r="E60" s="592"/>
      <c r="F60" s="355">
        <f>SUM($E$51:E60)</f>
        <v>0</v>
      </c>
      <c r="G60" s="355">
        <f t="shared" si="4"/>
        <v>0</v>
      </c>
      <c r="H60" s="355"/>
      <c r="I60" s="355">
        <f t="shared" si="5"/>
        <v>0</v>
      </c>
      <c r="J60" s="358">
        <f t="shared" si="3"/>
        <v>0</v>
      </c>
      <c r="K60" s="320"/>
      <c r="L60" s="134"/>
    </row>
    <row r="61" spans="1:12" s="300" customFormat="1">
      <c r="A61" s="480">
        <f t="shared" si="0"/>
        <v>41</v>
      </c>
      <c r="B61" s="522"/>
      <c r="C61" s="524"/>
      <c r="D61" s="608"/>
      <c r="E61" s="592"/>
      <c r="F61" s="355">
        <f>SUM($E$51:E61)</f>
        <v>0</v>
      </c>
      <c r="G61" s="355">
        <f t="shared" si="4"/>
        <v>0</v>
      </c>
      <c r="H61" s="355"/>
      <c r="I61" s="355">
        <f t="shared" si="5"/>
        <v>0</v>
      </c>
      <c r="J61" s="358">
        <f t="shared" si="3"/>
        <v>0</v>
      </c>
      <c r="K61" s="320"/>
      <c r="L61" s="134"/>
    </row>
    <row r="62" spans="1:12" s="300" customFormat="1">
      <c r="A62" s="480">
        <f t="shared" si="0"/>
        <v>42</v>
      </c>
      <c r="B62" s="522"/>
      <c r="C62" s="524"/>
      <c r="D62" s="608"/>
      <c r="E62" s="592"/>
      <c r="F62" s="355">
        <f>SUM($E$51:E62)</f>
        <v>0</v>
      </c>
      <c r="G62" s="355">
        <f t="shared" si="4"/>
        <v>0</v>
      </c>
      <c r="H62" s="355"/>
      <c r="I62" s="355">
        <f t="shared" si="5"/>
        <v>0</v>
      </c>
      <c r="J62" s="358">
        <f t="shared" si="3"/>
        <v>0</v>
      </c>
      <c r="K62" s="320"/>
      <c r="L62" s="134"/>
    </row>
    <row r="63" spans="1:12" s="300" customFormat="1">
      <c r="A63" s="480">
        <f t="shared" si="0"/>
        <v>43</v>
      </c>
      <c r="B63" s="522"/>
      <c r="C63" s="524"/>
      <c r="D63" s="608"/>
      <c r="E63" s="592"/>
      <c r="F63" s="355">
        <f>SUM($E$51:E63)</f>
        <v>0</v>
      </c>
      <c r="G63" s="355">
        <f t="shared" si="4"/>
        <v>0</v>
      </c>
      <c r="H63" s="355"/>
      <c r="I63" s="355">
        <f t="shared" si="5"/>
        <v>0</v>
      </c>
      <c r="J63" s="358">
        <f t="shared" si="3"/>
        <v>0</v>
      </c>
      <c r="K63" s="320"/>
      <c r="L63" s="134"/>
    </row>
    <row r="64" spans="1:12" s="300" customFormat="1">
      <c r="A64" s="480">
        <f t="shared" si="0"/>
        <v>44</v>
      </c>
      <c r="B64" s="522"/>
      <c r="C64" s="524"/>
      <c r="D64" s="608"/>
      <c r="E64" s="592"/>
      <c r="F64" s="355">
        <f>SUM($E$51:E64)</f>
        <v>0</v>
      </c>
      <c r="G64" s="355">
        <f t="shared" si="4"/>
        <v>0</v>
      </c>
      <c r="H64" s="355"/>
      <c r="I64" s="355">
        <f t="shared" si="5"/>
        <v>0</v>
      </c>
      <c r="J64" s="358">
        <f t="shared" si="3"/>
        <v>0</v>
      </c>
      <c r="K64" s="320"/>
      <c r="L64" s="134"/>
    </row>
    <row r="65" spans="1:12" s="300" customFormat="1">
      <c r="A65" s="480">
        <f t="shared" si="0"/>
        <v>45</v>
      </c>
      <c r="B65" s="522"/>
      <c r="C65" s="524"/>
      <c r="D65" s="608"/>
      <c r="E65" s="592"/>
      <c r="F65" s="355">
        <f>SUM($E$51:E65)</f>
        <v>0</v>
      </c>
      <c r="G65" s="355">
        <f t="shared" si="4"/>
        <v>0</v>
      </c>
      <c r="H65" s="355"/>
      <c r="I65" s="355">
        <f t="shared" si="5"/>
        <v>0</v>
      </c>
      <c r="J65" s="358">
        <f t="shared" si="3"/>
        <v>0</v>
      </c>
      <c r="K65" s="320"/>
      <c r="L65" s="134"/>
    </row>
    <row r="66" spans="1:12" s="300" customFormat="1" ht="24" customHeight="1">
      <c r="A66" s="480">
        <f t="shared" si="0"/>
        <v>46</v>
      </c>
      <c r="B66" s="522"/>
      <c r="C66" s="524"/>
      <c r="D66" s="608"/>
      <c r="E66" s="592"/>
      <c r="F66" s="355">
        <f>SUM($E$51:E66)</f>
        <v>0</v>
      </c>
      <c r="G66" s="355">
        <f>F65*SUMIF($C$40:$I$40,YEAR(B65),$C$43:$I$43)*((B66-B65)/365)</f>
        <v>0</v>
      </c>
      <c r="H66" s="355"/>
      <c r="I66" s="355">
        <f t="shared" si="5"/>
        <v>0</v>
      </c>
      <c r="J66" s="358">
        <f t="shared" si="3"/>
        <v>0</v>
      </c>
      <c r="K66" s="320"/>
      <c r="L66" s="134"/>
    </row>
    <row r="67" spans="1:12" s="300" customFormat="1">
      <c r="A67" s="480">
        <f t="shared" si="0"/>
        <v>47</v>
      </c>
      <c r="B67" s="522"/>
      <c r="C67" s="524"/>
      <c r="D67" s="608"/>
      <c r="E67" s="592"/>
      <c r="F67" s="355">
        <f>SUM($E$51:E67)</f>
        <v>0</v>
      </c>
      <c r="G67" s="355">
        <f>F66*SUMIF($C$40:$I$40,YEAR(B66),$C$43:$I$43)*((B67-B66)/365)</f>
        <v>0</v>
      </c>
      <c r="H67" s="355"/>
      <c r="I67" s="355">
        <f t="shared" si="5"/>
        <v>0</v>
      </c>
      <c r="J67" s="358">
        <f>E67-G67-H67-I67</f>
        <v>0</v>
      </c>
      <c r="K67" s="320"/>
      <c r="L67" s="134"/>
    </row>
    <row r="68" spans="1:12" s="300" customFormat="1">
      <c r="A68" s="480">
        <f t="shared" si="0"/>
        <v>48</v>
      </c>
      <c r="B68" s="522"/>
      <c r="C68" s="524"/>
      <c r="D68" s="608"/>
      <c r="E68" s="592"/>
      <c r="F68" s="355">
        <f>SUM($E$51:E68)</f>
        <v>0</v>
      </c>
      <c r="G68" s="355">
        <f>F67*SUMIF($C$40:$I$40,YEAR(B67),$C$43:$I$43)*((B68-B67)/365)</f>
        <v>0</v>
      </c>
      <c r="H68" s="355"/>
      <c r="I68" s="355">
        <f t="shared" si="5"/>
        <v>0</v>
      </c>
      <c r="J68" s="358">
        <f>E68-G68-H68-I68</f>
        <v>0</v>
      </c>
      <c r="K68" s="320"/>
      <c r="L68" s="134"/>
    </row>
    <row r="69" spans="1:12" s="300" customFormat="1">
      <c r="A69" s="480">
        <f t="shared" si="0"/>
        <v>49</v>
      </c>
      <c r="B69" s="522"/>
      <c r="C69" s="524"/>
      <c r="D69" s="608"/>
      <c r="E69" s="592"/>
      <c r="F69" s="355">
        <f>SUM($E$51:E69)</f>
        <v>0</v>
      </c>
      <c r="G69" s="355">
        <f>F68*SUMIF($C$40:$I$40,YEAR(B68),$C$43:$I$43)*((B69-B68)/365)</f>
        <v>0</v>
      </c>
      <c r="H69" s="355"/>
      <c r="I69" s="355">
        <f t="shared" si="5"/>
        <v>0</v>
      </c>
      <c r="J69" s="358">
        <f>E69-G69-H69-I69</f>
        <v>0</v>
      </c>
      <c r="K69" s="320"/>
      <c r="L69" s="134"/>
    </row>
    <row r="70" spans="1:12" s="300" customFormat="1">
      <c r="A70" s="480">
        <f t="shared" si="0"/>
        <v>50</v>
      </c>
      <c r="B70" s="522"/>
      <c r="C70" s="524"/>
      <c r="D70" s="608"/>
      <c r="E70" s="592"/>
      <c r="F70" s="355">
        <f>SUM($E$51:E70)</f>
        <v>0</v>
      </c>
      <c r="G70" s="355">
        <f>F69*SUMIF($C$40:$I$40,YEAR(B69),$C$43:$I$43)*((B70-B69)/365)</f>
        <v>0</v>
      </c>
      <c r="H70" s="355"/>
      <c r="I70" s="355">
        <f t="shared" si="5"/>
        <v>0</v>
      </c>
      <c r="J70" s="358">
        <f>E70-G70-H70-I70</f>
        <v>0</v>
      </c>
      <c r="K70" s="320"/>
    </row>
    <row r="71" spans="1:12" s="300" customFormat="1">
      <c r="A71" s="480">
        <f t="shared" si="0"/>
        <v>51</v>
      </c>
      <c r="B71" s="522"/>
      <c r="C71" s="524"/>
      <c r="D71" s="608"/>
      <c r="E71" s="592"/>
      <c r="F71" s="355">
        <f>SUM($E$51:E71)</f>
        <v>0</v>
      </c>
      <c r="G71" s="355">
        <f>F70*SUMIF($C$40:$I$40,YEAR(B70),$C$43:$I$43)*((B71-B70)/365)+F71</f>
        <v>0</v>
      </c>
      <c r="H71" s="355"/>
      <c r="I71" s="355">
        <f t="shared" si="5"/>
        <v>0</v>
      </c>
      <c r="J71" s="358">
        <f>E71-G71-H71-I71</f>
        <v>0</v>
      </c>
      <c r="K71" s="320"/>
    </row>
    <row r="72" spans="1:12" s="300" customFormat="1">
      <c r="A72" s="480">
        <f t="shared" si="0"/>
        <v>52</v>
      </c>
      <c r="B72" s="609"/>
      <c r="C72" s="523"/>
      <c r="D72" s="592"/>
      <c r="E72" s="592"/>
      <c r="F72" s="355"/>
      <c r="G72" s="355"/>
      <c r="H72" s="355"/>
      <c r="I72" s="355"/>
      <c r="J72" s="358"/>
      <c r="K72" s="320"/>
    </row>
    <row r="73" spans="1:12" s="300" customFormat="1">
      <c r="A73" s="480">
        <f t="shared" si="0"/>
        <v>53</v>
      </c>
      <c r="B73" s="609"/>
      <c r="C73" s="610"/>
      <c r="D73" s="592"/>
      <c r="E73" s="592"/>
      <c r="F73" s="355"/>
      <c r="G73" s="486"/>
      <c r="H73" s="355"/>
      <c r="I73" s="355"/>
      <c r="J73" s="358"/>
      <c r="K73" s="320"/>
    </row>
    <row r="74" spans="1:12" s="300" customFormat="1">
      <c r="A74" s="480">
        <f t="shared" si="0"/>
        <v>54</v>
      </c>
      <c r="B74" s="609"/>
      <c r="C74" s="523"/>
      <c r="D74" s="592"/>
      <c r="E74" s="592"/>
      <c r="F74" s="355"/>
      <c r="G74" s="487"/>
      <c r="H74" s="355"/>
      <c r="I74" s="355"/>
      <c r="J74" s="358"/>
      <c r="K74" s="320"/>
    </row>
    <row r="75" spans="1:12" s="300" customFormat="1">
      <c r="A75" s="480">
        <f t="shared" si="0"/>
        <v>55</v>
      </c>
      <c r="B75" s="609"/>
      <c r="C75" s="523"/>
      <c r="D75" s="592"/>
      <c r="E75" s="592"/>
      <c r="F75" s="355"/>
      <c r="G75" s="355"/>
      <c r="H75" s="355"/>
      <c r="I75" s="355"/>
      <c r="J75" s="358"/>
      <c r="K75" s="320"/>
    </row>
    <row r="76" spans="1:12" s="300" customFormat="1">
      <c r="A76" s="480">
        <f t="shared" si="0"/>
        <v>56</v>
      </c>
      <c r="B76" s="609"/>
      <c r="C76" s="523"/>
      <c r="D76" s="592"/>
      <c r="E76" s="592"/>
      <c r="F76" s="355"/>
      <c r="G76" s="355"/>
      <c r="H76" s="355"/>
      <c r="I76" s="355"/>
      <c r="J76" s="358"/>
      <c r="K76" s="320"/>
    </row>
    <row r="77" spans="1:12" s="300" customFormat="1">
      <c r="A77" s="480">
        <f t="shared" si="0"/>
        <v>57</v>
      </c>
      <c r="B77" s="609"/>
      <c r="C77" s="523"/>
      <c r="D77" s="592"/>
      <c r="E77" s="592"/>
      <c r="F77" s="355"/>
      <c r="G77" s="355"/>
      <c r="H77" s="355"/>
      <c r="I77" s="355"/>
      <c r="J77" s="358"/>
      <c r="K77" s="320"/>
    </row>
    <row r="78" spans="1:12" s="300" customFormat="1" ht="13.5" thickBot="1">
      <c r="A78" s="480">
        <f t="shared" si="0"/>
        <v>58</v>
      </c>
      <c r="B78" s="321"/>
      <c r="C78" s="306"/>
      <c r="D78" s="360"/>
      <c r="E78" s="360"/>
      <c r="F78" s="360"/>
      <c r="G78" s="360"/>
      <c r="H78" s="360"/>
      <c r="I78" s="360"/>
      <c r="J78" s="361"/>
      <c r="K78" s="320"/>
    </row>
    <row r="79" spans="1:12" s="300" customFormat="1">
      <c r="A79" s="322"/>
      <c r="K79" s="320"/>
    </row>
    <row r="80" spans="1:12" s="300" customFormat="1">
      <c r="A80" s="322" t="s">
        <v>662</v>
      </c>
    </row>
    <row r="81" spans="1:10" s="300" customFormat="1">
      <c r="A81" s="322"/>
      <c r="B81" s="757" t="str">
        <f>"1  The IRR is the input to Debt Cost shown on Attachment H, Page 4, Line "&amp;'Attachment H'!A210&amp;" during the construction period, after obtaining project financing, in accordance with Note Q of Attachment H."</f>
        <v>1  The IRR is the input to Debt Cost shown on Attachment H, Page 4, Line 20 during the construction period, after obtaining project financing, in accordance with Note Q of Attachment H.</v>
      </c>
      <c r="C81" s="757"/>
      <c r="D81" s="757"/>
      <c r="E81" s="757"/>
      <c r="F81" s="757"/>
      <c r="G81" s="757"/>
      <c r="H81" s="757"/>
      <c r="I81" s="757"/>
      <c r="J81" s="757"/>
    </row>
    <row r="82" spans="1:10" s="300" customFormat="1">
      <c r="A82" s="322"/>
      <c r="B82" s="757" t="s">
        <v>779</v>
      </c>
      <c r="C82" s="757"/>
      <c r="D82" s="757"/>
      <c r="E82" s="757"/>
      <c r="F82" s="757"/>
      <c r="G82" s="757"/>
      <c r="H82" s="757"/>
      <c r="I82" s="757"/>
      <c r="J82" s="757"/>
    </row>
    <row r="83" spans="1:10" s="300" customFormat="1">
      <c r="A83" s="322"/>
      <c r="B83" s="757" t="s">
        <v>663</v>
      </c>
      <c r="C83" s="757"/>
      <c r="D83" s="757"/>
      <c r="E83" s="757"/>
      <c r="F83" s="757"/>
      <c r="G83" s="757"/>
      <c r="H83" s="757"/>
      <c r="I83" s="757"/>
      <c r="J83" s="757"/>
    </row>
    <row r="84" spans="1:10" s="300" customFormat="1">
      <c r="A84" s="322"/>
      <c r="B84" s="757" t="s">
        <v>664</v>
      </c>
      <c r="C84" s="757"/>
      <c r="D84" s="757"/>
      <c r="E84" s="757"/>
      <c r="F84" s="757"/>
      <c r="G84" s="757"/>
      <c r="H84" s="757"/>
      <c r="I84" s="757"/>
      <c r="J84" s="757"/>
    </row>
    <row r="85" spans="1:10" s="300" customFormat="1">
      <c r="A85" s="322"/>
      <c r="B85" s="757" t="s">
        <v>833</v>
      </c>
      <c r="C85" s="757"/>
      <c r="D85" s="757"/>
      <c r="E85" s="757"/>
      <c r="F85" s="757"/>
      <c r="G85" s="757"/>
      <c r="H85" s="757"/>
      <c r="I85" s="757"/>
      <c r="J85" s="757"/>
    </row>
    <row r="86" spans="1:10" s="300" customFormat="1">
      <c r="A86" s="322"/>
      <c r="B86" s="757" t="s">
        <v>665</v>
      </c>
      <c r="C86" s="757"/>
      <c r="D86" s="757"/>
      <c r="E86" s="757"/>
      <c r="F86" s="757"/>
      <c r="G86" s="757"/>
      <c r="H86" s="757"/>
      <c r="I86" s="757"/>
      <c r="J86" s="757"/>
    </row>
    <row r="87" spans="1:10" s="300" customFormat="1">
      <c r="A87" s="322"/>
      <c r="B87" s="757" t="s">
        <v>844</v>
      </c>
      <c r="C87" s="757"/>
      <c r="D87" s="757"/>
      <c r="E87" s="757"/>
      <c r="F87" s="757"/>
      <c r="G87" s="757"/>
      <c r="H87" s="757"/>
      <c r="I87" s="757"/>
      <c r="J87" s="757"/>
    </row>
    <row r="88" spans="1:10" s="300" customFormat="1">
      <c r="A88" s="322"/>
      <c r="B88" s="757" t="s">
        <v>666</v>
      </c>
      <c r="C88" s="757"/>
      <c r="D88" s="757"/>
      <c r="E88" s="757"/>
      <c r="F88" s="757"/>
      <c r="G88" s="757"/>
      <c r="H88" s="757"/>
      <c r="I88" s="757"/>
      <c r="J88" s="757"/>
    </row>
    <row r="89" spans="1:10" s="300" customFormat="1">
      <c r="A89" s="322"/>
      <c r="B89" s="757" t="s">
        <v>667</v>
      </c>
      <c r="C89" s="757"/>
      <c r="D89" s="757"/>
      <c r="E89" s="757"/>
      <c r="F89" s="757"/>
      <c r="G89" s="757"/>
      <c r="H89" s="757"/>
      <c r="I89" s="757"/>
      <c r="J89" s="757"/>
    </row>
    <row r="90" spans="1:10" s="300" customFormat="1">
      <c r="A90" s="322"/>
      <c r="B90" s="759" t="s">
        <v>897</v>
      </c>
      <c r="C90" s="757"/>
      <c r="D90" s="757"/>
      <c r="E90" s="757"/>
      <c r="F90" s="757"/>
      <c r="G90" s="757"/>
      <c r="H90" s="757"/>
      <c r="I90" s="757"/>
      <c r="J90" s="757"/>
    </row>
    <row r="91" spans="1:10" s="300" customFormat="1">
      <c r="A91" s="322"/>
      <c r="B91" s="757" t="s">
        <v>668</v>
      </c>
      <c r="C91" s="757"/>
      <c r="D91" s="757"/>
      <c r="E91" s="757"/>
      <c r="F91" s="757"/>
      <c r="G91" s="757"/>
      <c r="H91" s="757"/>
      <c r="I91" s="757"/>
      <c r="J91" s="757"/>
    </row>
    <row r="92" spans="1:10" s="300" customFormat="1">
      <c r="A92" s="322"/>
      <c r="B92" s="757" t="s">
        <v>780</v>
      </c>
      <c r="C92" s="757"/>
      <c r="D92" s="757"/>
      <c r="E92" s="757"/>
      <c r="F92" s="757"/>
      <c r="G92" s="757"/>
      <c r="H92" s="757"/>
      <c r="I92" s="757"/>
      <c r="J92" s="757"/>
    </row>
    <row r="93" spans="1:10" s="300" customFormat="1">
      <c r="A93" s="322"/>
      <c r="B93" s="757" t="s">
        <v>845</v>
      </c>
      <c r="C93" s="757"/>
      <c r="D93" s="757"/>
      <c r="E93" s="761"/>
      <c r="F93" s="757"/>
      <c r="G93" s="761"/>
      <c r="H93" s="761"/>
      <c r="I93" s="757"/>
      <c r="J93" s="761"/>
    </row>
    <row r="94" spans="1:10" s="300" customFormat="1">
      <c r="A94" s="322"/>
      <c r="B94" s="757" t="s">
        <v>834</v>
      </c>
      <c r="C94" s="757"/>
      <c r="D94" s="757"/>
      <c r="E94" s="750"/>
      <c r="F94" s="757"/>
      <c r="G94" s="757"/>
      <c r="H94" s="757"/>
      <c r="I94" s="757"/>
      <c r="J94" s="757"/>
    </row>
    <row r="95" spans="1:10" s="300" customFormat="1">
      <c r="A95" s="322"/>
      <c r="B95" s="757" t="s">
        <v>835</v>
      </c>
      <c r="C95" s="757"/>
      <c r="D95" s="750"/>
      <c r="E95" s="750"/>
      <c r="F95" s="757"/>
      <c r="G95" s="757"/>
      <c r="H95" s="757"/>
      <c r="I95" s="757"/>
      <c r="J95" s="757"/>
    </row>
    <row r="96" spans="1:10" s="300" customFormat="1">
      <c r="A96" s="322"/>
      <c r="B96" s="757" t="s">
        <v>846</v>
      </c>
      <c r="C96" s="757"/>
      <c r="D96" s="750"/>
      <c r="E96" s="750"/>
      <c r="F96" s="757"/>
      <c r="G96" s="757"/>
      <c r="H96" s="757"/>
      <c r="I96" s="757"/>
      <c r="J96" s="757"/>
    </row>
    <row r="97" spans="1:11" s="300" customFormat="1">
      <c r="A97" s="322"/>
      <c r="B97" s="757" t="s">
        <v>781</v>
      </c>
      <c r="C97" s="757"/>
      <c r="D97" s="750"/>
      <c r="E97" s="750"/>
      <c r="F97" s="757"/>
      <c r="G97" s="757"/>
      <c r="H97" s="757"/>
      <c r="I97" s="757"/>
      <c r="J97" s="757"/>
    </row>
    <row r="98" spans="1:11" s="300" customFormat="1">
      <c r="A98" s="322"/>
      <c r="B98" s="757" t="s">
        <v>847</v>
      </c>
      <c r="C98" s="757"/>
      <c r="D98" s="750"/>
      <c r="E98" s="750"/>
      <c r="F98" s="757"/>
      <c r="G98" s="757"/>
      <c r="H98" s="757"/>
      <c r="I98" s="757"/>
      <c r="J98" s="757"/>
    </row>
    <row r="99" spans="1:11" s="300" customFormat="1">
      <c r="A99" s="322"/>
      <c r="B99" s="757" t="s">
        <v>848</v>
      </c>
      <c r="C99" s="757"/>
      <c r="D99" s="750"/>
      <c r="E99" s="750"/>
      <c r="F99" s="757"/>
      <c r="G99" s="757"/>
      <c r="H99" s="757"/>
      <c r="I99" s="757"/>
      <c r="J99" s="757"/>
    </row>
    <row r="100" spans="1:11" s="300" customFormat="1">
      <c r="A100" s="322"/>
      <c r="B100" s="757"/>
      <c r="C100" s="757" t="s">
        <v>837</v>
      </c>
      <c r="D100" s="757"/>
      <c r="E100" s="750"/>
      <c r="F100" s="757"/>
      <c r="G100" s="757"/>
      <c r="H100" s="757"/>
      <c r="I100" s="757"/>
      <c r="J100" s="757"/>
    </row>
    <row r="101" spans="1:11" s="300" customFormat="1">
      <c r="A101" s="322"/>
      <c r="B101" s="764" t="s">
        <v>836</v>
      </c>
      <c r="C101" s="757" t="s">
        <v>838</v>
      </c>
      <c r="D101" s="757"/>
      <c r="E101" s="750"/>
      <c r="F101" s="757"/>
      <c r="G101" s="757"/>
      <c r="H101" s="757"/>
      <c r="I101" s="757"/>
      <c r="J101" s="757"/>
    </row>
    <row r="102" spans="1:11" s="300" customFormat="1">
      <c r="A102" s="322"/>
      <c r="B102" s="757" t="s">
        <v>782</v>
      </c>
      <c r="C102" s="763"/>
      <c r="D102" s="763"/>
      <c r="E102" s="757"/>
      <c r="F102" s="757"/>
      <c r="G102" s="757"/>
      <c r="H102" s="757"/>
      <c r="I102" s="757"/>
      <c r="J102" s="757"/>
    </row>
    <row r="103" spans="1:11" s="300" customFormat="1" ht="12.75" customHeight="1">
      <c r="A103" s="322"/>
      <c r="B103" s="757" t="s">
        <v>669</v>
      </c>
      <c r="C103" s="757"/>
      <c r="D103" s="757"/>
      <c r="E103" s="757"/>
      <c r="F103" s="757"/>
      <c r="G103" s="757"/>
      <c r="H103" s="757"/>
      <c r="I103" s="757"/>
      <c r="J103" s="757"/>
    </row>
    <row r="104" spans="1:11" s="300" customFormat="1" ht="59.45" customHeight="1">
      <c r="A104" s="322"/>
      <c r="B104" s="1200" t="s">
        <v>1071</v>
      </c>
      <c r="C104" s="1200"/>
      <c r="D104" s="1200"/>
      <c r="E104" s="1200"/>
      <c r="F104" s="1200"/>
      <c r="G104" s="1200"/>
      <c r="H104" s="1200"/>
      <c r="I104" s="1200"/>
      <c r="J104" s="1200"/>
      <c r="K104" s="757"/>
    </row>
    <row r="105" spans="1:11" s="300" customFormat="1">
      <c r="A105" s="611"/>
      <c r="B105" s="757"/>
      <c r="C105" s="757"/>
      <c r="D105" s="757"/>
      <c r="E105" s="757"/>
      <c r="F105" s="757"/>
      <c r="G105" s="757"/>
      <c r="H105" s="757"/>
      <c r="I105" s="757"/>
      <c r="J105" s="757"/>
    </row>
    <row r="106" spans="1:11" s="300" customFormat="1">
      <c r="A106" s="611"/>
      <c r="B106" s="757"/>
      <c r="C106" s="757"/>
      <c r="D106" s="757"/>
      <c r="E106" s="757"/>
      <c r="F106" s="757"/>
      <c r="G106" s="757"/>
      <c r="H106" s="757"/>
      <c r="I106" s="757"/>
      <c r="J106" s="757"/>
    </row>
    <row r="107" spans="1:11" s="300" customFormat="1">
      <c r="A107" s="611"/>
      <c r="B107" s="757"/>
      <c r="C107" s="757"/>
      <c r="D107" s="763"/>
      <c r="E107" s="757"/>
      <c r="F107" s="757"/>
      <c r="G107" s="757"/>
      <c r="H107" s="757"/>
      <c r="I107" s="757"/>
      <c r="J107" s="757"/>
    </row>
    <row r="108" spans="1:11" s="300" customFormat="1">
      <c r="A108" s="611"/>
      <c r="B108" s="757"/>
      <c r="C108" s="757"/>
      <c r="D108" s="757"/>
      <c r="E108" s="757"/>
      <c r="F108" s="757"/>
      <c r="G108" s="757"/>
      <c r="H108" s="757"/>
      <c r="I108" s="757"/>
      <c r="J108" s="757"/>
    </row>
    <row r="109" spans="1:11">
      <c r="B109" s="757"/>
      <c r="C109" s="757"/>
      <c r="D109" s="757"/>
      <c r="E109" s="757"/>
      <c r="F109" s="757"/>
      <c r="G109" s="757"/>
      <c r="H109" s="757"/>
      <c r="I109" s="757"/>
      <c r="J109" s="757"/>
    </row>
    <row r="110" spans="1:11">
      <c r="B110" s="757"/>
      <c r="C110" s="757"/>
      <c r="D110" s="757"/>
      <c r="E110" s="757"/>
      <c r="F110" s="757"/>
      <c r="G110" s="757"/>
      <c r="H110" s="757"/>
      <c r="I110" s="757"/>
      <c r="J110" s="757"/>
    </row>
    <row r="111" spans="1:11">
      <c r="B111" s="757"/>
      <c r="C111" s="757"/>
      <c r="D111" s="760"/>
      <c r="E111" s="760"/>
      <c r="F111" s="760"/>
      <c r="G111" s="760"/>
      <c r="H111" s="760"/>
      <c r="I111" s="760"/>
      <c r="J111" s="760"/>
    </row>
    <row r="112" spans="1:11">
      <c r="B112" s="757"/>
      <c r="C112" s="757"/>
      <c r="D112" s="757"/>
      <c r="E112" s="757"/>
      <c r="F112" s="757"/>
      <c r="G112" s="757"/>
      <c r="H112" s="757"/>
      <c r="I112" s="757"/>
      <c r="J112" s="757"/>
    </row>
    <row r="113" spans="2:10">
      <c r="B113" s="757"/>
      <c r="C113" s="757"/>
      <c r="D113" s="757"/>
      <c r="E113" s="757"/>
      <c r="F113" s="757"/>
      <c r="G113" s="757"/>
      <c r="H113" s="757"/>
      <c r="I113" s="757"/>
      <c r="J113" s="757"/>
    </row>
    <row r="114" spans="2:10">
      <c r="B114" s="757"/>
      <c r="C114" s="757"/>
      <c r="D114" s="757"/>
      <c r="E114" s="757"/>
      <c r="F114" s="757"/>
      <c r="G114" s="757"/>
      <c r="H114" s="757"/>
      <c r="I114" s="757"/>
      <c r="J114" s="757"/>
    </row>
    <row r="115" spans="2:10">
      <c r="B115" s="759"/>
      <c r="C115" s="757"/>
      <c r="D115" s="757"/>
      <c r="E115" s="757"/>
      <c r="F115" s="757"/>
      <c r="G115" s="757"/>
      <c r="H115" s="757"/>
      <c r="I115" s="757"/>
      <c r="J115" s="757"/>
    </row>
    <row r="116" spans="2:10">
      <c r="B116" s="757"/>
      <c r="C116" s="760"/>
      <c r="D116" s="757"/>
      <c r="E116" s="761"/>
      <c r="F116" s="757"/>
      <c r="G116" s="761"/>
      <c r="H116" s="761"/>
      <c r="I116" s="757"/>
      <c r="J116" s="761"/>
    </row>
    <row r="117" spans="2:10">
      <c r="B117" s="757"/>
      <c r="C117" s="757"/>
      <c r="D117" s="762"/>
      <c r="E117" s="762"/>
      <c r="F117" s="757"/>
      <c r="G117" s="757"/>
      <c r="H117" s="757"/>
      <c r="I117" s="757"/>
      <c r="J117" s="757"/>
    </row>
    <row r="118" spans="2:10">
      <c r="B118" s="757"/>
      <c r="C118" s="757"/>
      <c r="D118" s="762"/>
      <c r="E118" s="762"/>
      <c r="F118" s="757"/>
      <c r="G118" s="757"/>
      <c r="H118" s="757"/>
      <c r="I118" s="757"/>
      <c r="J118" s="757"/>
    </row>
    <row r="119" spans="2:10">
      <c r="B119" s="757"/>
      <c r="C119" s="757"/>
      <c r="D119" s="762"/>
      <c r="E119" s="762"/>
      <c r="F119" s="757"/>
      <c r="G119" s="757"/>
      <c r="H119" s="757"/>
      <c r="I119" s="757"/>
      <c r="J119" s="757"/>
    </row>
    <row r="120" spans="2:10">
      <c r="B120" s="757"/>
      <c r="C120" s="757"/>
      <c r="D120" s="762"/>
      <c r="E120" s="762"/>
      <c r="F120" s="757"/>
      <c r="G120" s="757"/>
      <c r="H120" s="757"/>
      <c r="I120" s="757"/>
      <c r="J120" s="757"/>
    </row>
    <row r="121" spans="2:10">
      <c r="B121" s="757"/>
      <c r="C121" s="757"/>
      <c r="D121" s="762"/>
      <c r="E121" s="762"/>
      <c r="F121" s="757"/>
      <c r="G121" s="757"/>
      <c r="H121" s="757"/>
      <c r="I121" s="757"/>
      <c r="J121" s="757"/>
    </row>
    <row r="122" spans="2:10">
      <c r="B122" s="757"/>
      <c r="C122" s="757"/>
      <c r="D122" s="762"/>
      <c r="E122" s="762"/>
      <c r="F122" s="757"/>
      <c r="G122" s="757"/>
      <c r="H122" s="757"/>
      <c r="I122" s="757"/>
      <c r="J122" s="757"/>
    </row>
    <row r="123" spans="2:10">
      <c r="B123" s="757"/>
      <c r="C123" s="757"/>
      <c r="D123" s="762"/>
      <c r="E123" s="762"/>
      <c r="F123" s="757"/>
      <c r="G123" s="757"/>
      <c r="H123" s="757"/>
      <c r="I123" s="757"/>
      <c r="J123" s="757"/>
    </row>
    <row r="124" spans="2:10">
      <c r="B124" s="757"/>
      <c r="C124" s="757"/>
      <c r="D124" s="757"/>
      <c r="E124" s="757"/>
      <c r="F124" s="757"/>
      <c r="G124" s="757"/>
      <c r="H124" s="757"/>
      <c r="I124" s="757"/>
      <c r="J124" s="757"/>
    </row>
    <row r="125" spans="2:10">
      <c r="B125" s="764"/>
      <c r="C125" s="757"/>
      <c r="D125" s="757"/>
      <c r="E125" s="757"/>
      <c r="F125" s="757"/>
      <c r="G125" s="757"/>
      <c r="H125" s="757"/>
      <c r="I125" s="757"/>
      <c r="J125" s="757"/>
    </row>
    <row r="126" spans="2:10">
      <c r="B126" s="757"/>
      <c r="C126" s="763"/>
      <c r="D126" s="757"/>
      <c r="E126" s="757"/>
      <c r="F126" s="757"/>
      <c r="G126" s="757"/>
      <c r="H126" s="757"/>
      <c r="I126" s="757"/>
      <c r="J126" s="757"/>
    </row>
    <row r="127" spans="2:10">
      <c r="B127" s="757"/>
      <c r="C127" s="763"/>
      <c r="D127" s="757"/>
      <c r="E127" s="757"/>
      <c r="F127" s="757"/>
      <c r="G127" s="757"/>
      <c r="H127" s="757"/>
      <c r="I127" s="757"/>
      <c r="J127" s="757"/>
    </row>
    <row r="128" spans="2:10">
      <c r="B128" s="757"/>
      <c r="C128" s="757"/>
      <c r="D128" s="757"/>
      <c r="E128" s="757"/>
      <c r="F128" s="757"/>
      <c r="G128" s="757"/>
      <c r="H128" s="757"/>
      <c r="I128" s="757"/>
      <c r="J128" s="757"/>
    </row>
    <row r="129" spans="2:10">
      <c r="B129" s="757"/>
      <c r="C129" s="757"/>
      <c r="D129" s="760"/>
      <c r="E129" s="760"/>
      <c r="F129" s="760"/>
      <c r="G129" s="760"/>
      <c r="H129" s="760"/>
      <c r="I129" s="760"/>
      <c r="J129" s="760"/>
    </row>
    <row r="130" spans="2:10">
      <c r="B130" s="757"/>
      <c r="C130" s="760"/>
      <c r="D130" s="760"/>
      <c r="E130" s="760"/>
      <c r="F130" s="760"/>
      <c r="G130" s="760"/>
      <c r="H130" s="760"/>
      <c r="I130" s="760"/>
      <c r="J130" s="760"/>
    </row>
    <row r="181" spans="2:3">
      <c r="B181" s="300"/>
      <c r="C181" s="300"/>
    </row>
  </sheetData>
  <mergeCells count="6">
    <mergeCell ref="B104:J104"/>
    <mergeCell ref="G25:I25"/>
    <mergeCell ref="A2:J2"/>
    <mergeCell ref="A3:J3"/>
    <mergeCell ref="A4:J4"/>
    <mergeCell ref="H12:I12"/>
  </mergeCells>
  <printOptions horizontalCentered="1"/>
  <pageMargins left="0.25" right="0.25" top="0.75" bottom="0.75" header="0.3" footer="0.3"/>
  <pageSetup scale="47" orientation="portrait" r:id="rId1"/>
  <customProperties>
    <customPr name="_pios_id" r:id="rId2"/>
  </customProperties>
  <drawing r:id="rId3"/>
  <legacyDrawing r:id="rId4"/>
  <oleObjects>
    <mc:AlternateContent xmlns:mc="http://schemas.openxmlformats.org/markup-compatibility/2006">
      <mc:Choice Requires="x14">
        <oleObject progId="Equation.3" shapeId="37890" r:id="rId5">
          <objectPr defaultSize="0" autoPict="0" r:id="rId6">
            <anchor moveWithCells="1">
              <from>
                <xdr:col>1</xdr:col>
                <xdr:colOff>819150</xdr:colOff>
                <xdr:row>15</xdr:row>
                <xdr:rowOff>104775</xdr:rowOff>
              </from>
              <to>
                <xdr:col>4</xdr:col>
                <xdr:colOff>85725</xdr:colOff>
                <xdr:row>19</xdr:row>
                <xdr:rowOff>85725</xdr:rowOff>
              </to>
            </anchor>
          </objectPr>
        </oleObject>
      </mc:Choice>
      <mc:Fallback>
        <oleObject progId="Equation.3" shapeId="37890" r:id="rId5"/>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84424-6394-4A95-AC8A-E9069C26C1D2}">
  <sheetPr codeName="Sheet17"/>
  <dimension ref="A1:R255"/>
  <sheetViews>
    <sheetView workbookViewId="0"/>
  </sheetViews>
  <sheetFormatPr defaultColWidth="8.88671875" defaultRowHeight="12.75"/>
  <cols>
    <col min="1" max="1" width="4.5546875" style="1009" bestFit="1" customWidth="1"/>
    <col min="2" max="2" width="21.77734375" style="324" customWidth="1"/>
    <col min="3" max="3" width="2.109375" style="324" customWidth="1"/>
    <col min="4" max="4" width="26.33203125" style="324" customWidth="1"/>
    <col min="5" max="5" width="2.33203125" style="324" customWidth="1"/>
    <col min="6" max="6" width="26.21875" style="324" customWidth="1"/>
    <col min="7" max="7" width="1.77734375" style="324" customWidth="1"/>
    <col min="8" max="8" width="16.33203125" style="324" customWidth="1"/>
    <col min="9" max="9" width="2.21875" style="324" customWidth="1"/>
    <col min="10" max="10" width="15.44140625" style="324" customWidth="1"/>
    <col min="11" max="11" width="2.44140625" style="324" customWidth="1"/>
    <col min="12" max="12" width="15" style="324" customWidth="1"/>
    <col min="13" max="13" width="2.109375" style="324" customWidth="1"/>
    <col min="14" max="14" width="15.77734375" style="324" customWidth="1"/>
    <col min="15" max="15" width="1.44140625" style="324" customWidth="1"/>
    <col min="16" max="16" width="20.33203125" style="324" customWidth="1"/>
    <col min="17" max="18" width="10.77734375" style="324" bestFit="1" customWidth="1"/>
    <col min="19" max="16384" width="8.88671875" style="324"/>
  </cols>
  <sheetData>
    <row r="1" spans="1:16">
      <c r="H1" s="1009" t="s">
        <v>491</v>
      </c>
      <c r="P1" s="324" t="s">
        <v>943</v>
      </c>
    </row>
    <row r="2" spans="1:16">
      <c r="C2" s="1010"/>
      <c r="D2" s="1010"/>
      <c r="E2" s="1010"/>
      <c r="F2" s="1011"/>
      <c r="G2" s="1010"/>
      <c r="H2" s="1012" t="s">
        <v>490</v>
      </c>
      <c r="I2" s="1010"/>
      <c r="J2" s="1010"/>
      <c r="K2" s="1010"/>
      <c r="L2" s="1010"/>
      <c r="M2" s="1010"/>
      <c r="N2" s="1010"/>
    </row>
    <row r="3" spans="1:16">
      <c r="C3" s="1011"/>
      <c r="D3" s="1011"/>
      <c r="E3" s="1011"/>
      <c r="F3" s="1011"/>
      <c r="H3" s="1009" t="str">
        <f>'Attachment H'!D5</f>
        <v>Gridliance High Plains LLC</v>
      </c>
      <c r="I3" s="1011"/>
      <c r="J3" s="1011"/>
      <c r="K3" s="1011"/>
      <c r="L3" s="1011"/>
      <c r="M3" s="1011"/>
      <c r="N3" s="1011"/>
    </row>
    <row r="4" spans="1:16">
      <c r="B4" s="1227"/>
      <c r="C4" s="1227"/>
      <c r="D4" s="1227"/>
      <c r="E4" s="1227"/>
      <c r="F4" s="1227"/>
      <c r="G4" s="1227"/>
      <c r="H4" s="1227"/>
      <c r="I4" s="1227"/>
      <c r="J4" s="1227"/>
      <c r="K4" s="1227"/>
      <c r="L4" s="1227"/>
      <c r="M4" s="1227"/>
      <c r="N4" s="1227"/>
      <c r="O4" s="1010"/>
      <c r="P4" s="1010"/>
    </row>
    <row r="5" spans="1:16">
      <c r="B5" s="1013"/>
      <c r="C5" s="1013"/>
      <c r="D5" s="1013"/>
      <c r="E5" s="1013"/>
      <c r="F5" s="1013"/>
      <c r="G5" s="1013"/>
      <c r="H5" s="1013"/>
      <c r="I5" s="1013"/>
      <c r="J5" s="1013"/>
      <c r="K5" s="1013"/>
      <c r="L5" s="1013"/>
      <c r="M5" s="1013"/>
      <c r="N5" s="1013"/>
      <c r="O5" s="1010"/>
      <c r="P5" s="1010"/>
    </row>
    <row r="6" spans="1:16" ht="14.25" thickBot="1">
      <c r="B6" s="1014"/>
      <c r="C6" s="1013"/>
      <c r="D6" s="1013"/>
      <c r="E6" s="1013"/>
      <c r="F6" s="1013"/>
      <c r="G6" s="1013"/>
      <c r="H6" s="1013"/>
      <c r="I6" s="1013"/>
      <c r="J6" s="1013"/>
      <c r="K6" s="1013"/>
      <c r="L6" s="1013"/>
      <c r="M6" s="1013"/>
      <c r="N6" s="1013"/>
      <c r="O6" s="1010"/>
      <c r="P6" s="1010"/>
    </row>
    <row r="7" spans="1:16">
      <c r="B7" s="1228" t="s">
        <v>153</v>
      </c>
      <c r="C7" s="1229"/>
      <c r="D7" s="1229"/>
      <c r="E7" s="1229"/>
      <c r="F7" s="1229"/>
      <c r="G7" s="1229"/>
      <c r="H7" s="1229"/>
      <c r="I7" s="1229"/>
      <c r="J7" s="1229"/>
      <c r="K7" s="1229"/>
      <c r="L7" s="1229"/>
      <c r="M7" s="1229"/>
      <c r="N7" s="1229"/>
      <c r="O7" s="1229"/>
      <c r="P7" s="1230"/>
    </row>
    <row r="8" spans="1:16">
      <c r="B8" s="581" t="s">
        <v>292</v>
      </c>
      <c r="C8" s="1008"/>
      <c r="D8" s="1008" t="s">
        <v>293</v>
      </c>
      <c r="E8" s="1008"/>
      <c r="F8" s="1008" t="s">
        <v>294</v>
      </c>
      <c r="G8" s="1013"/>
      <c r="H8" s="1013" t="s">
        <v>295</v>
      </c>
      <c r="I8" s="1013"/>
      <c r="J8" s="1013" t="s">
        <v>297</v>
      </c>
      <c r="K8" s="1013"/>
      <c r="L8" s="1013" t="s">
        <v>296</v>
      </c>
      <c r="M8" s="1013"/>
      <c r="N8" s="1013" t="s">
        <v>298</v>
      </c>
      <c r="O8" s="1013"/>
      <c r="P8" s="1015" t="s">
        <v>299</v>
      </c>
    </row>
    <row r="9" spans="1:16" ht="88.5" customHeight="1">
      <c r="B9" s="1016" t="s">
        <v>152</v>
      </c>
      <c r="C9" s="1013"/>
      <c r="D9" s="1017" t="s">
        <v>910</v>
      </c>
      <c r="E9" s="1011"/>
      <c r="F9" s="1017" t="s">
        <v>646</v>
      </c>
      <c r="G9" s="1018"/>
      <c r="H9" s="1017" t="s">
        <v>647</v>
      </c>
      <c r="I9" s="1019"/>
      <c r="J9" s="1017" t="s">
        <v>648</v>
      </c>
      <c r="K9" s="1019"/>
      <c r="L9" s="1017" t="s">
        <v>649</v>
      </c>
      <c r="N9" s="1017" t="s">
        <v>900</v>
      </c>
      <c r="O9" s="1010"/>
      <c r="P9" s="1020" t="s">
        <v>909</v>
      </c>
    </row>
    <row r="10" spans="1:16">
      <c r="A10" s="836">
        <v>1</v>
      </c>
      <c r="B10" s="582"/>
      <c r="C10" s="824"/>
      <c r="D10" s="1021"/>
      <c r="F10" s="1021"/>
      <c r="G10" s="1010"/>
      <c r="H10" s="1022"/>
      <c r="I10" s="1023"/>
      <c r="J10" s="1022"/>
      <c r="K10" s="1010"/>
      <c r="L10" s="1024">
        <f t="shared" ref="L10:L15" si="0">H10-J10</f>
        <v>0</v>
      </c>
      <c r="N10" s="1025"/>
      <c r="O10" s="1010"/>
      <c r="P10" s="628">
        <f>N71</f>
        <v>0</v>
      </c>
    </row>
    <row r="11" spans="1:16">
      <c r="A11" s="821">
        <v>2</v>
      </c>
      <c r="B11" s="583"/>
      <c r="C11" s="1026"/>
      <c r="D11" s="1027"/>
      <c r="E11" s="1010"/>
      <c r="F11" s="1021"/>
      <c r="G11" s="1010"/>
      <c r="H11" s="1022"/>
      <c r="I11" s="1010"/>
      <c r="J11" s="1022"/>
      <c r="K11" s="1010"/>
      <c r="L11" s="1024">
        <f t="shared" si="0"/>
        <v>0</v>
      </c>
      <c r="M11" s="1010"/>
      <c r="N11" s="1025"/>
      <c r="O11" s="1010"/>
      <c r="P11" s="628">
        <f>N120</f>
        <v>0</v>
      </c>
    </row>
    <row r="12" spans="1:16">
      <c r="A12" s="821">
        <v>3</v>
      </c>
      <c r="B12" s="583"/>
      <c r="C12" s="1026"/>
      <c r="D12" s="1027"/>
      <c r="E12" s="1010"/>
      <c r="F12" s="1021"/>
      <c r="G12" s="1010"/>
      <c r="H12" s="1022"/>
      <c r="I12" s="1010"/>
      <c r="J12" s="1022"/>
      <c r="K12" s="1010"/>
      <c r="L12" s="1024">
        <f t="shared" si="0"/>
        <v>0</v>
      </c>
      <c r="M12" s="1010"/>
      <c r="N12" s="1025"/>
      <c r="O12" s="1010"/>
      <c r="P12" s="628">
        <f>N164</f>
        <v>0</v>
      </c>
    </row>
    <row r="13" spans="1:16">
      <c r="A13" s="821">
        <v>4</v>
      </c>
      <c r="B13" s="583"/>
      <c r="C13" s="1026"/>
      <c r="D13" s="1027"/>
      <c r="E13" s="1010"/>
      <c r="F13" s="1021"/>
      <c r="G13" s="1010"/>
      <c r="H13" s="1022"/>
      <c r="I13" s="1010"/>
      <c r="J13" s="1022"/>
      <c r="K13" s="1010"/>
      <c r="L13" s="1024">
        <f t="shared" si="0"/>
        <v>0</v>
      </c>
      <c r="M13" s="1010"/>
      <c r="N13" s="1025"/>
      <c r="O13" s="1010"/>
      <c r="P13" s="628">
        <f>N211</f>
        <v>0</v>
      </c>
    </row>
    <row r="14" spans="1:16">
      <c r="A14" s="821">
        <v>5</v>
      </c>
      <c r="B14" s="583"/>
      <c r="C14" s="1026" t="s">
        <v>170</v>
      </c>
      <c r="D14" s="1027"/>
      <c r="E14" s="1010"/>
      <c r="F14" s="1021"/>
      <c r="G14" s="1010"/>
      <c r="H14" s="1022"/>
      <c r="I14" s="1010"/>
      <c r="J14" s="1022"/>
      <c r="K14" s="1010"/>
      <c r="L14" s="1024">
        <f t="shared" si="0"/>
        <v>0</v>
      </c>
      <c r="M14" s="1010"/>
      <c r="N14" s="1025"/>
      <c r="O14" s="1010"/>
      <c r="P14" s="628">
        <f>N253</f>
        <v>0</v>
      </c>
    </row>
    <row r="15" spans="1:16">
      <c r="A15" s="821">
        <v>6</v>
      </c>
      <c r="B15" s="583"/>
      <c r="C15" s="1026" t="s">
        <v>1125</v>
      </c>
      <c r="D15" s="1028"/>
      <c r="E15" s="1010"/>
      <c r="F15" s="1021"/>
      <c r="G15" s="1010"/>
      <c r="H15" s="1022"/>
      <c r="I15" s="1010"/>
      <c r="J15" s="1022"/>
      <c r="K15" s="1010"/>
      <c r="L15" s="1024">
        <f t="shared" si="0"/>
        <v>0</v>
      </c>
      <c r="M15" s="1010"/>
      <c r="N15" s="1029"/>
      <c r="O15" s="1010"/>
      <c r="P15" s="629"/>
    </row>
    <row r="16" spans="1:16">
      <c r="A16" s="821">
        <v>7</v>
      </c>
      <c r="B16" s="1030"/>
      <c r="C16" s="1010"/>
      <c r="D16" s="1031"/>
      <c r="E16" s="1010"/>
      <c r="F16" s="1032"/>
      <c r="G16" s="1010"/>
      <c r="H16" s="1033"/>
      <c r="I16" s="1010"/>
      <c r="J16" s="1034"/>
      <c r="K16" s="1010"/>
      <c r="L16" s="1024"/>
      <c r="M16" s="1010"/>
      <c r="N16" s="1029"/>
      <c r="O16" s="1010"/>
      <c r="P16" s="630">
        <f>SUM(P10:P15)</f>
        <v>0</v>
      </c>
    </row>
    <row r="17" spans="1:16" ht="13.5">
      <c r="A17" s="821">
        <v>8</v>
      </c>
      <c r="B17" s="1035" t="s">
        <v>288</v>
      </c>
      <c r="C17" s="1010"/>
      <c r="D17" s="1010"/>
      <c r="E17" s="1010"/>
      <c r="F17" s="1010"/>
      <c r="G17" s="1010"/>
      <c r="H17" s="1010"/>
      <c r="I17" s="1010"/>
      <c r="J17" s="1010"/>
      <c r="K17" s="1010"/>
      <c r="L17" s="1010"/>
      <c r="M17" s="1010"/>
      <c r="N17" s="1029"/>
      <c r="O17" s="1010"/>
      <c r="P17" s="1036"/>
    </row>
    <row r="18" spans="1:16" ht="13.5">
      <c r="A18" s="821">
        <v>9</v>
      </c>
      <c r="B18" s="1035" t="s">
        <v>541</v>
      </c>
      <c r="C18" s="1010"/>
      <c r="D18" s="1010"/>
      <c r="E18" s="1010"/>
      <c r="F18" s="1010"/>
      <c r="G18" s="1010"/>
      <c r="H18" s="1010"/>
      <c r="I18" s="1010"/>
      <c r="J18" s="1010"/>
      <c r="K18" s="1010"/>
      <c r="L18" s="1010"/>
      <c r="M18" s="1010"/>
      <c r="N18" s="1010"/>
      <c r="O18" s="1010"/>
      <c r="P18" s="1036"/>
    </row>
    <row r="19" spans="1:16" ht="13.5">
      <c r="A19" s="821">
        <v>10</v>
      </c>
      <c r="B19" s="1035" t="s">
        <v>542</v>
      </c>
      <c r="C19" s="1010"/>
      <c r="D19" s="1010"/>
      <c r="E19" s="1010"/>
      <c r="F19" s="1010"/>
      <c r="G19" s="1010"/>
      <c r="H19" s="1010"/>
      <c r="I19" s="1010"/>
      <c r="J19" s="1010"/>
      <c r="K19" s="1010"/>
      <c r="L19" s="1010"/>
      <c r="M19" s="1010"/>
      <c r="N19" s="1010"/>
      <c r="O19" s="1010"/>
      <c r="P19" s="1036"/>
    </row>
    <row r="20" spans="1:16" ht="13.5">
      <c r="A20" s="821">
        <v>11</v>
      </c>
      <c r="B20" s="488"/>
      <c r="C20" s="1010"/>
      <c r="D20" s="1010"/>
      <c r="E20" s="1010"/>
      <c r="F20" s="1010"/>
      <c r="G20" s="1010"/>
      <c r="H20" s="1010"/>
      <c r="I20" s="1010"/>
      <c r="J20" s="1010"/>
      <c r="K20" s="1010"/>
      <c r="L20" s="1010"/>
      <c r="M20" s="1010"/>
      <c r="N20" s="1010"/>
      <c r="O20" s="1010"/>
      <c r="P20" s="1036"/>
    </row>
    <row r="21" spans="1:16" ht="13.5">
      <c r="A21" s="821">
        <v>12</v>
      </c>
      <c r="B21" s="1035"/>
      <c r="C21" s="1010"/>
      <c r="D21" s="1010"/>
      <c r="E21" s="1010"/>
      <c r="F21" s="1010"/>
      <c r="G21" s="1010"/>
      <c r="H21" s="1010"/>
      <c r="I21" s="1010"/>
      <c r="J21" s="1010"/>
      <c r="K21" s="1010"/>
      <c r="L21" s="1010"/>
      <c r="M21" s="1010"/>
      <c r="N21" s="1010"/>
      <c r="O21" s="1010"/>
      <c r="P21" s="1036"/>
    </row>
    <row r="22" spans="1:16">
      <c r="A22" s="821">
        <v>13</v>
      </c>
      <c r="B22" s="1037"/>
      <c r="C22" s="1038"/>
      <c r="E22" s="1010"/>
      <c r="F22" s="1010"/>
      <c r="G22" s="1010"/>
      <c r="H22" s="1010"/>
      <c r="I22" s="1010"/>
      <c r="J22" s="1010"/>
      <c r="K22" s="1010"/>
      <c r="L22" s="1010"/>
      <c r="M22" s="1010"/>
      <c r="N22" s="1010"/>
      <c r="O22" s="1010"/>
      <c r="P22" s="1036"/>
    </row>
    <row r="23" spans="1:16">
      <c r="A23" s="821">
        <v>14</v>
      </c>
      <c r="B23" s="1039"/>
      <c r="C23" s="1040"/>
      <c r="D23" s="1012"/>
      <c r="E23" s="1012"/>
      <c r="F23" s="1040"/>
      <c r="G23" s="1040"/>
      <c r="H23" s="1012"/>
      <c r="I23" s="1012"/>
      <c r="J23" s="1040"/>
      <c r="K23" s="1040"/>
      <c r="L23" s="1010"/>
      <c r="M23" s="1010"/>
      <c r="N23" s="1010"/>
      <c r="O23" s="1010"/>
      <c r="P23" s="1036"/>
    </row>
    <row r="24" spans="1:16" ht="13.5" thickBot="1">
      <c r="A24" s="821">
        <v>15</v>
      </c>
      <c r="B24" s="1041"/>
      <c r="C24" s="1042"/>
      <c r="D24" s="1043"/>
      <c r="E24" s="1043"/>
      <c r="F24" s="1042"/>
      <c r="G24" s="1042"/>
      <c r="H24" s="1043"/>
      <c r="I24" s="1043"/>
      <c r="J24" s="1042"/>
      <c r="K24" s="1042"/>
      <c r="L24" s="1044"/>
      <c r="M24" s="1044"/>
      <c r="N24" s="1044"/>
      <c r="O24" s="1044"/>
      <c r="P24" s="1045"/>
    </row>
    <row r="25" spans="1:16" ht="35.25" customHeight="1">
      <c r="A25" s="821">
        <v>16</v>
      </c>
      <c r="B25" s="1231" t="s">
        <v>1126</v>
      </c>
      <c r="C25" s="1231"/>
      <c r="D25" s="1231"/>
      <c r="E25" s="1231"/>
      <c r="F25" s="1231"/>
      <c r="G25" s="1231"/>
      <c r="H25" s="1231"/>
      <c r="I25" s="1231"/>
      <c r="J25" s="1231"/>
      <c r="K25" s="1231"/>
      <c r="L25" s="1231"/>
      <c r="M25" s="1231"/>
      <c r="N25" s="1231"/>
      <c r="O25" s="1231"/>
      <c r="P25" s="1231"/>
    </row>
    <row r="26" spans="1:16" ht="53.25" customHeight="1">
      <c r="A26" s="821">
        <v>17</v>
      </c>
      <c r="B26" s="1046" t="s">
        <v>154</v>
      </c>
      <c r="C26" s="1046"/>
      <c r="D26" s="1012"/>
      <c r="E26" s="1012"/>
      <c r="F26" s="1019" t="s">
        <v>898</v>
      </c>
      <c r="G26" s="1040"/>
      <c r="H26" s="1019" t="s">
        <v>140</v>
      </c>
      <c r="I26" s="1019"/>
      <c r="J26" s="1013" t="s">
        <v>141</v>
      </c>
      <c r="K26" s="1013"/>
      <c r="L26" s="1003" t="s">
        <v>1127</v>
      </c>
      <c r="M26" s="1003"/>
      <c r="N26" s="1019" t="s">
        <v>142</v>
      </c>
      <c r="O26" s="1047"/>
      <c r="P26" s="1019" t="s">
        <v>143</v>
      </c>
    </row>
    <row r="27" spans="1:16">
      <c r="A27" s="821">
        <v>18</v>
      </c>
      <c r="B27" s="1046"/>
      <c r="C27" s="1046"/>
      <c r="D27" s="1012"/>
      <c r="E27" s="1012"/>
      <c r="F27" s="1012"/>
      <c r="G27" s="807"/>
      <c r="H27" s="807" t="s">
        <v>901</v>
      </c>
      <c r="I27" s="327"/>
      <c r="J27" s="1040"/>
      <c r="K27" s="1040"/>
      <c r="L27" s="1010"/>
      <c r="M27" s="1010"/>
      <c r="N27" s="1010"/>
      <c r="O27" s="1010"/>
      <c r="P27" s="1010"/>
    </row>
    <row r="28" spans="1:16">
      <c r="A28" s="821">
        <v>19</v>
      </c>
      <c r="B28" s="1046"/>
      <c r="C28" s="1046"/>
      <c r="D28" s="1012"/>
      <c r="E28" s="1012"/>
      <c r="F28" s="1012" t="s">
        <v>949</v>
      </c>
      <c r="G28" s="807"/>
      <c r="H28" s="1012" t="s">
        <v>902</v>
      </c>
      <c r="I28" s="327"/>
      <c r="J28" s="1040"/>
      <c r="K28" s="1040"/>
      <c r="L28" s="1012" t="s">
        <v>904</v>
      </c>
      <c r="M28" s="1010"/>
      <c r="N28" s="1010"/>
      <c r="O28" s="1010"/>
      <c r="P28" s="1010"/>
    </row>
    <row r="29" spans="1:16">
      <c r="A29" s="821">
        <v>20</v>
      </c>
      <c r="B29" s="1048" t="s">
        <v>10</v>
      </c>
      <c r="C29" s="1048"/>
      <c r="D29" s="1012"/>
      <c r="E29" s="1012"/>
      <c r="F29" s="1009" t="s">
        <v>950</v>
      </c>
      <c r="G29" s="1012"/>
      <c r="H29" s="1009" t="s">
        <v>899</v>
      </c>
      <c r="I29" s="1012"/>
      <c r="J29" s="1012" t="s">
        <v>903</v>
      </c>
      <c r="K29" s="1010"/>
      <c r="L29" s="1012" t="s">
        <v>905</v>
      </c>
      <c r="M29" s="1010"/>
      <c r="N29" s="1010"/>
      <c r="O29" s="1010"/>
      <c r="P29" s="1010"/>
    </row>
    <row r="30" spans="1:16">
      <c r="A30" s="821">
        <v>21</v>
      </c>
      <c r="B30" s="1049" t="s">
        <v>543</v>
      </c>
      <c r="C30" s="1050"/>
      <c r="D30" s="1051"/>
      <c r="E30" s="1051"/>
      <c r="F30" s="1051"/>
      <c r="G30" s="1051"/>
      <c r="H30" s="1052"/>
      <c r="I30" s="1052"/>
      <c r="J30" s="1052"/>
      <c r="K30" s="1052"/>
      <c r="L30" s="1053"/>
      <c r="M30" s="1053"/>
      <c r="N30" s="1051"/>
      <c r="O30" s="1051"/>
      <c r="P30" s="1054"/>
    </row>
    <row r="31" spans="1:16">
      <c r="A31" s="821">
        <v>22</v>
      </c>
      <c r="B31" s="1055"/>
      <c r="C31" s="1056"/>
      <c r="D31" s="1012"/>
      <c r="E31" s="1012"/>
      <c r="F31" s="1012"/>
      <c r="G31" s="1012"/>
      <c r="H31" s="1010"/>
      <c r="I31" s="1010"/>
      <c r="J31" s="1010"/>
      <c r="K31" s="1010"/>
      <c r="L31" s="1013" t="s">
        <v>144</v>
      </c>
      <c r="M31" s="1013"/>
      <c r="N31" s="1012"/>
      <c r="O31" s="1012"/>
      <c r="P31" s="1057"/>
    </row>
    <row r="32" spans="1:16">
      <c r="A32" s="821">
        <v>23</v>
      </c>
      <c r="B32" s="1058"/>
      <c r="C32" s="1056"/>
      <c r="D32" s="1012"/>
      <c r="E32" s="1012"/>
      <c r="F32" s="1012"/>
      <c r="G32" s="1012"/>
      <c r="H32" s="1010"/>
      <c r="I32" s="1010"/>
      <c r="J32" s="1010"/>
      <c r="K32" s="1010"/>
      <c r="L32" s="1013"/>
      <c r="M32" s="1013"/>
      <c r="N32" s="1012"/>
      <c r="O32" s="1012"/>
      <c r="P32" s="1057"/>
    </row>
    <row r="33" spans="1:16">
      <c r="A33" s="821">
        <v>24</v>
      </c>
      <c r="B33" s="1059" t="s">
        <v>105</v>
      </c>
      <c r="C33" s="1010"/>
      <c r="D33" s="1010" t="s">
        <v>171</v>
      </c>
      <c r="E33" s="1010"/>
      <c r="F33" s="1060"/>
      <c r="G33" s="328"/>
      <c r="H33" s="1061"/>
      <c r="I33" s="1062"/>
      <c r="J33" s="1063">
        <v>12</v>
      </c>
      <c r="K33" s="1010"/>
      <c r="L33" s="328">
        <f t="shared" ref="L33:L44" si="1">H33*F33*J33*-1</f>
        <v>0</v>
      </c>
      <c r="M33" s="328"/>
      <c r="N33" s="328"/>
      <c r="O33" s="328"/>
      <c r="P33" s="329">
        <f t="shared" ref="P33:P44" si="2">(-L33+F33)*-1</f>
        <v>0</v>
      </c>
    </row>
    <row r="34" spans="1:16">
      <c r="A34" s="821">
        <v>25</v>
      </c>
      <c r="B34" s="1059" t="s">
        <v>104</v>
      </c>
      <c r="C34" s="1010"/>
      <c r="D34" s="1010" t="str">
        <f t="shared" ref="D34:D44" si="3">D33</f>
        <v>Year 2015</v>
      </c>
      <c r="E34" s="1010"/>
      <c r="F34" s="1060"/>
      <c r="G34" s="328"/>
      <c r="H34" s="1061"/>
      <c r="I34" s="1062"/>
      <c r="J34" s="1064">
        <f t="shared" ref="J34:J44" si="4">+J33-1</f>
        <v>11</v>
      </c>
      <c r="L34" s="328">
        <f t="shared" si="1"/>
        <v>0</v>
      </c>
      <c r="M34" s="328"/>
      <c r="N34" s="328"/>
      <c r="O34" s="328"/>
      <c r="P34" s="329">
        <f t="shared" si="2"/>
        <v>0</v>
      </c>
    </row>
    <row r="35" spans="1:16">
      <c r="A35" s="821">
        <v>26</v>
      </c>
      <c r="B35" s="1059" t="s">
        <v>103</v>
      </c>
      <c r="C35" s="1010"/>
      <c r="D35" s="1010" t="str">
        <f t="shared" si="3"/>
        <v>Year 2015</v>
      </c>
      <c r="E35" s="1010"/>
      <c r="F35" s="1060"/>
      <c r="G35" s="328"/>
      <c r="H35" s="1061"/>
      <c r="I35" s="1062"/>
      <c r="J35" s="1064">
        <f t="shared" si="4"/>
        <v>10</v>
      </c>
      <c r="L35" s="328">
        <f t="shared" si="1"/>
        <v>0</v>
      </c>
      <c r="M35" s="328"/>
      <c r="N35" s="328"/>
      <c r="O35" s="328"/>
      <c r="P35" s="329">
        <f t="shared" si="2"/>
        <v>0</v>
      </c>
    </row>
    <row r="36" spans="1:16">
      <c r="A36" s="821">
        <v>27</v>
      </c>
      <c r="B36" s="1059" t="s">
        <v>95</v>
      </c>
      <c r="C36" s="1010"/>
      <c r="D36" s="1010" t="str">
        <f t="shared" si="3"/>
        <v>Year 2015</v>
      </c>
      <c r="E36" s="1010"/>
      <c r="F36" s="1060"/>
      <c r="G36" s="328"/>
      <c r="H36" s="1061"/>
      <c r="I36" s="1062"/>
      <c r="J36" s="1064">
        <f t="shared" si="4"/>
        <v>9</v>
      </c>
      <c r="L36" s="328">
        <f t="shared" si="1"/>
        <v>0</v>
      </c>
      <c r="M36" s="328"/>
      <c r="N36" s="328"/>
      <c r="O36" s="328"/>
      <c r="P36" s="329">
        <f t="shared" si="2"/>
        <v>0</v>
      </c>
    </row>
    <row r="37" spans="1:16">
      <c r="A37" s="821">
        <v>28</v>
      </c>
      <c r="B37" s="1059" t="s">
        <v>92</v>
      </c>
      <c r="C37" s="1010"/>
      <c r="D37" s="1010" t="str">
        <f t="shared" si="3"/>
        <v>Year 2015</v>
      </c>
      <c r="E37" s="1010"/>
      <c r="F37" s="1060"/>
      <c r="G37" s="328"/>
      <c r="H37" s="1061"/>
      <c r="I37" s="1062"/>
      <c r="J37" s="1064">
        <f t="shared" si="4"/>
        <v>8</v>
      </c>
      <c r="L37" s="328">
        <f t="shared" si="1"/>
        <v>0</v>
      </c>
      <c r="M37" s="328"/>
      <c r="N37" s="328"/>
      <c r="O37" s="328"/>
      <c r="P37" s="329">
        <f t="shared" si="2"/>
        <v>0</v>
      </c>
    </row>
    <row r="38" spans="1:16">
      <c r="A38" s="821">
        <v>29</v>
      </c>
      <c r="B38" s="1059" t="s">
        <v>145</v>
      </c>
      <c r="C38" s="1010"/>
      <c r="D38" s="1010" t="str">
        <f t="shared" si="3"/>
        <v>Year 2015</v>
      </c>
      <c r="E38" s="1010"/>
      <c r="F38" s="1060"/>
      <c r="G38" s="328"/>
      <c r="H38" s="1061"/>
      <c r="I38" s="1062"/>
      <c r="J38" s="1064">
        <f t="shared" si="4"/>
        <v>7</v>
      </c>
      <c r="L38" s="328">
        <f t="shared" si="1"/>
        <v>0</v>
      </c>
      <c r="M38" s="328"/>
      <c r="N38" s="328"/>
      <c r="O38" s="328"/>
      <c r="P38" s="329">
        <f t="shared" si="2"/>
        <v>0</v>
      </c>
    </row>
    <row r="39" spans="1:16">
      <c r="A39" s="821">
        <v>30</v>
      </c>
      <c r="B39" s="1059" t="s">
        <v>102</v>
      </c>
      <c r="C39" s="1010"/>
      <c r="D39" s="1010" t="str">
        <f t="shared" si="3"/>
        <v>Year 2015</v>
      </c>
      <c r="E39" s="1010"/>
      <c r="F39" s="1060"/>
      <c r="G39" s="328"/>
      <c r="H39" s="1061"/>
      <c r="I39" s="1062"/>
      <c r="J39" s="1064">
        <f t="shared" si="4"/>
        <v>6</v>
      </c>
      <c r="L39" s="328">
        <f t="shared" si="1"/>
        <v>0</v>
      </c>
      <c r="M39" s="328"/>
      <c r="N39" s="328"/>
      <c r="O39" s="328"/>
      <c r="P39" s="329">
        <f t="shared" si="2"/>
        <v>0</v>
      </c>
    </row>
    <row r="40" spans="1:16">
      <c r="A40" s="821">
        <v>31</v>
      </c>
      <c r="B40" s="1059" t="s">
        <v>101</v>
      </c>
      <c r="C40" s="1010"/>
      <c r="D40" s="1010" t="str">
        <f t="shared" si="3"/>
        <v>Year 2015</v>
      </c>
      <c r="E40" s="1010"/>
      <c r="F40" s="1060"/>
      <c r="G40" s="328"/>
      <c r="H40" s="1061"/>
      <c r="I40" s="1062"/>
      <c r="J40" s="1064">
        <f t="shared" si="4"/>
        <v>5</v>
      </c>
      <c r="L40" s="328">
        <f t="shared" si="1"/>
        <v>0</v>
      </c>
      <c r="M40" s="328"/>
      <c r="N40" s="328"/>
      <c r="O40" s="328"/>
      <c r="P40" s="329">
        <f t="shared" si="2"/>
        <v>0</v>
      </c>
    </row>
    <row r="41" spans="1:16">
      <c r="A41" s="821">
        <v>32</v>
      </c>
      <c r="B41" s="1059" t="s">
        <v>100</v>
      </c>
      <c r="C41" s="1010"/>
      <c r="D41" s="1010" t="str">
        <f t="shared" si="3"/>
        <v>Year 2015</v>
      </c>
      <c r="E41" s="1010"/>
      <c r="F41" s="1060"/>
      <c r="G41" s="328"/>
      <c r="H41" s="1061"/>
      <c r="I41" s="1062"/>
      <c r="J41" s="1064">
        <f t="shared" si="4"/>
        <v>4</v>
      </c>
      <c r="L41" s="328">
        <f t="shared" si="1"/>
        <v>0</v>
      </c>
      <c r="M41" s="328"/>
      <c r="N41" s="328"/>
      <c r="O41" s="328"/>
      <c r="P41" s="329">
        <f t="shared" si="2"/>
        <v>0</v>
      </c>
    </row>
    <row r="42" spans="1:16">
      <c r="A42" s="821">
        <v>33</v>
      </c>
      <c r="B42" s="1059" t="s">
        <v>106</v>
      </c>
      <c r="C42" s="1010"/>
      <c r="D42" s="1010" t="str">
        <f t="shared" si="3"/>
        <v>Year 2015</v>
      </c>
      <c r="E42" s="1010"/>
      <c r="F42" s="1060"/>
      <c r="G42" s="328"/>
      <c r="H42" s="1061"/>
      <c r="I42" s="1062"/>
      <c r="J42" s="1064">
        <f t="shared" si="4"/>
        <v>3</v>
      </c>
      <c r="L42" s="328">
        <f t="shared" si="1"/>
        <v>0</v>
      </c>
      <c r="M42" s="328"/>
      <c r="N42" s="328"/>
      <c r="O42" s="328"/>
      <c r="P42" s="329">
        <f t="shared" si="2"/>
        <v>0</v>
      </c>
    </row>
    <row r="43" spans="1:16">
      <c r="A43" s="821">
        <v>34</v>
      </c>
      <c r="B43" s="1059" t="s">
        <v>99</v>
      </c>
      <c r="C43" s="1010"/>
      <c r="D43" s="1010" t="str">
        <f t="shared" si="3"/>
        <v>Year 2015</v>
      </c>
      <c r="E43" s="1010"/>
      <c r="F43" s="1060"/>
      <c r="G43" s="328"/>
      <c r="H43" s="1061"/>
      <c r="I43" s="1062"/>
      <c r="J43" s="1064">
        <f t="shared" si="4"/>
        <v>2</v>
      </c>
      <c r="L43" s="328">
        <f t="shared" si="1"/>
        <v>0</v>
      </c>
      <c r="M43" s="328"/>
      <c r="N43" s="328"/>
      <c r="O43" s="328"/>
      <c r="P43" s="329">
        <f t="shared" si="2"/>
        <v>0</v>
      </c>
    </row>
    <row r="44" spans="1:16">
      <c r="A44" s="821">
        <v>35</v>
      </c>
      <c r="B44" s="1059" t="s">
        <v>98</v>
      </c>
      <c r="C44" s="1010"/>
      <c r="D44" s="1010" t="str">
        <f t="shared" si="3"/>
        <v>Year 2015</v>
      </c>
      <c r="E44" s="1010"/>
      <c r="F44" s="1060"/>
      <c r="G44" s="328"/>
      <c r="H44" s="1061"/>
      <c r="I44" s="1062"/>
      <c r="J44" s="1064">
        <f t="shared" si="4"/>
        <v>1</v>
      </c>
      <c r="L44" s="331">
        <f t="shared" si="1"/>
        <v>0</v>
      </c>
      <c r="M44" s="328"/>
      <c r="N44" s="328"/>
      <c r="O44" s="328"/>
      <c r="P44" s="329">
        <f t="shared" si="2"/>
        <v>0</v>
      </c>
    </row>
    <row r="45" spans="1:16">
      <c r="A45" s="821">
        <v>36</v>
      </c>
      <c r="B45" s="1059"/>
      <c r="C45" s="1010"/>
      <c r="D45" s="1010"/>
      <c r="E45" s="1010"/>
      <c r="F45" s="328"/>
      <c r="G45" s="328"/>
      <c r="H45" s="1062"/>
      <c r="I45" s="1062"/>
      <c r="L45" s="328">
        <f>SUM(L33:L44)</f>
        <v>0</v>
      </c>
      <c r="M45" s="328"/>
      <c r="N45" s="328"/>
      <c r="O45" s="328"/>
      <c r="P45" s="332">
        <f>SUM(P33:P44)</f>
        <v>0</v>
      </c>
    </row>
    <row r="46" spans="1:16">
      <c r="A46" s="821">
        <v>37</v>
      </c>
      <c r="B46" s="1059"/>
      <c r="C46" s="1010"/>
      <c r="D46" s="1010"/>
      <c r="E46" s="1010"/>
      <c r="F46" s="328"/>
      <c r="G46" s="328"/>
      <c r="H46" s="1062"/>
      <c r="I46" s="1062"/>
      <c r="L46" s="328"/>
      <c r="M46" s="328"/>
      <c r="N46" s="328"/>
      <c r="O46" s="328"/>
      <c r="P46" s="332"/>
    </row>
    <row r="47" spans="1:16">
      <c r="A47" s="821">
        <v>38</v>
      </c>
      <c r="B47" s="1059"/>
      <c r="C47" s="1010"/>
      <c r="D47" s="1010"/>
      <c r="E47" s="1010"/>
      <c r="F47" s="328"/>
      <c r="G47" s="328"/>
      <c r="H47" s="1062"/>
      <c r="I47" s="1062"/>
      <c r="L47" s="128" t="s">
        <v>1128</v>
      </c>
      <c r="M47" s="328"/>
      <c r="N47" s="328"/>
      <c r="O47" s="328"/>
      <c r="P47" s="332"/>
    </row>
    <row r="48" spans="1:16">
      <c r="A48" s="821">
        <v>39</v>
      </c>
      <c r="B48" s="1059"/>
      <c r="C48" s="1010"/>
      <c r="D48" s="1010"/>
      <c r="E48" s="1010"/>
      <c r="F48" s="328"/>
      <c r="G48" s="328"/>
      <c r="H48" s="1062"/>
      <c r="I48" s="1062"/>
      <c r="L48" s="128"/>
      <c r="M48" s="328"/>
      <c r="N48" s="328"/>
      <c r="O48" s="328"/>
      <c r="P48" s="332"/>
    </row>
    <row r="49" spans="1:18">
      <c r="A49" s="821">
        <v>40</v>
      </c>
      <c r="B49" s="1059" t="s">
        <v>146</v>
      </c>
      <c r="C49" s="1010"/>
      <c r="D49" s="1010" t="s">
        <v>169</v>
      </c>
      <c r="E49" s="1010"/>
      <c r="F49" s="328">
        <f>P45</f>
        <v>0</v>
      </c>
      <c r="G49" s="328"/>
      <c r="H49" s="1061"/>
      <c r="I49" s="1062"/>
      <c r="J49" s="1063">
        <v>12</v>
      </c>
      <c r="K49" s="1010"/>
      <c r="L49" s="328">
        <f>+J49*H49*F49</f>
        <v>0</v>
      </c>
      <c r="M49" s="328"/>
      <c r="N49" s="328" t="s">
        <v>10</v>
      </c>
      <c r="O49" s="328"/>
      <c r="P49" s="332">
        <f>+F49+L49</f>
        <v>0</v>
      </c>
    </row>
    <row r="50" spans="1:18">
      <c r="A50" s="821">
        <v>41</v>
      </c>
      <c r="B50" s="1059" t="s">
        <v>146</v>
      </c>
      <c r="C50" s="1010"/>
      <c r="D50" s="1010" t="s">
        <v>168</v>
      </c>
      <c r="E50" s="1010"/>
      <c r="F50" s="1040">
        <f>P49</f>
        <v>0</v>
      </c>
      <c r="G50" s="1040"/>
      <c r="H50" s="1061"/>
      <c r="I50" s="1062"/>
      <c r="J50" s="1063">
        <v>12</v>
      </c>
      <c r="K50" s="1010"/>
      <c r="L50" s="328">
        <f>+J50*H50*F50</f>
        <v>0</v>
      </c>
      <c r="M50" s="328"/>
      <c r="N50" s="328"/>
      <c r="O50" s="328"/>
      <c r="P50" s="332">
        <f>+F50+L50</f>
        <v>0</v>
      </c>
    </row>
    <row r="51" spans="1:18">
      <c r="A51" s="821">
        <v>42</v>
      </c>
      <c r="B51" s="1059" t="s">
        <v>146</v>
      </c>
      <c r="C51" s="1010"/>
      <c r="D51" s="324" t="s">
        <v>172</v>
      </c>
      <c r="E51" s="1010"/>
      <c r="F51" s="1040">
        <f>P50</f>
        <v>0</v>
      </c>
      <c r="G51" s="1040"/>
      <c r="H51" s="1061"/>
      <c r="I51" s="1062"/>
      <c r="J51" s="1063">
        <v>12</v>
      </c>
      <c r="K51" s="1010"/>
      <c r="L51" s="328">
        <f>+J51*H51*F51</f>
        <v>0</v>
      </c>
      <c r="M51" s="328"/>
      <c r="N51" s="328"/>
      <c r="O51" s="328"/>
      <c r="P51" s="332">
        <f>+F51+L51</f>
        <v>0</v>
      </c>
    </row>
    <row r="52" spans="1:18">
      <c r="A52" s="821">
        <v>43</v>
      </c>
      <c r="B52" s="1059" t="s">
        <v>146</v>
      </c>
      <c r="C52" s="1010"/>
      <c r="D52" s="1010" t="s">
        <v>484</v>
      </c>
      <c r="E52" s="1010"/>
      <c r="F52" s="1040">
        <f>P51</f>
        <v>0</v>
      </c>
      <c r="G52" s="1040"/>
      <c r="H52" s="1061"/>
      <c r="I52" s="1062"/>
      <c r="J52" s="1063">
        <v>12</v>
      </c>
      <c r="K52" s="1010"/>
      <c r="L52" s="328">
        <f>+J52*H52*F52</f>
        <v>0</v>
      </c>
      <c r="M52" s="328"/>
      <c r="N52" s="328"/>
      <c r="O52" s="328"/>
      <c r="P52" s="332">
        <f>+F52+L52</f>
        <v>0</v>
      </c>
    </row>
    <row r="53" spans="1:18">
      <c r="A53" s="821">
        <v>44</v>
      </c>
      <c r="B53" s="1059" t="s">
        <v>146</v>
      </c>
      <c r="C53" s="1010"/>
      <c r="D53" s="1010" t="s">
        <v>485</v>
      </c>
      <c r="E53" s="1010"/>
      <c r="F53" s="1040">
        <f>P52</f>
        <v>0</v>
      </c>
      <c r="G53" s="1040"/>
      <c r="H53" s="1061"/>
      <c r="I53" s="1062"/>
      <c r="J53" s="1063">
        <v>12</v>
      </c>
      <c r="K53" s="1010"/>
      <c r="L53" s="328">
        <f>+J53*H53*F53</f>
        <v>0</v>
      </c>
      <c r="M53" s="328"/>
      <c r="N53" s="328"/>
      <c r="O53" s="328"/>
      <c r="P53" s="332">
        <f>+F53+L53</f>
        <v>0</v>
      </c>
    </row>
    <row r="54" spans="1:18">
      <c r="A54" s="821">
        <v>45</v>
      </c>
      <c r="B54" s="1059"/>
      <c r="C54" s="1010"/>
      <c r="D54" s="1010"/>
      <c r="E54" s="1010"/>
      <c r="F54" s="1040"/>
      <c r="G54" s="1040"/>
      <c r="H54" s="1062"/>
      <c r="I54" s="1062"/>
      <c r="J54" s="1010"/>
      <c r="K54" s="1010"/>
      <c r="L54" s="328"/>
      <c r="M54" s="328"/>
      <c r="N54" s="328"/>
      <c r="O54" s="328"/>
      <c r="P54" s="332"/>
    </row>
    <row r="55" spans="1:18">
      <c r="A55" s="821">
        <v>46</v>
      </c>
      <c r="B55" s="1059"/>
      <c r="C55" s="1010"/>
      <c r="D55" s="1010"/>
      <c r="E55" s="1010"/>
      <c r="F55" s="1040"/>
      <c r="G55" s="1040"/>
      <c r="H55" s="1062"/>
      <c r="I55" s="1062"/>
      <c r="J55" s="1010"/>
      <c r="K55" s="1010"/>
      <c r="L55" s="328"/>
      <c r="M55" s="328"/>
      <c r="N55" s="328"/>
      <c r="O55" s="328"/>
      <c r="P55" s="329"/>
    </row>
    <row r="56" spans="1:18">
      <c r="A56" s="821">
        <v>47</v>
      </c>
      <c r="B56" s="1065" t="s">
        <v>147</v>
      </c>
      <c r="C56" s="1066"/>
      <c r="D56" s="1010"/>
      <c r="E56" s="1010"/>
      <c r="F56" s="328"/>
      <c r="G56" s="328"/>
      <c r="H56" s="1062"/>
      <c r="I56" s="1062"/>
      <c r="J56" s="1010"/>
      <c r="K56" s="1010"/>
      <c r="L56" s="128" t="s">
        <v>144</v>
      </c>
      <c r="M56" s="128"/>
      <c r="N56" s="328"/>
      <c r="O56" s="328"/>
      <c r="P56" s="329"/>
    </row>
    <row r="57" spans="1:18">
      <c r="A57" s="821">
        <v>48</v>
      </c>
      <c r="B57" s="1059" t="s">
        <v>105</v>
      </c>
      <c r="C57" s="1010"/>
      <c r="D57" s="1010" t="s">
        <v>486</v>
      </c>
      <c r="E57" s="1010"/>
      <c r="F57" s="1067">
        <f>-P53</f>
        <v>0</v>
      </c>
      <c r="G57" s="1040"/>
      <c r="H57" s="1061"/>
      <c r="I57" s="1062"/>
      <c r="J57" s="1010"/>
      <c r="K57" s="1010"/>
      <c r="L57" s="328">
        <f t="shared" ref="L57:L68" si="5" xml:space="preserve"> -H57*F57</f>
        <v>0</v>
      </c>
      <c r="M57" s="328"/>
      <c r="N57" s="328">
        <f>-PMT(H57,12,P53)</f>
        <v>0</v>
      </c>
      <c r="O57" s="328"/>
      <c r="P57" s="329">
        <f t="shared" ref="P57:P68" si="6">(+F57+F57*H57+N57)*-1</f>
        <v>0</v>
      </c>
      <c r="Q57" s="1040"/>
      <c r="R57" s="1068"/>
    </row>
    <row r="58" spans="1:18">
      <c r="A58" s="821">
        <v>49</v>
      </c>
      <c r="B58" s="1059" t="s">
        <v>104</v>
      </c>
      <c r="C58" s="1010"/>
      <c r="D58" s="1010" t="str">
        <f>+D57</f>
        <v>Year 2021</v>
      </c>
      <c r="E58" s="1010"/>
      <c r="F58" s="1040">
        <f t="shared" ref="F58:F68" si="7">-P57</f>
        <v>0</v>
      </c>
      <c r="G58" s="1040"/>
      <c r="H58" s="1061"/>
      <c r="I58" s="1062"/>
      <c r="J58" s="1010"/>
      <c r="K58" s="1010"/>
      <c r="L58" s="328">
        <f t="shared" si="5"/>
        <v>0</v>
      </c>
      <c r="M58" s="328"/>
      <c r="N58" s="328">
        <f t="shared" ref="N58:N68" si="8">N57</f>
        <v>0</v>
      </c>
      <c r="O58" s="328"/>
      <c r="P58" s="329">
        <f t="shared" si="6"/>
        <v>0</v>
      </c>
      <c r="Q58" s="1040"/>
      <c r="R58" s="1068"/>
    </row>
    <row r="59" spans="1:18">
      <c r="A59" s="821">
        <v>50</v>
      </c>
      <c r="B59" s="1059" t="s">
        <v>103</v>
      </c>
      <c r="C59" s="1010"/>
      <c r="D59" s="1010" t="str">
        <f>+D58</f>
        <v>Year 2021</v>
      </c>
      <c r="E59" s="1010"/>
      <c r="F59" s="1040">
        <f t="shared" si="7"/>
        <v>0</v>
      </c>
      <c r="G59" s="1040"/>
      <c r="H59" s="1061"/>
      <c r="I59" s="1062"/>
      <c r="J59" s="1010"/>
      <c r="K59" s="1010"/>
      <c r="L59" s="328">
        <f t="shared" si="5"/>
        <v>0</v>
      </c>
      <c r="M59" s="328"/>
      <c r="N59" s="328">
        <f t="shared" si="8"/>
        <v>0</v>
      </c>
      <c r="O59" s="328"/>
      <c r="P59" s="329">
        <f t="shared" si="6"/>
        <v>0</v>
      </c>
      <c r="Q59" s="1040"/>
      <c r="R59" s="1068"/>
    </row>
    <row r="60" spans="1:18">
      <c r="A60" s="821">
        <v>51</v>
      </c>
      <c r="B60" s="1059" t="s">
        <v>95</v>
      </c>
      <c r="C60" s="1010"/>
      <c r="D60" s="1010" t="str">
        <f>+D59</f>
        <v>Year 2021</v>
      </c>
      <c r="E60" s="1010"/>
      <c r="F60" s="1040">
        <f t="shared" si="7"/>
        <v>0</v>
      </c>
      <c r="G60" s="1040"/>
      <c r="H60" s="1061"/>
      <c r="I60" s="1062"/>
      <c r="J60" s="1010"/>
      <c r="K60" s="1010"/>
      <c r="L60" s="328">
        <f t="shared" si="5"/>
        <v>0</v>
      </c>
      <c r="M60" s="328"/>
      <c r="N60" s="328">
        <f t="shared" si="8"/>
        <v>0</v>
      </c>
      <c r="O60" s="328"/>
      <c r="P60" s="329">
        <f t="shared" si="6"/>
        <v>0</v>
      </c>
      <c r="Q60" s="1040"/>
      <c r="R60" s="1068"/>
    </row>
    <row r="61" spans="1:18">
      <c r="A61" s="821">
        <v>52</v>
      </c>
      <c r="B61" s="1059" t="s">
        <v>92</v>
      </c>
      <c r="C61" s="1010"/>
      <c r="D61" s="1010" t="str">
        <f>+D60</f>
        <v>Year 2021</v>
      </c>
      <c r="E61" s="1010"/>
      <c r="F61" s="1040">
        <f t="shared" si="7"/>
        <v>0</v>
      </c>
      <c r="G61" s="1040"/>
      <c r="H61" s="1061"/>
      <c r="I61" s="1062"/>
      <c r="J61" s="1010"/>
      <c r="K61" s="1010"/>
      <c r="L61" s="328">
        <f t="shared" si="5"/>
        <v>0</v>
      </c>
      <c r="M61" s="328"/>
      <c r="N61" s="328">
        <f t="shared" si="8"/>
        <v>0</v>
      </c>
      <c r="O61" s="328"/>
      <c r="P61" s="329">
        <f t="shared" si="6"/>
        <v>0</v>
      </c>
      <c r="Q61" s="1040"/>
      <c r="R61" s="1068"/>
    </row>
    <row r="62" spans="1:18">
      <c r="A62" s="821">
        <v>53</v>
      </c>
      <c r="B62" s="1059" t="s">
        <v>145</v>
      </c>
      <c r="C62" s="1010"/>
      <c r="D62" s="1010" t="str">
        <f>D61</f>
        <v>Year 2021</v>
      </c>
      <c r="E62" s="1010"/>
      <c r="F62" s="1040">
        <f t="shared" si="7"/>
        <v>0</v>
      </c>
      <c r="G62" s="1040"/>
      <c r="H62" s="1061"/>
      <c r="I62" s="1062"/>
      <c r="J62" s="1010"/>
      <c r="K62" s="1010"/>
      <c r="L62" s="328">
        <f t="shared" si="5"/>
        <v>0</v>
      </c>
      <c r="M62" s="328"/>
      <c r="N62" s="328">
        <f t="shared" si="8"/>
        <v>0</v>
      </c>
      <c r="O62" s="328"/>
      <c r="P62" s="329">
        <f t="shared" si="6"/>
        <v>0</v>
      </c>
      <c r="Q62" s="1040"/>
      <c r="R62" s="1068"/>
    </row>
    <row r="63" spans="1:18">
      <c r="A63" s="821">
        <v>54</v>
      </c>
      <c r="B63" s="1059" t="s">
        <v>102</v>
      </c>
      <c r="C63" s="1010"/>
      <c r="D63" s="1010" t="str">
        <f t="shared" ref="D63:D68" si="9">+D62</f>
        <v>Year 2021</v>
      </c>
      <c r="E63" s="1010"/>
      <c r="F63" s="1040">
        <f t="shared" si="7"/>
        <v>0</v>
      </c>
      <c r="G63" s="1040"/>
      <c r="H63" s="1061"/>
      <c r="I63" s="1062"/>
      <c r="J63" s="1010"/>
      <c r="K63" s="1010"/>
      <c r="L63" s="328">
        <f t="shared" si="5"/>
        <v>0</v>
      </c>
      <c r="M63" s="328"/>
      <c r="N63" s="328">
        <f t="shared" si="8"/>
        <v>0</v>
      </c>
      <c r="O63" s="328"/>
      <c r="P63" s="329">
        <f t="shared" si="6"/>
        <v>0</v>
      </c>
      <c r="Q63" s="1040"/>
      <c r="R63" s="1068"/>
    </row>
    <row r="64" spans="1:18">
      <c r="A64" s="821">
        <v>55</v>
      </c>
      <c r="B64" s="1059" t="s">
        <v>101</v>
      </c>
      <c r="C64" s="1010"/>
      <c r="D64" s="1010" t="str">
        <f t="shared" si="9"/>
        <v>Year 2021</v>
      </c>
      <c r="E64" s="1010"/>
      <c r="F64" s="1040">
        <f t="shared" si="7"/>
        <v>0</v>
      </c>
      <c r="G64" s="1040"/>
      <c r="H64" s="1061"/>
      <c r="I64" s="1062"/>
      <c r="J64" s="1010"/>
      <c r="K64" s="1010"/>
      <c r="L64" s="328">
        <f t="shared" si="5"/>
        <v>0</v>
      </c>
      <c r="M64" s="328"/>
      <c r="N64" s="328">
        <f t="shared" si="8"/>
        <v>0</v>
      </c>
      <c r="O64" s="328"/>
      <c r="P64" s="329">
        <f t="shared" si="6"/>
        <v>0</v>
      </c>
      <c r="Q64" s="1040"/>
      <c r="R64" s="1068"/>
    </row>
    <row r="65" spans="1:18">
      <c r="A65" s="821">
        <v>56</v>
      </c>
      <c r="B65" s="1059" t="s">
        <v>100</v>
      </c>
      <c r="C65" s="1010"/>
      <c r="D65" s="1010" t="str">
        <f t="shared" si="9"/>
        <v>Year 2021</v>
      </c>
      <c r="E65" s="1010"/>
      <c r="F65" s="1040">
        <f t="shared" si="7"/>
        <v>0</v>
      </c>
      <c r="G65" s="1040"/>
      <c r="H65" s="1061"/>
      <c r="I65" s="1062"/>
      <c r="J65" s="1010"/>
      <c r="K65" s="1010"/>
      <c r="L65" s="328">
        <f t="shared" si="5"/>
        <v>0</v>
      </c>
      <c r="M65" s="328"/>
      <c r="N65" s="328">
        <f t="shared" si="8"/>
        <v>0</v>
      </c>
      <c r="O65" s="328"/>
      <c r="P65" s="329">
        <f t="shared" si="6"/>
        <v>0</v>
      </c>
      <c r="Q65" s="1040"/>
      <c r="R65" s="1068"/>
    </row>
    <row r="66" spans="1:18">
      <c r="A66" s="821">
        <v>57</v>
      </c>
      <c r="B66" s="1059" t="s">
        <v>106</v>
      </c>
      <c r="C66" s="1010"/>
      <c r="D66" s="1010" t="str">
        <f t="shared" si="9"/>
        <v>Year 2021</v>
      </c>
      <c r="E66" s="1010"/>
      <c r="F66" s="1040">
        <f t="shared" si="7"/>
        <v>0</v>
      </c>
      <c r="G66" s="1040"/>
      <c r="H66" s="1061"/>
      <c r="I66" s="1062"/>
      <c r="J66" s="1010"/>
      <c r="K66" s="1010"/>
      <c r="L66" s="328">
        <f t="shared" si="5"/>
        <v>0</v>
      </c>
      <c r="M66" s="328"/>
      <c r="N66" s="328">
        <f t="shared" si="8"/>
        <v>0</v>
      </c>
      <c r="O66" s="328"/>
      <c r="P66" s="329">
        <f t="shared" si="6"/>
        <v>0</v>
      </c>
      <c r="Q66" s="1040"/>
      <c r="R66" s="1068"/>
    </row>
    <row r="67" spans="1:18">
      <c r="A67" s="821">
        <v>58</v>
      </c>
      <c r="B67" s="1059" t="s">
        <v>99</v>
      </c>
      <c r="C67" s="1010"/>
      <c r="D67" s="1010" t="str">
        <f t="shared" si="9"/>
        <v>Year 2021</v>
      </c>
      <c r="E67" s="1010"/>
      <c r="F67" s="1040">
        <f t="shared" si="7"/>
        <v>0</v>
      </c>
      <c r="G67" s="1040"/>
      <c r="H67" s="1061"/>
      <c r="I67" s="1062"/>
      <c r="J67" s="1010"/>
      <c r="K67" s="1010"/>
      <c r="L67" s="328">
        <f t="shared" si="5"/>
        <v>0</v>
      </c>
      <c r="M67" s="328"/>
      <c r="N67" s="328">
        <f t="shared" si="8"/>
        <v>0</v>
      </c>
      <c r="O67" s="328"/>
      <c r="P67" s="329">
        <f t="shared" si="6"/>
        <v>0</v>
      </c>
      <c r="Q67" s="1040"/>
      <c r="R67" s="1068"/>
    </row>
    <row r="68" spans="1:18">
      <c r="A68" s="821">
        <v>59</v>
      </c>
      <c r="B68" s="1059" t="s">
        <v>98</v>
      </c>
      <c r="C68" s="1010"/>
      <c r="D68" s="1010" t="str">
        <f t="shared" si="9"/>
        <v>Year 2021</v>
      </c>
      <c r="E68" s="1010"/>
      <c r="F68" s="1040">
        <f t="shared" si="7"/>
        <v>0</v>
      </c>
      <c r="G68" s="1040"/>
      <c r="H68" s="1061"/>
      <c r="I68" s="1062"/>
      <c r="J68" s="1010"/>
      <c r="K68" s="1010"/>
      <c r="L68" s="331">
        <f t="shared" si="5"/>
        <v>0</v>
      </c>
      <c r="M68" s="328"/>
      <c r="N68" s="328">
        <f t="shared" si="8"/>
        <v>0</v>
      </c>
      <c r="O68" s="328"/>
      <c r="P68" s="329">
        <f t="shared" si="6"/>
        <v>0</v>
      </c>
      <c r="Q68" s="1040"/>
      <c r="R68" s="1068"/>
    </row>
    <row r="69" spans="1:18" ht="24" customHeight="1">
      <c r="A69" s="821">
        <v>60</v>
      </c>
      <c r="B69" s="1059"/>
      <c r="C69" s="1010"/>
      <c r="D69" s="1010"/>
      <c r="E69" s="1010"/>
      <c r="F69" s="1040"/>
      <c r="G69" s="1040"/>
      <c r="H69" s="1062"/>
      <c r="I69" s="1062"/>
      <c r="J69" s="1010"/>
      <c r="K69" s="1010"/>
      <c r="L69" s="328">
        <f>SUM(L57:L68)</f>
        <v>0</v>
      </c>
      <c r="M69" s="328"/>
      <c r="N69" s="328"/>
      <c r="O69" s="328"/>
      <c r="P69" s="329"/>
      <c r="Q69" s="1040"/>
      <c r="R69" s="1068"/>
    </row>
    <row r="70" spans="1:18">
      <c r="A70" s="821">
        <v>61</v>
      </c>
      <c r="B70" s="1069"/>
      <c r="P70" s="1070"/>
    </row>
    <row r="71" spans="1:18">
      <c r="A71" s="821">
        <v>62</v>
      </c>
      <c r="B71" s="1059" t="s">
        <v>174</v>
      </c>
      <c r="C71" s="1010"/>
      <c r="F71" s="324" t="s">
        <v>1129</v>
      </c>
      <c r="N71" s="333">
        <f>SUM(N57:N68)</f>
        <v>0</v>
      </c>
      <c r="P71" s="1070"/>
    </row>
    <row r="72" spans="1:18">
      <c r="A72" s="821">
        <v>63</v>
      </c>
      <c r="B72" s="1059" t="s">
        <v>148</v>
      </c>
      <c r="C72" s="1010"/>
      <c r="F72" s="324" t="s">
        <v>951</v>
      </c>
      <c r="N72" s="333">
        <f>L10</f>
        <v>0</v>
      </c>
      <c r="P72" s="1070"/>
    </row>
    <row r="73" spans="1:18">
      <c r="A73" s="821">
        <v>64</v>
      </c>
      <c r="B73" s="1071" t="s">
        <v>149</v>
      </c>
      <c r="C73" s="1072"/>
      <c r="D73" s="564"/>
      <c r="E73" s="564"/>
      <c r="F73" s="564" t="s">
        <v>953</v>
      </c>
      <c r="G73" s="564"/>
      <c r="H73" s="564"/>
      <c r="I73" s="564"/>
      <c r="J73" s="564"/>
      <c r="K73" s="564"/>
      <c r="L73" s="564"/>
      <c r="M73" s="564"/>
      <c r="N73" s="335">
        <f>(N71+N72)</f>
        <v>0</v>
      </c>
      <c r="O73" s="564"/>
      <c r="P73" s="1073"/>
    </row>
    <row r="74" spans="1:18">
      <c r="A74" s="821">
        <v>65</v>
      </c>
    </row>
    <row r="75" spans="1:18">
      <c r="A75" s="821">
        <v>66</v>
      </c>
      <c r="P75" s="364" t="s">
        <v>944</v>
      </c>
    </row>
    <row r="76" spans="1:18">
      <c r="A76" s="821">
        <v>67</v>
      </c>
      <c r="B76" s="1227" t="s">
        <v>155</v>
      </c>
      <c r="C76" s="1227"/>
      <c r="D76" s="1227"/>
      <c r="E76" s="1227"/>
      <c r="F76" s="1227"/>
      <c r="G76" s="1227"/>
      <c r="H76" s="1227"/>
      <c r="I76" s="1227"/>
      <c r="J76" s="1227"/>
      <c r="K76" s="1227"/>
      <c r="L76" s="1227"/>
      <c r="M76" s="1227"/>
      <c r="N76" s="1227"/>
    </row>
    <row r="77" spans="1:18">
      <c r="A77" s="821">
        <v>68</v>
      </c>
      <c r="B77" s="1202" t="str">
        <f>+H3</f>
        <v>Gridliance High Plains LLC</v>
      </c>
      <c r="C77" s="1202"/>
      <c r="D77" s="1202"/>
      <c r="E77" s="1202"/>
      <c r="F77" s="1202"/>
      <c r="G77" s="1202"/>
      <c r="H77" s="1202"/>
      <c r="I77" s="1202"/>
      <c r="J77" s="1202"/>
      <c r="K77" s="1202"/>
      <c r="L77" s="1202"/>
      <c r="M77" s="1202"/>
      <c r="N77" s="1202"/>
    </row>
    <row r="78" spans="1:18">
      <c r="A78" s="821">
        <v>69</v>
      </c>
      <c r="B78" s="1227"/>
      <c r="C78" s="1227"/>
      <c r="D78" s="1227"/>
      <c r="E78" s="1227"/>
      <c r="F78" s="1227"/>
      <c r="G78" s="1227"/>
      <c r="H78" s="1227"/>
      <c r="I78" s="1227"/>
      <c r="J78" s="1227"/>
      <c r="K78" s="1227"/>
      <c r="L78" s="1227"/>
      <c r="M78" s="1227"/>
      <c r="N78" s="1227"/>
    </row>
    <row r="79" spans="1:18">
      <c r="A79" s="821">
        <v>70</v>
      </c>
      <c r="B79" s="1010"/>
      <c r="C79" s="1010"/>
      <c r="H79" s="1074"/>
      <c r="I79" s="1074"/>
      <c r="N79" s="336"/>
    </row>
    <row r="80" spans="1:18">
      <c r="A80" s="821">
        <v>71</v>
      </c>
      <c r="B80" s="1049" t="s">
        <v>544</v>
      </c>
      <c r="C80" s="1050"/>
      <c r="D80" s="1051"/>
      <c r="E80" s="1051"/>
      <c r="F80" s="1051"/>
      <c r="G80" s="1051"/>
      <c r="H80" s="1052"/>
      <c r="I80" s="1052"/>
      <c r="J80" s="1052"/>
      <c r="K80" s="1052"/>
      <c r="L80" s="1053"/>
      <c r="M80" s="1053"/>
      <c r="N80" s="1051"/>
      <c r="O80" s="1051"/>
      <c r="P80" s="1054"/>
    </row>
    <row r="81" spans="1:16">
      <c r="A81" s="821">
        <v>72</v>
      </c>
      <c r="B81" s="1055"/>
      <c r="C81" s="1056"/>
      <c r="D81" s="1012"/>
      <c r="E81" s="1012"/>
      <c r="F81" s="1012"/>
      <c r="G81" s="1012"/>
      <c r="H81" s="1010"/>
      <c r="I81" s="1010"/>
      <c r="J81" s="1010"/>
      <c r="K81" s="1010"/>
      <c r="L81" s="1013" t="s">
        <v>144</v>
      </c>
      <c r="M81" s="1013"/>
      <c r="N81" s="1012"/>
      <c r="O81" s="1012"/>
      <c r="P81" s="1057"/>
    </row>
    <row r="82" spans="1:16">
      <c r="A82" s="821">
        <v>73</v>
      </c>
      <c r="B82" s="1058"/>
      <c r="C82" s="1056"/>
      <c r="D82" s="1012"/>
      <c r="E82" s="1012"/>
      <c r="F82" s="1012"/>
      <c r="G82" s="1012"/>
      <c r="H82" s="1010"/>
      <c r="I82" s="1010"/>
      <c r="J82" s="1010"/>
      <c r="K82" s="1010"/>
      <c r="L82" s="1013"/>
      <c r="M82" s="1013"/>
      <c r="N82" s="1012"/>
      <c r="O82" s="1012"/>
      <c r="P82" s="1057"/>
    </row>
    <row r="83" spans="1:16">
      <c r="A83" s="821">
        <v>74</v>
      </c>
      <c r="B83" s="1059" t="s">
        <v>105</v>
      </c>
      <c r="C83" s="1010"/>
      <c r="D83" s="1010" t="str">
        <f>+D49</f>
        <v>Year 2016</v>
      </c>
      <c r="E83" s="1010"/>
      <c r="F83" s="1060"/>
      <c r="G83" s="328"/>
      <c r="H83" s="1061"/>
      <c r="I83" s="1062"/>
      <c r="J83" s="1063">
        <v>12</v>
      </c>
      <c r="K83" s="1010"/>
      <c r="L83" s="328">
        <f t="shared" ref="L83:L94" si="10">H83*F83*J83*-1</f>
        <v>0</v>
      </c>
      <c r="M83" s="328"/>
      <c r="N83" s="328"/>
      <c r="O83" s="328"/>
      <c r="P83" s="329">
        <f t="shared" ref="P83:P94" si="11">(-L83+F83)*-1</f>
        <v>0</v>
      </c>
    </row>
    <row r="84" spans="1:16">
      <c r="A84" s="821">
        <v>75</v>
      </c>
      <c r="B84" s="1059" t="s">
        <v>104</v>
      </c>
      <c r="C84" s="1010"/>
      <c r="D84" s="1010" t="str">
        <f t="shared" ref="D84:D94" si="12">D83</f>
        <v>Year 2016</v>
      </c>
      <c r="E84" s="1010"/>
      <c r="F84" s="1060"/>
      <c r="G84" s="328"/>
      <c r="H84" s="1061"/>
      <c r="I84" s="1062"/>
      <c r="J84" s="1064">
        <f t="shared" ref="J84:J94" si="13">+J83-1</f>
        <v>11</v>
      </c>
      <c r="L84" s="328">
        <f t="shared" si="10"/>
        <v>0</v>
      </c>
      <c r="M84" s="328"/>
      <c r="N84" s="328"/>
      <c r="O84" s="328"/>
      <c r="P84" s="329">
        <f t="shared" si="11"/>
        <v>0</v>
      </c>
    </row>
    <row r="85" spans="1:16">
      <c r="A85" s="821">
        <v>76</v>
      </c>
      <c r="B85" s="1059" t="s">
        <v>103</v>
      </c>
      <c r="C85" s="1010"/>
      <c r="D85" s="1010" t="str">
        <f t="shared" si="12"/>
        <v>Year 2016</v>
      </c>
      <c r="E85" s="1010"/>
      <c r="F85" s="1060"/>
      <c r="G85" s="328"/>
      <c r="H85" s="1061"/>
      <c r="I85" s="1062"/>
      <c r="J85" s="1064">
        <f t="shared" si="13"/>
        <v>10</v>
      </c>
      <c r="L85" s="328">
        <f t="shared" si="10"/>
        <v>0</v>
      </c>
      <c r="M85" s="328"/>
      <c r="N85" s="328"/>
      <c r="O85" s="328"/>
      <c r="P85" s="329">
        <f t="shared" si="11"/>
        <v>0</v>
      </c>
    </row>
    <row r="86" spans="1:16">
      <c r="A86" s="821">
        <v>77</v>
      </c>
      <c r="B86" s="1059" t="s">
        <v>95</v>
      </c>
      <c r="C86" s="1010"/>
      <c r="D86" s="1010" t="str">
        <f t="shared" si="12"/>
        <v>Year 2016</v>
      </c>
      <c r="E86" s="1010"/>
      <c r="F86" s="1060"/>
      <c r="G86" s="328"/>
      <c r="H86" s="1061"/>
      <c r="I86" s="1062"/>
      <c r="J86" s="1064">
        <f t="shared" si="13"/>
        <v>9</v>
      </c>
      <c r="L86" s="328">
        <f t="shared" si="10"/>
        <v>0</v>
      </c>
      <c r="M86" s="328"/>
      <c r="N86" s="328"/>
      <c r="O86" s="328"/>
      <c r="P86" s="329">
        <f t="shared" si="11"/>
        <v>0</v>
      </c>
    </row>
    <row r="87" spans="1:16">
      <c r="A87" s="821">
        <v>78</v>
      </c>
      <c r="B87" s="1059" t="s">
        <v>92</v>
      </c>
      <c r="C87" s="1010"/>
      <c r="D87" s="1010" t="str">
        <f t="shared" si="12"/>
        <v>Year 2016</v>
      </c>
      <c r="E87" s="1010"/>
      <c r="F87" s="1060"/>
      <c r="G87" s="328"/>
      <c r="H87" s="1061"/>
      <c r="I87" s="1062"/>
      <c r="J87" s="1064">
        <f t="shared" si="13"/>
        <v>8</v>
      </c>
      <c r="L87" s="328">
        <f t="shared" si="10"/>
        <v>0</v>
      </c>
      <c r="M87" s="328"/>
      <c r="N87" s="328"/>
      <c r="O87" s="328"/>
      <c r="P87" s="329">
        <f t="shared" si="11"/>
        <v>0</v>
      </c>
    </row>
    <row r="88" spans="1:16">
      <c r="A88" s="821">
        <v>79</v>
      </c>
      <c r="B88" s="1059" t="s">
        <v>145</v>
      </c>
      <c r="C88" s="1010"/>
      <c r="D88" s="1010" t="str">
        <f t="shared" si="12"/>
        <v>Year 2016</v>
      </c>
      <c r="E88" s="1010"/>
      <c r="F88" s="1060"/>
      <c r="G88" s="328"/>
      <c r="H88" s="1061"/>
      <c r="I88" s="1062"/>
      <c r="J88" s="1064">
        <f t="shared" si="13"/>
        <v>7</v>
      </c>
      <c r="L88" s="328">
        <f t="shared" si="10"/>
        <v>0</v>
      </c>
      <c r="M88" s="328"/>
      <c r="N88" s="328"/>
      <c r="O88" s="328"/>
      <c r="P88" s="329">
        <f t="shared" si="11"/>
        <v>0</v>
      </c>
    </row>
    <row r="89" spans="1:16">
      <c r="A89" s="821">
        <v>80</v>
      </c>
      <c r="B89" s="1059" t="s">
        <v>102</v>
      </c>
      <c r="C89" s="1010"/>
      <c r="D89" s="1010" t="str">
        <f t="shared" si="12"/>
        <v>Year 2016</v>
      </c>
      <c r="E89" s="1010"/>
      <c r="F89" s="1060"/>
      <c r="G89" s="328"/>
      <c r="H89" s="1061"/>
      <c r="I89" s="1062"/>
      <c r="J89" s="1064">
        <f t="shared" si="13"/>
        <v>6</v>
      </c>
      <c r="L89" s="328">
        <f t="shared" si="10"/>
        <v>0</v>
      </c>
      <c r="M89" s="328"/>
      <c r="N89" s="328"/>
      <c r="O89" s="328"/>
      <c r="P89" s="329">
        <f t="shared" si="11"/>
        <v>0</v>
      </c>
    </row>
    <row r="90" spans="1:16">
      <c r="A90" s="821">
        <v>81</v>
      </c>
      <c r="B90" s="1059" t="s">
        <v>101</v>
      </c>
      <c r="C90" s="1010"/>
      <c r="D90" s="1010" t="str">
        <f t="shared" si="12"/>
        <v>Year 2016</v>
      </c>
      <c r="E90" s="1010"/>
      <c r="F90" s="1060"/>
      <c r="G90" s="328"/>
      <c r="H90" s="1061"/>
      <c r="I90" s="1062"/>
      <c r="J90" s="1064">
        <f t="shared" si="13"/>
        <v>5</v>
      </c>
      <c r="L90" s="328">
        <f t="shared" si="10"/>
        <v>0</v>
      </c>
      <c r="M90" s="328"/>
      <c r="N90" s="328"/>
      <c r="O90" s="328"/>
      <c r="P90" s="329">
        <f t="shared" si="11"/>
        <v>0</v>
      </c>
    </row>
    <row r="91" spans="1:16">
      <c r="A91" s="821">
        <v>82</v>
      </c>
      <c r="B91" s="1059" t="s">
        <v>100</v>
      </c>
      <c r="C91" s="1010"/>
      <c r="D91" s="1010" t="str">
        <f t="shared" si="12"/>
        <v>Year 2016</v>
      </c>
      <c r="E91" s="1010"/>
      <c r="F91" s="1060"/>
      <c r="G91" s="328"/>
      <c r="H91" s="1061"/>
      <c r="I91" s="1062"/>
      <c r="J91" s="1064">
        <f t="shared" si="13"/>
        <v>4</v>
      </c>
      <c r="L91" s="328">
        <f t="shared" si="10"/>
        <v>0</v>
      </c>
      <c r="M91" s="328"/>
      <c r="N91" s="328"/>
      <c r="O91" s="328"/>
      <c r="P91" s="329">
        <f t="shared" si="11"/>
        <v>0</v>
      </c>
    </row>
    <row r="92" spans="1:16">
      <c r="A92" s="821">
        <v>83</v>
      </c>
      <c r="B92" s="1059" t="s">
        <v>106</v>
      </c>
      <c r="C92" s="1010"/>
      <c r="D92" s="1010" t="str">
        <f t="shared" si="12"/>
        <v>Year 2016</v>
      </c>
      <c r="E92" s="1010"/>
      <c r="F92" s="1060"/>
      <c r="G92" s="328"/>
      <c r="H92" s="1061"/>
      <c r="I92" s="1062"/>
      <c r="J92" s="1064">
        <f t="shared" si="13"/>
        <v>3</v>
      </c>
      <c r="L92" s="328">
        <f t="shared" si="10"/>
        <v>0</v>
      </c>
      <c r="M92" s="328"/>
      <c r="N92" s="328"/>
      <c r="O92" s="328"/>
      <c r="P92" s="329">
        <f t="shared" si="11"/>
        <v>0</v>
      </c>
    </row>
    <row r="93" spans="1:16">
      <c r="A93" s="821">
        <v>84</v>
      </c>
      <c r="B93" s="1059" t="s">
        <v>99</v>
      </c>
      <c r="C93" s="1010"/>
      <c r="D93" s="1010" t="str">
        <f t="shared" si="12"/>
        <v>Year 2016</v>
      </c>
      <c r="E93" s="1010"/>
      <c r="F93" s="1060"/>
      <c r="G93" s="328"/>
      <c r="H93" s="1061"/>
      <c r="I93" s="1062"/>
      <c r="J93" s="1064">
        <f t="shared" si="13"/>
        <v>2</v>
      </c>
      <c r="L93" s="328">
        <f t="shared" si="10"/>
        <v>0</v>
      </c>
      <c r="M93" s="328"/>
      <c r="N93" s="328"/>
      <c r="O93" s="328"/>
      <c r="P93" s="329">
        <f t="shared" si="11"/>
        <v>0</v>
      </c>
    </row>
    <row r="94" spans="1:16">
      <c r="A94" s="821">
        <v>85</v>
      </c>
      <c r="B94" s="1059" t="s">
        <v>98</v>
      </c>
      <c r="C94" s="1010"/>
      <c r="D94" s="1010" t="str">
        <f t="shared" si="12"/>
        <v>Year 2016</v>
      </c>
      <c r="E94" s="1010"/>
      <c r="F94" s="1060"/>
      <c r="G94" s="328"/>
      <c r="H94" s="1061"/>
      <c r="I94" s="1062"/>
      <c r="J94" s="1064">
        <f t="shared" si="13"/>
        <v>1</v>
      </c>
      <c r="L94" s="331">
        <f t="shared" si="10"/>
        <v>0</v>
      </c>
      <c r="M94" s="328"/>
      <c r="N94" s="328"/>
      <c r="O94" s="328"/>
      <c r="P94" s="329">
        <f t="shared" si="11"/>
        <v>0</v>
      </c>
    </row>
    <row r="95" spans="1:16">
      <c r="A95" s="821">
        <v>86</v>
      </c>
      <c r="B95" s="1059"/>
      <c r="C95" s="1010"/>
      <c r="D95" s="1010"/>
      <c r="E95" s="1010"/>
      <c r="F95" s="328"/>
      <c r="G95" s="328"/>
      <c r="H95" s="1062"/>
      <c r="I95" s="1062"/>
      <c r="L95" s="328">
        <f>SUM(L83:L94)</f>
        <v>0</v>
      </c>
      <c r="M95" s="328"/>
      <c r="N95" s="328"/>
      <c r="O95" s="328"/>
      <c r="P95" s="332">
        <f>SUM(P83:P94)</f>
        <v>0</v>
      </c>
    </row>
    <row r="96" spans="1:16">
      <c r="A96" s="821">
        <v>87</v>
      </c>
      <c r="B96" s="1059"/>
      <c r="C96" s="1010"/>
      <c r="D96" s="1010"/>
      <c r="E96" s="1010"/>
      <c r="F96" s="328"/>
      <c r="G96" s="328"/>
      <c r="H96" s="1062"/>
      <c r="I96" s="1062"/>
      <c r="L96" s="328"/>
      <c r="M96" s="328"/>
      <c r="N96" s="328"/>
      <c r="O96" s="328"/>
      <c r="P96" s="332"/>
    </row>
    <row r="97" spans="1:16">
      <c r="A97" s="821">
        <v>88</v>
      </c>
      <c r="B97" s="1059"/>
      <c r="C97" s="1010"/>
      <c r="D97" s="1010"/>
      <c r="E97" s="1010"/>
      <c r="F97" s="328"/>
      <c r="G97" s="328"/>
      <c r="H97" s="1062"/>
      <c r="I97" s="1062"/>
      <c r="L97" s="128" t="s">
        <v>1128</v>
      </c>
      <c r="M97" s="328"/>
      <c r="N97" s="328"/>
      <c r="O97" s="328"/>
      <c r="P97" s="332"/>
    </row>
    <row r="98" spans="1:16">
      <c r="A98" s="821">
        <v>89</v>
      </c>
      <c r="B98" s="1059"/>
      <c r="C98" s="1010"/>
      <c r="D98" s="1010"/>
      <c r="E98" s="1010"/>
      <c r="F98" s="328"/>
      <c r="G98" s="328"/>
      <c r="H98" s="1062"/>
      <c r="I98" s="1062"/>
      <c r="L98" s="128"/>
      <c r="M98" s="328"/>
      <c r="N98" s="328"/>
      <c r="O98" s="328"/>
      <c r="P98" s="332"/>
    </row>
    <row r="99" spans="1:16">
      <c r="A99" s="821">
        <v>90</v>
      </c>
      <c r="B99" s="1059" t="s">
        <v>146</v>
      </c>
      <c r="C99" s="1010"/>
      <c r="D99" s="1010" t="str">
        <f>+D50</f>
        <v>Year 2017</v>
      </c>
      <c r="E99" s="1010"/>
      <c r="F99" s="1040">
        <f>P95</f>
        <v>0</v>
      </c>
      <c r="G99" s="1040"/>
      <c r="H99" s="1061"/>
      <c r="I99" s="1062"/>
      <c r="J99" s="1063">
        <v>12</v>
      </c>
      <c r="K99" s="1010"/>
      <c r="L99" s="328">
        <f>+J99*H99*F99</f>
        <v>0</v>
      </c>
      <c r="M99" s="328"/>
      <c r="N99" s="328"/>
      <c r="O99" s="328"/>
      <c r="P99" s="332">
        <f>+F99+L99</f>
        <v>0</v>
      </c>
    </row>
    <row r="100" spans="1:16">
      <c r="A100" s="821">
        <v>91</v>
      </c>
      <c r="B100" s="1059" t="s">
        <v>146</v>
      </c>
      <c r="C100" s="1010"/>
      <c r="D100" s="1010" t="str">
        <f>+D51</f>
        <v>Year 2018</v>
      </c>
      <c r="E100" s="1010"/>
      <c r="F100" s="1040">
        <f>P99</f>
        <v>0</v>
      </c>
      <c r="G100" s="1040"/>
      <c r="H100" s="1061"/>
      <c r="I100" s="1062"/>
      <c r="J100" s="1063">
        <v>12</v>
      </c>
      <c r="K100" s="1010"/>
      <c r="L100" s="328">
        <f>+J100*H100*F100</f>
        <v>0</v>
      </c>
      <c r="M100" s="328"/>
      <c r="N100" s="328"/>
      <c r="O100" s="328"/>
      <c r="P100" s="332">
        <f>+F100+L100</f>
        <v>0</v>
      </c>
    </row>
    <row r="101" spans="1:16">
      <c r="A101" s="821">
        <v>92</v>
      </c>
      <c r="B101" s="1059" t="s">
        <v>146</v>
      </c>
      <c r="C101" s="1010"/>
      <c r="D101" s="1010" t="str">
        <f>+D52</f>
        <v>Year 2019</v>
      </c>
      <c r="E101" s="1010"/>
      <c r="F101" s="1040">
        <f>P100</f>
        <v>0</v>
      </c>
      <c r="G101" s="1040"/>
      <c r="H101" s="1061"/>
      <c r="I101" s="1062"/>
      <c r="J101" s="1063">
        <v>12</v>
      </c>
      <c r="K101" s="1010"/>
      <c r="L101" s="328">
        <f>+J101*H101*F101</f>
        <v>0</v>
      </c>
      <c r="M101" s="328"/>
      <c r="N101" s="328"/>
      <c r="O101" s="328"/>
      <c r="P101" s="332">
        <f>+F101+L101</f>
        <v>0</v>
      </c>
    </row>
    <row r="102" spans="1:16">
      <c r="A102" s="821">
        <v>93</v>
      </c>
      <c r="B102" s="1059" t="s">
        <v>146</v>
      </c>
      <c r="C102" s="1010"/>
      <c r="D102" s="1010" t="str">
        <f>+D53</f>
        <v>Year 2020</v>
      </c>
      <c r="E102" s="1010"/>
      <c r="F102" s="1040">
        <f>P101</f>
        <v>0</v>
      </c>
      <c r="G102" s="1040"/>
      <c r="H102" s="1061"/>
      <c r="I102" s="1062"/>
      <c r="J102" s="1063">
        <v>12</v>
      </c>
      <c r="K102" s="1010"/>
      <c r="L102" s="328">
        <f>+J102*H102*F102</f>
        <v>0</v>
      </c>
      <c r="M102" s="328"/>
      <c r="N102" s="328"/>
      <c r="O102" s="328"/>
      <c r="P102" s="332">
        <f>+F102+L102</f>
        <v>0</v>
      </c>
    </row>
    <row r="103" spans="1:16">
      <c r="A103" s="821">
        <v>94</v>
      </c>
      <c r="B103" s="1059"/>
      <c r="C103" s="1010"/>
      <c r="D103" s="1010"/>
      <c r="E103" s="1010"/>
      <c r="F103" s="1040"/>
      <c r="G103" s="1040"/>
      <c r="H103" s="1062"/>
      <c r="I103" s="1062"/>
      <c r="J103" s="1010"/>
      <c r="K103" s="1010"/>
      <c r="L103" s="328"/>
      <c r="M103" s="328"/>
      <c r="N103" s="328"/>
      <c r="O103" s="328"/>
      <c r="P103" s="332"/>
    </row>
    <row r="104" spans="1:16">
      <c r="A104" s="821">
        <v>95</v>
      </c>
      <c r="B104" s="1059"/>
      <c r="C104" s="1010"/>
      <c r="D104" s="1010"/>
      <c r="E104" s="1010"/>
      <c r="F104" s="1040"/>
      <c r="G104" s="1040"/>
      <c r="H104" s="1062"/>
      <c r="I104" s="1062"/>
      <c r="J104" s="1010"/>
      <c r="K104" s="1010"/>
      <c r="L104" s="328"/>
      <c r="M104" s="328"/>
      <c r="N104" s="328"/>
      <c r="O104" s="328"/>
      <c r="P104" s="329"/>
    </row>
    <row r="105" spans="1:16">
      <c r="A105" s="821">
        <v>96</v>
      </c>
      <c r="B105" s="1065" t="s">
        <v>147</v>
      </c>
      <c r="C105" s="1066"/>
      <c r="D105" s="1010"/>
      <c r="E105" s="1010"/>
      <c r="F105" s="328"/>
      <c r="G105" s="328"/>
      <c r="H105" s="1062"/>
      <c r="I105" s="1062"/>
      <c r="J105" s="1010"/>
      <c r="K105" s="1010"/>
      <c r="L105" s="128" t="s">
        <v>144</v>
      </c>
      <c r="M105" s="128"/>
      <c r="N105" s="328"/>
      <c r="O105" s="328"/>
      <c r="P105" s="329"/>
    </row>
    <row r="106" spans="1:16">
      <c r="A106" s="821">
        <v>97</v>
      </c>
      <c r="B106" s="1059" t="s">
        <v>105</v>
      </c>
      <c r="C106" s="1010"/>
      <c r="D106" s="1010" t="str">
        <f>+D57</f>
        <v>Year 2021</v>
      </c>
      <c r="E106" s="1010"/>
      <c r="F106" s="1067">
        <f>-P102</f>
        <v>0</v>
      </c>
      <c r="G106" s="1040"/>
      <c r="H106" s="1061"/>
      <c r="I106" s="1062"/>
      <c r="J106" s="1010"/>
      <c r="K106" s="1010"/>
      <c r="L106" s="328">
        <f t="shared" ref="L106:L117" si="14" xml:space="preserve"> -H106*F106</f>
        <v>0</v>
      </c>
      <c r="M106" s="328"/>
      <c r="N106" s="328">
        <f>-PMT(H106,12,P102)</f>
        <v>0</v>
      </c>
      <c r="O106" s="328"/>
      <c r="P106" s="329">
        <f t="shared" ref="P106:P117" si="15">(+F106+F106*H106+N106)*-1</f>
        <v>0</v>
      </c>
    </row>
    <row r="107" spans="1:16">
      <c r="A107" s="821">
        <v>98</v>
      </c>
      <c r="B107" s="1059" t="s">
        <v>104</v>
      </c>
      <c r="C107" s="1010"/>
      <c r="D107" s="1010" t="str">
        <f>+D106</f>
        <v>Year 2021</v>
      </c>
      <c r="E107" s="1010"/>
      <c r="F107" s="1040">
        <f t="shared" ref="F107:F117" si="16">-P106</f>
        <v>0</v>
      </c>
      <c r="G107" s="1040"/>
      <c r="H107" s="1061"/>
      <c r="I107" s="1062"/>
      <c r="J107" s="1010"/>
      <c r="K107" s="1010"/>
      <c r="L107" s="328">
        <f t="shared" si="14"/>
        <v>0</v>
      </c>
      <c r="M107" s="328"/>
      <c r="N107" s="328">
        <f t="shared" ref="N107:N117" si="17">N106</f>
        <v>0</v>
      </c>
      <c r="O107" s="328"/>
      <c r="P107" s="329">
        <f t="shared" si="15"/>
        <v>0</v>
      </c>
    </row>
    <row r="108" spans="1:16">
      <c r="A108" s="821">
        <v>99</v>
      </c>
      <c r="B108" s="1059" t="s">
        <v>103</v>
      </c>
      <c r="C108" s="1010"/>
      <c r="D108" s="1010" t="str">
        <f>+D107</f>
        <v>Year 2021</v>
      </c>
      <c r="E108" s="1010"/>
      <c r="F108" s="1040">
        <f t="shared" si="16"/>
        <v>0</v>
      </c>
      <c r="G108" s="1040"/>
      <c r="H108" s="1061"/>
      <c r="I108" s="1062"/>
      <c r="J108" s="1010"/>
      <c r="K108" s="1010"/>
      <c r="L108" s="328">
        <f t="shared" si="14"/>
        <v>0</v>
      </c>
      <c r="M108" s="328"/>
      <c r="N108" s="328">
        <f t="shared" si="17"/>
        <v>0</v>
      </c>
      <c r="O108" s="328"/>
      <c r="P108" s="329">
        <f t="shared" si="15"/>
        <v>0</v>
      </c>
    </row>
    <row r="109" spans="1:16">
      <c r="A109" s="821">
        <v>100</v>
      </c>
      <c r="B109" s="1059" t="s">
        <v>95</v>
      </c>
      <c r="C109" s="1010"/>
      <c r="D109" s="1010" t="str">
        <f>+D108</f>
        <v>Year 2021</v>
      </c>
      <c r="E109" s="1010"/>
      <c r="F109" s="1040">
        <f t="shared" si="16"/>
        <v>0</v>
      </c>
      <c r="G109" s="1040"/>
      <c r="H109" s="1061"/>
      <c r="I109" s="1062"/>
      <c r="J109" s="1010"/>
      <c r="K109" s="1010"/>
      <c r="L109" s="328">
        <f t="shared" si="14"/>
        <v>0</v>
      </c>
      <c r="M109" s="328"/>
      <c r="N109" s="328">
        <f t="shared" si="17"/>
        <v>0</v>
      </c>
      <c r="O109" s="328"/>
      <c r="P109" s="329">
        <f t="shared" si="15"/>
        <v>0</v>
      </c>
    </row>
    <row r="110" spans="1:16">
      <c r="A110" s="821">
        <v>101</v>
      </c>
      <c r="B110" s="1059" t="s">
        <v>92</v>
      </c>
      <c r="C110" s="1010"/>
      <c r="D110" s="1010" t="str">
        <f>+D109</f>
        <v>Year 2021</v>
      </c>
      <c r="E110" s="1010"/>
      <c r="F110" s="1040">
        <f t="shared" si="16"/>
        <v>0</v>
      </c>
      <c r="G110" s="1040"/>
      <c r="H110" s="1061"/>
      <c r="I110" s="1062"/>
      <c r="J110" s="1010"/>
      <c r="K110" s="1010"/>
      <c r="L110" s="328">
        <f t="shared" si="14"/>
        <v>0</v>
      </c>
      <c r="M110" s="328"/>
      <c r="N110" s="328">
        <f t="shared" si="17"/>
        <v>0</v>
      </c>
      <c r="O110" s="328"/>
      <c r="P110" s="329">
        <f t="shared" si="15"/>
        <v>0</v>
      </c>
    </row>
    <row r="111" spans="1:16">
      <c r="A111" s="821">
        <v>102</v>
      </c>
      <c r="B111" s="1059" t="s">
        <v>145</v>
      </c>
      <c r="C111" s="1010"/>
      <c r="D111" s="1010" t="str">
        <f>D110</f>
        <v>Year 2021</v>
      </c>
      <c r="E111" s="1010"/>
      <c r="F111" s="1040">
        <f t="shared" si="16"/>
        <v>0</v>
      </c>
      <c r="G111" s="1040"/>
      <c r="H111" s="1061"/>
      <c r="I111" s="1062"/>
      <c r="J111" s="1010"/>
      <c r="K111" s="1010"/>
      <c r="L111" s="328">
        <f t="shared" si="14"/>
        <v>0</v>
      </c>
      <c r="M111" s="328"/>
      <c r="N111" s="328">
        <f t="shared" si="17"/>
        <v>0</v>
      </c>
      <c r="O111" s="328"/>
      <c r="P111" s="329">
        <f t="shared" si="15"/>
        <v>0</v>
      </c>
    </row>
    <row r="112" spans="1:16">
      <c r="A112" s="821">
        <v>103</v>
      </c>
      <c r="B112" s="1059" t="s">
        <v>102</v>
      </c>
      <c r="C112" s="1010"/>
      <c r="D112" s="1010" t="str">
        <f t="shared" ref="D112:D117" si="18">+D111</f>
        <v>Year 2021</v>
      </c>
      <c r="E112" s="1010"/>
      <c r="F112" s="1040">
        <f t="shared" si="16"/>
        <v>0</v>
      </c>
      <c r="G112" s="1040"/>
      <c r="H112" s="1061"/>
      <c r="I112" s="1062"/>
      <c r="J112" s="1010"/>
      <c r="K112" s="1010"/>
      <c r="L112" s="328">
        <f t="shared" si="14"/>
        <v>0</v>
      </c>
      <c r="M112" s="328"/>
      <c r="N112" s="328">
        <f t="shared" si="17"/>
        <v>0</v>
      </c>
      <c r="O112" s="328"/>
      <c r="P112" s="329">
        <f t="shared" si="15"/>
        <v>0</v>
      </c>
    </row>
    <row r="113" spans="1:16">
      <c r="A113" s="821">
        <v>104</v>
      </c>
      <c r="B113" s="1059" t="s">
        <v>101</v>
      </c>
      <c r="C113" s="1010"/>
      <c r="D113" s="1010" t="str">
        <f t="shared" si="18"/>
        <v>Year 2021</v>
      </c>
      <c r="E113" s="1010"/>
      <c r="F113" s="1040">
        <f t="shared" si="16"/>
        <v>0</v>
      </c>
      <c r="G113" s="1040"/>
      <c r="H113" s="1061"/>
      <c r="I113" s="1062"/>
      <c r="J113" s="1010"/>
      <c r="K113" s="1010"/>
      <c r="L113" s="328">
        <f t="shared" si="14"/>
        <v>0</v>
      </c>
      <c r="M113" s="328"/>
      <c r="N113" s="328">
        <f t="shared" si="17"/>
        <v>0</v>
      </c>
      <c r="O113" s="328"/>
      <c r="P113" s="329">
        <f t="shared" si="15"/>
        <v>0</v>
      </c>
    </row>
    <row r="114" spans="1:16">
      <c r="A114" s="821">
        <v>105</v>
      </c>
      <c r="B114" s="1059" t="s">
        <v>100</v>
      </c>
      <c r="C114" s="1010"/>
      <c r="D114" s="1010" t="str">
        <f t="shared" si="18"/>
        <v>Year 2021</v>
      </c>
      <c r="E114" s="1010"/>
      <c r="F114" s="1040">
        <f t="shared" si="16"/>
        <v>0</v>
      </c>
      <c r="G114" s="1040"/>
      <c r="H114" s="1061"/>
      <c r="I114" s="1062"/>
      <c r="J114" s="1010"/>
      <c r="K114" s="1010"/>
      <c r="L114" s="328">
        <f t="shared" si="14"/>
        <v>0</v>
      </c>
      <c r="M114" s="328"/>
      <c r="N114" s="328">
        <f t="shared" si="17"/>
        <v>0</v>
      </c>
      <c r="O114" s="328"/>
      <c r="P114" s="329">
        <f t="shared" si="15"/>
        <v>0</v>
      </c>
    </row>
    <row r="115" spans="1:16">
      <c r="A115" s="821">
        <v>106</v>
      </c>
      <c r="B115" s="1059" t="s">
        <v>106</v>
      </c>
      <c r="C115" s="1010"/>
      <c r="D115" s="1010" t="str">
        <f t="shared" si="18"/>
        <v>Year 2021</v>
      </c>
      <c r="E115" s="1010"/>
      <c r="F115" s="1040">
        <f t="shared" si="16"/>
        <v>0</v>
      </c>
      <c r="G115" s="1040"/>
      <c r="H115" s="1061"/>
      <c r="I115" s="1062"/>
      <c r="J115" s="1010"/>
      <c r="K115" s="1010"/>
      <c r="L115" s="328">
        <f t="shared" si="14"/>
        <v>0</v>
      </c>
      <c r="M115" s="328"/>
      <c r="N115" s="328">
        <f t="shared" si="17"/>
        <v>0</v>
      </c>
      <c r="O115" s="328"/>
      <c r="P115" s="329">
        <f t="shared" si="15"/>
        <v>0</v>
      </c>
    </row>
    <row r="116" spans="1:16">
      <c r="A116" s="821">
        <v>107</v>
      </c>
      <c r="B116" s="1059" t="s">
        <v>99</v>
      </c>
      <c r="C116" s="1010"/>
      <c r="D116" s="1010" t="str">
        <f t="shared" si="18"/>
        <v>Year 2021</v>
      </c>
      <c r="E116" s="1010"/>
      <c r="F116" s="1040">
        <f t="shared" si="16"/>
        <v>0</v>
      </c>
      <c r="G116" s="1040"/>
      <c r="H116" s="1061"/>
      <c r="I116" s="1062"/>
      <c r="J116" s="1010"/>
      <c r="K116" s="1010"/>
      <c r="L116" s="328">
        <f t="shared" si="14"/>
        <v>0</v>
      </c>
      <c r="M116" s="328"/>
      <c r="N116" s="328">
        <f t="shared" si="17"/>
        <v>0</v>
      </c>
      <c r="O116" s="328"/>
      <c r="P116" s="329">
        <f t="shared" si="15"/>
        <v>0</v>
      </c>
    </row>
    <row r="117" spans="1:16">
      <c r="A117" s="821">
        <v>108</v>
      </c>
      <c r="B117" s="1059" t="s">
        <v>98</v>
      </c>
      <c r="C117" s="1010"/>
      <c r="D117" s="1010" t="str">
        <f t="shared" si="18"/>
        <v>Year 2021</v>
      </c>
      <c r="E117" s="1010"/>
      <c r="F117" s="1040">
        <f t="shared" si="16"/>
        <v>0</v>
      </c>
      <c r="G117" s="1040"/>
      <c r="H117" s="1061"/>
      <c r="I117" s="1062"/>
      <c r="J117" s="1010"/>
      <c r="K117" s="1010"/>
      <c r="L117" s="331">
        <f t="shared" si="14"/>
        <v>0</v>
      </c>
      <c r="M117" s="328"/>
      <c r="N117" s="328">
        <f t="shared" si="17"/>
        <v>0</v>
      </c>
      <c r="O117" s="328"/>
      <c r="P117" s="329">
        <f t="shared" si="15"/>
        <v>0</v>
      </c>
    </row>
    <row r="118" spans="1:16">
      <c r="A118" s="821">
        <v>109</v>
      </c>
      <c r="B118" s="1059"/>
      <c r="C118" s="1010"/>
      <c r="D118" s="1010"/>
      <c r="E118" s="1010"/>
      <c r="F118" s="1040"/>
      <c r="G118" s="1040"/>
      <c r="H118" s="1062"/>
      <c r="I118" s="1062"/>
      <c r="J118" s="1010"/>
      <c r="K118" s="1010"/>
      <c r="L118" s="328">
        <f>SUM(L106:L117)</f>
        <v>0</v>
      </c>
      <c r="M118" s="328"/>
      <c r="N118" s="328"/>
      <c r="O118" s="328"/>
      <c r="P118" s="329"/>
    </row>
    <row r="119" spans="1:16">
      <c r="A119" s="821">
        <v>110</v>
      </c>
      <c r="B119" s="1069"/>
      <c r="P119" s="1070"/>
    </row>
    <row r="120" spans="1:16">
      <c r="A120" s="821">
        <v>111</v>
      </c>
      <c r="B120" s="1059" t="s">
        <v>173</v>
      </c>
      <c r="C120" s="1010"/>
      <c r="F120" s="324" t="s">
        <v>1130</v>
      </c>
      <c r="N120" s="333">
        <f>SUM(N106:N117)</f>
        <v>0</v>
      </c>
      <c r="P120" s="1070"/>
    </row>
    <row r="121" spans="1:16">
      <c r="A121" s="821">
        <v>112</v>
      </c>
      <c r="B121" s="1059" t="s">
        <v>148</v>
      </c>
      <c r="C121" s="1010"/>
      <c r="F121" s="324" t="s">
        <v>952</v>
      </c>
      <c r="N121" s="333">
        <f>L11</f>
        <v>0</v>
      </c>
      <c r="P121" s="1070"/>
    </row>
    <row r="122" spans="1:16">
      <c r="A122" s="821">
        <v>113</v>
      </c>
      <c r="B122" s="1071" t="s">
        <v>149</v>
      </c>
      <c r="C122" s="1072"/>
      <c r="D122" s="564"/>
      <c r="E122" s="564"/>
      <c r="F122" s="564" t="s">
        <v>954</v>
      </c>
      <c r="G122" s="564"/>
      <c r="H122" s="564"/>
      <c r="I122" s="564"/>
      <c r="J122" s="564"/>
      <c r="K122" s="564"/>
      <c r="L122" s="564"/>
      <c r="M122" s="564"/>
      <c r="N122" s="335">
        <f>(N120+N121)</f>
        <v>0</v>
      </c>
      <c r="O122" s="564"/>
      <c r="P122" s="1073"/>
    </row>
    <row r="123" spans="1:16">
      <c r="A123" s="821">
        <v>114</v>
      </c>
    </row>
    <row r="124" spans="1:16">
      <c r="A124" s="821">
        <v>115</v>
      </c>
    </row>
    <row r="125" spans="1:16">
      <c r="A125" s="821">
        <v>116</v>
      </c>
      <c r="B125" s="1049" t="s">
        <v>545</v>
      </c>
      <c r="C125" s="1050"/>
      <c r="D125" s="1051"/>
      <c r="E125" s="1051"/>
      <c r="F125" s="1051"/>
      <c r="G125" s="1051"/>
      <c r="H125" s="1052"/>
      <c r="I125" s="1052"/>
      <c r="J125" s="1052"/>
      <c r="K125" s="1052"/>
      <c r="L125" s="1053"/>
      <c r="M125" s="1053"/>
      <c r="N125" s="1051"/>
      <c r="O125" s="1051"/>
      <c r="P125" s="1054"/>
    </row>
    <row r="126" spans="1:16">
      <c r="A126" s="821">
        <v>117</v>
      </c>
      <c r="B126" s="1055"/>
      <c r="C126" s="1056"/>
      <c r="D126" s="1012"/>
      <c r="E126" s="1012"/>
      <c r="F126" s="1012"/>
      <c r="G126" s="1012"/>
      <c r="H126" s="1010"/>
      <c r="I126" s="1010"/>
      <c r="J126" s="1010"/>
      <c r="K126" s="1010"/>
      <c r="L126" s="1013" t="s">
        <v>144</v>
      </c>
      <c r="M126" s="1013"/>
      <c r="N126" s="1012"/>
      <c r="O126" s="1012"/>
      <c r="P126" s="1057"/>
    </row>
    <row r="127" spans="1:16">
      <c r="A127" s="821">
        <v>118</v>
      </c>
      <c r="B127" s="1058"/>
      <c r="C127" s="1056"/>
      <c r="D127" s="1012"/>
      <c r="E127" s="1012"/>
      <c r="F127" s="1012"/>
      <c r="G127" s="1012"/>
      <c r="H127" s="1010"/>
      <c r="I127" s="1010"/>
      <c r="J127" s="1010"/>
      <c r="K127" s="1010"/>
      <c r="L127" s="1013"/>
      <c r="M127" s="1013"/>
      <c r="N127" s="1012"/>
      <c r="O127" s="1012"/>
      <c r="P127" s="1057"/>
    </row>
    <row r="128" spans="1:16">
      <c r="A128" s="821">
        <v>119</v>
      </c>
      <c r="B128" s="1059" t="s">
        <v>105</v>
      </c>
      <c r="C128" s="1010"/>
      <c r="D128" s="1010" t="str">
        <f>+D99</f>
        <v>Year 2017</v>
      </c>
      <c r="E128" s="1010"/>
      <c r="F128" s="1060"/>
      <c r="G128" s="328"/>
      <c r="H128" s="1061"/>
      <c r="I128" s="1062"/>
      <c r="J128" s="1063">
        <v>12</v>
      </c>
      <c r="K128" s="1010"/>
      <c r="L128" s="328">
        <f t="shared" ref="L128:L139" si="19">H128*F128*J128*-1</f>
        <v>0</v>
      </c>
      <c r="M128" s="328"/>
      <c r="N128" s="328"/>
      <c r="O128" s="328"/>
      <c r="P128" s="329">
        <f t="shared" ref="P128:P139" si="20">(-L128+F128)*-1</f>
        <v>0</v>
      </c>
    </row>
    <row r="129" spans="1:16">
      <c r="A129" s="821">
        <v>120</v>
      </c>
      <c r="B129" s="1059" t="s">
        <v>104</v>
      </c>
      <c r="C129" s="1010"/>
      <c r="D129" s="1010" t="str">
        <f t="shared" ref="D129:D139" si="21">D128</f>
        <v>Year 2017</v>
      </c>
      <c r="E129" s="1010"/>
      <c r="F129" s="1060"/>
      <c r="G129" s="328"/>
      <c r="H129" s="1061"/>
      <c r="I129" s="1062"/>
      <c r="J129" s="1064">
        <f t="shared" ref="J129:J139" si="22">+J128-1</f>
        <v>11</v>
      </c>
      <c r="L129" s="328">
        <f t="shared" si="19"/>
        <v>0</v>
      </c>
      <c r="M129" s="328"/>
      <c r="N129" s="328"/>
      <c r="O129" s="328"/>
      <c r="P129" s="329">
        <f t="shared" si="20"/>
        <v>0</v>
      </c>
    </row>
    <row r="130" spans="1:16">
      <c r="A130" s="821">
        <v>121</v>
      </c>
      <c r="B130" s="1059" t="s">
        <v>103</v>
      </c>
      <c r="C130" s="1010"/>
      <c r="D130" s="1010" t="str">
        <f t="shared" si="21"/>
        <v>Year 2017</v>
      </c>
      <c r="E130" s="1010"/>
      <c r="F130" s="1060"/>
      <c r="G130" s="328"/>
      <c r="H130" s="1061"/>
      <c r="I130" s="1062"/>
      <c r="J130" s="1064">
        <f t="shared" si="22"/>
        <v>10</v>
      </c>
      <c r="L130" s="328">
        <f t="shared" si="19"/>
        <v>0</v>
      </c>
      <c r="M130" s="328"/>
      <c r="N130" s="328"/>
      <c r="O130" s="328"/>
      <c r="P130" s="329">
        <f t="shared" si="20"/>
        <v>0</v>
      </c>
    </row>
    <row r="131" spans="1:16">
      <c r="A131" s="821">
        <v>122</v>
      </c>
      <c r="B131" s="1059" t="s">
        <v>95</v>
      </c>
      <c r="C131" s="1010"/>
      <c r="D131" s="1010" t="str">
        <f t="shared" si="21"/>
        <v>Year 2017</v>
      </c>
      <c r="E131" s="1010"/>
      <c r="F131" s="1060"/>
      <c r="G131" s="328"/>
      <c r="H131" s="1061"/>
      <c r="I131" s="1062"/>
      <c r="J131" s="1064">
        <f t="shared" si="22"/>
        <v>9</v>
      </c>
      <c r="L131" s="328">
        <f t="shared" si="19"/>
        <v>0</v>
      </c>
      <c r="M131" s="328"/>
      <c r="N131" s="328"/>
      <c r="O131" s="328"/>
      <c r="P131" s="329">
        <f t="shared" si="20"/>
        <v>0</v>
      </c>
    </row>
    <row r="132" spans="1:16">
      <c r="A132" s="821">
        <v>123</v>
      </c>
      <c r="B132" s="1059" t="s">
        <v>92</v>
      </c>
      <c r="C132" s="1010"/>
      <c r="D132" s="1010" t="str">
        <f t="shared" si="21"/>
        <v>Year 2017</v>
      </c>
      <c r="E132" s="1010"/>
      <c r="F132" s="1060"/>
      <c r="G132" s="328"/>
      <c r="H132" s="1061"/>
      <c r="I132" s="1062"/>
      <c r="J132" s="1064">
        <f t="shared" si="22"/>
        <v>8</v>
      </c>
      <c r="L132" s="328">
        <f t="shared" si="19"/>
        <v>0</v>
      </c>
      <c r="M132" s="328"/>
      <c r="N132" s="328"/>
      <c r="O132" s="328"/>
      <c r="P132" s="329">
        <f t="shared" si="20"/>
        <v>0</v>
      </c>
    </row>
    <row r="133" spans="1:16">
      <c r="A133" s="821">
        <v>124</v>
      </c>
      <c r="B133" s="1059" t="s">
        <v>145</v>
      </c>
      <c r="C133" s="1010"/>
      <c r="D133" s="1010" t="str">
        <f t="shared" si="21"/>
        <v>Year 2017</v>
      </c>
      <c r="E133" s="1010"/>
      <c r="F133" s="1060"/>
      <c r="G133" s="328"/>
      <c r="H133" s="1061"/>
      <c r="I133" s="1062"/>
      <c r="J133" s="1064">
        <f t="shared" si="22"/>
        <v>7</v>
      </c>
      <c r="L133" s="328">
        <f t="shared" si="19"/>
        <v>0</v>
      </c>
      <c r="M133" s="328"/>
      <c r="N133" s="328"/>
      <c r="O133" s="328"/>
      <c r="P133" s="329">
        <f t="shared" si="20"/>
        <v>0</v>
      </c>
    </row>
    <row r="134" spans="1:16">
      <c r="A134" s="821">
        <v>125</v>
      </c>
      <c r="B134" s="1059" t="s">
        <v>102</v>
      </c>
      <c r="C134" s="1010"/>
      <c r="D134" s="1010" t="str">
        <f t="shared" si="21"/>
        <v>Year 2017</v>
      </c>
      <c r="E134" s="1010"/>
      <c r="F134" s="1060"/>
      <c r="G134" s="328"/>
      <c r="H134" s="1061"/>
      <c r="I134" s="1062"/>
      <c r="J134" s="1064">
        <f t="shared" si="22"/>
        <v>6</v>
      </c>
      <c r="L134" s="328">
        <f t="shared" si="19"/>
        <v>0</v>
      </c>
      <c r="M134" s="328"/>
      <c r="N134" s="328"/>
      <c r="O134" s="328"/>
      <c r="P134" s="329">
        <f t="shared" si="20"/>
        <v>0</v>
      </c>
    </row>
    <row r="135" spans="1:16">
      <c r="A135" s="821">
        <v>126</v>
      </c>
      <c r="B135" s="1059" t="s">
        <v>101</v>
      </c>
      <c r="C135" s="1010"/>
      <c r="D135" s="1010" t="str">
        <f t="shared" si="21"/>
        <v>Year 2017</v>
      </c>
      <c r="E135" s="1010"/>
      <c r="F135" s="1060"/>
      <c r="G135" s="328"/>
      <c r="H135" s="1061"/>
      <c r="I135" s="1062"/>
      <c r="J135" s="1064">
        <f t="shared" si="22"/>
        <v>5</v>
      </c>
      <c r="L135" s="328">
        <f t="shared" si="19"/>
        <v>0</v>
      </c>
      <c r="M135" s="328"/>
      <c r="N135" s="328"/>
      <c r="O135" s="328"/>
      <c r="P135" s="329">
        <f t="shared" si="20"/>
        <v>0</v>
      </c>
    </row>
    <row r="136" spans="1:16">
      <c r="A136" s="821">
        <v>127</v>
      </c>
      <c r="B136" s="1059" t="s">
        <v>100</v>
      </c>
      <c r="C136" s="1010"/>
      <c r="D136" s="1010" t="str">
        <f t="shared" si="21"/>
        <v>Year 2017</v>
      </c>
      <c r="E136" s="1010"/>
      <c r="F136" s="1060"/>
      <c r="G136" s="328"/>
      <c r="H136" s="1061"/>
      <c r="I136" s="1062"/>
      <c r="J136" s="1064">
        <f t="shared" si="22"/>
        <v>4</v>
      </c>
      <c r="L136" s="328">
        <f t="shared" si="19"/>
        <v>0</v>
      </c>
      <c r="M136" s="328"/>
      <c r="N136" s="328"/>
      <c r="O136" s="328"/>
      <c r="P136" s="329">
        <f t="shared" si="20"/>
        <v>0</v>
      </c>
    </row>
    <row r="137" spans="1:16">
      <c r="A137" s="821">
        <v>128</v>
      </c>
      <c r="B137" s="1059" t="s">
        <v>106</v>
      </c>
      <c r="C137" s="1010"/>
      <c r="D137" s="1010" t="str">
        <f t="shared" si="21"/>
        <v>Year 2017</v>
      </c>
      <c r="E137" s="1010"/>
      <c r="F137" s="1060"/>
      <c r="G137" s="328"/>
      <c r="H137" s="1061"/>
      <c r="I137" s="1062"/>
      <c r="J137" s="1064">
        <f t="shared" si="22"/>
        <v>3</v>
      </c>
      <c r="L137" s="328">
        <f t="shared" si="19"/>
        <v>0</v>
      </c>
      <c r="M137" s="328"/>
      <c r="N137" s="328"/>
      <c r="O137" s="328"/>
      <c r="P137" s="329">
        <f t="shared" si="20"/>
        <v>0</v>
      </c>
    </row>
    <row r="138" spans="1:16">
      <c r="A138" s="821">
        <v>129</v>
      </c>
      <c r="B138" s="1059" t="s">
        <v>99</v>
      </c>
      <c r="C138" s="1010"/>
      <c r="D138" s="1010" t="str">
        <f t="shared" si="21"/>
        <v>Year 2017</v>
      </c>
      <c r="E138" s="1010"/>
      <c r="F138" s="1060"/>
      <c r="G138" s="328"/>
      <c r="H138" s="1061"/>
      <c r="I138" s="1062"/>
      <c r="J138" s="1064">
        <f t="shared" si="22"/>
        <v>2</v>
      </c>
      <c r="L138" s="328">
        <f t="shared" si="19"/>
        <v>0</v>
      </c>
      <c r="M138" s="328"/>
      <c r="N138" s="328"/>
      <c r="O138" s="328"/>
      <c r="P138" s="329">
        <f t="shared" si="20"/>
        <v>0</v>
      </c>
    </row>
    <row r="139" spans="1:16">
      <c r="A139" s="821">
        <v>130</v>
      </c>
      <c r="B139" s="1059" t="s">
        <v>98</v>
      </c>
      <c r="C139" s="1010"/>
      <c r="D139" s="1010" t="str">
        <f t="shared" si="21"/>
        <v>Year 2017</v>
      </c>
      <c r="E139" s="1010"/>
      <c r="F139" s="1060"/>
      <c r="G139" s="328"/>
      <c r="H139" s="1061"/>
      <c r="I139" s="1062"/>
      <c r="J139" s="1064">
        <f t="shared" si="22"/>
        <v>1</v>
      </c>
      <c r="L139" s="331">
        <f t="shared" si="19"/>
        <v>0</v>
      </c>
      <c r="M139" s="328"/>
      <c r="N139" s="328"/>
      <c r="O139" s="328"/>
      <c r="P139" s="329">
        <f t="shared" si="20"/>
        <v>0</v>
      </c>
    </row>
    <row r="140" spans="1:16">
      <c r="A140" s="821">
        <v>131</v>
      </c>
      <c r="B140" s="1059"/>
      <c r="C140" s="1010"/>
      <c r="D140" s="1010"/>
      <c r="E140" s="1010"/>
      <c r="F140" s="328"/>
      <c r="G140" s="328"/>
      <c r="H140" s="1062"/>
      <c r="I140" s="1062"/>
      <c r="L140" s="328">
        <f>SUM(L128:L139)</f>
        <v>0</v>
      </c>
      <c r="M140" s="328"/>
      <c r="N140" s="328"/>
      <c r="O140" s="328"/>
      <c r="P140" s="332">
        <f>SUM(P128:P139)</f>
        <v>0</v>
      </c>
    </row>
    <row r="141" spans="1:16">
      <c r="A141" s="821">
        <v>132</v>
      </c>
      <c r="B141" s="1059"/>
      <c r="C141" s="1010"/>
      <c r="D141" s="1010"/>
      <c r="E141" s="1010"/>
      <c r="F141" s="328"/>
      <c r="G141" s="328"/>
      <c r="H141" s="1062"/>
      <c r="I141" s="1062"/>
      <c r="L141" s="328"/>
      <c r="M141" s="328"/>
      <c r="N141" s="328"/>
      <c r="O141" s="328"/>
      <c r="P141" s="332"/>
    </row>
    <row r="142" spans="1:16">
      <c r="A142" s="821">
        <v>133</v>
      </c>
      <c r="B142" s="1059"/>
      <c r="C142" s="1010"/>
      <c r="D142" s="1010"/>
      <c r="E142" s="1010"/>
      <c r="F142" s="328"/>
      <c r="G142" s="328"/>
      <c r="H142" s="1062"/>
      <c r="I142" s="1062"/>
      <c r="L142" s="128" t="s">
        <v>1128</v>
      </c>
      <c r="M142" s="328"/>
      <c r="N142" s="328"/>
      <c r="O142" s="328"/>
      <c r="P142" s="332"/>
    </row>
    <row r="143" spans="1:16">
      <c r="A143" s="821">
        <v>134</v>
      </c>
      <c r="B143" s="1059"/>
      <c r="C143" s="1010"/>
      <c r="D143" s="1010"/>
      <c r="E143" s="1010"/>
      <c r="F143" s="328"/>
      <c r="G143" s="328"/>
      <c r="H143" s="1062"/>
      <c r="I143" s="1062"/>
      <c r="L143" s="128"/>
      <c r="M143" s="328"/>
      <c r="N143" s="328"/>
      <c r="O143" s="328"/>
      <c r="P143" s="332"/>
    </row>
    <row r="144" spans="1:16">
      <c r="A144" s="821">
        <v>135</v>
      </c>
      <c r="B144" s="1059" t="s">
        <v>146</v>
      </c>
      <c r="C144" s="1010"/>
      <c r="D144" s="324" t="str">
        <f>+D100</f>
        <v>Year 2018</v>
      </c>
      <c r="E144" s="1010"/>
      <c r="F144" s="1040">
        <f>P140</f>
        <v>0</v>
      </c>
      <c r="G144" s="1040"/>
      <c r="H144" s="1061"/>
      <c r="I144" s="1062"/>
      <c r="J144" s="1063">
        <v>12</v>
      </c>
      <c r="K144" s="1010"/>
      <c r="L144" s="328">
        <f>+J144*H144*F144</f>
        <v>0</v>
      </c>
      <c r="M144" s="328"/>
      <c r="N144" s="328"/>
      <c r="O144" s="328"/>
      <c r="P144" s="332">
        <f>+F144+L144</f>
        <v>0</v>
      </c>
    </row>
    <row r="145" spans="1:16">
      <c r="A145" s="821">
        <v>136</v>
      </c>
      <c r="B145" s="1059" t="s">
        <v>146</v>
      </c>
      <c r="C145" s="1010"/>
      <c r="D145" s="324" t="str">
        <f>+D101</f>
        <v>Year 2019</v>
      </c>
      <c r="E145" s="1010"/>
      <c r="F145" s="1040">
        <f>P144</f>
        <v>0</v>
      </c>
      <c r="G145" s="1040"/>
      <c r="H145" s="1061"/>
      <c r="I145" s="1062"/>
      <c r="J145" s="1063">
        <v>12</v>
      </c>
      <c r="K145" s="1010"/>
      <c r="L145" s="328">
        <f>+J145*H145*F145</f>
        <v>0</v>
      </c>
      <c r="M145" s="328"/>
      <c r="N145" s="328"/>
      <c r="O145" s="328"/>
      <c r="P145" s="332">
        <f>+F145+L145</f>
        <v>0</v>
      </c>
    </row>
    <row r="146" spans="1:16">
      <c r="A146" s="821">
        <v>137</v>
      </c>
      <c r="B146" s="1059" t="s">
        <v>146</v>
      </c>
      <c r="C146" s="1010"/>
      <c r="D146" s="324" t="str">
        <f>+D102</f>
        <v>Year 2020</v>
      </c>
      <c r="E146" s="1010"/>
      <c r="F146" s="1040">
        <f>P145</f>
        <v>0</v>
      </c>
      <c r="G146" s="1040"/>
      <c r="H146" s="1061"/>
      <c r="I146" s="1062"/>
      <c r="J146" s="1063">
        <v>12</v>
      </c>
      <c r="K146" s="1010"/>
      <c r="L146" s="328">
        <f>+J146*H146*F146</f>
        <v>0</v>
      </c>
      <c r="M146" s="328"/>
      <c r="N146" s="328"/>
      <c r="O146" s="328"/>
      <c r="P146" s="332">
        <f>+F146+L146</f>
        <v>0</v>
      </c>
    </row>
    <row r="147" spans="1:16">
      <c r="A147" s="821">
        <v>138</v>
      </c>
      <c r="B147" s="1059"/>
      <c r="C147" s="1010"/>
      <c r="D147" s="1010"/>
      <c r="E147" s="1010"/>
      <c r="F147" s="1040"/>
      <c r="G147" s="1040"/>
      <c r="H147" s="1062"/>
      <c r="I147" s="1062"/>
      <c r="J147" s="1010"/>
      <c r="K147" s="1010"/>
      <c r="L147" s="328"/>
      <c r="M147" s="328"/>
      <c r="N147" s="328"/>
      <c r="O147" s="328"/>
      <c r="P147" s="332"/>
    </row>
    <row r="148" spans="1:16">
      <c r="A148" s="821">
        <v>139</v>
      </c>
      <c r="B148" s="1059"/>
      <c r="C148" s="1010"/>
      <c r="D148" s="1010"/>
      <c r="E148" s="1010"/>
      <c r="F148" s="1040"/>
      <c r="G148" s="1040"/>
      <c r="H148" s="1062"/>
      <c r="I148" s="1062"/>
      <c r="J148" s="1010"/>
      <c r="K148" s="1010"/>
      <c r="L148" s="328"/>
      <c r="M148" s="328"/>
      <c r="N148" s="328"/>
      <c r="O148" s="328"/>
      <c r="P148" s="329"/>
    </row>
    <row r="149" spans="1:16">
      <c r="A149" s="821">
        <v>140</v>
      </c>
      <c r="B149" s="1065" t="s">
        <v>147</v>
      </c>
      <c r="C149" s="1066"/>
      <c r="D149" s="1010"/>
      <c r="E149" s="1010"/>
      <c r="F149" s="328"/>
      <c r="G149" s="328"/>
      <c r="H149" s="1062"/>
      <c r="I149" s="1062"/>
      <c r="J149" s="1010"/>
      <c r="K149" s="1010"/>
      <c r="L149" s="128" t="s">
        <v>144</v>
      </c>
      <c r="M149" s="128"/>
      <c r="N149" s="328"/>
      <c r="O149" s="328"/>
      <c r="P149" s="329"/>
    </row>
    <row r="150" spans="1:16">
      <c r="A150" s="821">
        <v>141</v>
      </c>
      <c r="B150" s="1059" t="s">
        <v>105</v>
      </c>
      <c r="C150" s="1010"/>
      <c r="D150" s="1010" t="str">
        <f>+D106</f>
        <v>Year 2021</v>
      </c>
      <c r="E150" s="1010"/>
      <c r="F150" s="1067">
        <f>-P146</f>
        <v>0</v>
      </c>
      <c r="G150" s="1040"/>
      <c r="H150" s="1061"/>
      <c r="I150" s="1062"/>
      <c r="J150" s="1010"/>
      <c r="K150" s="1010"/>
      <c r="L150" s="328">
        <f t="shared" ref="L150:L161" si="23" xml:space="preserve"> -H150*F150</f>
        <v>0</v>
      </c>
      <c r="M150" s="328"/>
      <c r="N150" s="328">
        <f>-PMT(H150,12,P146)</f>
        <v>0</v>
      </c>
      <c r="O150" s="328"/>
      <c r="P150" s="329">
        <f t="shared" ref="P150:P161" si="24">(+F150+F150*H150+N150)*-1</f>
        <v>0</v>
      </c>
    </row>
    <row r="151" spans="1:16">
      <c r="A151" s="821">
        <v>142</v>
      </c>
      <c r="B151" s="1059" t="s">
        <v>104</v>
      </c>
      <c r="C151" s="1010"/>
      <c r="D151" s="1010" t="str">
        <f>+D150</f>
        <v>Year 2021</v>
      </c>
      <c r="E151" s="1010"/>
      <c r="F151" s="1040">
        <f t="shared" ref="F151:F161" si="25">-P150</f>
        <v>0</v>
      </c>
      <c r="G151" s="1040"/>
      <c r="H151" s="1061"/>
      <c r="I151" s="1062"/>
      <c r="J151" s="1010"/>
      <c r="K151" s="1010"/>
      <c r="L151" s="328">
        <f t="shared" si="23"/>
        <v>0</v>
      </c>
      <c r="M151" s="328"/>
      <c r="N151" s="328">
        <f t="shared" ref="N151:N161" si="26">N150</f>
        <v>0</v>
      </c>
      <c r="O151" s="328"/>
      <c r="P151" s="329">
        <f t="shared" si="24"/>
        <v>0</v>
      </c>
    </row>
    <row r="152" spans="1:16">
      <c r="A152" s="821">
        <v>143</v>
      </c>
      <c r="B152" s="1059" t="s">
        <v>103</v>
      </c>
      <c r="C152" s="1010"/>
      <c r="D152" s="1010" t="str">
        <f>+D151</f>
        <v>Year 2021</v>
      </c>
      <c r="E152" s="1010"/>
      <c r="F152" s="1040">
        <f t="shared" si="25"/>
        <v>0</v>
      </c>
      <c r="G152" s="1040"/>
      <c r="H152" s="1061"/>
      <c r="I152" s="1062"/>
      <c r="J152" s="1010"/>
      <c r="K152" s="1010"/>
      <c r="L152" s="328">
        <f t="shared" si="23"/>
        <v>0</v>
      </c>
      <c r="M152" s="328"/>
      <c r="N152" s="328">
        <f t="shared" si="26"/>
        <v>0</v>
      </c>
      <c r="O152" s="328"/>
      <c r="P152" s="329">
        <f t="shared" si="24"/>
        <v>0</v>
      </c>
    </row>
    <row r="153" spans="1:16">
      <c r="A153" s="821">
        <v>144</v>
      </c>
      <c r="B153" s="1059" t="s">
        <v>95</v>
      </c>
      <c r="C153" s="1010"/>
      <c r="D153" s="1010" t="str">
        <f>+D152</f>
        <v>Year 2021</v>
      </c>
      <c r="E153" s="1010"/>
      <c r="F153" s="1040">
        <f t="shared" si="25"/>
        <v>0</v>
      </c>
      <c r="G153" s="1040"/>
      <c r="H153" s="1061"/>
      <c r="I153" s="1062"/>
      <c r="J153" s="1010"/>
      <c r="K153" s="1010"/>
      <c r="L153" s="328">
        <f t="shared" si="23"/>
        <v>0</v>
      </c>
      <c r="M153" s="328"/>
      <c r="N153" s="328">
        <f t="shared" si="26"/>
        <v>0</v>
      </c>
      <c r="O153" s="328"/>
      <c r="P153" s="329">
        <f t="shared" si="24"/>
        <v>0</v>
      </c>
    </row>
    <row r="154" spans="1:16">
      <c r="A154" s="821">
        <v>145</v>
      </c>
      <c r="B154" s="1059" t="s">
        <v>92</v>
      </c>
      <c r="C154" s="1010"/>
      <c r="D154" s="1010" t="str">
        <f>+D153</f>
        <v>Year 2021</v>
      </c>
      <c r="E154" s="1010"/>
      <c r="F154" s="1040">
        <f t="shared" si="25"/>
        <v>0</v>
      </c>
      <c r="G154" s="1040"/>
      <c r="H154" s="1061"/>
      <c r="I154" s="1062"/>
      <c r="J154" s="1010"/>
      <c r="K154" s="1010"/>
      <c r="L154" s="328">
        <f t="shared" si="23"/>
        <v>0</v>
      </c>
      <c r="M154" s="328"/>
      <c r="N154" s="328">
        <f t="shared" si="26"/>
        <v>0</v>
      </c>
      <c r="O154" s="328"/>
      <c r="P154" s="329">
        <f t="shared" si="24"/>
        <v>0</v>
      </c>
    </row>
    <row r="155" spans="1:16">
      <c r="A155" s="821">
        <v>146</v>
      </c>
      <c r="B155" s="1059" t="s">
        <v>145</v>
      </c>
      <c r="C155" s="1010"/>
      <c r="D155" s="1010" t="str">
        <f>D154</f>
        <v>Year 2021</v>
      </c>
      <c r="E155" s="1010"/>
      <c r="F155" s="1040">
        <f t="shared" si="25"/>
        <v>0</v>
      </c>
      <c r="G155" s="1040"/>
      <c r="H155" s="1061"/>
      <c r="I155" s="1062"/>
      <c r="J155" s="1010"/>
      <c r="K155" s="1010"/>
      <c r="L155" s="328">
        <f t="shared" si="23"/>
        <v>0</v>
      </c>
      <c r="M155" s="328"/>
      <c r="N155" s="328">
        <f t="shared" si="26"/>
        <v>0</v>
      </c>
      <c r="O155" s="328"/>
      <c r="P155" s="329">
        <f t="shared" si="24"/>
        <v>0</v>
      </c>
    </row>
    <row r="156" spans="1:16">
      <c r="A156" s="821">
        <v>147</v>
      </c>
      <c r="B156" s="1059" t="s">
        <v>102</v>
      </c>
      <c r="C156" s="1010"/>
      <c r="D156" s="1010" t="str">
        <f t="shared" ref="D156:D161" si="27">+D155</f>
        <v>Year 2021</v>
      </c>
      <c r="E156" s="1010"/>
      <c r="F156" s="1040">
        <f t="shared" si="25"/>
        <v>0</v>
      </c>
      <c r="G156" s="1040"/>
      <c r="H156" s="1061"/>
      <c r="I156" s="1062"/>
      <c r="J156" s="1010"/>
      <c r="K156" s="1010"/>
      <c r="L156" s="328">
        <f t="shared" si="23"/>
        <v>0</v>
      </c>
      <c r="M156" s="328"/>
      <c r="N156" s="328">
        <f t="shared" si="26"/>
        <v>0</v>
      </c>
      <c r="O156" s="328"/>
      <c r="P156" s="329">
        <f t="shared" si="24"/>
        <v>0</v>
      </c>
    </row>
    <row r="157" spans="1:16">
      <c r="A157" s="821">
        <v>148</v>
      </c>
      <c r="B157" s="1059" t="s">
        <v>101</v>
      </c>
      <c r="C157" s="1010"/>
      <c r="D157" s="1010" t="str">
        <f t="shared" si="27"/>
        <v>Year 2021</v>
      </c>
      <c r="E157" s="1010"/>
      <c r="F157" s="1040">
        <f t="shared" si="25"/>
        <v>0</v>
      </c>
      <c r="G157" s="1040"/>
      <c r="H157" s="1061"/>
      <c r="I157" s="1062"/>
      <c r="J157" s="1010"/>
      <c r="K157" s="1010"/>
      <c r="L157" s="328">
        <f t="shared" si="23"/>
        <v>0</v>
      </c>
      <c r="M157" s="328"/>
      <c r="N157" s="328">
        <f t="shared" si="26"/>
        <v>0</v>
      </c>
      <c r="O157" s="328"/>
      <c r="P157" s="329">
        <f t="shared" si="24"/>
        <v>0</v>
      </c>
    </row>
    <row r="158" spans="1:16">
      <c r="A158" s="821">
        <v>149</v>
      </c>
      <c r="B158" s="1059" t="s">
        <v>100</v>
      </c>
      <c r="C158" s="1010"/>
      <c r="D158" s="1010" t="str">
        <f t="shared" si="27"/>
        <v>Year 2021</v>
      </c>
      <c r="E158" s="1010"/>
      <c r="F158" s="1040">
        <f t="shared" si="25"/>
        <v>0</v>
      </c>
      <c r="G158" s="1040"/>
      <c r="H158" s="1061"/>
      <c r="I158" s="1062"/>
      <c r="J158" s="1010"/>
      <c r="K158" s="1010"/>
      <c r="L158" s="328">
        <f t="shared" si="23"/>
        <v>0</v>
      </c>
      <c r="M158" s="328"/>
      <c r="N158" s="328">
        <f t="shared" si="26"/>
        <v>0</v>
      </c>
      <c r="O158" s="328"/>
      <c r="P158" s="329">
        <f t="shared" si="24"/>
        <v>0</v>
      </c>
    </row>
    <row r="159" spans="1:16">
      <c r="A159" s="821">
        <v>150</v>
      </c>
      <c r="B159" s="1059" t="s">
        <v>106</v>
      </c>
      <c r="C159" s="1010"/>
      <c r="D159" s="1010" t="str">
        <f t="shared" si="27"/>
        <v>Year 2021</v>
      </c>
      <c r="E159" s="1010"/>
      <c r="F159" s="1040">
        <f t="shared" si="25"/>
        <v>0</v>
      </c>
      <c r="G159" s="1040"/>
      <c r="H159" s="1061"/>
      <c r="I159" s="1062"/>
      <c r="J159" s="1010"/>
      <c r="K159" s="1010"/>
      <c r="L159" s="328">
        <f t="shared" si="23"/>
        <v>0</v>
      </c>
      <c r="M159" s="328"/>
      <c r="N159" s="328">
        <f t="shared" si="26"/>
        <v>0</v>
      </c>
      <c r="O159" s="328"/>
      <c r="P159" s="329">
        <f t="shared" si="24"/>
        <v>0</v>
      </c>
    </row>
    <row r="160" spans="1:16">
      <c r="A160" s="821">
        <v>151</v>
      </c>
      <c r="B160" s="1059" t="s">
        <v>99</v>
      </c>
      <c r="C160" s="1010"/>
      <c r="D160" s="1010" t="str">
        <f t="shared" si="27"/>
        <v>Year 2021</v>
      </c>
      <c r="E160" s="1010"/>
      <c r="F160" s="1040">
        <f t="shared" si="25"/>
        <v>0</v>
      </c>
      <c r="G160" s="1040"/>
      <c r="H160" s="1061"/>
      <c r="I160" s="1062"/>
      <c r="J160" s="1010"/>
      <c r="K160" s="1010"/>
      <c r="L160" s="328">
        <f t="shared" si="23"/>
        <v>0</v>
      </c>
      <c r="M160" s="328"/>
      <c r="N160" s="328">
        <f t="shared" si="26"/>
        <v>0</v>
      </c>
      <c r="O160" s="328"/>
      <c r="P160" s="329">
        <f t="shared" si="24"/>
        <v>0</v>
      </c>
    </row>
    <row r="161" spans="1:16">
      <c r="A161" s="821">
        <v>152</v>
      </c>
      <c r="B161" s="1059" t="s">
        <v>98</v>
      </c>
      <c r="C161" s="1010"/>
      <c r="D161" s="1010" t="str">
        <f t="shared" si="27"/>
        <v>Year 2021</v>
      </c>
      <c r="E161" s="1010"/>
      <c r="F161" s="1040">
        <f t="shared" si="25"/>
        <v>0</v>
      </c>
      <c r="G161" s="1040"/>
      <c r="H161" s="1061"/>
      <c r="I161" s="1062"/>
      <c r="J161" s="1010"/>
      <c r="K161" s="1010"/>
      <c r="L161" s="331">
        <f t="shared" si="23"/>
        <v>0</v>
      </c>
      <c r="M161" s="328"/>
      <c r="N161" s="328">
        <f t="shared" si="26"/>
        <v>0</v>
      </c>
      <c r="O161" s="328"/>
      <c r="P161" s="329">
        <f t="shared" si="24"/>
        <v>0</v>
      </c>
    </row>
    <row r="162" spans="1:16">
      <c r="A162" s="821">
        <v>153</v>
      </c>
      <c r="B162" s="1059"/>
      <c r="C162" s="1010"/>
      <c r="D162" s="1010"/>
      <c r="E162" s="1010"/>
      <c r="F162" s="1040"/>
      <c r="G162" s="1040"/>
      <c r="H162" s="1062"/>
      <c r="I162" s="1062"/>
      <c r="J162" s="1010"/>
      <c r="K162" s="1010"/>
      <c r="L162" s="328">
        <f>SUM(L150:L161)</f>
        <v>0</v>
      </c>
      <c r="M162" s="328"/>
      <c r="N162" s="328"/>
      <c r="O162" s="328"/>
      <c r="P162" s="329"/>
    </row>
    <row r="163" spans="1:16">
      <c r="A163" s="821">
        <v>154</v>
      </c>
      <c r="B163" s="1069"/>
      <c r="P163" s="1070"/>
    </row>
    <row r="164" spans="1:16">
      <c r="A164" s="821">
        <v>155</v>
      </c>
      <c r="B164" s="1059" t="s">
        <v>906</v>
      </c>
      <c r="C164" s="1010"/>
      <c r="F164" s="324" t="s">
        <v>1131</v>
      </c>
      <c r="N164" s="333">
        <f>SUM(N150:N161)</f>
        <v>0</v>
      </c>
      <c r="P164" s="1070"/>
    </row>
    <row r="165" spans="1:16">
      <c r="A165" s="821">
        <v>156</v>
      </c>
      <c r="B165" s="1059" t="s">
        <v>148</v>
      </c>
      <c r="C165" s="1010"/>
      <c r="F165" s="324" t="s">
        <v>955</v>
      </c>
      <c r="N165" s="333">
        <f>L12</f>
        <v>0</v>
      </c>
      <c r="P165" s="1070"/>
    </row>
    <row r="166" spans="1:16">
      <c r="A166" s="821">
        <v>157</v>
      </c>
      <c r="B166" s="1071" t="s">
        <v>149</v>
      </c>
      <c r="C166" s="1072"/>
      <c r="D166" s="564"/>
      <c r="E166" s="564"/>
      <c r="F166" s="564" t="s">
        <v>956</v>
      </c>
      <c r="G166" s="564"/>
      <c r="H166" s="564"/>
      <c r="I166" s="564"/>
      <c r="J166" s="564"/>
      <c r="K166" s="564"/>
      <c r="L166" s="564"/>
      <c r="M166" s="564"/>
      <c r="N166" s="335">
        <f>(N164+N165)</f>
        <v>0</v>
      </c>
      <c r="O166" s="564"/>
      <c r="P166" s="1073"/>
    </row>
    <row r="167" spans="1:16">
      <c r="A167" s="821">
        <v>158</v>
      </c>
    </row>
    <row r="168" spans="1:16">
      <c r="A168" s="821">
        <v>159</v>
      </c>
      <c r="P168" s="364" t="s">
        <v>946</v>
      </c>
    </row>
    <row r="169" spans="1:16">
      <c r="A169" s="821">
        <v>160</v>
      </c>
      <c r="B169" s="1227" t="s">
        <v>155</v>
      </c>
      <c r="C169" s="1227"/>
      <c r="D169" s="1227"/>
      <c r="E169" s="1227"/>
      <c r="F169" s="1227"/>
      <c r="G169" s="1227"/>
      <c r="H169" s="1227"/>
      <c r="I169" s="1227"/>
      <c r="J169" s="1227"/>
      <c r="K169" s="1227"/>
      <c r="L169" s="1227"/>
      <c r="M169" s="1227"/>
      <c r="N169" s="1227"/>
    </row>
    <row r="170" spans="1:16">
      <c r="A170" s="821">
        <v>161</v>
      </c>
      <c r="B170" s="1202" t="str">
        <f>+H3</f>
        <v>Gridliance High Plains LLC</v>
      </c>
      <c r="C170" s="1202"/>
      <c r="D170" s="1202"/>
      <c r="E170" s="1202"/>
      <c r="F170" s="1202"/>
      <c r="G170" s="1202"/>
      <c r="H170" s="1202"/>
      <c r="I170" s="1202"/>
      <c r="J170" s="1202"/>
      <c r="K170" s="1202"/>
      <c r="L170" s="1202"/>
      <c r="M170" s="1202"/>
      <c r="N170" s="1202"/>
    </row>
    <row r="171" spans="1:16">
      <c r="A171" s="821">
        <v>162</v>
      </c>
      <c r="B171" s="1227"/>
      <c r="C171" s="1227"/>
      <c r="D171" s="1227"/>
      <c r="E171" s="1227"/>
      <c r="F171" s="1227"/>
      <c r="G171" s="1227"/>
      <c r="H171" s="1227"/>
      <c r="I171" s="1227"/>
      <c r="J171" s="1227"/>
      <c r="K171" s="1227"/>
      <c r="L171" s="1227"/>
      <c r="M171" s="1227"/>
      <c r="N171" s="1227"/>
    </row>
    <row r="172" spans="1:16">
      <c r="A172" s="821">
        <v>163</v>
      </c>
    </row>
    <row r="173" spans="1:16">
      <c r="A173" s="821">
        <v>164</v>
      </c>
      <c r="B173" s="1049" t="s">
        <v>546</v>
      </c>
      <c r="C173" s="1050"/>
      <c r="D173" s="1051"/>
      <c r="E173" s="1051"/>
      <c r="F173" s="1051"/>
      <c r="G173" s="1051"/>
      <c r="H173" s="1052"/>
      <c r="I173" s="1052"/>
      <c r="J173" s="1052"/>
      <c r="K173" s="1052"/>
      <c r="L173" s="1053"/>
      <c r="M173" s="1053"/>
      <c r="N173" s="1051"/>
      <c r="O173" s="1051"/>
      <c r="P173" s="1054"/>
    </row>
    <row r="174" spans="1:16">
      <c r="A174" s="821">
        <v>165</v>
      </c>
      <c r="B174" s="1055"/>
      <c r="C174" s="1056"/>
      <c r="D174" s="1012"/>
      <c r="E174" s="1012"/>
      <c r="F174" s="1012"/>
      <c r="G174" s="1012"/>
      <c r="H174" s="1010"/>
      <c r="I174" s="1010"/>
      <c r="J174" s="1010"/>
      <c r="K174" s="1010"/>
      <c r="L174" s="1013" t="s">
        <v>144</v>
      </c>
      <c r="M174" s="1013"/>
      <c r="N174" s="1012"/>
      <c r="O174" s="1012"/>
      <c r="P174" s="1057"/>
    </row>
    <row r="175" spans="1:16">
      <c r="A175" s="821">
        <v>166</v>
      </c>
      <c r="B175" s="1058"/>
      <c r="C175" s="1056"/>
      <c r="D175" s="1012"/>
      <c r="E175" s="1012"/>
      <c r="F175" s="1012"/>
      <c r="G175" s="1012"/>
      <c r="H175" s="1010"/>
      <c r="I175" s="1010"/>
      <c r="J175" s="1010"/>
      <c r="K175" s="1010"/>
      <c r="L175" s="1013"/>
      <c r="M175" s="1013"/>
      <c r="N175" s="1012"/>
      <c r="O175" s="1012"/>
      <c r="P175" s="1057"/>
    </row>
    <row r="176" spans="1:16">
      <c r="A176" s="821">
        <v>167</v>
      </c>
      <c r="B176" s="1059" t="s">
        <v>105</v>
      </c>
      <c r="C176" s="1010"/>
      <c r="D176" s="1010" t="str">
        <f>+D144</f>
        <v>Year 2018</v>
      </c>
      <c r="E176" s="1010"/>
      <c r="F176" s="1060"/>
      <c r="G176" s="328"/>
      <c r="H176" s="1061"/>
      <c r="I176" s="1062"/>
      <c r="J176" s="1063">
        <v>12</v>
      </c>
      <c r="K176" s="1010"/>
      <c r="L176" s="328">
        <f t="shared" ref="L176:L187" si="28">H176*F176*J176*-1</f>
        <v>0</v>
      </c>
      <c r="M176" s="328"/>
      <c r="N176" s="328"/>
      <c r="O176" s="328"/>
      <c r="P176" s="329">
        <f t="shared" ref="P176:P187" si="29">(-L176+F176)*-1</f>
        <v>0</v>
      </c>
    </row>
    <row r="177" spans="1:16">
      <c r="A177" s="821">
        <v>168</v>
      </c>
      <c r="B177" s="1059" t="s">
        <v>104</v>
      </c>
      <c r="C177" s="1010"/>
      <c r="D177" s="1010" t="str">
        <f t="shared" ref="D177:D187" si="30">D176</f>
        <v>Year 2018</v>
      </c>
      <c r="E177" s="1010"/>
      <c r="F177" s="1060"/>
      <c r="G177" s="328"/>
      <c r="H177" s="1061"/>
      <c r="I177" s="1062"/>
      <c r="J177" s="1064">
        <f t="shared" ref="J177:J187" si="31">+J176-1</f>
        <v>11</v>
      </c>
      <c r="L177" s="328">
        <f t="shared" si="28"/>
        <v>0</v>
      </c>
      <c r="M177" s="328"/>
      <c r="N177" s="328"/>
      <c r="O177" s="328"/>
      <c r="P177" s="329">
        <f t="shared" si="29"/>
        <v>0</v>
      </c>
    </row>
    <row r="178" spans="1:16">
      <c r="A178" s="821">
        <v>169</v>
      </c>
      <c r="B178" s="1059" t="s">
        <v>103</v>
      </c>
      <c r="C178" s="1010"/>
      <c r="D178" s="1010" t="str">
        <f t="shared" si="30"/>
        <v>Year 2018</v>
      </c>
      <c r="E178" s="1010"/>
      <c r="F178" s="1060"/>
      <c r="G178" s="328"/>
      <c r="H178" s="1061"/>
      <c r="I178" s="1062"/>
      <c r="J178" s="1064">
        <f t="shared" si="31"/>
        <v>10</v>
      </c>
      <c r="L178" s="328">
        <f t="shared" si="28"/>
        <v>0</v>
      </c>
      <c r="M178" s="328"/>
      <c r="N178" s="328"/>
      <c r="O178" s="328"/>
      <c r="P178" s="329">
        <f t="shared" si="29"/>
        <v>0</v>
      </c>
    </row>
    <row r="179" spans="1:16">
      <c r="A179" s="821">
        <v>170</v>
      </c>
      <c r="B179" s="1059" t="s">
        <v>95</v>
      </c>
      <c r="C179" s="1010"/>
      <c r="D179" s="1010" t="str">
        <f t="shared" si="30"/>
        <v>Year 2018</v>
      </c>
      <c r="E179" s="1010"/>
      <c r="F179" s="1060"/>
      <c r="G179" s="328"/>
      <c r="H179" s="1061"/>
      <c r="I179" s="1062"/>
      <c r="J179" s="1064">
        <f t="shared" si="31"/>
        <v>9</v>
      </c>
      <c r="L179" s="328">
        <f t="shared" si="28"/>
        <v>0</v>
      </c>
      <c r="M179" s="328"/>
      <c r="N179" s="328"/>
      <c r="O179" s="328"/>
      <c r="P179" s="329">
        <f t="shared" si="29"/>
        <v>0</v>
      </c>
    </row>
    <row r="180" spans="1:16">
      <c r="A180" s="821">
        <v>171</v>
      </c>
      <c r="B180" s="1059" t="s">
        <v>92</v>
      </c>
      <c r="C180" s="1010"/>
      <c r="D180" s="1010" t="str">
        <f t="shared" si="30"/>
        <v>Year 2018</v>
      </c>
      <c r="E180" s="1010"/>
      <c r="F180" s="1060"/>
      <c r="G180" s="328"/>
      <c r="H180" s="1061"/>
      <c r="I180" s="1062"/>
      <c r="J180" s="1064">
        <f t="shared" si="31"/>
        <v>8</v>
      </c>
      <c r="L180" s="328">
        <f t="shared" si="28"/>
        <v>0</v>
      </c>
      <c r="M180" s="328"/>
      <c r="N180" s="328"/>
      <c r="O180" s="328"/>
      <c r="P180" s="329">
        <f t="shared" si="29"/>
        <v>0</v>
      </c>
    </row>
    <row r="181" spans="1:16">
      <c r="A181" s="821">
        <v>172</v>
      </c>
      <c r="B181" s="1059" t="s">
        <v>145</v>
      </c>
      <c r="C181" s="1010"/>
      <c r="D181" s="1010" t="str">
        <f t="shared" si="30"/>
        <v>Year 2018</v>
      </c>
      <c r="E181" s="1010"/>
      <c r="F181" s="1060"/>
      <c r="G181" s="328"/>
      <c r="H181" s="1061"/>
      <c r="I181" s="1062"/>
      <c r="J181" s="1064">
        <f t="shared" si="31"/>
        <v>7</v>
      </c>
      <c r="L181" s="328">
        <f t="shared" si="28"/>
        <v>0</v>
      </c>
      <c r="M181" s="328"/>
      <c r="N181" s="328"/>
      <c r="O181" s="328"/>
      <c r="P181" s="329">
        <f t="shared" si="29"/>
        <v>0</v>
      </c>
    </row>
    <row r="182" spans="1:16">
      <c r="A182" s="821">
        <v>173</v>
      </c>
      <c r="B182" s="1059" t="s">
        <v>102</v>
      </c>
      <c r="C182" s="1010"/>
      <c r="D182" s="1010" t="str">
        <f t="shared" si="30"/>
        <v>Year 2018</v>
      </c>
      <c r="E182" s="1010"/>
      <c r="F182" s="1060"/>
      <c r="G182" s="328"/>
      <c r="H182" s="1061"/>
      <c r="I182" s="1062"/>
      <c r="J182" s="1064">
        <f t="shared" si="31"/>
        <v>6</v>
      </c>
      <c r="L182" s="328">
        <f t="shared" si="28"/>
        <v>0</v>
      </c>
      <c r="M182" s="328"/>
      <c r="N182" s="328"/>
      <c r="O182" s="328"/>
      <c r="P182" s="329">
        <f t="shared" si="29"/>
        <v>0</v>
      </c>
    </row>
    <row r="183" spans="1:16">
      <c r="A183" s="821">
        <v>174</v>
      </c>
      <c r="B183" s="1059" t="s">
        <v>101</v>
      </c>
      <c r="C183" s="1010"/>
      <c r="D183" s="1010" t="str">
        <f t="shared" si="30"/>
        <v>Year 2018</v>
      </c>
      <c r="E183" s="1010"/>
      <c r="F183" s="1060"/>
      <c r="G183" s="328"/>
      <c r="H183" s="1061"/>
      <c r="I183" s="1062"/>
      <c r="J183" s="1064">
        <f t="shared" si="31"/>
        <v>5</v>
      </c>
      <c r="L183" s="328">
        <f t="shared" si="28"/>
        <v>0</v>
      </c>
      <c r="M183" s="328"/>
      <c r="N183" s="328"/>
      <c r="O183" s="328"/>
      <c r="P183" s="329">
        <f t="shared" si="29"/>
        <v>0</v>
      </c>
    </row>
    <row r="184" spans="1:16">
      <c r="A184" s="821">
        <v>175</v>
      </c>
      <c r="B184" s="1059" t="s">
        <v>100</v>
      </c>
      <c r="C184" s="1010"/>
      <c r="D184" s="1010" t="str">
        <f t="shared" si="30"/>
        <v>Year 2018</v>
      </c>
      <c r="E184" s="1010"/>
      <c r="F184" s="1060"/>
      <c r="G184" s="328"/>
      <c r="H184" s="1061"/>
      <c r="I184" s="1062"/>
      <c r="J184" s="1064">
        <f t="shared" si="31"/>
        <v>4</v>
      </c>
      <c r="L184" s="328">
        <f t="shared" si="28"/>
        <v>0</v>
      </c>
      <c r="M184" s="328"/>
      <c r="N184" s="328"/>
      <c r="O184" s="328"/>
      <c r="P184" s="329">
        <f t="shared" si="29"/>
        <v>0</v>
      </c>
    </row>
    <row r="185" spans="1:16">
      <c r="A185" s="821">
        <v>176</v>
      </c>
      <c r="B185" s="1059" t="s">
        <v>106</v>
      </c>
      <c r="C185" s="1010"/>
      <c r="D185" s="1010" t="str">
        <f t="shared" si="30"/>
        <v>Year 2018</v>
      </c>
      <c r="E185" s="1010"/>
      <c r="F185" s="1060"/>
      <c r="G185" s="328"/>
      <c r="H185" s="1061"/>
      <c r="I185" s="1062"/>
      <c r="J185" s="1064">
        <f t="shared" si="31"/>
        <v>3</v>
      </c>
      <c r="L185" s="328">
        <f t="shared" si="28"/>
        <v>0</v>
      </c>
      <c r="M185" s="328"/>
      <c r="N185" s="328"/>
      <c r="O185" s="328"/>
      <c r="P185" s="329">
        <f t="shared" si="29"/>
        <v>0</v>
      </c>
    </row>
    <row r="186" spans="1:16">
      <c r="A186" s="821">
        <v>177</v>
      </c>
      <c r="B186" s="1059" t="s">
        <v>99</v>
      </c>
      <c r="C186" s="1010"/>
      <c r="D186" s="1010" t="str">
        <f t="shared" si="30"/>
        <v>Year 2018</v>
      </c>
      <c r="E186" s="1010"/>
      <c r="F186" s="1060"/>
      <c r="G186" s="328"/>
      <c r="H186" s="1061"/>
      <c r="I186" s="1062"/>
      <c r="J186" s="1064">
        <f t="shared" si="31"/>
        <v>2</v>
      </c>
      <c r="L186" s="328">
        <f t="shared" si="28"/>
        <v>0</v>
      </c>
      <c r="M186" s="328"/>
      <c r="N186" s="328"/>
      <c r="O186" s="328"/>
      <c r="P186" s="329">
        <f t="shared" si="29"/>
        <v>0</v>
      </c>
    </row>
    <row r="187" spans="1:16">
      <c r="A187" s="821">
        <v>178</v>
      </c>
      <c r="B187" s="1059" t="s">
        <v>98</v>
      </c>
      <c r="C187" s="1010"/>
      <c r="D187" s="1010" t="str">
        <f t="shared" si="30"/>
        <v>Year 2018</v>
      </c>
      <c r="E187" s="1010"/>
      <c r="F187" s="1060"/>
      <c r="G187" s="328"/>
      <c r="H187" s="1061"/>
      <c r="I187" s="1062"/>
      <c r="J187" s="1064">
        <f t="shared" si="31"/>
        <v>1</v>
      </c>
      <c r="L187" s="331">
        <f t="shared" si="28"/>
        <v>0</v>
      </c>
      <c r="M187" s="328"/>
      <c r="N187" s="328"/>
      <c r="O187" s="328"/>
      <c r="P187" s="329">
        <f t="shared" si="29"/>
        <v>0</v>
      </c>
    </row>
    <row r="188" spans="1:16">
      <c r="A188" s="821">
        <v>179</v>
      </c>
      <c r="B188" s="1059"/>
      <c r="C188" s="1010"/>
      <c r="D188" s="1010"/>
      <c r="E188" s="1010"/>
      <c r="F188" s="328"/>
      <c r="G188" s="328"/>
      <c r="H188" s="1062"/>
      <c r="I188" s="1062"/>
      <c r="L188" s="328">
        <f>SUM(L176:L187)</f>
        <v>0</v>
      </c>
      <c r="M188" s="328"/>
      <c r="N188" s="328"/>
      <c r="O188" s="328"/>
      <c r="P188" s="332">
        <f>SUM(P176:P187)</f>
        <v>0</v>
      </c>
    </row>
    <row r="189" spans="1:16">
      <c r="A189" s="821">
        <v>180</v>
      </c>
      <c r="B189" s="1059"/>
      <c r="C189" s="1010"/>
      <c r="D189" s="1010"/>
      <c r="E189" s="1010"/>
      <c r="F189" s="328"/>
      <c r="G189" s="328"/>
      <c r="H189" s="1062"/>
      <c r="I189" s="1062"/>
      <c r="L189" s="328"/>
      <c r="M189" s="328"/>
      <c r="N189" s="328"/>
      <c r="O189" s="328"/>
      <c r="P189" s="332"/>
    </row>
    <row r="190" spans="1:16">
      <c r="A190" s="821">
        <v>181</v>
      </c>
      <c r="B190" s="1059"/>
      <c r="C190" s="1010"/>
      <c r="D190" s="1010"/>
      <c r="E190" s="1010"/>
      <c r="F190" s="328"/>
      <c r="G190" s="328"/>
      <c r="H190" s="1062"/>
      <c r="I190" s="1062"/>
      <c r="L190" s="128" t="s">
        <v>1128</v>
      </c>
      <c r="M190" s="328"/>
      <c r="N190" s="328"/>
      <c r="O190" s="328"/>
      <c r="P190" s="332"/>
    </row>
    <row r="191" spans="1:16">
      <c r="A191" s="821">
        <v>182</v>
      </c>
      <c r="B191" s="1059"/>
      <c r="C191" s="1010"/>
      <c r="D191" s="1010"/>
      <c r="E191" s="1010"/>
      <c r="F191" s="328"/>
      <c r="G191" s="328"/>
      <c r="H191" s="1062"/>
      <c r="I191" s="1062"/>
      <c r="L191" s="128"/>
      <c r="M191" s="328"/>
      <c r="N191" s="328"/>
      <c r="O191" s="328"/>
      <c r="P191" s="332"/>
    </row>
    <row r="192" spans="1:16">
      <c r="A192" s="821">
        <v>183</v>
      </c>
      <c r="B192" s="1059" t="s">
        <v>146</v>
      </c>
      <c r="C192" s="1010"/>
      <c r="D192" s="1010" t="str">
        <f>+D145</f>
        <v>Year 2019</v>
      </c>
      <c r="E192" s="1010"/>
      <c r="F192" s="1040">
        <f>P188</f>
        <v>0</v>
      </c>
      <c r="G192" s="1040"/>
      <c r="H192" s="1061"/>
      <c r="I192" s="1062"/>
      <c r="J192" s="1063">
        <v>12</v>
      </c>
      <c r="K192" s="1010"/>
      <c r="L192" s="328">
        <f>+J192*H192*F192</f>
        <v>0</v>
      </c>
      <c r="M192" s="328"/>
      <c r="N192" s="328"/>
      <c r="O192" s="328"/>
      <c r="P192" s="332">
        <f>+F192+L192</f>
        <v>0</v>
      </c>
    </row>
    <row r="193" spans="1:16">
      <c r="A193" s="821">
        <v>184</v>
      </c>
      <c r="B193" s="1059" t="s">
        <v>146</v>
      </c>
      <c r="C193" s="1010"/>
      <c r="D193" s="1010" t="str">
        <f>+D146</f>
        <v>Year 2020</v>
      </c>
      <c r="E193" s="1010"/>
      <c r="F193" s="1040">
        <f>P192</f>
        <v>0</v>
      </c>
      <c r="G193" s="1040"/>
      <c r="H193" s="1061"/>
      <c r="I193" s="1062"/>
      <c r="J193" s="1063">
        <v>12</v>
      </c>
      <c r="K193" s="1010"/>
      <c r="L193" s="328">
        <f>+J193*H193*F193</f>
        <v>0</v>
      </c>
      <c r="M193" s="328"/>
      <c r="N193" s="328"/>
      <c r="O193" s="328"/>
      <c r="P193" s="332">
        <f>+F193+L193</f>
        <v>0</v>
      </c>
    </row>
    <row r="194" spans="1:16">
      <c r="A194" s="821">
        <v>185</v>
      </c>
      <c r="B194" s="1059"/>
      <c r="C194" s="1010"/>
      <c r="D194" s="1010"/>
      <c r="E194" s="1010"/>
      <c r="F194" s="1040"/>
      <c r="G194" s="1040"/>
      <c r="H194" s="1062"/>
      <c r="I194" s="1062"/>
      <c r="J194" s="1010"/>
      <c r="K194" s="1010"/>
      <c r="L194" s="328"/>
      <c r="M194" s="328"/>
      <c r="N194" s="328"/>
      <c r="O194" s="328"/>
      <c r="P194" s="332"/>
    </row>
    <row r="195" spans="1:16">
      <c r="A195" s="821">
        <v>186</v>
      </c>
      <c r="B195" s="1059"/>
      <c r="C195" s="1010"/>
      <c r="D195" s="1010"/>
      <c r="E195" s="1010"/>
      <c r="F195" s="1040"/>
      <c r="G195" s="1040"/>
      <c r="H195" s="1062"/>
      <c r="I195" s="1062"/>
      <c r="J195" s="1010"/>
      <c r="K195" s="1010"/>
      <c r="L195" s="328"/>
      <c r="M195" s="328"/>
      <c r="N195" s="328"/>
      <c r="O195" s="328"/>
      <c r="P195" s="329"/>
    </row>
    <row r="196" spans="1:16">
      <c r="A196" s="821">
        <v>187</v>
      </c>
      <c r="B196" s="1065" t="s">
        <v>147</v>
      </c>
      <c r="C196" s="1066"/>
      <c r="D196" s="1010"/>
      <c r="E196" s="1010"/>
      <c r="F196" s="328"/>
      <c r="G196" s="328"/>
      <c r="H196" s="1062"/>
      <c r="I196" s="1062"/>
      <c r="J196" s="1010"/>
      <c r="K196" s="1010"/>
      <c r="L196" s="128" t="s">
        <v>144</v>
      </c>
      <c r="M196" s="128"/>
      <c r="N196" s="328"/>
      <c r="O196" s="328"/>
      <c r="P196" s="329"/>
    </row>
    <row r="197" spans="1:16">
      <c r="A197" s="821">
        <v>188</v>
      </c>
      <c r="B197" s="1059" t="s">
        <v>105</v>
      </c>
      <c r="C197" s="1010"/>
      <c r="D197" s="1010" t="str">
        <f>+D150</f>
        <v>Year 2021</v>
      </c>
      <c r="E197" s="1010"/>
      <c r="F197" s="1067">
        <f>-P193</f>
        <v>0</v>
      </c>
      <c r="G197" s="1040"/>
      <c r="H197" s="1061"/>
      <c r="I197" s="1062"/>
      <c r="J197" s="1010"/>
      <c r="K197" s="1010"/>
      <c r="L197" s="328">
        <f t="shared" ref="L197:L208" si="32" xml:space="preserve"> -H197*F197</f>
        <v>0</v>
      </c>
      <c r="M197" s="328"/>
      <c r="N197" s="328">
        <f>-PMT(H197,12,P193)</f>
        <v>0</v>
      </c>
      <c r="O197" s="328"/>
      <c r="P197" s="329">
        <f t="shared" ref="P197:P208" si="33">(+F197+F197*H197+N197)*-1</f>
        <v>0</v>
      </c>
    </row>
    <row r="198" spans="1:16">
      <c r="A198" s="821">
        <v>189</v>
      </c>
      <c r="B198" s="1059" t="s">
        <v>104</v>
      </c>
      <c r="C198" s="1010"/>
      <c r="D198" s="1010" t="str">
        <f>+D197</f>
        <v>Year 2021</v>
      </c>
      <c r="E198" s="1010"/>
      <c r="F198" s="1040">
        <f t="shared" ref="F198:F208" si="34">-P197</f>
        <v>0</v>
      </c>
      <c r="G198" s="1040"/>
      <c r="H198" s="1061"/>
      <c r="I198" s="1062"/>
      <c r="J198" s="1010"/>
      <c r="K198" s="1010"/>
      <c r="L198" s="328">
        <f t="shared" si="32"/>
        <v>0</v>
      </c>
      <c r="M198" s="328"/>
      <c r="N198" s="328">
        <f t="shared" ref="N198:N208" si="35">N197</f>
        <v>0</v>
      </c>
      <c r="O198" s="328"/>
      <c r="P198" s="329">
        <f t="shared" si="33"/>
        <v>0</v>
      </c>
    </row>
    <row r="199" spans="1:16">
      <c r="A199" s="821">
        <v>190</v>
      </c>
      <c r="B199" s="1059" t="s">
        <v>103</v>
      </c>
      <c r="C199" s="1010"/>
      <c r="D199" s="1010" t="str">
        <f>+D198</f>
        <v>Year 2021</v>
      </c>
      <c r="E199" s="1010"/>
      <c r="F199" s="1040">
        <f t="shared" si="34"/>
        <v>0</v>
      </c>
      <c r="G199" s="1040"/>
      <c r="H199" s="1061"/>
      <c r="I199" s="1062"/>
      <c r="J199" s="1010"/>
      <c r="K199" s="1010"/>
      <c r="L199" s="328">
        <f t="shared" si="32"/>
        <v>0</v>
      </c>
      <c r="M199" s="328"/>
      <c r="N199" s="328">
        <f t="shared" si="35"/>
        <v>0</v>
      </c>
      <c r="O199" s="328"/>
      <c r="P199" s="329">
        <f t="shared" si="33"/>
        <v>0</v>
      </c>
    </row>
    <row r="200" spans="1:16">
      <c r="A200" s="821">
        <v>191</v>
      </c>
      <c r="B200" s="1059" t="s">
        <v>95</v>
      </c>
      <c r="C200" s="1010"/>
      <c r="D200" s="1010" t="str">
        <f>+D199</f>
        <v>Year 2021</v>
      </c>
      <c r="E200" s="1010"/>
      <c r="F200" s="1040">
        <f t="shared" si="34"/>
        <v>0</v>
      </c>
      <c r="G200" s="1040"/>
      <c r="H200" s="1061"/>
      <c r="I200" s="1062"/>
      <c r="J200" s="1010"/>
      <c r="K200" s="1010"/>
      <c r="L200" s="328">
        <f t="shared" si="32"/>
        <v>0</v>
      </c>
      <c r="M200" s="328"/>
      <c r="N200" s="328">
        <f t="shared" si="35"/>
        <v>0</v>
      </c>
      <c r="O200" s="328"/>
      <c r="P200" s="329">
        <f t="shared" si="33"/>
        <v>0</v>
      </c>
    </row>
    <row r="201" spans="1:16">
      <c r="A201" s="821">
        <v>192</v>
      </c>
      <c r="B201" s="1059" t="s">
        <v>92</v>
      </c>
      <c r="C201" s="1010"/>
      <c r="D201" s="1010" t="str">
        <f>+D200</f>
        <v>Year 2021</v>
      </c>
      <c r="E201" s="1010"/>
      <c r="F201" s="1040">
        <f t="shared" si="34"/>
        <v>0</v>
      </c>
      <c r="G201" s="1040"/>
      <c r="H201" s="1061"/>
      <c r="I201" s="1062"/>
      <c r="J201" s="1010"/>
      <c r="K201" s="1010"/>
      <c r="L201" s="328">
        <f t="shared" si="32"/>
        <v>0</v>
      </c>
      <c r="M201" s="328"/>
      <c r="N201" s="328">
        <f t="shared" si="35"/>
        <v>0</v>
      </c>
      <c r="O201" s="328"/>
      <c r="P201" s="329">
        <f t="shared" si="33"/>
        <v>0</v>
      </c>
    </row>
    <row r="202" spans="1:16">
      <c r="A202" s="821">
        <v>193</v>
      </c>
      <c r="B202" s="1059" t="s">
        <v>145</v>
      </c>
      <c r="C202" s="1010"/>
      <c r="D202" s="1010" t="str">
        <f>D201</f>
        <v>Year 2021</v>
      </c>
      <c r="E202" s="1010"/>
      <c r="F202" s="1040">
        <f t="shared" si="34"/>
        <v>0</v>
      </c>
      <c r="G202" s="1040"/>
      <c r="H202" s="1061"/>
      <c r="I202" s="1062"/>
      <c r="J202" s="1010"/>
      <c r="K202" s="1010"/>
      <c r="L202" s="328">
        <f t="shared" si="32"/>
        <v>0</v>
      </c>
      <c r="M202" s="328"/>
      <c r="N202" s="328">
        <f t="shared" si="35"/>
        <v>0</v>
      </c>
      <c r="O202" s="328"/>
      <c r="P202" s="329">
        <f t="shared" si="33"/>
        <v>0</v>
      </c>
    </row>
    <row r="203" spans="1:16">
      <c r="A203" s="821">
        <v>194</v>
      </c>
      <c r="B203" s="1059" t="s">
        <v>102</v>
      </c>
      <c r="C203" s="1010"/>
      <c r="D203" s="1010" t="str">
        <f t="shared" ref="D203:D208" si="36">+D202</f>
        <v>Year 2021</v>
      </c>
      <c r="E203" s="1010"/>
      <c r="F203" s="1040">
        <f t="shared" si="34"/>
        <v>0</v>
      </c>
      <c r="G203" s="1040"/>
      <c r="H203" s="1061"/>
      <c r="I203" s="1062"/>
      <c r="J203" s="1010"/>
      <c r="K203" s="1010"/>
      <c r="L203" s="328">
        <f t="shared" si="32"/>
        <v>0</v>
      </c>
      <c r="M203" s="328"/>
      <c r="N203" s="328">
        <f t="shared" si="35"/>
        <v>0</v>
      </c>
      <c r="O203" s="328"/>
      <c r="P203" s="329">
        <f t="shared" si="33"/>
        <v>0</v>
      </c>
    </row>
    <row r="204" spans="1:16">
      <c r="A204" s="821">
        <v>195</v>
      </c>
      <c r="B204" s="1059" t="s">
        <v>101</v>
      </c>
      <c r="C204" s="1010"/>
      <c r="D204" s="1010" t="str">
        <f t="shared" si="36"/>
        <v>Year 2021</v>
      </c>
      <c r="E204" s="1010"/>
      <c r="F204" s="1040">
        <f t="shared" si="34"/>
        <v>0</v>
      </c>
      <c r="G204" s="1040"/>
      <c r="H204" s="1061"/>
      <c r="I204" s="1062"/>
      <c r="J204" s="1010"/>
      <c r="K204" s="1010"/>
      <c r="L204" s="328">
        <f t="shared" si="32"/>
        <v>0</v>
      </c>
      <c r="M204" s="328"/>
      <c r="N204" s="328">
        <f t="shared" si="35"/>
        <v>0</v>
      </c>
      <c r="O204" s="328"/>
      <c r="P204" s="329">
        <f t="shared" si="33"/>
        <v>0</v>
      </c>
    </row>
    <row r="205" spans="1:16">
      <c r="A205" s="821">
        <v>196</v>
      </c>
      <c r="B205" s="1059" t="s">
        <v>100</v>
      </c>
      <c r="C205" s="1010"/>
      <c r="D205" s="1010" t="str">
        <f t="shared" si="36"/>
        <v>Year 2021</v>
      </c>
      <c r="E205" s="1010"/>
      <c r="F205" s="1040">
        <f t="shared" si="34"/>
        <v>0</v>
      </c>
      <c r="G205" s="1040"/>
      <c r="H205" s="1061"/>
      <c r="I205" s="1062"/>
      <c r="J205" s="1010"/>
      <c r="K205" s="1010"/>
      <c r="L205" s="328">
        <f t="shared" si="32"/>
        <v>0</v>
      </c>
      <c r="M205" s="328"/>
      <c r="N205" s="328">
        <f t="shared" si="35"/>
        <v>0</v>
      </c>
      <c r="O205" s="328"/>
      <c r="P205" s="329">
        <f t="shared" si="33"/>
        <v>0</v>
      </c>
    </row>
    <row r="206" spans="1:16">
      <c r="A206" s="821">
        <v>197</v>
      </c>
      <c r="B206" s="1059" t="s">
        <v>106</v>
      </c>
      <c r="C206" s="1010"/>
      <c r="D206" s="1010" t="str">
        <f t="shared" si="36"/>
        <v>Year 2021</v>
      </c>
      <c r="E206" s="1010"/>
      <c r="F206" s="1040">
        <f t="shared" si="34"/>
        <v>0</v>
      </c>
      <c r="G206" s="1040"/>
      <c r="H206" s="1061"/>
      <c r="I206" s="1062"/>
      <c r="J206" s="1010"/>
      <c r="K206" s="1010"/>
      <c r="L206" s="328">
        <f t="shared" si="32"/>
        <v>0</v>
      </c>
      <c r="M206" s="328"/>
      <c r="N206" s="328">
        <f t="shared" si="35"/>
        <v>0</v>
      </c>
      <c r="O206" s="328"/>
      <c r="P206" s="329">
        <f t="shared" si="33"/>
        <v>0</v>
      </c>
    </row>
    <row r="207" spans="1:16">
      <c r="A207" s="821">
        <v>198</v>
      </c>
      <c r="B207" s="1059" t="s">
        <v>99</v>
      </c>
      <c r="C207" s="1010"/>
      <c r="D207" s="1010" t="str">
        <f t="shared" si="36"/>
        <v>Year 2021</v>
      </c>
      <c r="E207" s="1010"/>
      <c r="F207" s="1040">
        <f t="shared" si="34"/>
        <v>0</v>
      </c>
      <c r="G207" s="1040"/>
      <c r="H207" s="1061"/>
      <c r="I207" s="1062"/>
      <c r="J207" s="1010"/>
      <c r="K207" s="1010"/>
      <c r="L207" s="328">
        <f t="shared" si="32"/>
        <v>0</v>
      </c>
      <c r="M207" s="328"/>
      <c r="N207" s="328">
        <f t="shared" si="35"/>
        <v>0</v>
      </c>
      <c r="O207" s="328"/>
      <c r="P207" s="329">
        <f t="shared" si="33"/>
        <v>0</v>
      </c>
    </row>
    <row r="208" spans="1:16">
      <c r="A208" s="821">
        <v>199</v>
      </c>
      <c r="B208" s="1059" t="s">
        <v>98</v>
      </c>
      <c r="C208" s="1010"/>
      <c r="D208" s="1010" t="str">
        <f t="shared" si="36"/>
        <v>Year 2021</v>
      </c>
      <c r="E208" s="1010"/>
      <c r="F208" s="1040">
        <f t="shared" si="34"/>
        <v>0</v>
      </c>
      <c r="G208" s="1040"/>
      <c r="H208" s="1061"/>
      <c r="I208" s="1062"/>
      <c r="J208" s="1010"/>
      <c r="K208" s="1010"/>
      <c r="L208" s="331">
        <f t="shared" si="32"/>
        <v>0</v>
      </c>
      <c r="M208" s="328"/>
      <c r="N208" s="328">
        <f t="shared" si="35"/>
        <v>0</v>
      </c>
      <c r="O208" s="328"/>
      <c r="P208" s="329">
        <f t="shared" si="33"/>
        <v>0</v>
      </c>
    </row>
    <row r="209" spans="1:16">
      <c r="A209" s="821">
        <v>200</v>
      </c>
      <c r="B209" s="1059"/>
      <c r="C209" s="1010"/>
      <c r="D209" s="1010"/>
      <c r="E209" s="1010"/>
      <c r="F209" s="1040"/>
      <c r="G209" s="1040"/>
      <c r="H209" s="1062"/>
      <c r="I209" s="1062"/>
      <c r="J209" s="1010"/>
      <c r="K209" s="1010"/>
      <c r="L209" s="328">
        <f>SUM(L197:L208)</f>
        <v>0</v>
      </c>
      <c r="M209" s="328"/>
      <c r="N209" s="328"/>
      <c r="O209" s="328"/>
      <c r="P209" s="329"/>
    </row>
    <row r="210" spans="1:16">
      <c r="A210" s="821">
        <v>201</v>
      </c>
      <c r="B210" s="1069"/>
      <c r="P210" s="1070"/>
    </row>
    <row r="211" spans="1:16">
      <c r="A211" s="821">
        <v>202</v>
      </c>
      <c r="B211" s="1059" t="s">
        <v>907</v>
      </c>
      <c r="C211" s="1010"/>
      <c r="F211" s="324" t="s">
        <v>1132</v>
      </c>
      <c r="N211" s="333">
        <f>SUM(N197:N208)</f>
        <v>0</v>
      </c>
      <c r="P211" s="1070"/>
    </row>
    <row r="212" spans="1:16">
      <c r="A212" s="821">
        <v>203</v>
      </c>
      <c r="B212" s="1059" t="s">
        <v>148</v>
      </c>
      <c r="C212" s="1010"/>
      <c r="F212" s="324" t="s">
        <v>957</v>
      </c>
      <c r="N212" s="333">
        <f>L13</f>
        <v>0</v>
      </c>
      <c r="P212" s="1070"/>
    </row>
    <row r="213" spans="1:16">
      <c r="A213" s="821">
        <v>204</v>
      </c>
      <c r="B213" s="1071" t="s">
        <v>149</v>
      </c>
      <c r="C213" s="1072"/>
      <c r="D213" s="564"/>
      <c r="E213" s="564"/>
      <c r="F213" s="564" t="s">
        <v>958</v>
      </c>
      <c r="G213" s="564"/>
      <c r="H213" s="564"/>
      <c r="I213" s="564"/>
      <c r="J213" s="564"/>
      <c r="K213" s="564"/>
      <c r="L213" s="564"/>
      <c r="M213" s="564"/>
      <c r="N213" s="335">
        <f>(N211+N212)</f>
        <v>0</v>
      </c>
      <c r="O213" s="564"/>
      <c r="P213" s="1073"/>
    </row>
    <row r="214" spans="1:16">
      <c r="A214" s="821">
        <v>205</v>
      </c>
    </row>
    <row r="215" spans="1:16">
      <c r="A215" s="821">
        <v>206</v>
      </c>
    </row>
    <row r="216" spans="1:16">
      <c r="A216" s="821">
        <v>207</v>
      </c>
      <c r="B216" s="1049" t="s">
        <v>547</v>
      </c>
      <c r="C216" s="1050"/>
      <c r="D216" s="1051"/>
      <c r="E216" s="1051"/>
      <c r="F216" s="1051"/>
      <c r="G216" s="1051"/>
      <c r="H216" s="1052"/>
      <c r="I216" s="1052"/>
      <c r="J216" s="1052"/>
      <c r="K216" s="1052"/>
      <c r="L216" s="1053"/>
      <c r="M216" s="1053"/>
      <c r="N216" s="1051"/>
      <c r="O216" s="1051"/>
      <c r="P216" s="1054"/>
    </row>
    <row r="217" spans="1:16">
      <c r="A217" s="821">
        <v>208</v>
      </c>
      <c r="B217" s="1055"/>
      <c r="C217" s="1056"/>
      <c r="D217" s="1012"/>
      <c r="E217" s="1012"/>
      <c r="F217" s="1012"/>
      <c r="G217" s="1012"/>
      <c r="H217" s="1010"/>
      <c r="I217" s="1010"/>
      <c r="J217" s="1010"/>
      <c r="K217" s="1010"/>
      <c r="L217" s="1013" t="s">
        <v>144</v>
      </c>
      <c r="M217" s="1013"/>
      <c r="N217" s="1012"/>
      <c r="O217" s="1012"/>
      <c r="P217" s="1057"/>
    </row>
    <row r="218" spans="1:16">
      <c r="A218" s="821">
        <v>209</v>
      </c>
      <c r="B218" s="1058"/>
      <c r="C218" s="1056"/>
      <c r="D218" s="1012"/>
      <c r="E218" s="1012"/>
      <c r="F218" s="1012"/>
      <c r="G218" s="1012"/>
      <c r="H218" s="1010"/>
      <c r="I218" s="1010"/>
      <c r="J218" s="1010"/>
      <c r="K218" s="1010"/>
      <c r="L218" s="1013"/>
      <c r="M218" s="1013"/>
      <c r="N218" s="1012"/>
      <c r="O218" s="1012"/>
      <c r="P218" s="1057"/>
    </row>
    <row r="219" spans="1:16">
      <c r="A219" s="821">
        <v>210</v>
      </c>
      <c r="B219" s="1059" t="s">
        <v>105</v>
      </c>
      <c r="C219" s="1010"/>
      <c r="D219" s="1010" t="str">
        <f>+D192</f>
        <v>Year 2019</v>
      </c>
      <c r="E219" s="1010"/>
      <c r="F219" s="1060"/>
      <c r="G219" s="328"/>
      <c r="H219" s="1061"/>
      <c r="I219" s="1062"/>
      <c r="J219" s="1063">
        <v>12</v>
      </c>
      <c r="K219" s="1010"/>
      <c r="L219" s="328">
        <f t="shared" ref="L219:L230" si="37">H219*F219*J219*-1</f>
        <v>0</v>
      </c>
      <c r="M219" s="328"/>
      <c r="N219" s="328"/>
      <c r="O219" s="328"/>
      <c r="P219" s="329">
        <f t="shared" ref="P219:P230" si="38">(-L219+F219)*-1</f>
        <v>0</v>
      </c>
    </row>
    <row r="220" spans="1:16">
      <c r="A220" s="821">
        <v>211</v>
      </c>
      <c r="B220" s="1059" t="s">
        <v>104</v>
      </c>
      <c r="C220" s="1010"/>
      <c r="D220" s="1010" t="str">
        <f t="shared" ref="D220:D230" si="39">D219</f>
        <v>Year 2019</v>
      </c>
      <c r="E220" s="1010"/>
      <c r="F220" s="1060"/>
      <c r="G220" s="328"/>
      <c r="H220" s="1061"/>
      <c r="I220" s="1062"/>
      <c r="J220" s="1064">
        <f t="shared" ref="J220:J230" si="40">+J219-1</f>
        <v>11</v>
      </c>
      <c r="L220" s="328">
        <f t="shared" si="37"/>
        <v>0</v>
      </c>
      <c r="M220" s="328"/>
      <c r="N220" s="328"/>
      <c r="O220" s="328"/>
      <c r="P220" s="329">
        <f t="shared" si="38"/>
        <v>0</v>
      </c>
    </row>
    <row r="221" spans="1:16">
      <c r="A221" s="821">
        <v>212</v>
      </c>
      <c r="B221" s="1059" t="s">
        <v>103</v>
      </c>
      <c r="C221" s="1010"/>
      <c r="D221" s="1010" t="str">
        <f t="shared" si="39"/>
        <v>Year 2019</v>
      </c>
      <c r="E221" s="1010"/>
      <c r="F221" s="1060"/>
      <c r="G221" s="328"/>
      <c r="H221" s="1061"/>
      <c r="I221" s="1062"/>
      <c r="J221" s="1064">
        <f t="shared" si="40"/>
        <v>10</v>
      </c>
      <c r="L221" s="328">
        <f t="shared" si="37"/>
        <v>0</v>
      </c>
      <c r="M221" s="328"/>
      <c r="N221" s="328"/>
      <c r="O221" s="328"/>
      <c r="P221" s="329">
        <f t="shared" si="38"/>
        <v>0</v>
      </c>
    </row>
    <row r="222" spans="1:16">
      <c r="A222" s="821">
        <v>213</v>
      </c>
      <c r="B222" s="1059" t="s">
        <v>95</v>
      </c>
      <c r="C222" s="1010"/>
      <c r="D222" s="1010" t="str">
        <f t="shared" si="39"/>
        <v>Year 2019</v>
      </c>
      <c r="E222" s="1010"/>
      <c r="F222" s="1060"/>
      <c r="G222" s="328"/>
      <c r="H222" s="1061"/>
      <c r="I222" s="1062"/>
      <c r="J222" s="1064">
        <f t="shared" si="40"/>
        <v>9</v>
      </c>
      <c r="L222" s="328">
        <f t="shared" si="37"/>
        <v>0</v>
      </c>
      <c r="M222" s="328"/>
      <c r="N222" s="328"/>
      <c r="O222" s="328"/>
      <c r="P222" s="329">
        <f t="shared" si="38"/>
        <v>0</v>
      </c>
    </row>
    <row r="223" spans="1:16">
      <c r="A223" s="821">
        <v>214</v>
      </c>
      <c r="B223" s="1059" t="s">
        <v>92</v>
      </c>
      <c r="C223" s="1010"/>
      <c r="D223" s="1010" t="str">
        <f t="shared" si="39"/>
        <v>Year 2019</v>
      </c>
      <c r="E223" s="1010"/>
      <c r="F223" s="1060"/>
      <c r="G223" s="328"/>
      <c r="H223" s="1061"/>
      <c r="I223" s="1062"/>
      <c r="J223" s="1064">
        <f t="shared" si="40"/>
        <v>8</v>
      </c>
      <c r="L223" s="328">
        <f t="shared" si="37"/>
        <v>0</v>
      </c>
      <c r="M223" s="328"/>
      <c r="N223" s="328"/>
      <c r="O223" s="328"/>
      <c r="P223" s="329">
        <f t="shared" si="38"/>
        <v>0</v>
      </c>
    </row>
    <row r="224" spans="1:16">
      <c r="A224" s="821">
        <v>215</v>
      </c>
      <c r="B224" s="1059" t="s">
        <v>145</v>
      </c>
      <c r="C224" s="1010"/>
      <c r="D224" s="1010" t="str">
        <f t="shared" si="39"/>
        <v>Year 2019</v>
      </c>
      <c r="E224" s="1010"/>
      <c r="F224" s="1060"/>
      <c r="G224" s="328"/>
      <c r="H224" s="1061"/>
      <c r="I224" s="1062"/>
      <c r="J224" s="1064">
        <f t="shared" si="40"/>
        <v>7</v>
      </c>
      <c r="L224" s="328">
        <f t="shared" si="37"/>
        <v>0</v>
      </c>
      <c r="M224" s="328"/>
      <c r="N224" s="328"/>
      <c r="O224" s="328"/>
      <c r="P224" s="329">
        <f t="shared" si="38"/>
        <v>0</v>
      </c>
    </row>
    <row r="225" spans="1:16">
      <c r="A225" s="821">
        <v>216</v>
      </c>
      <c r="B225" s="1059" t="s">
        <v>102</v>
      </c>
      <c r="C225" s="1010"/>
      <c r="D225" s="1010" t="str">
        <f t="shared" si="39"/>
        <v>Year 2019</v>
      </c>
      <c r="E225" s="1010"/>
      <c r="F225" s="1060"/>
      <c r="G225" s="328"/>
      <c r="H225" s="1061"/>
      <c r="I225" s="1062"/>
      <c r="J225" s="1064">
        <f t="shared" si="40"/>
        <v>6</v>
      </c>
      <c r="L225" s="328">
        <f t="shared" si="37"/>
        <v>0</v>
      </c>
      <c r="M225" s="328"/>
      <c r="N225" s="328"/>
      <c r="O225" s="328"/>
      <c r="P225" s="329">
        <f t="shared" si="38"/>
        <v>0</v>
      </c>
    </row>
    <row r="226" spans="1:16">
      <c r="A226" s="821">
        <v>217</v>
      </c>
      <c r="B226" s="1059" t="s">
        <v>101</v>
      </c>
      <c r="C226" s="1010"/>
      <c r="D226" s="1010" t="str">
        <f t="shared" si="39"/>
        <v>Year 2019</v>
      </c>
      <c r="E226" s="1010"/>
      <c r="F226" s="1060"/>
      <c r="G226" s="328"/>
      <c r="H226" s="1061"/>
      <c r="I226" s="1062"/>
      <c r="J226" s="1064">
        <f t="shared" si="40"/>
        <v>5</v>
      </c>
      <c r="L226" s="328">
        <f t="shared" si="37"/>
        <v>0</v>
      </c>
      <c r="M226" s="328"/>
      <c r="N226" s="328"/>
      <c r="O226" s="328"/>
      <c r="P226" s="329">
        <f t="shared" si="38"/>
        <v>0</v>
      </c>
    </row>
    <row r="227" spans="1:16">
      <c r="A227" s="821">
        <v>218</v>
      </c>
      <c r="B227" s="1059" t="s">
        <v>100</v>
      </c>
      <c r="C227" s="1010"/>
      <c r="D227" s="1010" t="str">
        <f t="shared" si="39"/>
        <v>Year 2019</v>
      </c>
      <c r="E227" s="1010"/>
      <c r="F227" s="1060"/>
      <c r="G227" s="328"/>
      <c r="H227" s="1061"/>
      <c r="I227" s="1062"/>
      <c r="J227" s="1064">
        <f t="shared" si="40"/>
        <v>4</v>
      </c>
      <c r="L227" s="328">
        <f t="shared" si="37"/>
        <v>0</v>
      </c>
      <c r="M227" s="328"/>
      <c r="N227" s="328"/>
      <c r="O227" s="328"/>
      <c r="P227" s="329">
        <f t="shared" si="38"/>
        <v>0</v>
      </c>
    </row>
    <row r="228" spans="1:16">
      <c r="A228" s="821">
        <v>219</v>
      </c>
      <c r="B228" s="1059" t="s">
        <v>106</v>
      </c>
      <c r="C228" s="1010"/>
      <c r="D228" s="1010" t="str">
        <f t="shared" si="39"/>
        <v>Year 2019</v>
      </c>
      <c r="E228" s="1010"/>
      <c r="F228" s="1060"/>
      <c r="G228" s="328"/>
      <c r="H228" s="1061"/>
      <c r="I228" s="1062"/>
      <c r="J228" s="1064">
        <f t="shared" si="40"/>
        <v>3</v>
      </c>
      <c r="L228" s="328">
        <f t="shared" si="37"/>
        <v>0</v>
      </c>
      <c r="M228" s="328"/>
      <c r="N228" s="328"/>
      <c r="O228" s="328"/>
      <c r="P228" s="329">
        <f t="shared" si="38"/>
        <v>0</v>
      </c>
    </row>
    <row r="229" spans="1:16">
      <c r="A229" s="821">
        <v>220</v>
      </c>
      <c r="B229" s="1059" t="s">
        <v>99</v>
      </c>
      <c r="C229" s="1010"/>
      <c r="D229" s="1010" t="str">
        <f t="shared" si="39"/>
        <v>Year 2019</v>
      </c>
      <c r="E229" s="1010"/>
      <c r="F229" s="1060"/>
      <c r="G229" s="328"/>
      <c r="H229" s="1061"/>
      <c r="I229" s="1062"/>
      <c r="J229" s="1064">
        <f t="shared" si="40"/>
        <v>2</v>
      </c>
      <c r="L229" s="328">
        <f t="shared" si="37"/>
        <v>0</v>
      </c>
      <c r="M229" s="328"/>
      <c r="N229" s="328"/>
      <c r="O229" s="328"/>
      <c r="P229" s="329">
        <f t="shared" si="38"/>
        <v>0</v>
      </c>
    </row>
    <row r="230" spans="1:16">
      <c r="A230" s="821">
        <v>221</v>
      </c>
      <c r="B230" s="1059" t="s">
        <v>98</v>
      </c>
      <c r="C230" s="1010"/>
      <c r="D230" s="1010" t="str">
        <f t="shared" si="39"/>
        <v>Year 2019</v>
      </c>
      <c r="E230" s="1010"/>
      <c r="F230" s="1060"/>
      <c r="G230" s="328"/>
      <c r="H230" s="1061"/>
      <c r="I230" s="1062"/>
      <c r="J230" s="1064">
        <f t="shared" si="40"/>
        <v>1</v>
      </c>
      <c r="L230" s="331">
        <f t="shared" si="37"/>
        <v>0</v>
      </c>
      <c r="M230" s="328"/>
      <c r="N230" s="328"/>
      <c r="O230" s="328"/>
      <c r="P230" s="329">
        <f t="shared" si="38"/>
        <v>0</v>
      </c>
    </row>
    <row r="231" spans="1:16">
      <c r="A231" s="821">
        <v>222</v>
      </c>
      <c r="B231" s="1059"/>
      <c r="C231" s="1010"/>
      <c r="D231" s="1010"/>
      <c r="E231" s="1010"/>
      <c r="F231" s="328"/>
      <c r="G231" s="328"/>
      <c r="H231" s="1062"/>
      <c r="I231" s="1062"/>
      <c r="L231" s="328">
        <f>SUM(L219:L230)</f>
        <v>0</v>
      </c>
      <c r="M231" s="328"/>
      <c r="N231" s="328"/>
      <c r="O231" s="328"/>
      <c r="P231" s="332">
        <f>SUM(P219:P230)</f>
        <v>0</v>
      </c>
    </row>
    <row r="232" spans="1:16">
      <c r="A232" s="821">
        <v>223</v>
      </c>
      <c r="B232" s="1059"/>
      <c r="C232" s="1010"/>
      <c r="D232" s="1010"/>
      <c r="E232" s="1010"/>
      <c r="F232" s="328"/>
      <c r="G232" s="328"/>
      <c r="H232" s="1062"/>
      <c r="I232" s="1062"/>
      <c r="L232" s="328"/>
      <c r="M232" s="328"/>
      <c r="N232" s="328"/>
      <c r="O232" s="328"/>
      <c r="P232" s="332"/>
    </row>
    <row r="233" spans="1:16">
      <c r="A233" s="821">
        <v>224</v>
      </c>
      <c r="B233" s="1059"/>
      <c r="C233" s="1010"/>
      <c r="D233" s="1010"/>
      <c r="E233" s="1010"/>
      <c r="F233" s="328"/>
      <c r="G233" s="328"/>
      <c r="H233" s="1062"/>
      <c r="I233" s="1062"/>
      <c r="L233" s="128" t="s">
        <v>1128</v>
      </c>
      <c r="M233" s="328"/>
      <c r="N233" s="328"/>
      <c r="O233" s="328"/>
      <c r="P233" s="332"/>
    </row>
    <row r="234" spans="1:16">
      <c r="A234" s="821">
        <v>225</v>
      </c>
      <c r="B234" s="1059"/>
      <c r="C234" s="1010"/>
      <c r="D234" s="1010"/>
      <c r="E234" s="1010"/>
      <c r="F234" s="328"/>
      <c r="G234" s="328"/>
      <c r="H234" s="1062"/>
      <c r="I234" s="1062"/>
      <c r="L234" s="128"/>
      <c r="M234" s="328"/>
      <c r="N234" s="328"/>
      <c r="O234" s="328"/>
      <c r="P234" s="332"/>
    </row>
    <row r="235" spans="1:16">
      <c r="A235" s="821">
        <v>226</v>
      </c>
      <c r="B235" s="1059" t="s">
        <v>146</v>
      </c>
      <c r="C235" s="1010"/>
      <c r="D235" s="1010" t="str">
        <f>+D193</f>
        <v>Year 2020</v>
      </c>
      <c r="E235" s="1010"/>
      <c r="F235" s="1040">
        <f>P231</f>
        <v>0</v>
      </c>
      <c r="G235" s="1040"/>
      <c r="H235" s="1061"/>
      <c r="I235" s="1062"/>
      <c r="J235" s="1063">
        <v>12</v>
      </c>
      <c r="K235" s="1010"/>
      <c r="L235" s="328">
        <f>+J235*H235*F235</f>
        <v>0</v>
      </c>
      <c r="M235" s="328"/>
      <c r="N235" s="328"/>
      <c r="O235" s="328"/>
      <c r="P235" s="332">
        <f>+F235+L235</f>
        <v>0</v>
      </c>
    </row>
    <row r="236" spans="1:16">
      <c r="A236" s="821">
        <v>227</v>
      </c>
      <c r="B236" s="1059"/>
      <c r="C236" s="1010"/>
      <c r="D236" s="1010"/>
      <c r="E236" s="1010"/>
      <c r="F236" s="1040"/>
      <c r="G236" s="1040"/>
      <c r="H236" s="1062"/>
      <c r="I236" s="1062"/>
      <c r="J236" s="1010"/>
      <c r="K236" s="1010"/>
      <c r="L236" s="328"/>
      <c r="M236" s="328"/>
      <c r="N236" s="328"/>
      <c r="O236" s="328"/>
      <c r="P236" s="332"/>
    </row>
    <row r="237" spans="1:16">
      <c r="A237" s="821">
        <v>228</v>
      </c>
      <c r="B237" s="1059"/>
      <c r="C237" s="1010"/>
      <c r="D237" s="1010"/>
      <c r="E237" s="1010"/>
      <c r="F237" s="1040"/>
      <c r="G237" s="1040"/>
      <c r="H237" s="1062"/>
      <c r="I237" s="1062"/>
      <c r="J237" s="1010"/>
      <c r="K237" s="1010"/>
      <c r="L237" s="328"/>
      <c r="M237" s="328"/>
      <c r="N237" s="328"/>
      <c r="O237" s="328"/>
      <c r="P237" s="329"/>
    </row>
    <row r="238" spans="1:16">
      <c r="A238" s="821">
        <v>229</v>
      </c>
      <c r="B238" s="1065" t="s">
        <v>147</v>
      </c>
      <c r="C238" s="1066"/>
      <c r="D238" s="1010"/>
      <c r="E238" s="1010"/>
      <c r="F238" s="328"/>
      <c r="G238" s="328"/>
      <c r="H238" s="1062"/>
      <c r="I238" s="1062"/>
      <c r="J238" s="1010"/>
      <c r="K238" s="1010"/>
      <c r="L238" s="128" t="s">
        <v>144</v>
      </c>
      <c r="M238" s="128"/>
      <c r="N238" s="328"/>
      <c r="O238" s="328"/>
      <c r="P238" s="329"/>
    </row>
    <row r="239" spans="1:16">
      <c r="A239" s="821">
        <v>230</v>
      </c>
      <c r="B239" s="1059" t="s">
        <v>105</v>
      </c>
      <c r="C239" s="1010"/>
      <c r="D239" s="1010" t="str">
        <f>+D197</f>
        <v>Year 2021</v>
      </c>
      <c r="E239" s="1010"/>
      <c r="F239" s="1067">
        <f>-P235</f>
        <v>0</v>
      </c>
      <c r="G239" s="1040"/>
      <c r="H239" s="1061"/>
      <c r="I239" s="1062"/>
      <c r="J239" s="1010"/>
      <c r="K239" s="1010"/>
      <c r="L239" s="328">
        <f t="shared" ref="L239:L250" si="41" xml:space="preserve"> -H239*F239</f>
        <v>0</v>
      </c>
      <c r="M239" s="328"/>
      <c r="N239" s="328">
        <f>-PMT(H239,12,P235)</f>
        <v>0</v>
      </c>
      <c r="O239" s="328"/>
      <c r="P239" s="329">
        <f t="shared" ref="P239:P250" si="42">(+F239+F239*H239+N239)*-1</f>
        <v>0</v>
      </c>
    </row>
    <row r="240" spans="1:16">
      <c r="A240" s="821">
        <v>231</v>
      </c>
      <c r="B240" s="1059" t="s">
        <v>104</v>
      </c>
      <c r="C240" s="1010"/>
      <c r="D240" s="1010" t="str">
        <f>+D239</f>
        <v>Year 2021</v>
      </c>
      <c r="E240" s="1010"/>
      <c r="F240" s="1040">
        <f t="shared" ref="F240:F250" si="43">-P239</f>
        <v>0</v>
      </c>
      <c r="G240" s="1040"/>
      <c r="H240" s="1061"/>
      <c r="I240" s="1062"/>
      <c r="J240" s="1010"/>
      <c r="K240" s="1010"/>
      <c r="L240" s="328">
        <f t="shared" si="41"/>
        <v>0</v>
      </c>
      <c r="M240" s="328"/>
      <c r="N240" s="328">
        <f t="shared" ref="N240:N250" si="44">N239</f>
        <v>0</v>
      </c>
      <c r="O240" s="328"/>
      <c r="P240" s="329">
        <f t="shared" si="42"/>
        <v>0</v>
      </c>
    </row>
    <row r="241" spans="1:16">
      <c r="A241" s="821">
        <v>232</v>
      </c>
      <c r="B241" s="1059" t="s">
        <v>103</v>
      </c>
      <c r="C241" s="1010"/>
      <c r="D241" s="1010" t="str">
        <f>+D240</f>
        <v>Year 2021</v>
      </c>
      <c r="E241" s="1010"/>
      <c r="F241" s="1040">
        <f t="shared" si="43"/>
        <v>0</v>
      </c>
      <c r="G241" s="1040"/>
      <c r="H241" s="1061"/>
      <c r="I241" s="1062"/>
      <c r="J241" s="1010"/>
      <c r="K241" s="1010"/>
      <c r="L241" s="328">
        <f t="shared" si="41"/>
        <v>0</v>
      </c>
      <c r="M241" s="328"/>
      <c r="N241" s="328">
        <f t="shared" si="44"/>
        <v>0</v>
      </c>
      <c r="O241" s="328"/>
      <c r="P241" s="329">
        <f t="shared" si="42"/>
        <v>0</v>
      </c>
    </row>
    <row r="242" spans="1:16">
      <c r="A242" s="821">
        <v>233</v>
      </c>
      <c r="B242" s="1059" t="s">
        <v>95</v>
      </c>
      <c r="C242" s="1010"/>
      <c r="D242" s="1010" t="str">
        <f>+D241</f>
        <v>Year 2021</v>
      </c>
      <c r="E242" s="1010"/>
      <c r="F242" s="1040">
        <f t="shared" si="43"/>
        <v>0</v>
      </c>
      <c r="G242" s="1040"/>
      <c r="H242" s="1061"/>
      <c r="I242" s="1062"/>
      <c r="J242" s="1010"/>
      <c r="K242" s="1010"/>
      <c r="L242" s="328">
        <f t="shared" si="41"/>
        <v>0</v>
      </c>
      <c r="M242" s="328"/>
      <c r="N242" s="328">
        <f t="shared" si="44"/>
        <v>0</v>
      </c>
      <c r="O242" s="328"/>
      <c r="P242" s="329">
        <f t="shared" si="42"/>
        <v>0</v>
      </c>
    </row>
    <row r="243" spans="1:16">
      <c r="A243" s="821">
        <v>234</v>
      </c>
      <c r="B243" s="1059" t="s">
        <v>92</v>
      </c>
      <c r="C243" s="1010"/>
      <c r="D243" s="1010" t="str">
        <f>+D242</f>
        <v>Year 2021</v>
      </c>
      <c r="E243" s="1010"/>
      <c r="F243" s="1040">
        <f t="shared" si="43"/>
        <v>0</v>
      </c>
      <c r="G243" s="1040"/>
      <c r="H243" s="1061"/>
      <c r="I243" s="1062"/>
      <c r="J243" s="1010"/>
      <c r="K243" s="1010"/>
      <c r="L243" s="328">
        <f t="shared" si="41"/>
        <v>0</v>
      </c>
      <c r="M243" s="328"/>
      <c r="N243" s="328">
        <f t="shared" si="44"/>
        <v>0</v>
      </c>
      <c r="O243" s="328"/>
      <c r="P243" s="329">
        <f t="shared" si="42"/>
        <v>0</v>
      </c>
    </row>
    <row r="244" spans="1:16">
      <c r="A244" s="821">
        <v>235</v>
      </c>
      <c r="B244" s="1059" t="s">
        <v>145</v>
      </c>
      <c r="C244" s="1010"/>
      <c r="D244" s="1010" t="str">
        <f>D243</f>
        <v>Year 2021</v>
      </c>
      <c r="E244" s="1010"/>
      <c r="F244" s="1040">
        <f t="shared" si="43"/>
        <v>0</v>
      </c>
      <c r="G244" s="1040"/>
      <c r="H244" s="1061"/>
      <c r="I244" s="1062"/>
      <c r="J244" s="1010"/>
      <c r="K244" s="1010"/>
      <c r="L244" s="328">
        <f t="shared" si="41"/>
        <v>0</v>
      </c>
      <c r="M244" s="328"/>
      <c r="N244" s="328">
        <f t="shared" si="44"/>
        <v>0</v>
      </c>
      <c r="O244" s="328"/>
      <c r="P244" s="329">
        <f t="shared" si="42"/>
        <v>0</v>
      </c>
    </row>
    <row r="245" spans="1:16">
      <c r="A245" s="821">
        <v>236</v>
      </c>
      <c r="B245" s="1059" t="s">
        <v>102</v>
      </c>
      <c r="C245" s="1010"/>
      <c r="D245" s="1010" t="str">
        <f t="shared" ref="D245:D250" si="45">+D244</f>
        <v>Year 2021</v>
      </c>
      <c r="E245" s="1010"/>
      <c r="F245" s="1040">
        <f t="shared" si="43"/>
        <v>0</v>
      </c>
      <c r="G245" s="1040"/>
      <c r="H245" s="1061"/>
      <c r="I245" s="1062"/>
      <c r="J245" s="1010"/>
      <c r="K245" s="1010"/>
      <c r="L245" s="328">
        <f t="shared" si="41"/>
        <v>0</v>
      </c>
      <c r="M245" s="328"/>
      <c r="N245" s="328">
        <f t="shared" si="44"/>
        <v>0</v>
      </c>
      <c r="O245" s="328"/>
      <c r="P245" s="329">
        <f t="shared" si="42"/>
        <v>0</v>
      </c>
    </row>
    <row r="246" spans="1:16">
      <c r="A246" s="821">
        <v>237</v>
      </c>
      <c r="B246" s="1059" t="s">
        <v>101</v>
      </c>
      <c r="C246" s="1010"/>
      <c r="D246" s="1010" t="str">
        <f t="shared" si="45"/>
        <v>Year 2021</v>
      </c>
      <c r="E246" s="1010"/>
      <c r="F246" s="1040">
        <f t="shared" si="43"/>
        <v>0</v>
      </c>
      <c r="G246" s="1040"/>
      <c r="H246" s="1061"/>
      <c r="I246" s="1062"/>
      <c r="J246" s="1010"/>
      <c r="K246" s="1010"/>
      <c r="L246" s="328">
        <f t="shared" si="41"/>
        <v>0</v>
      </c>
      <c r="M246" s="328"/>
      <c r="N246" s="328">
        <f t="shared" si="44"/>
        <v>0</v>
      </c>
      <c r="O246" s="328"/>
      <c r="P246" s="329">
        <f t="shared" si="42"/>
        <v>0</v>
      </c>
    </row>
    <row r="247" spans="1:16">
      <c r="A247" s="821">
        <v>238</v>
      </c>
      <c r="B247" s="1059" t="s">
        <v>100</v>
      </c>
      <c r="C247" s="1010"/>
      <c r="D247" s="1010" t="str">
        <f t="shared" si="45"/>
        <v>Year 2021</v>
      </c>
      <c r="E247" s="1010"/>
      <c r="F247" s="1040">
        <f t="shared" si="43"/>
        <v>0</v>
      </c>
      <c r="G247" s="1040"/>
      <c r="H247" s="1061"/>
      <c r="I247" s="1062"/>
      <c r="J247" s="1010"/>
      <c r="K247" s="1010"/>
      <c r="L247" s="328">
        <f t="shared" si="41"/>
        <v>0</v>
      </c>
      <c r="M247" s="328"/>
      <c r="N247" s="328">
        <f t="shared" si="44"/>
        <v>0</v>
      </c>
      <c r="O247" s="328"/>
      <c r="P247" s="329">
        <f t="shared" si="42"/>
        <v>0</v>
      </c>
    </row>
    <row r="248" spans="1:16">
      <c r="A248" s="821">
        <v>239</v>
      </c>
      <c r="B248" s="1059" t="s">
        <v>106</v>
      </c>
      <c r="C248" s="1010"/>
      <c r="D248" s="1010" t="str">
        <f t="shared" si="45"/>
        <v>Year 2021</v>
      </c>
      <c r="E248" s="1010"/>
      <c r="F248" s="1040">
        <f t="shared" si="43"/>
        <v>0</v>
      </c>
      <c r="G248" s="1040"/>
      <c r="H248" s="1061"/>
      <c r="I248" s="1062"/>
      <c r="J248" s="1010"/>
      <c r="K248" s="1010"/>
      <c r="L248" s="328">
        <f t="shared" si="41"/>
        <v>0</v>
      </c>
      <c r="M248" s="328"/>
      <c r="N248" s="328">
        <f t="shared" si="44"/>
        <v>0</v>
      </c>
      <c r="O248" s="328"/>
      <c r="P248" s="329">
        <f t="shared" si="42"/>
        <v>0</v>
      </c>
    </row>
    <row r="249" spans="1:16">
      <c r="A249" s="821">
        <v>240</v>
      </c>
      <c r="B249" s="1059" t="s">
        <v>99</v>
      </c>
      <c r="C249" s="1010"/>
      <c r="D249" s="1010" t="str">
        <f t="shared" si="45"/>
        <v>Year 2021</v>
      </c>
      <c r="E249" s="1010"/>
      <c r="F249" s="1040">
        <f t="shared" si="43"/>
        <v>0</v>
      </c>
      <c r="G249" s="1040"/>
      <c r="H249" s="1061"/>
      <c r="I249" s="1062"/>
      <c r="J249" s="1010"/>
      <c r="K249" s="1010"/>
      <c r="L249" s="328">
        <f t="shared" si="41"/>
        <v>0</v>
      </c>
      <c r="M249" s="328"/>
      <c r="N249" s="328">
        <f t="shared" si="44"/>
        <v>0</v>
      </c>
      <c r="O249" s="328"/>
      <c r="P249" s="329">
        <f t="shared" si="42"/>
        <v>0</v>
      </c>
    </row>
    <row r="250" spans="1:16">
      <c r="A250" s="821">
        <v>241</v>
      </c>
      <c r="B250" s="1059" t="s">
        <v>98</v>
      </c>
      <c r="C250" s="1010"/>
      <c r="D250" s="1010" t="str">
        <f t="shared" si="45"/>
        <v>Year 2021</v>
      </c>
      <c r="E250" s="1010"/>
      <c r="F250" s="1040">
        <f t="shared" si="43"/>
        <v>0</v>
      </c>
      <c r="G250" s="1040"/>
      <c r="H250" s="1061"/>
      <c r="I250" s="1062"/>
      <c r="J250" s="1010"/>
      <c r="K250" s="1010"/>
      <c r="L250" s="331">
        <f t="shared" si="41"/>
        <v>0</v>
      </c>
      <c r="M250" s="328"/>
      <c r="N250" s="328">
        <f t="shared" si="44"/>
        <v>0</v>
      </c>
      <c r="O250" s="328"/>
      <c r="P250" s="329">
        <f t="shared" si="42"/>
        <v>0</v>
      </c>
    </row>
    <row r="251" spans="1:16">
      <c r="A251" s="821">
        <v>242</v>
      </c>
      <c r="B251" s="1059"/>
      <c r="C251" s="1010"/>
      <c r="D251" s="1010"/>
      <c r="E251" s="1010"/>
      <c r="F251" s="1040"/>
      <c r="G251" s="1040"/>
      <c r="H251" s="1062"/>
      <c r="I251" s="1062"/>
      <c r="J251" s="1010"/>
      <c r="K251" s="1010"/>
      <c r="L251" s="328">
        <f>SUM(L239:L250)</f>
        <v>0</v>
      </c>
      <c r="M251" s="328"/>
      <c r="N251" s="328"/>
      <c r="O251" s="328"/>
      <c r="P251" s="329"/>
    </row>
    <row r="252" spans="1:16">
      <c r="A252" s="821">
        <v>243</v>
      </c>
      <c r="B252" s="1069"/>
      <c r="P252" s="1070"/>
    </row>
    <row r="253" spans="1:16">
      <c r="A253" s="821">
        <v>244</v>
      </c>
      <c r="B253" s="1059" t="s">
        <v>908</v>
      </c>
      <c r="C253" s="1010"/>
      <c r="F253" s="324" t="s">
        <v>1133</v>
      </c>
      <c r="N253" s="333">
        <f>SUM(N239:N250)</f>
        <v>0</v>
      </c>
      <c r="P253" s="1070"/>
    </row>
    <row r="254" spans="1:16">
      <c r="A254" s="821">
        <v>245</v>
      </c>
      <c r="B254" s="1059" t="s">
        <v>148</v>
      </c>
      <c r="C254" s="1010"/>
      <c r="F254" s="324" t="s">
        <v>959</v>
      </c>
      <c r="N254" s="333">
        <f>L14</f>
        <v>0</v>
      </c>
      <c r="P254" s="1070"/>
    </row>
    <row r="255" spans="1:16">
      <c r="A255" s="821">
        <v>246</v>
      </c>
      <c r="B255" s="1071" t="s">
        <v>149</v>
      </c>
      <c r="C255" s="1072"/>
      <c r="D255" s="564"/>
      <c r="E255" s="564"/>
      <c r="F255" s="564" t="s">
        <v>960</v>
      </c>
      <c r="G255" s="564"/>
      <c r="H255" s="564"/>
      <c r="I255" s="564"/>
      <c r="J255" s="564"/>
      <c r="K255" s="564"/>
      <c r="L255" s="564"/>
      <c r="M255" s="564"/>
      <c r="N255" s="335">
        <f>(N253+N254)</f>
        <v>0</v>
      </c>
      <c r="O255" s="564"/>
      <c r="P255" s="1073"/>
    </row>
  </sheetData>
  <mergeCells count="9">
    <mergeCell ref="B169:N169"/>
    <mergeCell ref="B170:N170"/>
    <mergeCell ref="B171:N171"/>
    <mergeCell ref="B4:N4"/>
    <mergeCell ref="B7:P7"/>
    <mergeCell ref="B25:P25"/>
    <mergeCell ref="B76:N76"/>
    <mergeCell ref="B77:N77"/>
    <mergeCell ref="B78:N78"/>
  </mergeCells>
  <printOptions horizontalCentered="1"/>
  <pageMargins left="0.25" right="0.25" top="0.75" bottom="0.75" header="0.3" footer="0.3"/>
  <pageSetup scale="43" fitToHeight="3" orientation="landscape" r:id="rId1"/>
  <rowBreaks count="2" manualBreakCount="2">
    <brk id="74" max="16383" man="1"/>
    <brk id="167" max="16383" man="1"/>
  </rowBreaks>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D78"/>
  <sheetViews>
    <sheetView workbookViewId="0"/>
  </sheetViews>
  <sheetFormatPr defaultColWidth="8.88671875" defaultRowHeight="12.75"/>
  <cols>
    <col min="1" max="1" width="15.5546875" style="298" bestFit="1" customWidth="1"/>
    <col min="2" max="2" width="33.88671875" style="15" customWidth="1"/>
    <col min="3" max="3" width="19.77734375" style="295" bestFit="1" customWidth="1"/>
    <col min="4" max="4" width="16.33203125" style="15" customWidth="1"/>
    <col min="5" max="16384" width="8.88671875" style="15"/>
  </cols>
  <sheetData>
    <row r="1" spans="1:4" ht="15" customHeight="1">
      <c r="B1" s="823" t="s">
        <v>409</v>
      </c>
      <c r="C1" s="830" t="s">
        <v>891</v>
      </c>
      <c r="D1" s="19"/>
    </row>
    <row r="2" spans="1:4" ht="15" customHeight="1">
      <c r="B2" s="824" t="s">
        <v>410</v>
      </c>
      <c r="C2" s="298"/>
      <c r="D2" s="298"/>
    </row>
    <row r="3" spans="1:4" ht="15" customHeight="1">
      <c r="B3" s="825" t="str">
        <f>+'Attachment H'!D5</f>
        <v>Gridliance High Plains LLC</v>
      </c>
      <c r="C3" s="679"/>
      <c r="D3" s="679"/>
    </row>
    <row r="5" spans="1:4" ht="15">
      <c r="A5" s="459" t="s">
        <v>510</v>
      </c>
      <c r="B5" s="460" t="s">
        <v>511</v>
      </c>
      <c r="C5" s="460" t="s">
        <v>512</v>
      </c>
      <c r="D5" s="461"/>
    </row>
    <row r="6" spans="1:4" ht="15">
      <c r="A6" s="461"/>
      <c r="B6" s="461"/>
      <c r="C6" s="461"/>
      <c r="D6" s="461"/>
    </row>
    <row r="7" spans="1:4" ht="15">
      <c r="A7" s="459" t="s">
        <v>513</v>
      </c>
      <c r="B7" s="462"/>
      <c r="C7" s="463"/>
      <c r="D7" s="462"/>
    </row>
    <row r="8" spans="1:4" ht="15">
      <c r="A8" s="768">
        <v>350</v>
      </c>
      <c r="B8" s="462" t="s">
        <v>411</v>
      </c>
      <c r="C8" s="464" t="s">
        <v>522</v>
      </c>
      <c r="D8" s="462"/>
    </row>
    <row r="9" spans="1:4" ht="15">
      <c r="A9" s="768">
        <v>352</v>
      </c>
      <c r="B9" s="462" t="s">
        <v>514</v>
      </c>
      <c r="C9" s="464">
        <v>2.18E-2</v>
      </c>
      <c r="D9" s="462"/>
    </row>
    <row r="10" spans="1:4" ht="15">
      <c r="A10" s="768">
        <v>353</v>
      </c>
      <c r="B10" s="462" t="s">
        <v>515</v>
      </c>
      <c r="C10" s="464">
        <v>2.1999999999999999E-2</v>
      </c>
      <c r="D10" s="462"/>
    </row>
    <row r="11" spans="1:4" ht="15">
      <c r="A11" s="768">
        <v>354</v>
      </c>
      <c r="B11" s="462" t="s">
        <v>516</v>
      </c>
      <c r="C11" s="464">
        <v>1.8846999999999999E-2</v>
      </c>
      <c r="D11" s="462"/>
    </row>
    <row r="12" spans="1:4" ht="15">
      <c r="A12" s="768">
        <v>355</v>
      </c>
      <c r="B12" s="462" t="s">
        <v>517</v>
      </c>
      <c r="C12" s="464">
        <v>2.0799999999999999E-2</v>
      </c>
      <c r="D12" s="462"/>
    </row>
    <row r="13" spans="1:4" ht="15">
      <c r="A13" s="768">
        <v>356</v>
      </c>
      <c r="B13" s="462" t="s">
        <v>518</v>
      </c>
      <c r="C13" s="464">
        <v>2.2700000000000001E-2</v>
      </c>
      <c r="D13" s="462"/>
    </row>
    <row r="14" spans="1:4" ht="15">
      <c r="A14" s="768">
        <v>357</v>
      </c>
      <c r="B14" s="462" t="s">
        <v>519</v>
      </c>
      <c r="C14" s="464">
        <v>1.3665E-2</v>
      </c>
      <c r="D14" s="462"/>
    </row>
    <row r="15" spans="1:4" ht="15">
      <c r="A15" s="768">
        <v>358</v>
      </c>
      <c r="B15" s="462" t="s">
        <v>520</v>
      </c>
      <c r="C15" s="464">
        <v>1.8415999999999998E-2</v>
      </c>
      <c r="D15" s="462"/>
    </row>
    <row r="16" spans="1:4" ht="15">
      <c r="A16" s="768">
        <v>359</v>
      </c>
      <c r="B16" s="462" t="s">
        <v>521</v>
      </c>
      <c r="C16" s="464">
        <v>0</v>
      </c>
      <c r="D16" s="462"/>
    </row>
    <row r="17" spans="1:4" ht="15">
      <c r="A17" s="768"/>
      <c r="B17" s="462"/>
      <c r="C17" s="464"/>
      <c r="D17" s="462"/>
    </row>
    <row r="18" spans="1:4" ht="15">
      <c r="A18" s="769" t="s">
        <v>850</v>
      </c>
      <c r="B18" s="462"/>
      <c r="C18" s="465"/>
      <c r="D18" s="462"/>
    </row>
    <row r="19" spans="1:4" ht="15">
      <c r="A19" s="768">
        <v>302</v>
      </c>
      <c r="B19" s="462" t="s">
        <v>699</v>
      </c>
      <c r="C19" s="464" t="s">
        <v>522</v>
      </c>
      <c r="D19" s="462"/>
    </row>
    <row r="20" spans="1:4" ht="15">
      <c r="A20" s="768">
        <v>303</v>
      </c>
      <c r="B20" s="462" t="s">
        <v>523</v>
      </c>
      <c r="C20" s="464">
        <v>0.2</v>
      </c>
      <c r="D20" s="462"/>
    </row>
    <row r="21" spans="1:4" ht="15">
      <c r="A21" s="768">
        <v>390</v>
      </c>
      <c r="B21" s="466" t="s">
        <v>514</v>
      </c>
      <c r="C21" s="464">
        <v>2.1194000000000001E-2</v>
      </c>
      <c r="D21" s="462"/>
    </row>
    <row r="22" spans="1:4" ht="15">
      <c r="A22" s="768">
        <v>391</v>
      </c>
      <c r="B22" s="466" t="s">
        <v>524</v>
      </c>
      <c r="C22" s="464">
        <v>5.0671000000000001E-2</v>
      </c>
      <c r="D22" s="462"/>
    </row>
    <row r="23" spans="1:4" ht="15">
      <c r="A23" s="768">
        <v>391</v>
      </c>
      <c r="B23" s="466" t="s">
        <v>525</v>
      </c>
      <c r="C23" s="464">
        <v>0.25</v>
      </c>
      <c r="D23" s="462"/>
    </row>
    <row r="24" spans="1:4" ht="15">
      <c r="A24" s="768">
        <v>392</v>
      </c>
      <c r="B24" s="466" t="s">
        <v>526</v>
      </c>
      <c r="C24" s="464">
        <v>0.109667</v>
      </c>
      <c r="D24" s="462"/>
    </row>
    <row r="25" spans="1:4" ht="15">
      <c r="A25" s="768">
        <v>392</v>
      </c>
      <c r="B25" s="466" t="s">
        <v>527</v>
      </c>
      <c r="C25" s="464">
        <v>8.4139000000000005E-2</v>
      </c>
      <c r="D25" s="462"/>
    </row>
    <row r="26" spans="1:4" ht="15">
      <c r="A26" s="768">
        <v>392</v>
      </c>
      <c r="B26" s="466" t="s">
        <v>528</v>
      </c>
      <c r="C26" s="464">
        <v>6.9486000000000006E-2</v>
      </c>
      <c r="D26" s="462"/>
    </row>
    <row r="27" spans="1:4" ht="15">
      <c r="A27" s="768">
        <v>392</v>
      </c>
      <c r="B27" s="466" t="s">
        <v>529</v>
      </c>
      <c r="C27" s="464">
        <v>7.2363999999999998E-2</v>
      </c>
      <c r="D27" s="462"/>
    </row>
    <row r="28" spans="1:4" ht="15">
      <c r="A28" s="768">
        <v>393</v>
      </c>
      <c r="B28" s="466" t="s">
        <v>530</v>
      </c>
      <c r="C28" s="464">
        <v>5.1200000000000002E-2</v>
      </c>
      <c r="D28" s="462"/>
    </row>
    <row r="29" spans="1:4" ht="15">
      <c r="A29" s="768">
        <v>394</v>
      </c>
      <c r="B29" s="466" t="s">
        <v>531</v>
      </c>
      <c r="C29" s="464">
        <v>4.82E-2</v>
      </c>
      <c r="D29" s="462"/>
    </row>
    <row r="30" spans="1:4" ht="15">
      <c r="A30" s="768">
        <v>395</v>
      </c>
      <c r="B30" s="466" t="s">
        <v>532</v>
      </c>
      <c r="C30" s="464">
        <v>0.1</v>
      </c>
      <c r="D30" s="462"/>
    </row>
    <row r="31" spans="1:4" ht="15">
      <c r="A31" s="768">
        <v>396</v>
      </c>
      <c r="B31" s="466" t="s">
        <v>412</v>
      </c>
      <c r="C31" s="464">
        <v>8.4139000000000005E-2</v>
      </c>
      <c r="D31" s="462"/>
    </row>
    <row r="32" spans="1:4" ht="15">
      <c r="A32" s="768">
        <v>397</v>
      </c>
      <c r="B32" s="462" t="s">
        <v>413</v>
      </c>
      <c r="C32" s="464">
        <v>0.11111</v>
      </c>
      <c r="D32" s="462"/>
    </row>
    <row r="33" spans="1:4" ht="15">
      <c r="A33" s="768">
        <v>398</v>
      </c>
      <c r="B33" s="466" t="s">
        <v>533</v>
      </c>
      <c r="C33" s="464">
        <v>6.6671999999999995E-2</v>
      </c>
      <c r="D33" s="462"/>
    </row>
    <row r="34" spans="1:4" ht="15">
      <c r="A34" s="462"/>
      <c r="B34" s="462"/>
      <c r="C34" s="462"/>
      <c r="D34" s="462"/>
    </row>
    <row r="35" spans="1:4" ht="15">
      <c r="A35" s="634" t="s">
        <v>700</v>
      </c>
      <c r="B35" s="462"/>
      <c r="C35" s="462"/>
      <c r="D35" s="462"/>
    </row>
    <row r="36" spans="1:4" ht="15">
      <c r="A36" s="462" t="s">
        <v>851</v>
      </c>
      <c r="B36" s="462"/>
      <c r="C36" s="462"/>
      <c r="D36" s="462"/>
    </row>
    <row r="37" spans="1:4" ht="15">
      <c r="A37" s="634" t="s">
        <v>852</v>
      </c>
      <c r="B37" s="462"/>
      <c r="C37" s="466"/>
      <c r="D37" s="466"/>
    </row>
    <row r="38" spans="1:4" ht="15">
      <c r="A38" s="634" t="s">
        <v>947</v>
      </c>
      <c r="B38" s="767"/>
      <c r="C38" s="831"/>
      <c r="D38" s="467"/>
    </row>
    <row r="39" spans="1:4" ht="15.75">
      <c r="A39" s="1232" t="s">
        <v>1134</v>
      </c>
      <c r="B39" s="1233"/>
      <c r="C39" s="1233"/>
    </row>
    <row r="40" spans="1:4" ht="15">
      <c r="A40" s="832" t="s">
        <v>948</v>
      </c>
      <c r="B40" s="288"/>
      <c r="C40" s="825"/>
    </row>
    <row r="41" spans="1:4">
      <c r="A41" s="296"/>
      <c r="B41" s="288"/>
      <c r="C41" s="299"/>
    </row>
    <row r="42" spans="1:4">
      <c r="A42" s="420"/>
      <c r="B42" s="288"/>
      <c r="C42" s="299"/>
    </row>
    <row r="43" spans="1:4">
      <c r="A43" s="296"/>
      <c r="B43" s="288"/>
      <c r="C43" s="299"/>
    </row>
    <row r="44" spans="1:4">
      <c r="A44" s="296"/>
      <c r="B44" s="288"/>
      <c r="C44" s="299"/>
    </row>
    <row r="45" spans="1:4">
      <c r="A45" s="296"/>
      <c r="B45" s="288"/>
      <c r="C45" s="299"/>
    </row>
    <row r="46" spans="1:4">
      <c r="A46" s="296"/>
      <c r="B46" s="288"/>
      <c r="C46" s="299"/>
    </row>
    <row r="47" spans="1:4">
      <c r="A47" s="296"/>
      <c r="B47" s="288"/>
      <c r="C47" s="299"/>
    </row>
    <row r="48" spans="1:4">
      <c r="A48" s="296"/>
      <c r="B48" s="288"/>
      <c r="C48" s="299"/>
    </row>
    <row r="49" spans="1:3">
      <c r="A49" s="296"/>
      <c r="B49" s="288"/>
      <c r="C49" s="299"/>
    </row>
    <row r="50" spans="1:3">
      <c r="A50" s="296"/>
      <c r="B50" s="288"/>
      <c r="C50" s="299"/>
    </row>
    <row r="51" spans="1:3">
      <c r="A51" s="296"/>
      <c r="B51" s="288"/>
      <c r="C51" s="299"/>
    </row>
    <row r="52" spans="1:3">
      <c r="A52" s="296"/>
      <c r="B52" s="288"/>
      <c r="C52" s="299"/>
    </row>
    <row r="53" spans="1:3">
      <c r="A53" s="296"/>
      <c r="B53" s="288"/>
      <c r="C53" s="299"/>
    </row>
    <row r="54" spans="1:3">
      <c r="A54" s="296"/>
      <c r="B54" s="288"/>
      <c r="C54" s="299"/>
    </row>
    <row r="55" spans="1:3">
      <c r="A55" s="296"/>
      <c r="B55" s="288"/>
    </row>
    <row r="56" spans="1:3">
      <c r="A56" s="297"/>
      <c r="B56" s="288"/>
    </row>
    <row r="57" spans="1:3">
      <c r="A57" s="297"/>
      <c r="B57" s="288"/>
    </row>
    <row r="58" spans="1:3">
      <c r="A58" s="297"/>
    </row>
    <row r="59" spans="1:3">
      <c r="A59" s="297"/>
    </row>
    <row r="60" spans="1:3">
      <c r="A60" s="297"/>
    </row>
    <row r="61" spans="1:3">
      <c r="A61" s="297"/>
    </row>
    <row r="62" spans="1:3">
      <c r="A62" s="297"/>
    </row>
    <row r="63" spans="1:3">
      <c r="A63" s="297"/>
    </row>
    <row r="64" spans="1:3">
      <c r="A64" s="297"/>
    </row>
    <row r="65" spans="1:1">
      <c r="A65" s="297"/>
    </row>
    <row r="66" spans="1:1">
      <c r="A66" s="297"/>
    </row>
    <row r="67" spans="1:1">
      <c r="A67" s="297"/>
    </row>
    <row r="68" spans="1:1" ht="24" customHeight="1">
      <c r="A68" s="297"/>
    </row>
    <row r="69" spans="1:1">
      <c r="A69" s="297"/>
    </row>
    <row r="70" spans="1:1">
      <c r="A70" s="297"/>
    </row>
    <row r="71" spans="1:1">
      <c r="A71" s="297"/>
    </row>
    <row r="72" spans="1:1">
      <c r="A72" s="297"/>
    </row>
    <row r="73" spans="1:1">
      <c r="A73" s="297"/>
    </row>
    <row r="74" spans="1:1">
      <c r="A74" s="297"/>
    </row>
    <row r="75" spans="1:1">
      <c r="A75" s="297"/>
    </row>
    <row r="76" spans="1:1">
      <c r="A76" s="297"/>
    </row>
    <row r="77" spans="1:1">
      <c r="A77" s="297"/>
    </row>
    <row r="78" spans="1:1">
      <c r="A78" s="297"/>
    </row>
  </sheetData>
  <mergeCells count="1">
    <mergeCell ref="A39:C39"/>
  </mergeCells>
  <phoneticPr fontId="0" type="noConversion"/>
  <pageMargins left="0.25" right="0.25" top="0.75" bottom="0.75" header="0.3" footer="0.3"/>
  <pageSetup scale="85" orientation="landscape" r:id="rId1"/>
  <headerFooter>
    <oddFooter xml:space="preserve">&amp;L&amp;"Times New Roman, Regular"&amp;8 DC: 5905718-1 </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1A98-F708-468B-BB21-9F9142525C95}">
  <sheetPr>
    <tabColor rgb="FFFFC000"/>
  </sheetPr>
  <dimension ref="A1:T131"/>
  <sheetViews>
    <sheetView zoomScaleNormal="100" workbookViewId="0">
      <pane xSplit="2" topLeftCell="C1" activePane="topRight" state="frozen"/>
      <selection pane="topRight" activeCell="K18" sqref="K18"/>
    </sheetView>
  </sheetViews>
  <sheetFormatPr defaultColWidth="6.77734375" defaultRowHeight="12.75"/>
  <cols>
    <col min="1" max="1" width="28" style="1108" customWidth="1"/>
    <col min="2" max="2" width="34.5546875" style="1108" bestFit="1" customWidth="1"/>
    <col min="3" max="4" width="14.44140625" style="1108" customWidth="1"/>
    <col min="5" max="6" width="14.109375" style="1108" bestFit="1" customWidth="1"/>
    <col min="7" max="7" width="10.109375" style="1108" bestFit="1" customWidth="1"/>
    <col min="8" max="8" width="14.109375" style="1108" bestFit="1" customWidth="1"/>
    <col min="9" max="9" width="7.109375" style="1108" bestFit="1" customWidth="1"/>
    <col min="10" max="10" width="14.109375" style="1108" bestFit="1" customWidth="1"/>
    <col min="11" max="11" width="12.5546875" style="1108" bestFit="1" customWidth="1"/>
    <col min="12" max="12" width="7.109375" style="1108" bestFit="1" customWidth="1"/>
    <col min="13" max="14" width="14.109375" style="1108" bestFit="1" customWidth="1"/>
    <col min="15" max="15" width="7.88671875" style="1108" bestFit="1" customWidth="1"/>
    <col min="16" max="16384" width="6.77734375" style="1108"/>
  </cols>
  <sheetData>
    <row r="1" spans="1:20">
      <c r="A1" s="1105" t="s">
        <v>1140</v>
      </c>
      <c r="B1" s="1106"/>
      <c r="C1" s="1107"/>
      <c r="D1" s="1107"/>
      <c r="E1" s="1106"/>
      <c r="F1" s="1106"/>
      <c r="G1" s="1106"/>
      <c r="H1" s="1106"/>
      <c r="I1" s="1106"/>
      <c r="J1" s="1106"/>
      <c r="K1" s="1106"/>
      <c r="L1" s="1106"/>
      <c r="M1" s="1106"/>
      <c r="N1" s="1106"/>
    </row>
    <row r="2" spans="1:20">
      <c r="A2" s="1105" t="s">
        <v>1141</v>
      </c>
      <c r="B2" s="1106"/>
      <c r="C2" s="1106" t="s">
        <v>1142</v>
      </c>
      <c r="D2" s="1106"/>
      <c r="E2" s="1106"/>
      <c r="F2" s="1106"/>
      <c r="G2" s="1106"/>
      <c r="H2" s="1106"/>
      <c r="I2" s="1106"/>
      <c r="J2" s="1106"/>
      <c r="K2" s="1106"/>
      <c r="L2" s="1106"/>
      <c r="M2" s="1106"/>
      <c r="N2" s="1106"/>
    </row>
    <row r="3" spans="1:20">
      <c r="A3" s="1105" t="s">
        <v>1143</v>
      </c>
      <c r="B3" s="1106"/>
      <c r="C3" s="1106"/>
      <c r="D3" s="1106"/>
      <c r="E3" s="1106"/>
      <c r="F3" s="1106"/>
      <c r="G3" s="1106"/>
      <c r="H3" s="1106"/>
      <c r="I3" s="1106"/>
      <c r="J3" s="1106"/>
      <c r="K3" s="1106"/>
      <c r="L3" s="1106"/>
      <c r="M3" s="1106"/>
      <c r="N3" s="1106"/>
    </row>
    <row r="4" spans="1:20">
      <c r="A4" s="1105"/>
      <c r="B4" s="1106"/>
      <c r="C4" s="1106"/>
      <c r="D4" s="1106"/>
      <c r="E4" s="1106"/>
      <c r="F4" s="1106"/>
      <c r="G4" s="1106"/>
      <c r="H4" s="1106"/>
      <c r="I4" s="1106"/>
      <c r="J4" s="1106"/>
      <c r="K4" s="1106"/>
      <c r="L4" s="1106"/>
      <c r="M4" s="1106"/>
      <c r="N4" s="1106"/>
    </row>
    <row r="5" spans="1:20">
      <c r="A5" s="1105"/>
      <c r="B5" s="1106"/>
      <c r="C5" s="1106"/>
      <c r="D5" s="1106"/>
      <c r="E5" s="1106"/>
      <c r="F5" s="1106"/>
      <c r="G5" s="1106"/>
      <c r="H5" s="1106"/>
      <c r="I5" s="1106"/>
      <c r="J5" s="1106"/>
      <c r="K5" s="1106"/>
      <c r="L5" s="1106"/>
      <c r="M5" s="1106"/>
      <c r="N5" s="1106"/>
    </row>
    <row r="6" spans="1:20">
      <c r="A6" s="1106"/>
      <c r="B6" s="1106"/>
      <c r="C6" s="1234">
        <v>1314</v>
      </c>
      <c r="D6" s="1234"/>
      <c r="E6" s="1234"/>
      <c r="F6" s="1234"/>
      <c r="G6" s="1234"/>
      <c r="H6" s="1234"/>
      <c r="I6" s="1106"/>
      <c r="J6" s="1106"/>
      <c r="K6" s="1106"/>
      <c r="L6" s="1106"/>
      <c r="M6" s="1106"/>
      <c r="N6" s="1106"/>
    </row>
    <row r="7" spans="1:20">
      <c r="A7" s="1109" t="s">
        <v>1144</v>
      </c>
      <c r="B7" s="1106"/>
      <c r="C7" s="1235" t="s">
        <v>1145</v>
      </c>
      <c r="D7" s="1236"/>
      <c r="E7" s="1236"/>
      <c r="F7" s="1236"/>
      <c r="G7" s="1236"/>
      <c r="H7" s="1237"/>
      <c r="I7" s="1106"/>
      <c r="J7" s="1106"/>
      <c r="K7" s="1106"/>
      <c r="L7" s="1106"/>
      <c r="M7" s="1106"/>
      <c r="N7" s="1106"/>
    </row>
    <row r="8" spans="1:20">
      <c r="A8" s="1106"/>
      <c r="B8" s="1106"/>
      <c r="C8" s="1110"/>
      <c r="D8" s="1110"/>
      <c r="E8" s="1110"/>
      <c r="F8" s="1110"/>
      <c r="G8" s="1106"/>
      <c r="H8" s="1106"/>
      <c r="I8" s="1106"/>
      <c r="J8" s="1106"/>
      <c r="K8" s="1106"/>
      <c r="L8" s="1106"/>
      <c r="M8" s="1106"/>
      <c r="N8" s="1106"/>
      <c r="Q8" s="1111" t="s">
        <v>1146</v>
      </c>
      <c r="R8" s="1112">
        <v>0.21</v>
      </c>
    </row>
    <row r="9" spans="1:20">
      <c r="A9" s="1106" t="s">
        <v>1147</v>
      </c>
      <c r="B9" s="1106" t="s">
        <v>1147</v>
      </c>
      <c r="C9" s="1106"/>
      <c r="D9" s="1106"/>
      <c r="E9" s="1106"/>
      <c r="F9" s="1106"/>
      <c r="G9" s="1106"/>
      <c r="H9" s="1106"/>
      <c r="I9" s="1106"/>
      <c r="J9" s="1113">
        <v>0.81902696036832701</v>
      </c>
      <c r="K9" s="1113">
        <v>0.18097310122014301</v>
      </c>
      <c r="L9" s="1106"/>
      <c r="M9" s="1113">
        <v>0.81902696036832701</v>
      </c>
      <c r="N9" s="1113">
        <v>0.18097310122014301</v>
      </c>
      <c r="Q9" s="1114" t="s">
        <v>1148</v>
      </c>
      <c r="R9" s="1115">
        <v>4.3045800000000002E-2</v>
      </c>
    </row>
    <row r="10" spans="1:20">
      <c r="A10" s="1106"/>
      <c r="B10" s="1106"/>
      <c r="C10" s="1110">
        <v>2024</v>
      </c>
      <c r="D10" s="1110">
        <v>2025</v>
      </c>
      <c r="E10" s="1110">
        <v>2025</v>
      </c>
      <c r="F10" s="1110">
        <v>2025</v>
      </c>
      <c r="G10" s="1110">
        <v>2026</v>
      </c>
      <c r="H10" s="1110">
        <v>2026</v>
      </c>
      <c r="I10" s="1106"/>
      <c r="J10" s="1116" t="s">
        <v>1149</v>
      </c>
      <c r="K10" s="1116" t="s">
        <v>1150</v>
      </c>
      <c r="L10" s="1106"/>
      <c r="M10" s="1116" t="s">
        <v>1149</v>
      </c>
      <c r="N10" s="1116" t="s">
        <v>1150</v>
      </c>
      <c r="Q10" s="1114" t="s">
        <v>1151</v>
      </c>
      <c r="R10" s="1117">
        <f>-R9*R8</f>
        <v>-9.0396179999999993E-3</v>
      </c>
    </row>
    <row r="11" spans="1:20">
      <c r="A11" s="1118" t="s">
        <v>1152</v>
      </c>
      <c r="B11" s="1118" t="s">
        <v>1153</v>
      </c>
      <c r="C11" s="1118" t="s">
        <v>1154</v>
      </c>
      <c r="D11" s="1118" t="s">
        <v>1155</v>
      </c>
      <c r="E11" s="1119" t="s">
        <v>879</v>
      </c>
      <c r="F11" s="1118" t="s">
        <v>1154</v>
      </c>
      <c r="G11" s="1119" t="s">
        <v>879</v>
      </c>
      <c r="H11" s="1118" t="s">
        <v>1154</v>
      </c>
      <c r="I11" s="1110" t="s">
        <v>1156</v>
      </c>
      <c r="J11" s="1238" t="s">
        <v>1157</v>
      </c>
      <c r="K11" s="1238"/>
      <c r="L11" s="1106"/>
      <c r="M11" s="1238" t="s">
        <v>1154</v>
      </c>
      <c r="N11" s="1238"/>
      <c r="Q11" s="1120"/>
      <c r="R11" s="1121">
        <f>SUM(R8:R10)</f>
        <v>0.24400618199999999</v>
      </c>
    </row>
    <row r="12" spans="1:20" ht="15">
      <c r="A12" s="1122" t="s">
        <v>1158</v>
      </c>
      <c r="B12" s="1122" t="s">
        <v>1159</v>
      </c>
      <c r="C12" s="1123" t="s">
        <v>1147</v>
      </c>
      <c r="D12" s="1106"/>
      <c r="E12" s="1124"/>
      <c r="F12" s="1106"/>
      <c r="G12" s="1124"/>
      <c r="H12" s="1106"/>
      <c r="I12" s="1124"/>
      <c r="J12" s="1125"/>
      <c r="K12" s="1125"/>
      <c r="L12" s="1126"/>
      <c r="M12" s="1125"/>
      <c r="N12" s="1125"/>
      <c r="O12" s="1127"/>
    </row>
    <row r="13" spans="1:20" ht="15">
      <c r="A13" s="1128" t="s">
        <v>1160</v>
      </c>
      <c r="B13" s="1129" t="s">
        <v>1161</v>
      </c>
      <c r="C13" s="1130">
        <v>38011</v>
      </c>
      <c r="D13" s="1130">
        <v>3801</v>
      </c>
      <c r="E13" s="1131">
        <f>(D13/8)*12</f>
        <v>5701.5</v>
      </c>
      <c r="F13" s="1132">
        <f>C13+E13</f>
        <v>43712.5</v>
      </c>
      <c r="G13" s="1132">
        <f>E13</f>
        <v>5701.5</v>
      </c>
      <c r="H13" s="1132">
        <f t="shared" ref="H13:H16" si="0">G13+F13</f>
        <v>49414</v>
      </c>
      <c r="I13" s="1133" t="s">
        <v>1162</v>
      </c>
      <c r="J13" s="1134">
        <f>F13*$J$9</f>
        <v>35801.716005100498</v>
      </c>
      <c r="K13" s="1134">
        <f>F13*$K$9</f>
        <v>7910.7866870855014</v>
      </c>
      <c r="L13" s="1134"/>
      <c r="M13" s="1134">
        <f>H13*$M$9</f>
        <v>40471.398219640512</v>
      </c>
      <c r="N13" s="1134">
        <f>H13*$N$9</f>
        <v>8942.604823692147</v>
      </c>
      <c r="O13" s="1127"/>
    </row>
    <row r="14" spans="1:20" ht="15">
      <c r="A14" s="1135" t="s">
        <v>1163</v>
      </c>
      <c r="B14" s="1122" t="s">
        <v>1164</v>
      </c>
      <c r="C14" s="1136">
        <v>-43094</v>
      </c>
      <c r="D14" s="1136">
        <v>-1615</v>
      </c>
      <c r="E14" s="1137">
        <f>(D14/8)*12</f>
        <v>-2422.5</v>
      </c>
      <c r="F14" s="1138">
        <f>C14+E14</f>
        <v>-45516.5</v>
      </c>
      <c r="G14" s="1138">
        <f>E14</f>
        <v>-2422.5</v>
      </c>
      <c r="H14" s="1138">
        <f t="shared" si="0"/>
        <v>-47939</v>
      </c>
      <c r="I14" s="1106"/>
      <c r="J14" s="1126">
        <f>F14*$J$9</f>
        <v>-37279.240641604956</v>
      </c>
      <c r="K14" s="1126">
        <f>F14*$K$9</f>
        <v>-8237.26216168664</v>
      </c>
      <c r="L14" s="1126"/>
      <c r="M14" s="1126">
        <f>H14*$M$9</f>
        <v>-39263.333453097228</v>
      </c>
      <c r="N14" s="1126">
        <f>H14*$N$9</f>
        <v>-8675.6694993924357</v>
      </c>
      <c r="O14" s="1127"/>
      <c r="Q14" s="1139"/>
      <c r="R14" s="1140"/>
      <c r="S14" s="1140"/>
      <c r="T14" s="1140"/>
    </row>
    <row r="15" spans="1:20" ht="15">
      <c r="A15" s="1128" t="s">
        <v>1165</v>
      </c>
      <c r="B15" s="1129" t="s">
        <v>1166</v>
      </c>
      <c r="C15" s="1130">
        <v>24322</v>
      </c>
      <c r="D15" s="1130">
        <v>0</v>
      </c>
      <c r="E15" s="1131">
        <f>(D15/8)*12</f>
        <v>0</v>
      </c>
      <c r="F15" s="1132">
        <f>C15+E15</f>
        <v>24322</v>
      </c>
      <c r="G15" s="1132">
        <f>E15</f>
        <v>0</v>
      </c>
      <c r="H15" s="1132">
        <f t="shared" si="0"/>
        <v>24322</v>
      </c>
      <c r="I15" s="1133" t="s">
        <v>1167</v>
      </c>
      <c r="J15" s="1134">
        <f>F15*$J$9</f>
        <v>19920.373730078449</v>
      </c>
      <c r="K15" s="1134">
        <f>F15*$K$9</f>
        <v>4401.6277678763181</v>
      </c>
      <c r="L15" s="1134"/>
      <c r="M15" s="1134">
        <f>H15*$M$9</f>
        <v>19920.373730078449</v>
      </c>
      <c r="N15" s="1134">
        <f>H15*$N$9</f>
        <v>4401.6277678763181</v>
      </c>
      <c r="O15" s="1127"/>
      <c r="Q15" s="1140"/>
      <c r="R15" s="1140"/>
      <c r="S15" s="1140"/>
      <c r="T15" s="1140"/>
    </row>
    <row r="16" spans="1:20" ht="15">
      <c r="A16" s="1128" t="s">
        <v>1168</v>
      </c>
      <c r="B16" s="1129" t="s">
        <v>1169</v>
      </c>
      <c r="C16" s="1141">
        <v>3696</v>
      </c>
      <c r="D16" s="1142">
        <v>0</v>
      </c>
      <c r="E16" s="1142">
        <f>(D16/8)*12</f>
        <v>0</v>
      </c>
      <c r="F16" s="1143">
        <f>C16+E16</f>
        <v>3696</v>
      </c>
      <c r="G16" s="1143">
        <f>E16</f>
        <v>0</v>
      </c>
      <c r="H16" s="1143">
        <f t="shared" si="0"/>
        <v>3696</v>
      </c>
      <c r="I16" s="1133" t="s">
        <v>1167</v>
      </c>
      <c r="J16" s="1144">
        <f>F16*$J$9</f>
        <v>3027.1236455213366</v>
      </c>
      <c r="K16" s="1144">
        <f>F16*$K$9</f>
        <v>668.87658210964855</v>
      </c>
      <c r="L16" s="1144"/>
      <c r="M16" s="1144">
        <f>H16*$M$9</f>
        <v>3027.1236455213366</v>
      </c>
      <c r="N16" s="1144">
        <f>H16*$N$9</f>
        <v>668.87658210964855</v>
      </c>
      <c r="O16" s="1145"/>
      <c r="Q16" s="1140"/>
      <c r="R16" s="1140"/>
      <c r="S16" s="1140"/>
      <c r="T16" s="1140"/>
    </row>
    <row r="17" spans="1:20" ht="15">
      <c r="A17" s="1122" t="s">
        <v>1170</v>
      </c>
      <c r="B17" s="1123" t="s">
        <v>1147</v>
      </c>
      <c r="C17" s="1138">
        <f t="shared" ref="C17:H17" si="1">SUM(C13:C16)</f>
        <v>22935</v>
      </c>
      <c r="D17" s="1138">
        <f t="shared" si="1"/>
        <v>2186</v>
      </c>
      <c r="E17" s="1138">
        <f t="shared" si="1"/>
        <v>3279</v>
      </c>
      <c r="F17" s="1138">
        <f t="shared" si="1"/>
        <v>26214</v>
      </c>
      <c r="G17" s="1138">
        <f t="shared" si="1"/>
        <v>3279</v>
      </c>
      <c r="H17" s="1138">
        <f t="shared" si="1"/>
        <v>29493</v>
      </c>
      <c r="I17" s="1106"/>
      <c r="J17" s="1126">
        <f>F17*$J$9</f>
        <v>21469.972739095323</v>
      </c>
      <c r="K17" s="1126">
        <f>F17*$K$9</f>
        <v>4744.028875384829</v>
      </c>
      <c r="L17" s="1126"/>
      <c r="M17" s="1126">
        <f>H17*$M$9</f>
        <v>24155.56214214307</v>
      </c>
      <c r="N17" s="1126">
        <f>H17*$N$9</f>
        <v>5337.4396742856779</v>
      </c>
      <c r="O17" s="1127"/>
      <c r="Q17" s="1140"/>
      <c r="R17" s="1140"/>
      <c r="S17" s="1140"/>
      <c r="T17" s="1140"/>
    </row>
    <row r="18" spans="1:20" ht="15">
      <c r="A18" s="1123" t="s">
        <v>1147</v>
      </c>
      <c r="B18" s="1123" t="s">
        <v>1147</v>
      </c>
      <c r="C18" s="1146">
        <f t="shared" ref="C18:H18" si="2">C17-C16-C15-C13</f>
        <v>-43094</v>
      </c>
      <c r="D18" s="1146">
        <f t="shared" si="2"/>
        <v>-1615</v>
      </c>
      <c r="E18" s="1146">
        <f t="shared" si="2"/>
        <v>-2422.5</v>
      </c>
      <c r="F18" s="1146">
        <f t="shared" si="2"/>
        <v>-45516.5</v>
      </c>
      <c r="G18" s="1146">
        <f t="shared" si="2"/>
        <v>-2422.5</v>
      </c>
      <c r="H18" s="1146">
        <f t="shared" si="2"/>
        <v>-47939</v>
      </c>
      <c r="I18" s="1147"/>
      <c r="J18" s="1148">
        <f>J17-J16-J15-J13</f>
        <v>-37279.240641604963</v>
      </c>
      <c r="K18" s="1148">
        <f>K17-K16-K15-K13</f>
        <v>-8237.2621616866381</v>
      </c>
      <c r="L18" s="1146"/>
      <c r="M18" s="1148">
        <f>M17-M16-M15-M13</f>
        <v>-39263.333453097228</v>
      </c>
      <c r="N18" s="1148">
        <f>N17-N16-N15-N13</f>
        <v>-8675.6694993924357</v>
      </c>
      <c r="O18" s="1127">
        <f>N18-K18</f>
        <v>-438.40733770579754</v>
      </c>
      <c r="Q18" s="1140"/>
      <c r="R18" s="1140"/>
      <c r="S18" s="1140"/>
      <c r="T18" s="1140"/>
    </row>
    <row r="19" spans="1:20" ht="15">
      <c r="A19" s="1122" t="s">
        <v>1171</v>
      </c>
      <c r="B19" s="1122" t="s">
        <v>1172</v>
      </c>
      <c r="C19" s="1123" t="s">
        <v>1147</v>
      </c>
      <c r="D19" s="1149"/>
      <c r="E19" s="1106"/>
      <c r="F19" s="1138"/>
      <c r="G19" s="1106"/>
      <c r="H19" s="1138"/>
      <c r="I19" s="1106"/>
      <c r="J19" s="1126"/>
      <c r="K19" s="1126"/>
      <c r="L19" s="1126"/>
      <c r="M19" s="1126"/>
      <c r="N19" s="1126"/>
      <c r="O19" s="1127"/>
      <c r="Q19" s="1140"/>
      <c r="R19" s="1140"/>
      <c r="S19" s="1140"/>
      <c r="T19" s="1140"/>
    </row>
    <row r="20" spans="1:20" ht="15">
      <c r="A20" s="1150" t="s">
        <v>1173</v>
      </c>
      <c r="B20" s="1122" t="s">
        <v>1174</v>
      </c>
      <c r="C20" s="1149">
        <v>-1414</v>
      </c>
      <c r="D20" s="1149">
        <v>-124</v>
      </c>
      <c r="E20" s="1137">
        <f t="shared" ref="E20:E24" si="3">(D20/8)*12</f>
        <v>-186</v>
      </c>
      <c r="F20" s="1138">
        <f>C20+E20</f>
        <v>-1600</v>
      </c>
      <c r="G20" s="1138">
        <f>E20</f>
        <v>-186</v>
      </c>
      <c r="H20" s="1138">
        <f>G20+F20</f>
        <v>-1786</v>
      </c>
      <c r="I20" s="1106"/>
      <c r="J20" s="1126">
        <f t="shared" ref="J20:J34" si="4">F20*$J$9</f>
        <v>-1310.4431365893231</v>
      </c>
      <c r="K20" s="1126">
        <f t="shared" ref="K20:K34" si="5">F20*$K$9</f>
        <v>-289.55696195222885</v>
      </c>
      <c r="L20" s="1126"/>
      <c r="M20" s="1126">
        <f t="shared" ref="M20:M34" si="6">H20*$M$9</f>
        <v>-1462.7821512178321</v>
      </c>
      <c r="N20" s="1126">
        <f t="shared" ref="N20:N34" si="7">H20*$N$9</f>
        <v>-323.21795877917543</v>
      </c>
      <c r="O20" s="1127"/>
      <c r="Q20" s="1140"/>
      <c r="R20" s="1140"/>
      <c r="S20" s="1140"/>
      <c r="T20" s="1140"/>
    </row>
    <row r="21" spans="1:20" ht="15">
      <c r="A21" s="1128" t="s">
        <v>1175</v>
      </c>
      <c r="B21" s="1129" t="s">
        <v>1176</v>
      </c>
      <c r="C21" s="1130">
        <v>-66338</v>
      </c>
      <c r="D21" s="1130">
        <v>0</v>
      </c>
      <c r="E21" s="1131">
        <f t="shared" si="3"/>
        <v>0</v>
      </c>
      <c r="F21" s="1132">
        <f t="shared" ref="F21:F34" si="8">C21+E21</f>
        <v>-66338</v>
      </c>
      <c r="G21" s="1132">
        <f>E21</f>
        <v>0</v>
      </c>
      <c r="H21" s="1132">
        <f t="shared" ref="H21:H34" si="9">G21+F21</f>
        <v>-66338</v>
      </c>
      <c r="I21" s="1133" t="s">
        <v>1167</v>
      </c>
      <c r="J21" s="1134">
        <f t="shared" si="4"/>
        <v>-54332.61049691408</v>
      </c>
      <c r="K21" s="1134">
        <f t="shared" si="5"/>
        <v>-12005.393588741847</v>
      </c>
      <c r="L21" s="1134"/>
      <c r="M21" s="1134">
        <f t="shared" si="6"/>
        <v>-54332.61049691408</v>
      </c>
      <c r="N21" s="1134">
        <f t="shared" si="7"/>
        <v>-12005.393588741847</v>
      </c>
      <c r="O21" s="1127"/>
      <c r="Q21" s="1139"/>
      <c r="R21" s="1140"/>
      <c r="S21" s="1140"/>
      <c r="T21" s="1140"/>
    </row>
    <row r="22" spans="1:20" ht="15">
      <c r="A22" s="1128" t="s">
        <v>1177</v>
      </c>
      <c r="B22" s="1129" t="s">
        <v>1176</v>
      </c>
      <c r="C22" s="1130">
        <v>-10477</v>
      </c>
      <c r="D22" s="1130">
        <v>0</v>
      </c>
      <c r="E22" s="1131">
        <f t="shared" si="3"/>
        <v>0</v>
      </c>
      <c r="F22" s="1132">
        <f t="shared" si="8"/>
        <v>-10477</v>
      </c>
      <c r="G22" s="1132">
        <f>E22</f>
        <v>0</v>
      </c>
      <c r="H22" s="1132">
        <f t="shared" si="9"/>
        <v>-10477</v>
      </c>
      <c r="I22" s="1133" t="s">
        <v>1167</v>
      </c>
      <c r="J22" s="1134">
        <f t="shared" si="4"/>
        <v>-8580.9454637789622</v>
      </c>
      <c r="K22" s="1134">
        <f t="shared" si="5"/>
        <v>-1896.0551814834384</v>
      </c>
      <c r="L22" s="1134"/>
      <c r="M22" s="1134">
        <f t="shared" si="6"/>
        <v>-8580.9454637789622</v>
      </c>
      <c r="N22" s="1134">
        <f t="shared" si="7"/>
        <v>-1896.0551814834384</v>
      </c>
      <c r="O22" s="1127"/>
      <c r="Q22" s="1140"/>
      <c r="R22" s="1140"/>
      <c r="S22" s="1140"/>
      <c r="T22" s="1140"/>
    </row>
    <row r="23" spans="1:20" ht="15">
      <c r="A23" s="1150" t="s">
        <v>1178</v>
      </c>
      <c r="B23" s="1122" t="s">
        <v>1179</v>
      </c>
      <c r="C23" s="1149">
        <v>-87798</v>
      </c>
      <c r="D23" s="1149">
        <v>0</v>
      </c>
      <c r="E23" s="1151">
        <f t="shared" si="3"/>
        <v>0</v>
      </c>
      <c r="F23" s="1138">
        <f t="shared" si="8"/>
        <v>-87798</v>
      </c>
      <c r="G23" s="1138">
        <f>E23</f>
        <v>0</v>
      </c>
      <c r="H23" s="1138">
        <f t="shared" si="9"/>
        <v>-87798</v>
      </c>
      <c r="I23" s="1106"/>
      <c r="J23" s="1126">
        <f t="shared" si="4"/>
        <v>-71908.929066418379</v>
      </c>
      <c r="K23" s="1126">
        <f t="shared" si="5"/>
        <v>-15889.076340926116</v>
      </c>
      <c r="L23" s="1126"/>
      <c r="M23" s="1126">
        <f t="shared" si="6"/>
        <v>-71908.929066418379</v>
      </c>
      <c r="N23" s="1126">
        <f t="shared" si="7"/>
        <v>-15889.076340926116</v>
      </c>
      <c r="O23" s="1127"/>
      <c r="Q23" s="1140"/>
      <c r="R23" s="1140"/>
      <c r="S23" s="1140"/>
      <c r="T23" s="1140"/>
    </row>
    <row r="24" spans="1:20" ht="15">
      <c r="A24" s="1150" t="s">
        <v>1180</v>
      </c>
      <c r="B24" s="1122" t="s">
        <v>1181</v>
      </c>
      <c r="C24" s="1149">
        <v>0</v>
      </c>
      <c r="D24" s="1149">
        <v>0</v>
      </c>
      <c r="E24" s="1151">
        <f t="shared" si="3"/>
        <v>0</v>
      </c>
      <c r="F24" s="1138">
        <f t="shared" si="8"/>
        <v>0</v>
      </c>
      <c r="G24" s="1138">
        <f>E24</f>
        <v>0</v>
      </c>
      <c r="H24" s="1138">
        <f t="shared" si="9"/>
        <v>0</v>
      </c>
      <c r="I24" s="1106"/>
      <c r="J24" s="1126">
        <f t="shared" si="4"/>
        <v>0</v>
      </c>
      <c r="K24" s="1126">
        <f t="shared" si="5"/>
        <v>0</v>
      </c>
      <c r="L24" s="1126"/>
      <c r="M24" s="1126">
        <f t="shared" si="6"/>
        <v>0</v>
      </c>
      <c r="N24" s="1126">
        <f t="shared" si="7"/>
        <v>0</v>
      </c>
      <c r="O24" s="1127"/>
      <c r="Q24" s="1140"/>
      <c r="R24" s="1140"/>
      <c r="S24" s="1140"/>
      <c r="T24" s="1140"/>
    </row>
    <row r="25" spans="1:20" ht="15">
      <c r="A25" s="1150" t="s">
        <v>1182</v>
      </c>
      <c r="B25" s="1122" t="s">
        <v>1183</v>
      </c>
      <c r="C25" s="1149">
        <v>-1749632</v>
      </c>
      <c r="D25" s="1149">
        <v>-1113034</v>
      </c>
      <c r="E25" s="1152">
        <f>-6856805*R11</f>
        <v>-1673102.8087685099</v>
      </c>
      <c r="F25" s="1138">
        <f>C25+E25</f>
        <v>-3422734.8087685099</v>
      </c>
      <c r="G25" s="1153">
        <f>-6603251*R11</f>
        <v>-1611234.0652976818</v>
      </c>
      <c r="H25" s="1138">
        <f t="shared" si="9"/>
        <v>-5033968.8740661917</v>
      </c>
      <c r="I25" s="1106"/>
      <c r="J25" s="1126">
        <f t="shared" si="4"/>
        <v>-2803312.0865725395</v>
      </c>
      <c r="K25" s="1126">
        <f t="shared" si="5"/>
        <v>-619422.93299697037</v>
      </c>
      <c r="L25" s="1126"/>
      <c r="M25" s="1126">
        <f t="shared" si="6"/>
        <v>-4122956.2255152026</v>
      </c>
      <c r="N25" s="1126">
        <f t="shared" si="7"/>
        <v>-911012.95858543029</v>
      </c>
      <c r="O25" s="1127"/>
      <c r="Q25" s="1140"/>
      <c r="R25" s="1140"/>
      <c r="S25" s="1140"/>
      <c r="T25" s="1140"/>
    </row>
    <row r="26" spans="1:20" ht="15">
      <c r="A26" s="1150" t="s">
        <v>1184</v>
      </c>
      <c r="B26" s="1122" t="s">
        <v>1185</v>
      </c>
      <c r="C26" s="1149">
        <v>631621</v>
      </c>
      <c r="D26" s="1149">
        <v>435205</v>
      </c>
      <c r="E26" s="1152">
        <f>2665199*R11</f>
        <v>650325.03226021794</v>
      </c>
      <c r="F26" s="1138">
        <f>C26+E26</f>
        <v>1281946.0322602179</v>
      </c>
      <c r="G26" s="1153">
        <f>2681189*R11</f>
        <v>654226.69111039792</v>
      </c>
      <c r="H26" s="1138">
        <f t="shared" si="9"/>
        <v>1936172.7233706159</v>
      </c>
      <c r="I26" s="1106"/>
      <c r="J26" s="1126">
        <f t="shared" si="4"/>
        <v>1049948.3621583236</v>
      </c>
      <c r="K26" s="1126">
        <f t="shared" si="5"/>
        <v>231997.74905498914</v>
      </c>
      <c r="L26" s="1126"/>
      <c r="M26" s="1126">
        <f t="shared" si="6"/>
        <v>1585777.6603703012</v>
      </c>
      <c r="N26" s="1126">
        <f t="shared" si="7"/>
        <v>350395.18224623043</v>
      </c>
      <c r="O26" s="1127"/>
      <c r="Q26" s="1140"/>
      <c r="R26" s="1140"/>
      <c r="S26" s="1140"/>
      <c r="T26" s="1140"/>
    </row>
    <row r="27" spans="1:20" ht="15">
      <c r="A27" s="1150" t="s">
        <v>1186</v>
      </c>
      <c r="B27" s="1122" t="s">
        <v>1187</v>
      </c>
      <c r="C27" s="1149">
        <v>-2582</v>
      </c>
      <c r="D27" s="1149">
        <v>-273</v>
      </c>
      <c r="E27" s="1137">
        <f t="shared" ref="E27:E34" si="10">(D27/8)*12</f>
        <v>-409.5</v>
      </c>
      <c r="F27" s="1138">
        <f t="shared" si="8"/>
        <v>-2991.5</v>
      </c>
      <c r="G27" s="1138">
        <f t="shared" ref="G27:G34" si="11">E27</f>
        <v>-409.5</v>
      </c>
      <c r="H27" s="1138">
        <f t="shared" si="9"/>
        <v>-3401</v>
      </c>
      <c r="I27" s="1106"/>
      <c r="J27" s="1126">
        <f t="shared" si="4"/>
        <v>-2450.1191519418503</v>
      </c>
      <c r="K27" s="1126">
        <f t="shared" si="5"/>
        <v>-541.38103230005777</v>
      </c>
      <c r="L27" s="1126"/>
      <c r="M27" s="1126">
        <f t="shared" si="6"/>
        <v>-2785.5106922126802</v>
      </c>
      <c r="N27" s="1126">
        <f t="shared" si="7"/>
        <v>-615.48951724970641</v>
      </c>
      <c r="O27" s="1127"/>
      <c r="Q27" s="1140"/>
      <c r="R27" s="1140"/>
      <c r="S27" s="1140"/>
      <c r="T27" s="1140"/>
    </row>
    <row r="28" spans="1:20" ht="15">
      <c r="A28" s="1150" t="s">
        <v>1188</v>
      </c>
      <c r="B28" s="1122" t="s">
        <v>1189</v>
      </c>
      <c r="C28" s="1149">
        <v>-4294465</v>
      </c>
      <c r="D28" s="1149">
        <v>0</v>
      </c>
      <c r="E28" s="1151">
        <f t="shared" si="10"/>
        <v>0</v>
      </c>
      <c r="F28" s="1138">
        <f>C28+E28</f>
        <v>-4294465</v>
      </c>
      <c r="G28" s="1138">
        <f t="shared" si="11"/>
        <v>0</v>
      </c>
      <c r="H28" s="1138">
        <f t="shared" si="9"/>
        <v>-4294465</v>
      </c>
      <c r="I28" s="1106"/>
      <c r="J28" s="1126">
        <f t="shared" si="4"/>
        <v>-3517282.6153581673</v>
      </c>
      <c r="K28" s="1126">
        <f t="shared" si="5"/>
        <v>-777182.64913136151</v>
      </c>
      <c r="L28" s="1126"/>
      <c r="M28" s="1126">
        <f t="shared" si="6"/>
        <v>-3517282.6153581673</v>
      </c>
      <c r="N28" s="1126">
        <f t="shared" si="7"/>
        <v>-777182.64913136151</v>
      </c>
      <c r="O28" s="1127"/>
    </row>
    <row r="29" spans="1:20" ht="15">
      <c r="A29" s="1150" t="s">
        <v>1190</v>
      </c>
      <c r="B29" s="1122" t="s">
        <v>1191</v>
      </c>
      <c r="C29" s="1149">
        <v>1666</v>
      </c>
      <c r="D29" s="1149">
        <v>-737</v>
      </c>
      <c r="E29" s="1137">
        <f t="shared" si="10"/>
        <v>-1105.5</v>
      </c>
      <c r="F29" s="1138">
        <f t="shared" si="8"/>
        <v>560.5</v>
      </c>
      <c r="G29" s="1138">
        <f t="shared" si="11"/>
        <v>-1105.5</v>
      </c>
      <c r="H29" s="1138">
        <f t="shared" si="9"/>
        <v>-545</v>
      </c>
      <c r="I29" s="1106"/>
      <c r="J29" s="1126">
        <f t="shared" si="4"/>
        <v>459.0646112864473</v>
      </c>
      <c r="K29" s="1126">
        <f t="shared" si="5"/>
        <v>101.43542323389016</v>
      </c>
      <c r="L29" s="1126"/>
      <c r="M29" s="1126">
        <f t="shared" si="6"/>
        <v>-446.36969340073824</v>
      </c>
      <c r="N29" s="1126">
        <f t="shared" si="7"/>
        <v>-98.630340164977937</v>
      </c>
      <c r="O29" s="1127"/>
    </row>
    <row r="30" spans="1:20" ht="15">
      <c r="A30" s="1150" t="s">
        <v>1192</v>
      </c>
      <c r="B30" s="1122" t="s">
        <v>1193</v>
      </c>
      <c r="C30" s="1149">
        <v>48904</v>
      </c>
      <c r="D30" s="1149">
        <v>5090</v>
      </c>
      <c r="E30" s="1137">
        <f t="shared" si="10"/>
        <v>7635</v>
      </c>
      <c r="F30" s="1138">
        <f t="shared" si="8"/>
        <v>56539</v>
      </c>
      <c r="G30" s="1138">
        <f t="shared" si="11"/>
        <v>7635</v>
      </c>
      <c r="H30" s="1138">
        <f t="shared" si="9"/>
        <v>64174</v>
      </c>
      <c r="I30" s="1106"/>
      <c r="J30" s="1126">
        <f t="shared" si="4"/>
        <v>46306.965312264838</v>
      </c>
      <c r="K30" s="1126">
        <f t="shared" si="5"/>
        <v>10232.038169885665</v>
      </c>
      <c r="L30" s="1126"/>
      <c r="M30" s="1126">
        <f t="shared" si="6"/>
        <v>52560.236154677019</v>
      </c>
      <c r="N30" s="1126">
        <f t="shared" si="7"/>
        <v>11613.767797701457</v>
      </c>
      <c r="O30" s="1127"/>
    </row>
    <row r="31" spans="1:20" ht="15">
      <c r="A31" s="1150" t="s">
        <v>1194</v>
      </c>
      <c r="B31" s="1122" t="s">
        <v>1195</v>
      </c>
      <c r="C31" s="1149">
        <v>-14520</v>
      </c>
      <c r="D31" s="1149">
        <v>-6383</v>
      </c>
      <c r="E31" s="1137">
        <f t="shared" si="10"/>
        <v>-9574.5</v>
      </c>
      <c r="F31" s="1138">
        <f t="shared" si="8"/>
        <v>-24094.5</v>
      </c>
      <c r="G31" s="1138">
        <f t="shared" si="11"/>
        <v>-9574.5</v>
      </c>
      <c r="H31" s="1138">
        <f t="shared" si="9"/>
        <v>-33669</v>
      </c>
      <c r="I31" s="1106"/>
      <c r="J31" s="1126">
        <f t="shared" si="4"/>
        <v>-19734.045096594655</v>
      </c>
      <c r="K31" s="1126">
        <f t="shared" si="5"/>
        <v>-4360.4563873487359</v>
      </c>
      <c r="L31" s="1126"/>
      <c r="M31" s="1126">
        <f t="shared" si="6"/>
        <v>-27575.818728641203</v>
      </c>
      <c r="N31" s="1126">
        <f t="shared" si="7"/>
        <v>-6093.1833449809947</v>
      </c>
      <c r="O31" s="1127"/>
    </row>
    <row r="32" spans="1:20" ht="15">
      <c r="A32" s="1150" t="s">
        <v>1196</v>
      </c>
      <c r="B32" s="1122" t="s">
        <v>1197</v>
      </c>
      <c r="C32" s="1149">
        <v>0</v>
      </c>
      <c r="D32" s="1149">
        <v>0</v>
      </c>
      <c r="E32" s="1137">
        <f t="shared" si="10"/>
        <v>0</v>
      </c>
      <c r="F32" s="1138">
        <f t="shared" si="8"/>
        <v>0</v>
      </c>
      <c r="G32" s="1138">
        <f t="shared" si="11"/>
        <v>0</v>
      </c>
      <c r="H32" s="1138">
        <f t="shared" si="9"/>
        <v>0</v>
      </c>
      <c r="I32" s="1106"/>
      <c r="J32" s="1126">
        <f t="shared" si="4"/>
        <v>0</v>
      </c>
      <c r="K32" s="1126">
        <f t="shared" si="5"/>
        <v>0</v>
      </c>
      <c r="L32" s="1126"/>
      <c r="M32" s="1126">
        <f t="shared" si="6"/>
        <v>0</v>
      </c>
      <c r="N32" s="1126">
        <f t="shared" si="7"/>
        <v>0</v>
      </c>
      <c r="O32" s="1127"/>
    </row>
    <row r="33" spans="1:17" ht="15">
      <c r="A33" s="1150" t="s">
        <v>1198</v>
      </c>
      <c r="B33" s="1122" t="s">
        <v>1199</v>
      </c>
      <c r="C33" s="1149">
        <v>-9693</v>
      </c>
      <c r="D33" s="1149">
        <v>-1069</v>
      </c>
      <c r="E33" s="1137">
        <f t="shared" si="10"/>
        <v>-1603.5</v>
      </c>
      <c r="F33" s="1138">
        <f t="shared" si="8"/>
        <v>-11296.5</v>
      </c>
      <c r="G33" s="1138">
        <f t="shared" si="11"/>
        <v>-1603.5</v>
      </c>
      <c r="H33" s="1138">
        <f t="shared" si="9"/>
        <v>-12900</v>
      </c>
      <c r="I33" s="1106"/>
      <c r="J33" s="1126">
        <f t="shared" si="4"/>
        <v>-9252.1380578008066</v>
      </c>
      <c r="K33" s="1126">
        <f t="shared" si="5"/>
        <v>-2044.3626379333455</v>
      </c>
      <c r="L33" s="1126"/>
      <c r="M33" s="1126">
        <f t="shared" si="6"/>
        <v>-10565.447788751419</v>
      </c>
      <c r="N33" s="1126">
        <f t="shared" si="7"/>
        <v>-2334.553005739845</v>
      </c>
      <c r="O33" s="1127"/>
    </row>
    <row r="34" spans="1:17" ht="15">
      <c r="A34" s="1128" t="s">
        <v>1200</v>
      </c>
      <c r="B34" s="1129" t="s">
        <v>1201</v>
      </c>
      <c r="C34" s="1141">
        <v>87798</v>
      </c>
      <c r="D34" s="1130">
        <v>0</v>
      </c>
      <c r="E34" s="1131">
        <f t="shared" si="10"/>
        <v>0</v>
      </c>
      <c r="F34" s="1143">
        <f t="shared" si="8"/>
        <v>87798</v>
      </c>
      <c r="G34" s="1132">
        <f t="shared" si="11"/>
        <v>0</v>
      </c>
      <c r="H34" s="1132">
        <f t="shared" si="9"/>
        <v>87798</v>
      </c>
      <c r="I34" s="1133" t="s">
        <v>1167</v>
      </c>
      <c r="J34" s="1144">
        <f t="shared" si="4"/>
        <v>71908.929066418379</v>
      </c>
      <c r="K34" s="1144">
        <f t="shared" si="5"/>
        <v>15889.076340926116</v>
      </c>
      <c r="L34" s="1144"/>
      <c r="M34" s="1144">
        <f t="shared" si="6"/>
        <v>71908.929066418379</v>
      </c>
      <c r="N34" s="1144">
        <f t="shared" si="7"/>
        <v>15889.076340926116</v>
      </c>
      <c r="O34" s="1127"/>
    </row>
    <row r="35" spans="1:17" ht="15">
      <c r="A35" s="1122" t="s">
        <v>1202</v>
      </c>
      <c r="B35" s="1123" t="s">
        <v>1147</v>
      </c>
      <c r="C35" s="1154">
        <v>-5466930</v>
      </c>
      <c r="D35" s="1155">
        <f>SUM(D20:D34)</f>
        <v>-681325</v>
      </c>
      <c r="E35" s="1155">
        <f>SUM(E20:E34)</f>
        <v>-1028021.776508292</v>
      </c>
      <c r="F35" s="1156">
        <f>SUM(F20:F34)</f>
        <v>-6494951.7765082922</v>
      </c>
      <c r="G35" s="1157">
        <f>SUM(G20:G34)</f>
        <v>-962251.37418728392</v>
      </c>
      <c r="H35" s="1157">
        <f>SUM(H20:H34)</f>
        <v>-7457203.1506955754</v>
      </c>
      <c r="I35" s="1106"/>
      <c r="J35" s="1126">
        <f>F35*$J$9</f>
        <v>-5319540.6112524522</v>
      </c>
      <c r="K35" s="1126">
        <f>F35*$K$9</f>
        <v>-1175411.5652699829</v>
      </c>
      <c r="L35" s="1126"/>
      <c r="M35" s="1126">
        <f>H35*$M$9</f>
        <v>-6107650.4293633085</v>
      </c>
      <c r="N35" s="1126">
        <f>H35*$N$9</f>
        <v>-1349553.1806099997</v>
      </c>
      <c r="O35" s="1127"/>
    </row>
    <row r="36" spans="1:17" ht="15">
      <c r="A36" s="1123" t="s">
        <v>1147</v>
      </c>
      <c r="B36" s="1123" t="s">
        <v>1147</v>
      </c>
      <c r="C36" s="1146">
        <f t="shared" ref="C36:H36" si="12">C35-C34-C22-C21</f>
        <v>-5477913</v>
      </c>
      <c r="D36" s="1146">
        <f t="shared" si="12"/>
        <v>-681325</v>
      </c>
      <c r="E36" s="1146">
        <f t="shared" si="12"/>
        <v>-1028021.776508292</v>
      </c>
      <c r="F36" s="1146">
        <f t="shared" si="12"/>
        <v>-6505934.7765082922</v>
      </c>
      <c r="G36" s="1146">
        <f t="shared" si="12"/>
        <v>-962251.37418728392</v>
      </c>
      <c r="H36" s="1146">
        <f t="shared" si="12"/>
        <v>-7468186.1506955754</v>
      </c>
      <c r="I36" s="1158"/>
      <c r="J36" s="1159">
        <f>J35-J22-J21-J34</f>
        <v>-5328535.9843581775</v>
      </c>
      <c r="K36" s="1159">
        <f>K35-K22-K21-K34</f>
        <v>-1177399.1928406837</v>
      </c>
      <c r="L36" s="1158"/>
      <c r="M36" s="1159">
        <f>M35-M22-M21-M34</f>
        <v>-6116645.8024690337</v>
      </c>
      <c r="N36" s="1159">
        <f>N35-N22-N21-N34</f>
        <v>-1351540.8081807005</v>
      </c>
      <c r="O36" s="1127">
        <f>N36-K36</f>
        <v>-174141.61534001678</v>
      </c>
    </row>
    <row r="37" spans="1:17" ht="15">
      <c r="A37" s="1122" t="s">
        <v>1203</v>
      </c>
      <c r="B37" s="1122" t="s">
        <v>1204</v>
      </c>
      <c r="C37" s="1123" t="s">
        <v>1147</v>
      </c>
      <c r="D37" s="1106"/>
      <c r="E37" s="1106"/>
      <c r="F37" s="1106"/>
      <c r="G37" s="1106"/>
      <c r="H37" s="1106"/>
      <c r="I37" s="1106"/>
      <c r="J37" s="1126"/>
      <c r="K37" s="1126"/>
      <c r="L37" s="1126"/>
      <c r="M37" s="1126"/>
      <c r="N37" s="1126"/>
      <c r="O37" s="1127"/>
    </row>
    <row r="38" spans="1:17" ht="15">
      <c r="A38" s="1122" t="s">
        <v>1205</v>
      </c>
      <c r="B38" s="1123" t="s">
        <v>1147</v>
      </c>
      <c r="C38" s="1149"/>
      <c r="D38" s="1138"/>
      <c r="E38" s="1106"/>
      <c r="F38" s="1138"/>
      <c r="G38" s="1106"/>
      <c r="H38" s="1138"/>
      <c r="I38" s="1106"/>
      <c r="J38" s="1126"/>
      <c r="K38" s="1126"/>
      <c r="L38" s="1126"/>
      <c r="M38" s="1126"/>
      <c r="N38" s="1126"/>
      <c r="O38" s="1127"/>
    </row>
    <row r="39" spans="1:17" ht="15">
      <c r="A39" s="1123" t="s">
        <v>1147</v>
      </c>
      <c r="B39" s="1123" t="s">
        <v>1147</v>
      </c>
      <c r="C39" s="1123" t="s">
        <v>1147</v>
      </c>
      <c r="D39" s="1138"/>
      <c r="E39" s="1106"/>
      <c r="F39" s="1138"/>
      <c r="G39" s="1106"/>
      <c r="H39" s="1138"/>
      <c r="I39" s="1106"/>
      <c r="J39" s="1126"/>
      <c r="K39" s="1126"/>
      <c r="L39" s="1126"/>
      <c r="M39" s="1126"/>
      <c r="N39" s="1126"/>
      <c r="O39" s="1127"/>
    </row>
    <row r="40" spans="1:17" ht="15">
      <c r="A40" s="1122" t="s">
        <v>1206</v>
      </c>
      <c r="B40" s="1122" t="s">
        <v>1207</v>
      </c>
      <c r="C40" s="1123" t="s">
        <v>1147</v>
      </c>
      <c r="D40" s="1138"/>
      <c r="E40" s="1106"/>
      <c r="F40" s="1138"/>
      <c r="G40" s="1106"/>
      <c r="H40" s="1138"/>
      <c r="I40" s="1106"/>
      <c r="J40" s="1126"/>
      <c r="K40" s="1126"/>
      <c r="L40" s="1126"/>
      <c r="M40" s="1126"/>
      <c r="N40" s="1126"/>
      <c r="O40" s="1127"/>
    </row>
    <row r="41" spans="1:17" ht="15">
      <c r="A41" s="1150" t="s">
        <v>1208</v>
      </c>
      <c r="B41" s="1122" t="s">
        <v>1209</v>
      </c>
      <c r="C41" s="1149">
        <v>-696633</v>
      </c>
      <c r="D41" s="1138">
        <v>0</v>
      </c>
      <c r="E41" s="1106">
        <v>0</v>
      </c>
      <c r="F41" s="1138">
        <f>C41+E41</f>
        <v>-696633</v>
      </c>
      <c r="G41" s="1106">
        <f>E41</f>
        <v>0</v>
      </c>
      <c r="H41" s="1138">
        <f>F41+G41</f>
        <v>-696633</v>
      </c>
      <c r="I41" s="1106"/>
      <c r="J41" s="1126">
        <f>F41*$J$9</f>
        <v>-570561.20848226873</v>
      </c>
      <c r="K41" s="1126">
        <f>F41*$K$9</f>
        <v>-126071.83442229188</v>
      </c>
      <c r="L41" s="1126"/>
      <c r="M41" s="1126">
        <f t="shared" ref="M41:M43" si="13">H41*$M$9</f>
        <v>-570561.20848226873</v>
      </c>
      <c r="N41" s="1126">
        <f t="shared" ref="N41:N43" si="14">H41*$N$9</f>
        <v>-126071.83442229188</v>
      </c>
      <c r="O41" s="1127"/>
      <c r="Q41" s="1123"/>
    </row>
    <row r="42" spans="1:17" ht="13.5" customHeight="1">
      <c r="A42" s="1128" t="s">
        <v>1210</v>
      </c>
      <c r="B42" s="1129" t="s">
        <v>1211</v>
      </c>
      <c r="C42" s="1130">
        <v>-21313</v>
      </c>
      <c r="D42" s="1132">
        <v>0</v>
      </c>
      <c r="E42" s="1132">
        <v>0</v>
      </c>
      <c r="F42" s="1132">
        <f>C42+E42</f>
        <v>-21313</v>
      </c>
      <c r="G42" s="1132">
        <f>E42</f>
        <v>0</v>
      </c>
      <c r="H42" s="1132">
        <f>F42+G42</f>
        <v>-21313</v>
      </c>
      <c r="I42" s="1133"/>
      <c r="J42" s="1134">
        <f>F42*$J$9</f>
        <v>-17455.921606330154</v>
      </c>
      <c r="K42" s="1134">
        <f>F42*$K$9</f>
        <v>-3857.0797063049081</v>
      </c>
      <c r="L42" s="1134"/>
      <c r="M42" s="1134">
        <f t="shared" si="13"/>
        <v>-17455.921606330154</v>
      </c>
      <c r="N42" s="1134">
        <f t="shared" si="14"/>
        <v>-3857.0797063049081</v>
      </c>
      <c r="O42" s="1127"/>
    </row>
    <row r="43" spans="1:17" ht="15">
      <c r="A43" s="1128" t="s">
        <v>1212</v>
      </c>
      <c r="B43" s="1129" t="s">
        <v>1211</v>
      </c>
      <c r="C43" s="1141">
        <v>-3366</v>
      </c>
      <c r="D43" s="1160">
        <v>0</v>
      </c>
      <c r="E43" s="1160">
        <v>0</v>
      </c>
      <c r="F43" s="1143">
        <f>C43+E43</f>
        <v>-3366</v>
      </c>
      <c r="G43" s="1160">
        <f>E43</f>
        <v>0</v>
      </c>
      <c r="H43" s="1143">
        <f>F43+G43</f>
        <v>-3366</v>
      </c>
      <c r="I43" s="1160"/>
      <c r="J43" s="1144">
        <f>F43*$J$9</f>
        <v>-2756.8447485997885</v>
      </c>
      <c r="K43" s="1144">
        <f>F43*$K$9</f>
        <v>-609.15545870700134</v>
      </c>
      <c r="L43" s="1144"/>
      <c r="M43" s="1144">
        <f t="shared" si="13"/>
        <v>-2756.8447485997885</v>
      </c>
      <c r="N43" s="1144">
        <f t="shared" si="14"/>
        <v>-609.15545870700134</v>
      </c>
      <c r="O43" s="1127"/>
    </row>
    <row r="44" spans="1:17" ht="15">
      <c r="A44" s="1122" t="s">
        <v>1213</v>
      </c>
      <c r="B44" s="1123" t="s">
        <v>1147</v>
      </c>
      <c r="C44" s="1154">
        <f t="shared" ref="C44:H44" si="15">SUM(C41:C43)</f>
        <v>-721312</v>
      </c>
      <c r="D44" s="1154">
        <f t="shared" si="15"/>
        <v>0</v>
      </c>
      <c r="E44" s="1154">
        <f t="shared" si="15"/>
        <v>0</v>
      </c>
      <c r="F44" s="1154">
        <f t="shared" si="15"/>
        <v>-721312</v>
      </c>
      <c r="G44" s="1154">
        <f t="shared" si="15"/>
        <v>0</v>
      </c>
      <c r="H44" s="1154">
        <f t="shared" si="15"/>
        <v>-721312</v>
      </c>
      <c r="I44" s="1106"/>
      <c r="J44" s="1126">
        <f>F44*$J$9</f>
        <v>-590773.97483719874</v>
      </c>
      <c r="K44" s="1126">
        <f>F44*$K$9</f>
        <v>-130538.06958730379</v>
      </c>
      <c r="L44" s="1126"/>
      <c r="M44" s="1126">
        <f>H44*$M$9</f>
        <v>-590773.97483719874</v>
      </c>
      <c r="N44" s="1126">
        <f>H44*$N$9</f>
        <v>-130538.06958730379</v>
      </c>
      <c r="O44" s="1127"/>
    </row>
    <row r="45" spans="1:17" ht="15">
      <c r="A45" s="1123" t="s">
        <v>1147</v>
      </c>
      <c r="B45" s="1123" t="s">
        <v>1147</v>
      </c>
      <c r="C45" s="1146">
        <f>C44-C43-C42</f>
        <v>-696633</v>
      </c>
      <c r="D45" s="1146">
        <f t="shared" ref="D45:N45" si="16">D44-D43-D42</f>
        <v>0</v>
      </c>
      <c r="E45" s="1146">
        <f t="shared" si="16"/>
        <v>0</v>
      </c>
      <c r="F45" s="1146">
        <f t="shared" si="16"/>
        <v>-696633</v>
      </c>
      <c r="G45" s="1146">
        <f t="shared" si="16"/>
        <v>0</v>
      </c>
      <c r="H45" s="1146">
        <f t="shared" si="16"/>
        <v>-696633</v>
      </c>
      <c r="I45" s="1158"/>
      <c r="J45" s="1159">
        <f t="shared" si="16"/>
        <v>-570561.20848226873</v>
      </c>
      <c r="K45" s="1159">
        <f t="shared" si="16"/>
        <v>-126071.83442229188</v>
      </c>
      <c r="L45" s="1158"/>
      <c r="M45" s="1159">
        <f t="shared" si="16"/>
        <v>-570561.20848226873</v>
      </c>
      <c r="N45" s="1159">
        <f t="shared" si="16"/>
        <v>-126071.83442229188</v>
      </c>
      <c r="O45" s="1127">
        <f>N45-K45</f>
        <v>0</v>
      </c>
    </row>
    <row r="46" spans="1:17" ht="15">
      <c r="A46" s="1122"/>
      <c r="B46" s="1122"/>
      <c r="C46" s="1123"/>
      <c r="J46" s="1127"/>
      <c r="K46" s="1127"/>
      <c r="L46" s="1127"/>
      <c r="M46" s="1127"/>
      <c r="N46" s="1127"/>
      <c r="O46" s="1127"/>
    </row>
    <row r="47" spans="1:17" ht="15">
      <c r="A47" s="1161" t="s">
        <v>1214</v>
      </c>
      <c r="B47" s="1123"/>
      <c r="C47" s="1123"/>
      <c r="D47" s="1123"/>
      <c r="E47" s="1123"/>
      <c r="J47" s="1127"/>
      <c r="K47" s="1127"/>
      <c r="L47" s="1127"/>
      <c r="M47" s="1127"/>
      <c r="N47" s="1127"/>
      <c r="O47" s="1127"/>
    </row>
    <row r="48" spans="1:17" ht="15.75">
      <c r="A48" s="1239" t="s">
        <v>1215</v>
      </c>
      <c r="B48" s="1240"/>
      <c r="C48" s="1240"/>
      <c r="D48" s="1240"/>
      <c r="E48" s="1240"/>
      <c r="J48" s="1127"/>
      <c r="K48" s="1127"/>
      <c r="L48" s="1127"/>
      <c r="M48" s="1127"/>
      <c r="N48" s="1127"/>
      <c r="O48" s="1127"/>
    </row>
    <row r="49" spans="1:15" ht="15">
      <c r="A49" s="1241" t="s">
        <v>1216</v>
      </c>
      <c r="B49" s="1240"/>
      <c r="C49" s="1240"/>
      <c r="D49" s="1240"/>
      <c r="E49" s="1240"/>
      <c r="J49" s="1127"/>
      <c r="K49" s="1127"/>
      <c r="L49" s="1127"/>
      <c r="M49" s="1127"/>
      <c r="N49" s="1127"/>
      <c r="O49" s="1127"/>
    </row>
    <row r="50" spans="1:15" ht="15">
      <c r="A50" s="1241" t="s">
        <v>1217</v>
      </c>
      <c r="B50" s="1240"/>
      <c r="C50" s="1240"/>
      <c r="D50" s="1240"/>
      <c r="E50" s="1240"/>
      <c r="J50" s="1127"/>
      <c r="K50" s="1127"/>
      <c r="L50" s="1127"/>
      <c r="M50" s="1127"/>
      <c r="N50" s="1127"/>
      <c r="O50" s="1127"/>
    </row>
    <row r="51" spans="1:15" ht="15">
      <c r="A51" s="1242" t="s">
        <v>1147</v>
      </c>
      <c r="B51" s="1240"/>
      <c r="C51" s="1240"/>
      <c r="D51" s="1240"/>
      <c r="E51" s="1240"/>
      <c r="J51" s="1127"/>
      <c r="K51" s="1127"/>
      <c r="L51" s="1127"/>
      <c r="M51" s="1127"/>
      <c r="N51" s="1127"/>
      <c r="O51" s="1127"/>
    </row>
    <row r="52" spans="1:15" ht="15">
      <c r="A52" s="1123" t="s">
        <v>1147</v>
      </c>
      <c r="B52" s="1123" t="s">
        <v>1147</v>
      </c>
      <c r="C52" s="1123" t="s">
        <v>1147</v>
      </c>
      <c r="D52" s="1123" t="s">
        <v>1147</v>
      </c>
      <c r="E52" s="1123"/>
      <c r="J52" s="1127"/>
      <c r="K52" s="1127"/>
      <c r="L52" s="1127"/>
      <c r="M52" s="1127"/>
      <c r="N52" s="1127"/>
      <c r="O52" s="1127"/>
    </row>
    <row r="53" spans="1:15" ht="15">
      <c r="A53" s="1123" t="s">
        <v>1147</v>
      </c>
      <c r="B53" s="1162" t="s">
        <v>1147</v>
      </c>
      <c r="C53" s="1163" t="s">
        <v>1218</v>
      </c>
      <c r="D53" s="1163" t="s">
        <v>1219</v>
      </c>
      <c r="E53" s="1123"/>
      <c r="J53" s="1127"/>
      <c r="K53" s="1127"/>
      <c r="L53" s="1127"/>
      <c r="M53" s="1127"/>
      <c r="N53" s="1127"/>
      <c r="O53" s="1127"/>
    </row>
    <row r="54" spans="1:15" ht="25.5">
      <c r="A54" s="1123" t="s">
        <v>1147</v>
      </c>
      <c r="B54" s="1163" t="s">
        <v>1220</v>
      </c>
      <c r="C54" s="1163" t="s">
        <v>1221</v>
      </c>
      <c r="D54" s="1163" t="s">
        <v>1222</v>
      </c>
      <c r="E54" s="1123"/>
      <c r="J54" s="1127"/>
      <c r="K54" s="1127"/>
      <c r="L54" s="1127"/>
      <c r="M54" s="1127"/>
      <c r="N54" s="1127"/>
      <c r="O54" s="1127"/>
    </row>
    <row r="55" spans="1:15" ht="15">
      <c r="A55" s="1122" t="s">
        <v>1223</v>
      </c>
      <c r="B55" s="1123" t="s">
        <v>1147</v>
      </c>
      <c r="C55" s="1123" t="s">
        <v>1147</v>
      </c>
      <c r="D55" s="1123" t="s">
        <v>1147</v>
      </c>
      <c r="E55" s="1123"/>
      <c r="J55" s="1127"/>
      <c r="K55" s="1127"/>
      <c r="L55" s="1127"/>
      <c r="M55" s="1127"/>
      <c r="N55" s="1127"/>
      <c r="O55" s="1127"/>
    </row>
    <row r="56" spans="1:15" ht="15">
      <c r="A56" s="1150" t="s">
        <v>1224</v>
      </c>
      <c r="B56" s="1164">
        <v>6135723</v>
      </c>
      <c r="C56" s="1164">
        <v>6162642</v>
      </c>
      <c r="D56" s="1164">
        <v>-26919</v>
      </c>
      <c r="E56" s="1123"/>
      <c r="J56" s="1127"/>
      <c r="K56" s="1127"/>
      <c r="L56" s="1127"/>
      <c r="M56" s="1127"/>
      <c r="N56" s="1127"/>
      <c r="O56" s="1127"/>
    </row>
    <row r="57" spans="1:15" ht="15">
      <c r="A57" s="1122" t="s">
        <v>1225</v>
      </c>
      <c r="B57" s="1149">
        <v>6135723</v>
      </c>
      <c r="C57" s="1149">
        <v>6162642</v>
      </c>
      <c r="D57" s="1149">
        <v>-26919</v>
      </c>
      <c r="E57" s="1123"/>
      <c r="J57" s="1127"/>
      <c r="K57" s="1127"/>
      <c r="L57" s="1127"/>
      <c r="M57" s="1127"/>
      <c r="N57" s="1127"/>
      <c r="O57" s="1127"/>
    </row>
    <row r="58" spans="1:15" ht="15">
      <c r="A58" s="1123" t="s">
        <v>1147</v>
      </c>
      <c r="B58" s="1123" t="s">
        <v>1147</v>
      </c>
      <c r="C58" s="1123" t="s">
        <v>1147</v>
      </c>
      <c r="D58" s="1123" t="s">
        <v>1147</v>
      </c>
      <c r="E58" s="1123"/>
      <c r="J58" s="1127"/>
      <c r="K58" s="1127"/>
      <c r="L58" s="1127"/>
      <c r="M58" s="1127"/>
      <c r="N58" s="1127"/>
      <c r="O58" s="1127"/>
    </row>
    <row r="59" spans="1:15" ht="15">
      <c r="A59" s="1122" t="s">
        <v>1226</v>
      </c>
      <c r="B59" s="1123" t="s">
        <v>1147</v>
      </c>
      <c r="C59" s="1123" t="s">
        <v>1147</v>
      </c>
      <c r="D59" s="1123" t="s">
        <v>1147</v>
      </c>
      <c r="E59" s="1123"/>
      <c r="J59" s="1127"/>
      <c r="K59" s="1127"/>
      <c r="L59" s="1127"/>
      <c r="M59" s="1127"/>
      <c r="N59" s="1127"/>
      <c r="O59" s="1127"/>
    </row>
    <row r="60" spans="1:15" ht="15">
      <c r="A60" s="1150" t="s">
        <v>1227</v>
      </c>
      <c r="B60" s="1149">
        <v>9372</v>
      </c>
      <c r="C60" s="1149">
        <v>11681</v>
      </c>
      <c r="D60" s="1149">
        <v>-2309</v>
      </c>
      <c r="E60" s="1123"/>
      <c r="J60" s="1127"/>
      <c r="K60" s="1127"/>
      <c r="L60" s="1127"/>
      <c r="M60" s="1127"/>
      <c r="N60" s="1127"/>
      <c r="O60" s="1127"/>
    </row>
    <row r="61" spans="1:15" ht="15">
      <c r="A61" s="1150" t="s">
        <v>1228</v>
      </c>
      <c r="B61" s="1149">
        <v>20101</v>
      </c>
      <c r="C61" s="1149">
        <v>25054</v>
      </c>
      <c r="D61" s="1149">
        <v>-4953</v>
      </c>
      <c r="E61" s="1123"/>
      <c r="J61" s="1127"/>
      <c r="K61" s="1127"/>
      <c r="L61" s="1127"/>
      <c r="M61" s="1127"/>
      <c r="N61" s="1127"/>
      <c r="O61" s="1127"/>
    </row>
    <row r="62" spans="1:15" ht="15">
      <c r="A62" s="1150" t="s">
        <v>1229</v>
      </c>
      <c r="B62" s="1164">
        <v>119832</v>
      </c>
      <c r="C62" s="1164">
        <v>150073</v>
      </c>
      <c r="D62" s="1164">
        <v>-30241</v>
      </c>
      <c r="E62" s="1123"/>
      <c r="J62" s="1127"/>
      <c r="K62" s="1127"/>
      <c r="L62" s="1127"/>
      <c r="M62" s="1127"/>
      <c r="N62" s="1127"/>
      <c r="O62" s="1127"/>
    </row>
    <row r="63" spans="1:15" ht="15">
      <c r="A63" s="1122" t="s">
        <v>1230</v>
      </c>
      <c r="B63" s="1149">
        <v>-149305</v>
      </c>
      <c r="C63" s="1149">
        <v>-186808</v>
      </c>
      <c r="D63" s="1149">
        <v>37503</v>
      </c>
      <c r="E63" s="1123"/>
      <c r="J63" s="1127"/>
      <c r="K63" s="1127"/>
      <c r="L63" s="1127"/>
      <c r="M63" s="1127"/>
      <c r="N63" s="1127"/>
      <c r="O63" s="1127"/>
    </row>
    <row r="64" spans="1:15" ht="15">
      <c r="A64" s="1123" t="s">
        <v>1147</v>
      </c>
      <c r="B64" s="1123" t="s">
        <v>1147</v>
      </c>
      <c r="C64" s="1123" t="s">
        <v>1147</v>
      </c>
      <c r="D64" s="1123" t="s">
        <v>1147</v>
      </c>
      <c r="E64" s="1123"/>
      <c r="J64" s="1127"/>
      <c r="K64" s="1127"/>
      <c r="L64" s="1127"/>
      <c r="M64" s="1127"/>
      <c r="N64" s="1127"/>
      <c r="O64" s="1127"/>
    </row>
    <row r="65" spans="1:15" ht="15">
      <c r="A65" s="1122" t="s">
        <v>1231</v>
      </c>
      <c r="B65" s="1123" t="s">
        <v>1147</v>
      </c>
      <c r="C65" s="1123" t="s">
        <v>1147</v>
      </c>
      <c r="D65" s="1123" t="s">
        <v>1147</v>
      </c>
      <c r="E65" s="1123"/>
      <c r="F65" s="1165" t="s">
        <v>1232</v>
      </c>
      <c r="G65" s="1165" t="s">
        <v>1233</v>
      </c>
      <c r="J65" s="1127" t="s">
        <v>1149</v>
      </c>
      <c r="K65" s="1127" t="s">
        <v>1150</v>
      </c>
      <c r="L65" s="1127"/>
      <c r="M65" s="1127"/>
      <c r="N65" s="1127"/>
      <c r="O65" s="1127"/>
    </row>
    <row r="66" spans="1:15" ht="15">
      <c r="A66" s="1150" t="s">
        <v>1234</v>
      </c>
      <c r="B66" s="1149">
        <v>1118</v>
      </c>
      <c r="C66" s="1149">
        <v>1118</v>
      </c>
      <c r="D66" s="1149">
        <v>0</v>
      </c>
      <c r="E66" s="1123"/>
      <c r="F66" s="1166">
        <f>B66/8*12</f>
        <v>1677</v>
      </c>
      <c r="G66" s="1166">
        <f>$F66*$R$11</f>
        <v>409.19836721399997</v>
      </c>
      <c r="J66" s="1127">
        <f>$G66*$J$9</f>
        <v>335.14449488696488</v>
      </c>
      <c r="K66" s="1127">
        <f>$K$9*G66</f>
        <v>74.05389752893646</v>
      </c>
      <c r="L66" s="1127"/>
      <c r="M66" s="1127"/>
      <c r="N66" s="1127"/>
      <c r="O66" s="1127"/>
    </row>
    <row r="67" spans="1:15" ht="15">
      <c r="A67" s="1150" t="s">
        <v>1235</v>
      </c>
      <c r="B67" s="1149">
        <v>-1167</v>
      </c>
      <c r="C67" s="1149">
        <v>0</v>
      </c>
      <c r="D67" s="1149">
        <v>-1167</v>
      </c>
      <c r="E67" s="1123"/>
      <c r="F67" s="1166"/>
      <c r="G67" s="1166"/>
      <c r="J67" s="1127">
        <f>$G67*$J$9</f>
        <v>0</v>
      </c>
      <c r="K67" s="1127">
        <f>$K$9*G67</f>
        <v>0</v>
      </c>
    </row>
    <row r="68" spans="1:15" ht="15">
      <c r="A68" s="1150" t="s">
        <v>1236</v>
      </c>
      <c r="B68" s="1164">
        <v>5997</v>
      </c>
      <c r="C68" s="1164">
        <v>5997</v>
      </c>
      <c r="D68" s="1164">
        <v>0</v>
      </c>
      <c r="E68" s="1123"/>
      <c r="F68" s="1167">
        <f t="shared" ref="F68:F69" si="17">B68/8*12</f>
        <v>8995.5</v>
      </c>
      <c r="G68" s="1167">
        <f>$F68*$R$11</f>
        <v>2194.9576101809998</v>
      </c>
      <c r="J68" s="1145">
        <f>$G68*$J$9</f>
        <v>1797.7294596038714</v>
      </c>
      <c r="K68" s="1145">
        <f>$K$9*G68</f>
        <v>397.22828576120929</v>
      </c>
    </row>
    <row r="69" spans="1:15" ht="15">
      <c r="A69" s="1122" t="s">
        <v>1237</v>
      </c>
      <c r="B69" s="1149">
        <v>5948</v>
      </c>
      <c r="C69" s="1149">
        <v>7115</v>
      </c>
      <c r="D69" s="1149">
        <v>-1167</v>
      </c>
      <c r="E69" s="1123"/>
      <c r="F69" s="1166">
        <f t="shared" si="17"/>
        <v>8922</v>
      </c>
      <c r="G69" s="1166">
        <f>$F69*$R$11</f>
        <v>2177.023155804</v>
      </c>
      <c r="J69" s="1127">
        <f>SUM(J66:J68)</f>
        <v>2132.8739544908362</v>
      </c>
      <c r="K69" s="1127">
        <f>SUM(K66:K68)</f>
        <v>471.28218329014578</v>
      </c>
    </row>
    <row r="70" spans="1:15" ht="15">
      <c r="A70" s="1123" t="s">
        <v>1147</v>
      </c>
      <c r="B70" s="1123" t="s">
        <v>1147</v>
      </c>
      <c r="C70" s="1123" t="s">
        <v>1147</v>
      </c>
      <c r="D70" s="1123" t="s">
        <v>1147</v>
      </c>
      <c r="E70" s="1123"/>
    </row>
    <row r="71" spans="1:15" ht="15">
      <c r="A71" s="1122" t="s">
        <v>1238</v>
      </c>
      <c r="B71" s="1168">
        <v>5992367</v>
      </c>
      <c r="C71" s="1168">
        <v>5982949</v>
      </c>
      <c r="D71" s="1168">
        <v>9418</v>
      </c>
      <c r="E71" s="1123"/>
    </row>
    <row r="72" spans="1:15" ht="15">
      <c r="A72" s="1123" t="s">
        <v>1147</v>
      </c>
      <c r="B72" s="1123" t="s">
        <v>1147</v>
      </c>
      <c r="C72" s="1123" t="s">
        <v>1147</v>
      </c>
      <c r="D72" s="1123" t="s">
        <v>1147</v>
      </c>
      <c r="E72" s="1123"/>
    </row>
    <row r="73" spans="1:15" ht="15">
      <c r="A73" s="1122" t="s">
        <v>1239</v>
      </c>
      <c r="B73" s="1123" t="s">
        <v>1147</v>
      </c>
      <c r="C73" s="1123" t="s">
        <v>1147</v>
      </c>
      <c r="D73" s="1123" t="s">
        <v>1147</v>
      </c>
      <c r="E73" s="1123"/>
    </row>
    <row r="74" spans="1:15" ht="15">
      <c r="A74" s="1150" t="s">
        <v>1240</v>
      </c>
      <c r="B74" s="1149">
        <v>-509</v>
      </c>
      <c r="C74" s="1149">
        <v>-509</v>
      </c>
      <c r="D74" s="1149">
        <v>0</v>
      </c>
      <c r="E74" s="1123"/>
    </row>
    <row r="75" spans="1:15" ht="15">
      <c r="A75" s="1150" t="s">
        <v>1241</v>
      </c>
      <c r="B75" s="1149">
        <v>-4558270</v>
      </c>
      <c r="C75" s="1149">
        <v>-4558270</v>
      </c>
      <c r="D75" s="1149">
        <v>0</v>
      </c>
      <c r="E75" s="1123"/>
    </row>
    <row r="76" spans="1:15" ht="15">
      <c r="A76" s="1150" t="s">
        <v>1242</v>
      </c>
      <c r="B76" s="1149">
        <v>1782319</v>
      </c>
      <c r="C76" s="1149">
        <v>1782319</v>
      </c>
      <c r="D76" s="1149">
        <v>0</v>
      </c>
      <c r="E76" s="1123"/>
    </row>
    <row r="77" spans="1:15" ht="15">
      <c r="A77" s="1150" t="s">
        <v>1243</v>
      </c>
      <c r="B77" s="1149">
        <v>-1118</v>
      </c>
      <c r="C77" s="1149">
        <v>-1118</v>
      </c>
      <c r="D77" s="1149">
        <v>0</v>
      </c>
      <c r="E77" s="1123"/>
    </row>
    <row r="78" spans="1:15" ht="15">
      <c r="A78" s="1150" t="s">
        <v>1244</v>
      </c>
      <c r="B78" s="1149">
        <v>15567</v>
      </c>
      <c r="C78" s="1149">
        <v>0</v>
      </c>
      <c r="D78" s="1149">
        <v>15567</v>
      </c>
      <c r="E78" s="1123"/>
    </row>
    <row r="79" spans="1:15" ht="15">
      <c r="A79" s="1150" t="s">
        <v>1245</v>
      </c>
      <c r="B79" s="1149">
        <v>-3017</v>
      </c>
      <c r="C79" s="1149">
        <v>-3017</v>
      </c>
      <c r="D79" s="1149">
        <v>0</v>
      </c>
      <c r="E79" s="1123"/>
    </row>
    <row r="80" spans="1:15" ht="15">
      <c r="A80" s="1150" t="s">
        <v>1246</v>
      </c>
      <c r="B80" s="1149">
        <v>20845</v>
      </c>
      <c r="C80" s="1149">
        <v>20845</v>
      </c>
      <c r="D80" s="1149">
        <v>0</v>
      </c>
      <c r="E80" s="1123"/>
    </row>
    <row r="81" spans="1:5" ht="15">
      <c r="A81" s="1150" t="s">
        <v>1247</v>
      </c>
      <c r="B81" s="1149">
        <v>-26139</v>
      </c>
      <c r="C81" s="1149">
        <v>-26139</v>
      </c>
      <c r="D81" s="1149">
        <v>0</v>
      </c>
      <c r="E81" s="1123"/>
    </row>
    <row r="82" spans="1:5" ht="15">
      <c r="A82" s="1150" t="s">
        <v>1248</v>
      </c>
      <c r="B82" s="1149">
        <v>-6616</v>
      </c>
      <c r="C82" s="1149">
        <v>-6616</v>
      </c>
      <c r="D82" s="1149">
        <v>0</v>
      </c>
      <c r="E82" s="1123"/>
    </row>
    <row r="83" spans="1:5" ht="15">
      <c r="A83" s="1150" t="s">
        <v>1249</v>
      </c>
      <c r="B83" s="1164">
        <v>-4379</v>
      </c>
      <c r="C83" s="1164">
        <v>-4379</v>
      </c>
      <c r="D83" s="1164">
        <v>0</v>
      </c>
      <c r="E83" s="1123"/>
    </row>
    <row r="84" spans="1:5" ht="15">
      <c r="A84" s="1122" t="s">
        <v>1250</v>
      </c>
      <c r="B84" s="1149">
        <v>-2781317</v>
      </c>
      <c r="C84" s="1149">
        <v>-2796884</v>
      </c>
      <c r="D84" s="1149">
        <v>15567</v>
      </c>
      <c r="E84" s="1123"/>
    </row>
    <row r="85" spans="1:5" ht="15">
      <c r="A85" s="1123" t="s">
        <v>1147</v>
      </c>
      <c r="B85" s="1123" t="s">
        <v>1147</v>
      </c>
      <c r="C85" s="1123" t="s">
        <v>1147</v>
      </c>
      <c r="D85" s="1123" t="s">
        <v>1147</v>
      </c>
      <c r="E85" s="1123"/>
    </row>
    <row r="86" spans="1:5" ht="15">
      <c r="A86" s="1122" t="s">
        <v>1251</v>
      </c>
      <c r="B86" s="1168">
        <v>3211051</v>
      </c>
      <c r="C86" s="1168">
        <v>3186066</v>
      </c>
      <c r="D86" s="1168">
        <v>24985</v>
      </c>
      <c r="E86" s="1123"/>
    </row>
    <row r="87" spans="1:5" ht="15">
      <c r="A87" s="1123" t="s">
        <v>1147</v>
      </c>
      <c r="B87" s="1123" t="s">
        <v>1147</v>
      </c>
      <c r="C87" s="1123" t="s">
        <v>1147</v>
      </c>
      <c r="D87" s="1123" t="s">
        <v>1147</v>
      </c>
      <c r="E87" s="1123"/>
    </row>
    <row r="88" spans="1:5" ht="15">
      <c r="A88" s="1122" t="s">
        <v>1252</v>
      </c>
      <c r="B88" s="1149">
        <v>0</v>
      </c>
      <c r="C88" s="1149">
        <v>0</v>
      </c>
      <c r="D88" s="1149">
        <v>0</v>
      </c>
      <c r="E88" s="1123"/>
    </row>
    <row r="89" spans="1:5" ht="15">
      <c r="A89" s="1123" t="s">
        <v>1147</v>
      </c>
      <c r="B89" s="1123" t="s">
        <v>1147</v>
      </c>
      <c r="C89" s="1123" t="s">
        <v>1147</v>
      </c>
      <c r="D89" s="1123" t="s">
        <v>1147</v>
      </c>
      <c r="E89" s="1123"/>
    </row>
    <row r="90" spans="1:5" ht="15.75" thickBot="1">
      <c r="A90" s="1122" t="s">
        <v>1253</v>
      </c>
      <c r="B90" s="1169">
        <v>3211051</v>
      </c>
      <c r="C90" s="1169">
        <v>3186066</v>
      </c>
      <c r="D90" s="1169">
        <v>24985</v>
      </c>
      <c r="E90" s="1123"/>
    </row>
    <row r="91" spans="1:5" ht="15.75" thickTop="1">
      <c r="A91" s="1123" t="s">
        <v>1147</v>
      </c>
      <c r="B91" s="1123" t="s">
        <v>1147</v>
      </c>
      <c r="C91" s="1123" t="s">
        <v>1147</v>
      </c>
      <c r="D91" s="1123" t="s">
        <v>1147</v>
      </c>
      <c r="E91" s="1123"/>
    </row>
    <row r="92" spans="1:5" ht="15">
      <c r="A92" s="1170" t="s">
        <v>1254</v>
      </c>
      <c r="B92" s="1171" t="s">
        <v>1255</v>
      </c>
      <c r="C92" s="1172">
        <v>0.21</v>
      </c>
      <c r="D92" s="1172">
        <v>0.21</v>
      </c>
      <c r="E92" s="1123"/>
    </row>
    <row r="93" spans="1:5" ht="15">
      <c r="A93" s="1123" t="s">
        <v>1147</v>
      </c>
      <c r="B93" s="1123" t="s">
        <v>1147</v>
      </c>
      <c r="C93" s="1123" t="s">
        <v>1147</v>
      </c>
      <c r="D93" s="1123" t="s">
        <v>1147</v>
      </c>
      <c r="E93" s="1123"/>
    </row>
    <row r="94" spans="1:5" ht="15">
      <c r="A94" s="1122" t="s">
        <v>1256</v>
      </c>
      <c r="B94" s="1149">
        <v>674321</v>
      </c>
      <c r="C94" s="1149">
        <v>669074</v>
      </c>
      <c r="D94" s="1149">
        <v>5247</v>
      </c>
      <c r="E94" s="1123"/>
    </row>
    <row r="95" spans="1:5" ht="15">
      <c r="A95" s="1123" t="s">
        <v>1147</v>
      </c>
      <c r="B95" s="1123" t="s">
        <v>1147</v>
      </c>
      <c r="C95" s="1123" t="s">
        <v>1147</v>
      </c>
      <c r="D95" s="1123" t="s">
        <v>1147</v>
      </c>
      <c r="E95" s="1123"/>
    </row>
    <row r="96" spans="1:5" ht="15">
      <c r="A96" s="1122" t="s">
        <v>1257</v>
      </c>
      <c r="B96" s="1123" t="s">
        <v>1147</v>
      </c>
      <c r="C96" s="1123" t="s">
        <v>1147</v>
      </c>
      <c r="D96" s="1123" t="s">
        <v>1147</v>
      </c>
      <c r="E96" s="1123"/>
    </row>
    <row r="97" spans="1:5" ht="15">
      <c r="A97" s="1122" t="s">
        <v>1258</v>
      </c>
      <c r="B97" s="1149">
        <v>0</v>
      </c>
      <c r="C97" s="1149">
        <v>0</v>
      </c>
      <c r="D97" s="1149">
        <v>0</v>
      </c>
      <c r="E97" s="1123"/>
    </row>
    <row r="98" spans="1:5" ht="15">
      <c r="A98" s="1123" t="s">
        <v>1147</v>
      </c>
      <c r="B98" s="1123" t="s">
        <v>1147</v>
      </c>
      <c r="C98" s="1123" t="s">
        <v>1147</v>
      </c>
      <c r="D98" s="1123" t="s">
        <v>1147</v>
      </c>
      <c r="E98" s="1123"/>
    </row>
    <row r="99" spans="1:5" ht="15">
      <c r="A99" s="1122" t="s">
        <v>1259</v>
      </c>
      <c r="B99" s="1149">
        <v>0</v>
      </c>
      <c r="C99" s="1149">
        <v>0</v>
      </c>
      <c r="D99" s="1149">
        <v>0</v>
      </c>
      <c r="E99" s="1123"/>
    </row>
    <row r="100" spans="1:5" ht="15">
      <c r="A100" s="1123" t="s">
        <v>1147</v>
      </c>
      <c r="B100" s="1123" t="s">
        <v>1147</v>
      </c>
      <c r="C100" s="1123" t="s">
        <v>1147</v>
      </c>
      <c r="D100" s="1123" t="s">
        <v>1147</v>
      </c>
      <c r="E100" s="1123"/>
    </row>
    <row r="101" spans="1:5" ht="15">
      <c r="A101" s="1122" t="s">
        <v>1260</v>
      </c>
      <c r="B101" s="1168">
        <v>674321</v>
      </c>
      <c r="C101" s="1168">
        <v>669074</v>
      </c>
      <c r="D101" s="1168">
        <v>5247</v>
      </c>
      <c r="E101" s="1123"/>
    </row>
    <row r="102" spans="1:5" ht="15">
      <c r="A102" s="1123" t="s">
        <v>1147</v>
      </c>
      <c r="B102" s="1123" t="s">
        <v>1147</v>
      </c>
      <c r="C102" s="1123" t="s">
        <v>1147</v>
      </c>
      <c r="D102" s="1123" t="s">
        <v>1147</v>
      </c>
      <c r="E102" s="1123"/>
    </row>
    <row r="103" spans="1:5" ht="15">
      <c r="A103" s="1122" t="s">
        <v>1261</v>
      </c>
      <c r="B103" s="1123" t="s">
        <v>1147</v>
      </c>
      <c r="C103" s="1123" t="s">
        <v>1147</v>
      </c>
      <c r="D103" s="1123" t="s">
        <v>1147</v>
      </c>
      <c r="E103" s="1123"/>
    </row>
    <row r="104" spans="1:5" ht="15">
      <c r="A104" s="1150" t="s">
        <v>1262</v>
      </c>
      <c r="B104" s="1164">
        <v>0</v>
      </c>
      <c r="C104" s="1164">
        <v>0</v>
      </c>
      <c r="D104" s="1164">
        <v>0</v>
      </c>
      <c r="E104" s="1123"/>
    </row>
    <row r="105" spans="1:5" ht="15">
      <c r="A105" s="1122" t="s">
        <v>1263</v>
      </c>
      <c r="B105" s="1149">
        <v>0</v>
      </c>
      <c r="C105" s="1149">
        <v>0</v>
      </c>
      <c r="D105" s="1149">
        <v>0</v>
      </c>
      <c r="E105" s="1123"/>
    </row>
    <row r="106" spans="1:5" ht="15">
      <c r="A106" s="1123" t="s">
        <v>1147</v>
      </c>
      <c r="B106" s="1123" t="s">
        <v>1147</v>
      </c>
      <c r="C106" s="1123" t="s">
        <v>1147</v>
      </c>
      <c r="D106" s="1123" t="s">
        <v>1147</v>
      </c>
      <c r="E106" s="1123"/>
    </row>
    <row r="107" spans="1:5" ht="15">
      <c r="A107" s="1122" t="s">
        <v>1264</v>
      </c>
      <c r="B107" s="1123" t="s">
        <v>1147</v>
      </c>
      <c r="C107" s="1123" t="s">
        <v>1147</v>
      </c>
      <c r="D107" s="1123" t="s">
        <v>1147</v>
      </c>
      <c r="E107" s="1123"/>
    </row>
    <row r="108" spans="1:5" ht="15">
      <c r="A108" s="1150" t="s">
        <v>1265</v>
      </c>
      <c r="B108" s="1149">
        <v>1</v>
      </c>
      <c r="C108" s="1149">
        <v>1</v>
      </c>
      <c r="D108" s="1149">
        <v>0</v>
      </c>
      <c r="E108" s="1123"/>
    </row>
    <row r="109" spans="1:5" ht="15">
      <c r="A109" s="1150" t="s">
        <v>1266</v>
      </c>
      <c r="B109" s="1164">
        <v>13480</v>
      </c>
      <c r="C109" s="1164">
        <v>13480</v>
      </c>
      <c r="D109" s="1164">
        <v>0</v>
      </c>
      <c r="E109" s="1123"/>
    </row>
    <row r="110" spans="1:5" ht="15">
      <c r="A110" s="1122" t="s">
        <v>1267</v>
      </c>
      <c r="B110" s="1149">
        <v>13481</v>
      </c>
      <c r="C110" s="1149">
        <v>13481</v>
      </c>
      <c r="D110" s="1149">
        <v>0</v>
      </c>
      <c r="E110" s="1123"/>
    </row>
    <row r="111" spans="1:5" ht="15">
      <c r="A111" s="1123" t="s">
        <v>1147</v>
      </c>
      <c r="B111" s="1123" t="s">
        <v>1147</v>
      </c>
      <c r="C111" s="1123" t="s">
        <v>1147</v>
      </c>
      <c r="D111" s="1123" t="s">
        <v>1147</v>
      </c>
      <c r="E111" s="1123"/>
    </row>
    <row r="112" spans="1:5" ht="15.75" thickBot="1">
      <c r="A112" s="1122" t="s">
        <v>1268</v>
      </c>
      <c r="B112" s="1173">
        <v>687802</v>
      </c>
      <c r="C112" s="1173">
        <v>682555</v>
      </c>
      <c r="D112" s="1173">
        <v>5247</v>
      </c>
      <c r="E112" s="1123"/>
    </row>
    <row r="113" spans="1:5" ht="15">
      <c r="A113" s="1123" t="s">
        <v>1147</v>
      </c>
      <c r="B113" s="1123" t="s">
        <v>1147</v>
      </c>
      <c r="C113" s="1123" t="s">
        <v>1147</v>
      </c>
      <c r="D113" s="1123" t="s">
        <v>1147</v>
      </c>
      <c r="E113" s="1123"/>
    </row>
    <row r="114" spans="1:5" ht="15">
      <c r="A114" s="1122" t="s">
        <v>1269</v>
      </c>
      <c r="B114" s="1123" t="s">
        <v>1147</v>
      </c>
      <c r="C114" s="1123" t="s">
        <v>1147</v>
      </c>
      <c r="D114" s="1123" t="s">
        <v>1147</v>
      </c>
      <c r="E114" s="1123"/>
    </row>
    <row r="115" spans="1:5" ht="15">
      <c r="A115" s="1150" t="s">
        <v>1270</v>
      </c>
      <c r="B115" s="1149">
        <v>-5073089</v>
      </c>
      <c r="C115" s="1149">
        <v>-5104365</v>
      </c>
      <c r="D115" s="1149">
        <v>31276</v>
      </c>
      <c r="E115" s="1123"/>
    </row>
    <row r="116" spans="1:5" ht="15">
      <c r="A116" s="1150" t="s">
        <v>1271</v>
      </c>
      <c r="B116" s="1149">
        <v>166</v>
      </c>
      <c r="C116" s="1149">
        <v>166</v>
      </c>
      <c r="D116" s="1149">
        <v>0</v>
      </c>
      <c r="E116" s="1123"/>
    </row>
    <row r="117" spans="1:5" ht="15">
      <c r="A117" s="1150" t="s">
        <v>1272</v>
      </c>
      <c r="B117" s="1164">
        <v>5618954</v>
      </c>
      <c r="C117" s="1164">
        <v>5653358</v>
      </c>
      <c r="D117" s="1164">
        <v>-34404</v>
      </c>
      <c r="E117" s="1123"/>
    </row>
    <row r="118" spans="1:5" ht="15.75" thickBot="1">
      <c r="A118" s="1122" t="s">
        <v>1273</v>
      </c>
      <c r="B118" s="1174">
        <v>546031</v>
      </c>
      <c r="C118" s="1174">
        <v>549159</v>
      </c>
      <c r="D118" s="1174">
        <v>-3128</v>
      </c>
      <c r="E118" s="1123"/>
    </row>
    <row r="119" spans="1:5" ht="15">
      <c r="A119" s="1123" t="s">
        <v>1147</v>
      </c>
      <c r="B119" s="1123" t="s">
        <v>1147</v>
      </c>
      <c r="C119" s="1123" t="s">
        <v>1147</v>
      </c>
      <c r="D119" s="1123" t="s">
        <v>1147</v>
      </c>
      <c r="E119" s="1123"/>
    </row>
    <row r="120" spans="1:5" ht="15">
      <c r="A120" s="1122" t="s">
        <v>1274</v>
      </c>
      <c r="B120" s="1149">
        <v>0</v>
      </c>
      <c r="C120" s="1149">
        <v>0</v>
      </c>
      <c r="D120" s="1149">
        <v>0</v>
      </c>
      <c r="E120" s="1123"/>
    </row>
    <row r="121" spans="1:5" ht="15">
      <c r="A121" s="1123" t="s">
        <v>1147</v>
      </c>
      <c r="B121" s="1123" t="s">
        <v>1147</v>
      </c>
      <c r="C121" s="1123" t="s">
        <v>1147</v>
      </c>
      <c r="D121" s="1123" t="s">
        <v>1147</v>
      </c>
      <c r="E121" s="1123"/>
    </row>
    <row r="122" spans="1:5" ht="15.75" thickBot="1">
      <c r="A122" s="1122" t="s">
        <v>1275</v>
      </c>
      <c r="B122" s="1173">
        <v>1233833</v>
      </c>
      <c r="C122" s="1173">
        <v>1231714</v>
      </c>
      <c r="D122" s="1173">
        <v>2119</v>
      </c>
      <c r="E122" s="1123"/>
    </row>
    <row r="123" spans="1:5" ht="15">
      <c r="A123" s="1123" t="s">
        <v>1147</v>
      </c>
      <c r="B123" s="1123" t="s">
        <v>1147</v>
      </c>
      <c r="C123" s="1123" t="s">
        <v>1147</v>
      </c>
      <c r="D123" s="1123" t="s">
        <v>1147</v>
      </c>
      <c r="E123" s="1123"/>
    </row>
    <row r="124" spans="1:5" ht="15">
      <c r="A124" s="1122" t="s">
        <v>1276</v>
      </c>
      <c r="B124" s="1123" t="s">
        <v>1147</v>
      </c>
      <c r="C124" s="1123" t="s">
        <v>1147</v>
      </c>
      <c r="D124" s="1123" t="s">
        <v>1147</v>
      </c>
      <c r="E124" s="1123"/>
    </row>
    <row r="125" spans="1:5" ht="15">
      <c r="A125" s="1150" t="s">
        <v>1277</v>
      </c>
      <c r="B125" s="1149">
        <v>149304</v>
      </c>
      <c r="C125" s="1149">
        <v>186808</v>
      </c>
      <c r="D125" s="1149">
        <v>-37504</v>
      </c>
      <c r="E125" s="1123"/>
    </row>
    <row r="126" spans="1:5" ht="15">
      <c r="A126" s="1150" t="s">
        <v>1278</v>
      </c>
      <c r="B126" s="1164">
        <v>117582</v>
      </c>
      <c r="C126" s="1164">
        <v>118255</v>
      </c>
      <c r="D126" s="1164">
        <v>-673</v>
      </c>
      <c r="E126" s="1123"/>
    </row>
    <row r="127" spans="1:5" ht="15">
      <c r="A127" s="1122" t="s">
        <v>1279</v>
      </c>
      <c r="B127" s="1149">
        <v>266886</v>
      </c>
      <c r="C127" s="1149">
        <v>305063</v>
      </c>
      <c r="D127" s="1149">
        <v>-38177</v>
      </c>
      <c r="E127" s="1123"/>
    </row>
    <row r="128" spans="1:5" ht="15">
      <c r="A128" s="1123" t="s">
        <v>1147</v>
      </c>
      <c r="B128" s="1123" t="s">
        <v>1147</v>
      </c>
      <c r="C128" s="1123" t="s">
        <v>1147</v>
      </c>
      <c r="D128" s="1123" t="s">
        <v>1147</v>
      </c>
      <c r="E128" s="1123"/>
    </row>
    <row r="129" spans="1:5" ht="15.75" thickBot="1">
      <c r="A129" s="1170" t="s">
        <v>1280</v>
      </c>
      <c r="B129" s="1169">
        <v>1500719</v>
      </c>
      <c r="C129" s="1169">
        <v>1536777</v>
      </c>
      <c r="D129" s="1169">
        <v>-36058</v>
      </c>
      <c r="E129" s="1123"/>
    </row>
    <row r="130" spans="1:5" ht="15.75" thickTop="1">
      <c r="A130" s="1123" t="s">
        <v>1147</v>
      </c>
      <c r="B130" s="1123" t="s">
        <v>1147</v>
      </c>
      <c r="C130" s="1123" t="s">
        <v>1147</v>
      </c>
      <c r="D130" s="1123" t="s">
        <v>1147</v>
      </c>
      <c r="E130" s="1123"/>
    </row>
    <row r="131" spans="1:5" ht="15">
      <c r="A131" s="1170" t="s">
        <v>1281</v>
      </c>
      <c r="B131" s="1172">
        <v>0.244587</v>
      </c>
      <c r="C131" s="1172">
        <v>0.24937000000000001</v>
      </c>
      <c r="D131" s="1172">
        <v>1.3394999999999999</v>
      </c>
      <c r="E131" s="1123"/>
    </row>
  </sheetData>
  <mergeCells count="8">
    <mergeCell ref="A49:E49"/>
    <mergeCell ref="A50:E50"/>
    <mergeCell ref="A51:E51"/>
    <mergeCell ref="C6:H6"/>
    <mergeCell ref="C7:H7"/>
    <mergeCell ref="J11:K11"/>
    <mergeCell ref="M11:N11"/>
    <mergeCell ref="A48:E48"/>
  </mergeCells>
  <pageMargins left="0.7" right="0.7" top="0.75" bottom="0.75" header="0.3" footer="0.3"/>
  <pageSetup orientation="portrait" r:id="rId1"/>
  <customProperties>
    <customPr name="_pios_id" r:id="rId2"/>
  </customProperties>
  <drawing r:id="rId3"/>
  <legacy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FB91-DAC3-4A5B-984E-A5DBAB0761CA}">
  <sheetPr>
    <tabColor rgb="FFFFC000"/>
  </sheetPr>
  <dimension ref="A1:E7"/>
  <sheetViews>
    <sheetView workbookViewId="0">
      <selection activeCell="K18" sqref="K18"/>
    </sheetView>
  </sheetViews>
  <sheetFormatPr defaultColWidth="9.21875" defaultRowHeight="15"/>
  <cols>
    <col min="1" max="1" width="9.21875" style="1123"/>
    <col min="2" max="2" width="15.6640625" style="1146" bestFit="1" customWidth="1"/>
    <col min="3" max="3" width="9.21875" style="1123"/>
    <col min="4" max="4" width="11.77734375" style="1123" bestFit="1" customWidth="1"/>
    <col min="5" max="5" width="14.109375" style="1123" bestFit="1" customWidth="1"/>
    <col min="6" max="16384" width="9.21875" style="1123"/>
  </cols>
  <sheetData>
    <row r="1" spans="1:5">
      <c r="A1" s="1123" t="s">
        <v>1282</v>
      </c>
    </row>
    <row r="2" spans="1:5">
      <c r="A2" s="1123" t="s">
        <v>1283</v>
      </c>
    </row>
    <row r="4" spans="1:5">
      <c r="D4" s="1175" t="s">
        <v>1284</v>
      </c>
      <c r="E4" s="1175" t="s">
        <v>1285</v>
      </c>
    </row>
    <row r="5" spans="1:5">
      <c r="B5" s="1146">
        <v>-87798</v>
      </c>
      <c r="D5" s="1176">
        <v>0.18097310122014301</v>
      </c>
      <c r="E5" s="1176">
        <v>0.81902696036832701</v>
      </c>
    </row>
    <row r="6" spans="1:5">
      <c r="A6" s="1123" t="s">
        <v>1286</v>
      </c>
      <c r="B6" s="1146">
        <v>50</v>
      </c>
    </row>
    <row r="7" spans="1:5">
      <c r="B7" s="1177">
        <f>B5/B6</f>
        <v>-1755.96</v>
      </c>
      <c r="D7" s="1146">
        <f>B7*D5</f>
        <v>-317.78152681852231</v>
      </c>
      <c r="E7" s="1146">
        <f>B7*E5</f>
        <v>-1438.1785813283675</v>
      </c>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U113"/>
  <sheetViews>
    <sheetView zoomScale="130" zoomScaleNormal="130" workbookViewId="0"/>
  </sheetViews>
  <sheetFormatPr defaultColWidth="8.88671875" defaultRowHeight="12.75"/>
  <cols>
    <col min="1" max="1" width="6" style="25" customWidth="1"/>
    <col min="2" max="2" width="1.44140625" style="25" customWidth="1"/>
    <col min="3" max="3" width="36" style="25" customWidth="1"/>
    <col min="4" max="4" width="13.77734375" style="25" customWidth="1"/>
    <col min="5" max="5" width="17.5546875" style="25" customWidth="1"/>
    <col min="6" max="6" width="13.109375" style="25" customWidth="1"/>
    <col min="7" max="7" width="14.44140625" style="25" customWidth="1"/>
    <col min="8" max="8" width="16.33203125" style="25" customWidth="1"/>
    <col min="9" max="9" width="13.77734375" style="25" customWidth="1"/>
    <col min="10" max="10" width="14.44140625" style="25" customWidth="1"/>
    <col min="11" max="11" width="13.5546875" style="25" customWidth="1"/>
    <col min="12" max="13" width="15.77734375" style="25" customWidth="1"/>
    <col min="14" max="15" width="14.44140625" style="25" customWidth="1"/>
    <col min="16" max="16" width="12.77734375" style="25" customWidth="1"/>
    <col min="17" max="17" width="13.88671875" style="25" customWidth="1"/>
    <col min="18" max="18" width="9.33203125" style="25" customWidth="1"/>
    <col min="19" max="19" width="13" style="25" customWidth="1"/>
    <col min="20" max="20" width="11.33203125" style="53" bestFit="1" customWidth="1"/>
    <col min="21" max="16384" width="8.88671875" style="25"/>
  </cols>
  <sheetData>
    <row r="1" spans="1:21">
      <c r="Q1" s="57"/>
    </row>
    <row r="2" spans="1:21">
      <c r="Q2" s="57"/>
    </row>
    <row r="4" spans="1:21">
      <c r="Q4" s="57"/>
    </row>
    <row r="5" spans="1:21">
      <c r="D5" s="19"/>
      <c r="E5" s="19"/>
      <c r="F5" s="19"/>
      <c r="G5" s="20" t="s">
        <v>281</v>
      </c>
      <c r="H5" s="19"/>
      <c r="I5" s="19"/>
      <c r="J5" s="19"/>
      <c r="K5" s="24"/>
      <c r="L5" s="58"/>
      <c r="M5" s="59"/>
      <c r="N5" s="59"/>
      <c r="O5" s="59"/>
      <c r="P5" s="59"/>
      <c r="Q5" s="59"/>
      <c r="R5" s="26"/>
      <c r="S5" s="26" t="s">
        <v>945</v>
      </c>
      <c r="T5" s="745"/>
      <c r="U5" s="26"/>
    </row>
    <row r="6" spans="1:21">
      <c r="D6" s="19"/>
      <c r="E6" s="22" t="s">
        <v>10</v>
      </c>
      <c r="F6" s="22"/>
      <c r="G6" s="20" t="s">
        <v>280</v>
      </c>
      <c r="H6" s="22"/>
      <c r="I6" s="22"/>
      <c r="J6" s="22"/>
      <c r="K6" s="24"/>
      <c r="P6" s="26"/>
      <c r="Q6" s="24"/>
      <c r="R6" s="26"/>
      <c r="S6" s="61"/>
      <c r="T6" s="745"/>
      <c r="U6" s="26"/>
    </row>
    <row r="7" spans="1:21">
      <c r="C7" s="26"/>
      <c r="D7" s="26"/>
      <c r="E7" s="26"/>
      <c r="F7" s="26"/>
      <c r="G7" s="294" t="str">
        <f>+'Attachment H'!D5</f>
        <v>Gridliance High Plains LLC</v>
      </c>
      <c r="H7" s="26"/>
      <c r="I7" s="26"/>
      <c r="J7" s="26"/>
      <c r="K7" s="26"/>
      <c r="P7" s="26"/>
      <c r="Q7" s="26"/>
      <c r="R7" s="26"/>
      <c r="S7" s="60"/>
      <c r="T7" s="745"/>
      <c r="U7" s="26"/>
    </row>
    <row r="8" spans="1:21">
      <c r="A8" s="20"/>
      <c r="C8" s="26"/>
      <c r="D8" s="26"/>
      <c r="E8" s="26"/>
      <c r="F8" s="26"/>
      <c r="H8" s="26"/>
      <c r="I8" s="26"/>
      <c r="J8" s="26"/>
      <c r="K8" s="26"/>
      <c r="L8" s="26"/>
      <c r="M8" s="26"/>
      <c r="N8" s="26"/>
      <c r="O8" s="26"/>
      <c r="P8" s="26"/>
      <c r="Q8" s="26"/>
      <c r="R8" s="26"/>
      <c r="S8" s="60"/>
      <c r="T8" s="745"/>
      <c r="U8" s="26"/>
    </row>
    <row r="9" spans="1:21">
      <c r="A9" s="20"/>
      <c r="C9" s="26"/>
      <c r="D9" s="26"/>
      <c r="E9" s="26"/>
      <c r="F9" s="26"/>
      <c r="G9" s="62"/>
      <c r="H9" s="26"/>
      <c r="I9" s="26"/>
      <c r="J9" s="26"/>
      <c r="K9" s="26"/>
      <c r="L9" s="26"/>
      <c r="M9" s="26"/>
      <c r="N9" s="26"/>
      <c r="O9" s="26"/>
      <c r="P9" s="26"/>
      <c r="Q9" s="26"/>
      <c r="R9" s="26"/>
      <c r="S9" s="60"/>
      <c r="T9" s="745"/>
      <c r="U9" s="26"/>
    </row>
    <row r="10" spans="1:21">
      <c r="A10" s="20"/>
      <c r="C10" s="26" t="s">
        <v>509</v>
      </c>
      <c r="D10" s="26"/>
      <c r="E10" s="26"/>
      <c r="F10" s="26"/>
      <c r="G10" s="62"/>
      <c r="H10" s="26"/>
      <c r="I10" s="26"/>
      <c r="J10" s="26"/>
      <c r="K10" s="26"/>
      <c r="L10" s="26"/>
      <c r="M10" s="26"/>
      <c r="N10" s="26"/>
      <c r="O10" s="26"/>
      <c r="P10" s="26"/>
      <c r="Q10" s="26"/>
      <c r="R10" s="26"/>
      <c r="S10" s="60"/>
      <c r="T10" s="745"/>
      <c r="U10" s="26"/>
    </row>
    <row r="11" spans="1:21">
      <c r="A11" s="20"/>
      <c r="C11" s="26"/>
      <c r="D11" s="26"/>
      <c r="E11" s="26"/>
      <c r="F11" s="26"/>
      <c r="G11" s="62"/>
      <c r="L11" s="26"/>
      <c r="M11" s="26"/>
      <c r="N11" s="26"/>
      <c r="O11" s="26"/>
      <c r="P11" s="26"/>
      <c r="Q11" s="26"/>
      <c r="R11" s="26"/>
      <c r="S11" s="26"/>
      <c r="T11" s="544"/>
      <c r="U11" s="26"/>
    </row>
    <row r="12" spans="1:21">
      <c r="A12" s="20"/>
      <c r="C12" s="26"/>
      <c r="D12" s="26"/>
      <c r="E12" s="26"/>
      <c r="F12" s="26"/>
      <c r="G12" s="26"/>
      <c r="L12" s="63"/>
      <c r="M12" s="63"/>
      <c r="N12" s="63"/>
      <c r="O12" s="63"/>
      <c r="P12" s="26"/>
      <c r="Q12" s="26"/>
      <c r="R12" s="26"/>
      <c r="S12" s="26"/>
      <c r="T12" s="544"/>
      <c r="U12" s="26"/>
    </row>
    <row r="13" spans="1:21">
      <c r="C13" s="64" t="s">
        <v>11</v>
      </c>
      <c r="D13" s="64"/>
      <c r="E13" s="64" t="s">
        <v>12</v>
      </c>
      <c r="F13" s="64"/>
      <c r="I13" s="64" t="s">
        <v>13</v>
      </c>
      <c r="L13" s="65" t="s">
        <v>14</v>
      </c>
      <c r="M13" s="65"/>
      <c r="N13" s="65"/>
      <c r="O13" s="65"/>
      <c r="P13" s="22"/>
      <c r="Q13" s="65"/>
      <c r="R13" s="22"/>
      <c r="S13" s="65"/>
      <c r="U13" s="66"/>
    </row>
    <row r="14" spans="1:21">
      <c r="C14" s="66"/>
      <c r="D14" s="66"/>
      <c r="E14" s="67" t="s">
        <v>507</v>
      </c>
      <c r="F14" s="67"/>
      <c r="I14" s="22"/>
      <c r="P14" s="22"/>
      <c r="R14" s="22"/>
      <c r="S14" s="64"/>
      <c r="T14" s="121"/>
      <c r="U14" s="66"/>
    </row>
    <row r="15" spans="1:21">
      <c r="A15" s="20" t="s">
        <v>16</v>
      </c>
      <c r="C15" s="66"/>
      <c r="D15" s="66"/>
      <c r="E15" s="68" t="s">
        <v>26</v>
      </c>
      <c r="F15" s="68"/>
      <c r="I15" s="69" t="s">
        <v>25</v>
      </c>
      <c r="L15" s="69" t="s">
        <v>22</v>
      </c>
      <c r="M15" s="69"/>
      <c r="N15" s="69"/>
      <c r="O15" s="69"/>
      <c r="P15" s="22"/>
      <c r="R15" s="26"/>
      <c r="S15" s="70"/>
      <c r="T15" s="121"/>
      <c r="U15" s="66"/>
    </row>
    <row r="16" spans="1:21">
      <c r="A16" s="20" t="s">
        <v>18</v>
      </c>
      <c r="C16" s="71"/>
      <c r="D16" s="71"/>
      <c r="E16" s="22"/>
      <c r="F16" s="22"/>
      <c r="I16" s="22"/>
      <c r="L16" s="22"/>
      <c r="M16" s="22"/>
      <c r="N16" s="22"/>
      <c r="O16" s="22"/>
      <c r="P16" s="22"/>
      <c r="Q16" s="22"/>
      <c r="R16" s="26"/>
      <c r="S16" s="22"/>
      <c r="U16" s="66"/>
    </row>
    <row r="17" spans="1:21">
      <c r="A17" s="72"/>
      <c r="C17" s="66"/>
      <c r="D17" s="66"/>
      <c r="E17" s="22"/>
      <c r="F17" s="22"/>
      <c r="I17" s="22"/>
      <c r="L17" s="22"/>
      <c r="M17" s="22"/>
      <c r="N17" s="22"/>
      <c r="O17" s="22"/>
      <c r="P17" s="22"/>
      <c r="Q17" s="22"/>
      <c r="R17" s="26"/>
      <c r="S17" s="22"/>
      <c r="U17" s="66"/>
    </row>
    <row r="18" spans="1:21">
      <c r="A18" s="23">
        <v>1</v>
      </c>
      <c r="C18" s="66" t="s">
        <v>210</v>
      </c>
      <c r="D18" s="66"/>
      <c r="E18" s="73" t="s">
        <v>3</v>
      </c>
      <c r="F18" s="23"/>
      <c r="I18" s="53">
        <f>+'Attachment H'!I64+'Attachment H'!I93</f>
        <v>18169096.139999993</v>
      </c>
      <c r="P18" s="22"/>
      <c r="Q18" s="22"/>
      <c r="R18" s="26"/>
      <c r="S18" s="22"/>
      <c r="U18" s="66"/>
    </row>
    <row r="19" spans="1:21">
      <c r="A19" s="23">
        <v>2</v>
      </c>
      <c r="C19" s="66" t="s">
        <v>211</v>
      </c>
      <c r="D19" s="66"/>
      <c r="E19" s="73" t="s">
        <v>718</v>
      </c>
      <c r="F19" s="23"/>
      <c r="I19" s="53">
        <f>+'Attachment H'!I80+'Attachment H'!I93+'Attachment H'!I95</f>
        <v>15757382.639999993</v>
      </c>
      <c r="P19" s="22"/>
      <c r="Q19" s="22"/>
      <c r="R19" s="26"/>
      <c r="S19" s="22"/>
      <c r="U19" s="66"/>
    </row>
    <row r="20" spans="1:21">
      <c r="A20" s="23"/>
      <c r="E20" s="73"/>
      <c r="F20" s="23"/>
      <c r="P20" s="22"/>
      <c r="Q20" s="22"/>
      <c r="R20" s="26"/>
      <c r="S20" s="22"/>
      <c r="U20" s="66"/>
    </row>
    <row r="21" spans="1:21">
      <c r="A21" s="23"/>
      <c r="C21" s="66" t="s">
        <v>212</v>
      </c>
      <c r="D21" s="66"/>
      <c r="E21" s="73"/>
      <c r="F21" s="23"/>
      <c r="I21" s="22"/>
      <c r="L21" s="22"/>
      <c r="M21" s="22"/>
      <c r="N21" s="22"/>
      <c r="O21" s="22"/>
      <c r="P21" s="22"/>
      <c r="Q21" s="22"/>
      <c r="R21" s="22"/>
      <c r="S21" s="22"/>
      <c r="U21" s="66"/>
    </row>
    <row r="22" spans="1:21">
      <c r="A22" s="23">
        <v>3</v>
      </c>
      <c r="C22" s="66" t="s">
        <v>213</v>
      </c>
      <c r="D22" s="66"/>
      <c r="E22" s="73" t="s">
        <v>4</v>
      </c>
      <c r="F22" s="23"/>
      <c r="I22" s="754">
        <f>+'Attachment H'!I134</f>
        <v>628033.70614931989</v>
      </c>
      <c r="P22" s="22"/>
      <c r="Q22" s="22"/>
      <c r="R22" s="22"/>
      <c r="S22" s="22"/>
      <c r="U22" s="66"/>
    </row>
    <row r="23" spans="1:21">
      <c r="A23" s="23">
        <v>4</v>
      </c>
      <c r="C23" s="66" t="s">
        <v>214</v>
      </c>
      <c r="D23" s="66"/>
      <c r="E23" s="73" t="s">
        <v>215</v>
      </c>
      <c r="F23" s="23"/>
      <c r="I23" s="746">
        <f>IF(I18=0,0,I22/I18)</f>
        <v>3.4566040121648017E-2</v>
      </c>
      <c r="L23" s="747">
        <f>I23</f>
        <v>3.4566040121648017E-2</v>
      </c>
      <c r="M23" s="76"/>
      <c r="N23" s="76"/>
      <c r="O23" s="76"/>
      <c r="P23" s="22"/>
      <c r="Q23" s="77"/>
      <c r="R23" s="78"/>
      <c r="S23" s="79"/>
      <c r="U23" s="66"/>
    </row>
    <row r="24" spans="1:21">
      <c r="A24" s="23"/>
      <c r="C24" s="66"/>
      <c r="D24" s="66"/>
      <c r="E24" s="73"/>
      <c r="F24" s="23"/>
      <c r="I24" s="80"/>
      <c r="L24" s="76"/>
      <c r="M24" s="76"/>
      <c r="N24" s="76"/>
      <c r="O24" s="76"/>
      <c r="P24" s="22"/>
      <c r="Q24" s="77"/>
      <c r="R24" s="78"/>
      <c r="S24" s="79"/>
      <c r="U24" s="66"/>
    </row>
    <row r="25" spans="1:21">
      <c r="A25" s="65"/>
      <c r="C25" s="66" t="s">
        <v>714</v>
      </c>
      <c r="D25" s="66"/>
      <c r="E25" s="293"/>
      <c r="F25" s="56"/>
      <c r="I25" s="22"/>
      <c r="L25" s="22"/>
      <c r="M25" s="22"/>
      <c r="N25" s="22"/>
      <c r="O25" s="22"/>
      <c r="P25" s="22"/>
      <c r="Q25" s="77"/>
      <c r="R25" s="78"/>
      <c r="S25" s="79"/>
      <c r="U25" s="66"/>
    </row>
    <row r="26" spans="1:21">
      <c r="A26" s="65" t="s">
        <v>216</v>
      </c>
      <c r="C26" s="66" t="s">
        <v>716</v>
      </c>
      <c r="D26" s="66"/>
      <c r="E26" s="73" t="s">
        <v>5</v>
      </c>
      <c r="F26" s="23"/>
      <c r="I26" s="74">
        <f>+'Attachment H'!I138+'Attachment H'!I139</f>
        <v>162.25446592225694</v>
      </c>
      <c r="P26" s="22"/>
      <c r="Q26" s="77"/>
      <c r="R26" s="78"/>
      <c r="S26" s="79"/>
      <c r="U26" s="66"/>
    </row>
    <row r="27" spans="1:21">
      <c r="A27" s="65" t="s">
        <v>217</v>
      </c>
      <c r="C27" s="66" t="s">
        <v>715</v>
      </c>
      <c r="D27" s="66"/>
      <c r="E27" s="73" t="s">
        <v>218</v>
      </c>
      <c r="F27" s="23"/>
      <c r="I27" s="54">
        <f>IF(I26=0,0,I26/I18)</f>
        <v>8.930244227452087E-6</v>
      </c>
      <c r="J27" s="54"/>
      <c r="K27" s="54"/>
      <c r="L27" s="81">
        <f>I27</f>
        <v>8.930244227452087E-6</v>
      </c>
      <c r="M27" s="76"/>
      <c r="N27" s="76"/>
      <c r="O27" s="76"/>
      <c r="P27" s="22"/>
      <c r="Q27" s="77"/>
      <c r="R27" s="78"/>
      <c r="S27" s="79"/>
      <c r="U27" s="66"/>
    </row>
    <row r="28" spans="1:21">
      <c r="A28" s="23"/>
      <c r="C28" s="66"/>
      <c r="D28" s="66"/>
      <c r="E28" s="73"/>
      <c r="F28" s="23"/>
      <c r="I28" s="54"/>
      <c r="J28" s="54"/>
      <c r="K28" s="54"/>
      <c r="L28" s="81"/>
      <c r="M28" s="76"/>
      <c r="N28" s="76"/>
      <c r="O28" s="76"/>
      <c r="P28" s="22"/>
      <c r="Q28" s="77"/>
      <c r="R28" s="78"/>
      <c r="S28" s="79"/>
      <c r="U28" s="66"/>
    </row>
    <row r="29" spans="1:21">
      <c r="A29" s="65"/>
      <c r="C29" s="66" t="s">
        <v>219</v>
      </c>
      <c r="D29" s="66"/>
      <c r="E29" s="293"/>
      <c r="F29" s="56"/>
      <c r="I29" s="54"/>
      <c r="J29" s="54"/>
      <c r="K29" s="54"/>
      <c r="L29" s="54"/>
      <c r="M29" s="22"/>
      <c r="N29" s="22"/>
      <c r="O29" s="22"/>
      <c r="P29" s="22"/>
      <c r="Q29" s="22"/>
      <c r="R29" s="22"/>
      <c r="S29" s="22"/>
      <c r="U29" s="66"/>
    </row>
    <row r="30" spans="1:21">
      <c r="A30" s="65" t="s">
        <v>220</v>
      </c>
      <c r="C30" s="66" t="s">
        <v>221</v>
      </c>
      <c r="D30" s="66"/>
      <c r="E30" s="73" t="s">
        <v>681</v>
      </c>
      <c r="F30" s="23"/>
      <c r="I30" s="54">
        <f>+'Attachment H'!I152</f>
        <v>333719.38327054068</v>
      </c>
      <c r="J30" s="54"/>
      <c r="K30" s="54"/>
      <c r="L30" s="54"/>
      <c r="P30" s="22"/>
      <c r="Q30" s="70"/>
      <c r="R30" s="22"/>
      <c r="S30" s="23"/>
      <c r="T30" s="121"/>
      <c r="U30" s="66"/>
    </row>
    <row r="31" spans="1:21">
      <c r="A31" s="65" t="s">
        <v>222</v>
      </c>
      <c r="C31" s="66" t="s">
        <v>223</v>
      </c>
      <c r="D31" s="66"/>
      <c r="E31" s="73" t="s">
        <v>224</v>
      </c>
      <c r="F31" s="23"/>
      <c r="I31" s="54">
        <f>IF(I30=0,0,I30/I18)</f>
        <v>1.8367417988165304E-2</v>
      </c>
      <c r="J31" s="54"/>
      <c r="K31" s="54"/>
      <c r="L31" s="81">
        <f>I31</f>
        <v>1.8367417988165304E-2</v>
      </c>
      <c r="M31" s="76"/>
      <c r="N31" s="76"/>
      <c r="O31" s="76"/>
      <c r="P31" s="22"/>
      <c r="Q31" s="77"/>
      <c r="R31" s="22"/>
      <c r="S31" s="79"/>
      <c r="T31" s="121"/>
      <c r="U31" s="66"/>
    </row>
    <row r="32" spans="1:21">
      <c r="A32" s="65"/>
      <c r="C32" s="66"/>
      <c r="D32" s="66"/>
      <c r="E32" s="73"/>
      <c r="F32" s="23"/>
      <c r="I32" s="22"/>
      <c r="L32" s="22"/>
      <c r="M32" s="22"/>
      <c r="N32" s="22"/>
      <c r="O32" s="22"/>
      <c r="P32" s="22"/>
      <c r="U32" s="66"/>
    </row>
    <row r="33" spans="1:21">
      <c r="A33" s="65" t="s">
        <v>225</v>
      </c>
      <c r="C33" s="66" t="s">
        <v>272</v>
      </c>
      <c r="D33" s="66"/>
      <c r="E33" s="73" t="s">
        <v>6</v>
      </c>
      <c r="F33" s="23"/>
      <c r="I33" s="53">
        <f>-'Attachment H'!I19</f>
        <v>-71271.470000000016</v>
      </c>
      <c r="L33" s="22"/>
      <c r="M33" s="22"/>
      <c r="N33" s="22"/>
      <c r="O33" s="22"/>
      <c r="P33" s="22"/>
      <c r="U33" s="66"/>
    </row>
    <row r="34" spans="1:21">
      <c r="A34" s="65" t="s">
        <v>228</v>
      </c>
      <c r="C34" s="66" t="s">
        <v>671</v>
      </c>
      <c r="D34" s="66"/>
      <c r="E34" s="73" t="s">
        <v>266</v>
      </c>
      <c r="F34" s="23"/>
      <c r="I34" s="82">
        <f>IF(I33=0,0,I33/I18)</f>
        <v>-3.9226755943622873E-3</v>
      </c>
      <c r="L34" s="54">
        <f>+I34</f>
        <v>-3.9226755943622873E-3</v>
      </c>
      <c r="M34" s="22"/>
      <c r="N34" s="22"/>
      <c r="O34" s="22"/>
      <c r="P34" s="22"/>
      <c r="U34" s="66"/>
    </row>
    <row r="35" spans="1:21">
      <c r="A35" s="65"/>
      <c r="C35" s="66"/>
      <c r="D35" s="66"/>
      <c r="E35" s="73"/>
      <c r="F35" s="23"/>
      <c r="I35" s="22"/>
      <c r="L35" s="22"/>
      <c r="M35" s="22"/>
      <c r="N35" s="22"/>
      <c r="O35" s="22"/>
      <c r="P35" s="22"/>
      <c r="U35" s="66"/>
    </row>
    <row r="36" spans="1:21">
      <c r="A36" s="83" t="s">
        <v>229</v>
      </c>
      <c r="B36" s="84"/>
      <c r="C36" s="71" t="s">
        <v>226</v>
      </c>
      <c r="D36" s="71"/>
      <c r="E36" s="85" t="s">
        <v>267</v>
      </c>
      <c r="F36" s="67"/>
      <c r="I36" s="78"/>
      <c r="L36" s="748">
        <f>L23+L27+L31+L34</f>
        <v>4.9019712759678487E-2</v>
      </c>
      <c r="M36" s="87"/>
      <c r="N36" s="87"/>
      <c r="O36" s="87"/>
      <c r="P36" s="22"/>
      <c r="U36" s="66"/>
    </row>
    <row r="37" spans="1:21">
      <c r="A37" s="65"/>
      <c r="C37" s="66"/>
      <c r="D37" s="66"/>
      <c r="E37" s="73"/>
      <c r="F37" s="23"/>
      <c r="I37" s="22"/>
      <c r="L37" s="22"/>
      <c r="M37" s="22"/>
      <c r="N37" s="22"/>
      <c r="O37" s="22"/>
      <c r="P37" s="22"/>
      <c r="Q37" s="22"/>
      <c r="R37" s="22"/>
      <c r="S37" s="88"/>
      <c r="U37" s="66"/>
    </row>
    <row r="38" spans="1:21">
      <c r="A38" s="65"/>
      <c r="B38" s="89"/>
      <c r="C38" s="22" t="s">
        <v>227</v>
      </c>
      <c r="D38" s="22"/>
      <c r="E38" s="73"/>
      <c r="F38" s="23"/>
      <c r="I38" s="22"/>
      <c r="L38" s="22"/>
      <c r="M38" s="22"/>
      <c r="N38" s="22"/>
      <c r="O38" s="22"/>
      <c r="P38" s="90"/>
      <c r="Q38" s="89"/>
      <c r="T38" s="121"/>
      <c r="U38" s="22" t="s">
        <v>10</v>
      </c>
    </row>
    <row r="39" spans="1:21">
      <c r="A39" s="65" t="s">
        <v>231</v>
      </c>
      <c r="B39" s="89"/>
      <c r="C39" s="22" t="s">
        <v>52</v>
      </c>
      <c r="D39" s="22"/>
      <c r="E39" s="73" t="s">
        <v>682</v>
      </c>
      <c r="F39" s="23"/>
      <c r="I39" s="53">
        <f>+'Attachment H'!I167</f>
        <v>291994.50362717669</v>
      </c>
      <c r="L39" s="22"/>
      <c r="M39" s="22"/>
      <c r="N39" s="22"/>
      <c r="O39" s="22"/>
      <c r="P39" s="90"/>
      <c r="Q39" s="89"/>
      <c r="T39" s="121"/>
      <c r="U39" s="22"/>
    </row>
    <row r="40" spans="1:21">
      <c r="A40" s="65" t="s">
        <v>233</v>
      </c>
      <c r="B40" s="89"/>
      <c r="C40" s="22" t="s">
        <v>230</v>
      </c>
      <c r="D40" s="22"/>
      <c r="E40" s="73" t="s">
        <v>235</v>
      </c>
      <c r="F40" s="23"/>
      <c r="I40" s="54">
        <f>IF(I39=0,0,I39/I19)</f>
        <v>1.853064752555738E-2</v>
      </c>
      <c r="L40" s="81">
        <f>I40</f>
        <v>1.853064752555738E-2</v>
      </c>
      <c r="M40" s="76"/>
      <c r="N40" s="76"/>
      <c r="O40" s="76"/>
      <c r="P40" s="90"/>
      <c r="Q40" s="89"/>
      <c r="R40" s="22"/>
      <c r="S40" s="22"/>
      <c r="T40" s="121"/>
      <c r="U40" s="22"/>
    </row>
    <row r="41" spans="1:21">
      <c r="A41" s="65"/>
      <c r="C41" s="22"/>
      <c r="D41" s="22"/>
      <c r="E41" s="73"/>
      <c r="F41" s="23"/>
      <c r="I41" s="22"/>
      <c r="L41" s="22"/>
      <c r="M41" s="22"/>
      <c r="N41" s="22"/>
      <c r="O41" s="22"/>
      <c r="P41" s="22"/>
      <c r="R41" s="26"/>
      <c r="S41" s="22"/>
      <c r="T41" s="544"/>
      <c r="U41" s="66"/>
    </row>
    <row r="42" spans="1:21">
      <c r="A42" s="65"/>
      <c r="C42" s="66" t="s">
        <v>53</v>
      </c>
      <c r="D42" s="66"/>
      <c r="E42" s="91"/>
      <c r="F42" s="92"/>
      <c r="P42" s="22"/>
      <c r="R42" s="22"/>
      <c r="S42" s="22"/>
      <c r="U42" s="66"/>
    </row>
    <row r="43" spans="1:21">
      <c r="A43" s="65" t="s">
        <v>236</v>
      </c>
      <c r="C43" s="66" t="s">
        <v>232</v>
      </c>
      <c r="D43" s="66"/>
      <c r="E43" s="73" t="s">
        <v>683</v>
      </c>
      <c r="F43" s="23"/>
      <c r="I43" s="53">
        <f>+'Attachment H'!I170</f>
        <v>1255097.7566076349</v>
      </c>
      <c r="L43" s="22"/>
      <c r="M43" s="22"/>
      <c r="N43" s="22"/>
      <c r="O43" s="22"/>
      <c r="P43" s="22"/>
      <c r="R43" s="22"/>
      <c r="S43" s="22"/>
      <c r="U43" s="66"/>
    </row>
    <row r="44" spans="1:21">
      <c r="A44" s="65" t="s">
        <v>264</v>
      </c>
      <c r="B44" s="89"/>
      <c r="C44" s="22" t="s">
        <v>234</v>
      </c>
      <c r="D44" s="22"/>
      <c r="E44" s="73" t="s">
        <v>717</v>
      </c>
      <c r="F44" s="23"/>
      <c r="I44" s="54">
        <f>IF(I43=0,0,I43/I19)</f>
        <v>7.965141072487375E-2</v>
      </c>
      <c r="L44" s="81">
        <f>I44</f>
        <v>7.965141072487375E-2</v>
      </c>
      <c r="M44" s="76"/>
      <c r="N44" s="76"/>
      <c r="O44" s="76"/>
      <c r="P44" s="22"/>
      <c r="S44" s="93"/>
      <c r="T44" s="121"/>
      <c r="U44" s="22"/>
    </row>
    <row r="45" spans="1:21">
      <c r="A45" s="65"/>
      <c r="C45" s="66"/>
      <c r="D45" s="66"/>
      <c r="E45" s="73"/>
      <c r="F45" s="23"/>
      <c r="I45" s="22"/>
      <c r="L45" s="22"/>
      <c r="M45" s="22"/>
      <c r="N45" s="22"/>
      <c r="O45" s="22"/>
      <c r="P45" s="22"/>
      <c r="Q45" s="92"/>
      <c r="R45" s="22"/>
      <c r="S45" s="22"/>
      <c r="U45" s="66"/>
    </row>
    <row r="46" spans="1:21">
      <c r="A46" s="83" t="s">
        <v>265</v>
      </c>
      <c r="B46" s="84"/>
      <c r="C46" s="71" t="s">
        <v>237</v>
      </c>
      <c r="D46" s="71"/>
      <c r="E46" s="85" t="s">
        <v>268</v>
      </c>
      <c r="F46" s="67"/>
      <c r="I46" s="53">
        <f>+I44+I40</f>
        <v>9.8182058250431137E-2</v>
      </c>
      <c r="L46" s="86">
        <f>L40+L44</f>
        <v>9.8182058250431137E-2</v>
      </c>
      <c r="M46" s="87"/>
      <c r="N46" s="87"/>
      <c r="O46" s="87"/>
      <c r="P46" s="22"/>
      <c r="Q46" s="92"/>
      <c r="R46" s="22"/>
      <c r="S46" s="22"/>
      <c r="U46" s="66"/>
    </row>
    <row r="47" spans="1:21">
      <c r="P47" s="94"/>
      <c r="Q47" s="94"/>
      <c r="R47" s="22"/>
      <c r="S47" s="22"/>
      <c r="U47" s="66"/>
    </row>
    <row r="48" spans="1:21">
      <c r="P48" s="94"/>
      <c r="Q48" s="94"/>
      <c r="R48" s="22"/>
      <c r="S48" s="22"/>
      <c r="U48" s="66"/>
    </row>
    <row r="49" spans="1:21">
      <c r="A49" s="95"/>
      <c r="C49" s="65"/>
      <c r="D49" s="65"/>
      <c r="E49" s="56"/>
      <c r="F49" s="56"/>
      <c r="G49" s="22"/>
      <c r="J49" s="80"/>
      <c r="P49" s="22"/>
      <c r="Q49" s="77"/>
      <c r="R49" s="96"/>
      <c r="S49" s="22"/>
      <c r="T49" s="121"/>
      <c r="U49" s="22"/>
    </row>
    <row r="50" spans="1:21">
      <c r="A50" s="20"/>
      <c r="G50" s="22"/>
      <c r="P50" s="22"/>
      <c r="Q50" s="22"/>
      <c r="R50" s="22"/>
      <c r="S50" s="22"/>
      <c r="T50" s="121"/>
      <c r="U50" s="22" t="s">
        <v>10</v>
      </c>
    </row>
    <row r="51" spans="1:21">
      <c r="Q51" s="57"/>
    </row>
    <row r="52" spans="1:21">
      <c r="Q52" s="57"/>
    </row>
    <row r="54" spans="1:21">
      <c r="A54" s="20"/>
      <c r="G54" s="22"/>
      <c r="P54" s="22"/>
      <c r="Q54" s="57"/>
      <c r="R54" s="22"/>
      <c r="S54" s="26"/>
      <c r="U54" s="66"/>
    </row>
    <row r="55" spans="1:21">
      <c r="A55" s="20"/>
      <c r="C55" s="66"/>
      <c r="D55" s="66"/>
      <c r="G55" s="56" t="str">
        <f>+G5</f>
        <v>Attachment 1</v>
      </c>
      <c r="H55" s="56"/>
      <c r="P55" s="22"/>
      <c r="Q55" s="57"/>
      <c r="R55" s="22"/>
      <c r="S55" s="25" t="s">
        <v>238</v>
      </c>
      <c r="U55" s="66"/>
    </row>
    <row r="56" spans="1:21">
      <c r="A56" s="20"/>
      <c r="C56" s="66"/>
      <c r="D56" s="66"/>
      <c r="G56" s="56" t="str">
        <f>+G6</f>
        <v>Project Revenue Requirement Worksheet</v>
      </c>
      <c r="H56" s="56"/>
      <c r="L56" s="22"/>
      <c r="M56" s="22"/>
      <c r="N56" s="22"/>
      <c r="O56" s="22"/>
      <c r="P56" s="22"/>
      <c r="R56" s="22"/>
      <c r="S56" s="26"/>
      <c r="U56" s="66"/>
    </row>
    <row r="57" spans="1:21" ht="14.25" customHeight="1">
      <c r="A57" s="20"/>
      <c r="G57" s="56" t="str">
        <f>+G7</f>
        <v>Gridliance High Plains LLC</v>
      </c>
      <c r="P57" s="22"/>
      <c r="R57" s="22"/>
      <c r="S57" s="26"/>
      <c r="U57" s="66"/>
    </row>
    <row r="58" spans="1:21">
      <c r="A58" s="20"/>
      <c r="H58" s="56"/>
      <c r="P58" s="22"/>
      <c r="Q58" s="22"/>
      <c r="R58" s="22"/>
      <c r="S58" s="26"/>
      <c r="U58" s="66"/>
    </row>
    <row r="59" spans="1:21">
      <c r="A59" s="20"/>
      <c r="E59" s="66"/>
      <c r="F59" s="66"/>
      <c r="G59" s="66"/>
      <c r="H59" s="66"/>
      <c r="I59" s="66"/>
      <c r="J59" s="66"/>
      <c r="K59" s="66"/>
      <c r="L59" s="66"/>
      <c r="M59" s="66"/>
      <c r="N59" s="66"/>
      <c r="O59" s="66"/>
      <c r="P59" s="66"/>
      <c r="Q59" s="66"/>
      <c r="R59" s="22"/>
      <c r="S59" s="26"/>
      <c r="U59" s="66"/>
    </row>
    <row r="60" spans="1:21">
      <c r="A60" s="20"/>
      <c r="E60" s="71"/>
      <c r="F60" s="71"/>
      <c r="H60" s="26"/>
      <c r="I60" s="26"/>
      <c r="J60" s="26"/>
      <c r="K60" s="26"/>
      <c r="L60" s="26"/>
      <c r="M60" s="26"/>
      <c r="N60" s="26"/>
      <c r="O60" s="26"/>
      <c r="P60" s="22"/>
      <c r="Q60" s="22"/>
      <c r="R60" s="22"/>
      <c r="S60" s="26"/>
      <c r="U60" s="66"/>
    </row>
    <row r="61" spans="1:21">
      <c r="A61" s="20"/>
      <c r="E61" s="71"/>
      <c r="F61" s="71"/>
      <c r="H61" s="26"/>
      <c r="I61" s="26"/>
      <c r="J61" s="26"/>
      <c r="K61" s="26"/>
      <c r="L61" s="26"/>
      <c r="M61" s="26"/>
      <c r="N61" s="26"/>
      <c r="O61" s="26"/>
      <c r="P61" s="22"/>
      <c r="Q61" s="22"/>
      <c r="R61" s="22"/>
      <c r="S61" s="26"/>
      <c r="U61" s="66"/>
    </row>
    <row r="62" spans="1:21">
      <c r="A62" s="20"/>
      <c r="C62" s="97">
        <v>-1</v>
      </c>
      <c r="D62" s="97">
        <v>-2</v>
      </c>
      <c r="E62" s="97">
        <v>-3</v>
      </c>
      <c r="F62" s="97">
        <v>-4</v>
      </c>
      <c r="G62" s="97">
        <v>-5</v>
      </c>
      <c r="H62" s="97">
        <v>-6</v>
      </c>
      <c r="I62" s="97">
        <v>-7</v>
      </c>
      <c r="J62" s="97">
        <v>-8</v>
      </c>
      <c r="K62" s="97">
        <v>-9</v>
      </c>
      <c r="L62" s="97">
        <v>-10</v>
      </c>
      <c r="M62" s="97">
        <v>-11</v>
      </c>
      <c r="N62" s="97">
        <v>-12</v>
      </c>
      <c r="O62" s="97" t="s">
        <v>580</v>
      </c>
      <c r="P62" s="97">
        <v>-13</v>
      </c>
      <c r="Q62" s="291" t="s">
        <v>456</v>
      </c>
      <c r="R62" s="291" t="s">
        <v>457</v>
      </c>
      <c r="S62" s="291" t="s">
        <v>496</v>
      </c>
      <c r="U62" s="66"/>
    </row>
    <row r="63" spans="1:21" ht="53.25" customHeight="1">
      <c r="A63" s="98" t="s">
        <v>239</v>
      </c>
      <c r="B63" s="99"/>
      <c r="C63" s="99" t="s">
        <v>783</v>
      </c>
      <c r="D63" s="100" t="s">
        <v>8</v>
      </c>
      <c r="E63" s="101" t="s">
        <v>240</v>
      </c>
      <c r="F63" s="101" t="s">
        <v>226</v>
      </c>
      <c r="G63" s="102" t="s">
        <v>241</v>
      </c>
      <c r="H63" s="101" t="s">
        <v>242</v>
      </c>
      <c r="I63" s="101" t="s">
        <v>237</v>
      </c>
      <c r="J63" s="102" t="s">
        <v>243</v>
      </c>
      <c r="K63" s="101" t="s">
        <v>269</v>
      </c>
      <c r="L63" s="103" t="s">
        <v>244</v>
      </c>
      <c r="M63" s="103" t="s">
        <v>271</v>
      </c>
      <c r="N63" s="103" t="s">
        <v>270</v>
      </c>
      <c r="O63" s="103" t="s">
        <v>578</v>
      </c>
      <c r="P63" s="103" t="s">
        <v>497</v>
      </c>
      <c r="Q63" s="103" t="s">
        <v>279</v>
      </c>
      <c r="R63" s="103" t="s">
        <v>245</v>
      </c>
      <c r="S63" s="103" t="s">
        <v>724</v>
      </c>
      <c r="U63" s="66"/>
    </row>
    <row r="64" spans="1:21" ht="46.5" customHeight="1">
      <c r="A64" s="104"/>
      <c r="B64" s="105"/>
      <c r="C64" s="105"/>
      <c r="D64" s="105"/>
      <c r="E64" s="106" t="s">
        <v>179</v>
      </c>
      <c r="F64" s="106" t="s">
        <v>472</v>
      </c>
      <c r="G64" s="107" t="s">
        <v>246</v>
      </c>
      <c r="H64" s="106" t="s">
        <v>576</v>
      </c>
      <c r="I64" s="106" t="s">
        <v>473</v>
      </c>
      <c r="J64" s="107" t="s">
        <v>247</v>
      </c>
      <c r="K64" s="106" t="s">
        <v>577</v>
      </c>
      <c r="L64" s="107" t="s">
        <v>248</v>
      </c>
      <c r="M64" s="106" t="s">
        <v>564</v>
      </c>
      <c r="N64" s="512" t="s">
        <v>723</v>
      </c>
      <c r="O64" s="108" t="s">
        <v>579</v>
      </c>
      <c r="P64" s="378" t="s">
        <v>500</v>
      </c>
      <c r="Q64" s="108" t="s">
        <v>498</v>
      </c>
      <c r="R64" s="109" t="s">
        <v>249</v>
      </c>
      <c r="S64" s="108" t="s">
        <v>499</v>
      </c>
      <c r="U64" s="66"/>
    </row>
    <row r="65" spans="1:21">
      <c r="A65" s="110"/>
      <c r="B65" s="26"/>
      <c r="C65" s="1082" t="s">
        <v>1109</v>
      </c>
      <c r="D65" s="1092"/>
      <c r="E65" s="1092"/>
      <c r="F65" s="26"/>
      <c r="G65" s="111"/>
      <c r="H65" s="26"/>
      <c r="I65" s="26"/>
      <c r="J65" s="111"/>
      <c r="K65" s="26"/>
      <c r="L65" s="111"/>
      <c r="M65" s="509"/>
      <c r="N65" s="111"/>
      <c r="O65" s="111"/>
      <c r="P65" s="26"/>
      <c r="Q65" s="377"/>
      <c r="R65" s="22"/>
      <c r="S65" s="112"/>
      <c r="U65" s="66"/>
    </row>
    <row r="66" spans="1:21">
      <c r="A66" s="986" t="s">
        <v>643</v>
      </c>
      <c r="B66" s="113"/>
      <c r="C66" s="978" t="s">
        <v>1099</v>
      </c>
      <c r="D66" s="115"/>
      <c r="E66" s="979"/>
      <c r="F66" s="746">
        <f t="shared" ref="F66:F88" si="0">$L$36</f>
        <v>4.9019712759678487E-2</v>
      </c>
      <c r="G66" s="117">
        <f t="shared" ref="G66:G81" si="1">E66*F66</f>
        <v>0</v>
      </c>
      <c r="H66" s="979"/>
      <c r="I66" s="746">
        <f>$L$46</f>
        <v>9.8182058250431137E-2</v>
      </c>
      <c r="J66" s="117">
        <f>H66*I66</f>
        <v>0</v>
      </c>
      <c r="K66" s="985"/>
      <c r="L66" s="117">
        <f>G66+J66+K66</f>
        <v>0</v>
      </c>
      <c r="M66" s="985">
        <v>0</v>
      </c>
      <c r="N66" s="513">
        <f>+'2-Incentive ROE'!K$40*'1-Project Rev Req'!M66/100</f>
        <v>0</v>
      </c>
      <c r="O66" s="513">
        <f>+L66+N66</f>
        <v>0</v>
      </c>
      <c r="P66" s="985">
        <v>0</v>
      </c>
      <c r="Q66" s="452">
        <f t="shared" ref="Q66:Q88" si="2">+L66+N66-P66</f>
        <v>0</v>
      </c>
      <c r="R66" s="983">
        <f>'3-Project True-up'!$K$20</f>
        <v>0</v>
      </c>
      <c r="S66" s="452">
        <f>+Q66+R66</f>
        <v>0</v>
      </c>
    </row>
    <row r="67" spans="1:21">
      <c r="A67" s="986"/>
      <c r="B67" s="113"/>
      <c r="C67" s="978"/>
      <c r="D67" s="115"/>
      <c r="E67" s="116"/>
      <c r="F67" s="54">
        <f t="shared" si="0"/>
        <v>4.9019712759678487E-2</v>
      </c>
      <c r="G67" s="117">
        <f t="shared" si="1"/>
        <v>0</v>
      </c>
      <c r="H67" s="116"/>
      <c r="I67" s="54">
        <f t="shared" ref="I67:I88" si="3">$L$46</f>
        <v>9.8182058250431137E-2</v>
      </c>
      <c r="J67" s="117">
        <f t="shared" ref="J67:J88" si="4">H67*I67</f>
        <v>0</v>
      </c>
      <c r="K67" s="983"/>
      <c r="L67" s="117">
        <f t="shared" ref="L67:L88" si="5">G67+J67+K67</f>
        <v>0</v>
      </c>
      <c r="M67" s="983"/>
      <c r="N67" s="513">
        <f>+'2-Incentive ROE'!K$40*'1-Project Rev Req'!M67/100</f>
        <v>0</v>
      </c>
      <c r="O67" s="513">
        <f t="shared" ref="O67:O82" si="6">+L67+N67</f>
        <v>0</v>
      </c>
      <c r="P67" s="983"/>
      <c r="Q67" s="452">
        <f t="shared" si="2"/>
        <v>0</v>
      </c>
      <c r="R67" s="983"/>
      <c r="S67" s="452">
        <f>+Q67+R67</f>
        <v>0</v>
      </c>
    </row>
    <row r="68" spans="1:21" ht="24" customHeight="1">
      <c r="A68" s="986"/>
      <c r="B68" s="113"/>
      <c r="C68" s="980"/>
      <c r="D68" s="115"/>
      <c r="E68" s="116"/>
      <c r="F68" s="54">
        <f t="shared" si="0"/>
        <v>4.9019712759678487E-2</v>
      </c>
      <c r="G68" s="117">
        <f t="shared" si="1"/>
        <v>0</v>
      </c>
      <c r="H68" s="116"/>
      <c r="I68" s="54">
        <f t="shared" si="3"/>
        <v>9.8182058250431137E-2</v>
      </c>
      <c r="J68" s="117">
        <f>H68*I68</f>
        <v>0</v>
      </c>
      <c r="K68" s="983"/>
      <c r="L68" s="117">
        <f>G68+J68+K68</f>
        <v>0</v>
      </c>
      <c r="M68" s="983"/>
      <c r="N68" s="513">
        <f>+'2-Incentive ROE'!K$40*'1-Project Rev Req'!M68/100</f>
        <v>0</v>
      </c>
      <c r="O68" s="513">
        <f t="shared" si="6"/>
        <v>0</v>
      </c>
      <c r="P68" s="983"/>
      <c r="Q68" s="452">
        <f t="shared" si="2"/>
        <v>0</v>
      </c>
      <c r="R68" s="983"/>
      <c r="S68" s="452">
        <f>+Q68+R68</f>
        <v>0</v>
      </c>
    </row>
    <row r="69" spans="1:21">
      <c r="A69" s="986" t="s">
        <v>644</v>
      </c>
      <c r="B69" s="113"/>
      <c r="C69" s="978"/>
      <c r="D69" s="115"/>
      <c r="E69" s="116"/>
      <c r="F69" s="54">
        <f t="shared" si="0"/>
        <v>4.9019712759678487E-2</v>
      </c>
      <c r="G69" s="117">
        <f t="shared" si="1"/>
        <v>0</v>
      </c>
      <c r="H69" s="116"/>
      <c r="I69" s="54">
        <f t="shared" si="3"/>
        <v>9.8182058250431137E-2</v>
      </c>
      <c r="J69" s="117">
        <f t="shared" si="4"/>
        <v>0</v>
      </c>
      <c r="K69" s="985"/>
      <c r="L69" s="117">
        <f t="shared" si="5"/>
        <v>0</v>
      </c>
      <c r="M69" s="985">
        <v>0</v>
      </c>
      <c r="N69" s="513">
        <f>+'2-Incentive ROE'!K$40*'1-Project Rev Req'!M69/100</f>
        <v>0</v>
      </c>
      <c r="O69" s="513">
        <f t="shared" si="6"/>
        <v>0</v>
      </c>
      <c r="P69" s="985">
        <v>0</v>
      </c>
      <c r="Q69" s="452">
        <f t="shared" si="2"/>
        <v>0</v>
      </c>
      <c r="R69" s="985">
        <f>'3-Project True-up'!$K$22</f>
        <v>0</v>
      </c>
      <c r="S69" s="452">
        <f>+Q69+R69</f>
        <v>0</v>
      </c>
    </row>
    <row r="70" spans="1:21">
      <c r="A70" s="986"/>
      <c r="B70" s="113"/>
      <c r="C70" s="978"/>
      <c r="D70" s="115"/>
      <c r="E70" s="116"/>
      <c r="F70" s="54">
        <f t="shared" si="0"/>
        <v>4.9019712759678487E-2</v>
      </c>
      <c r="G70" s="117">
        <f t="shared" si="1"/>
        <v>0</v>
      </c>
      <c r="H70" s="116"/>
      <c r="I70" s="54">
        <f t="shared" si="3"/>
        <v>9.8182058250431137E-2</v>
      </c>
      <c r="J70" s="117">
        <f t="shared" si="4"/>
        <v>0</v>
      </c>
      <c r="K70" s="985"/>
      <c r="L70" s="117">
        <f t="shared" si="5"/>
        <v>0</v>
      </c>
      <c r="M70" s="985"/>
      <c r="N70" s="513">
        <f>+'2-Incentive ROE'!K$40*'1-Project Rev Req'!M70/100</f>
        <v>0</v>
      </c>
      <c r="O70" s="513">
        <f t="shared" si="6"/>
        <v>0</v>
      </c>
      <c r="P70" s="985"/>
      <c r="Q70" s="452">
        <f t="shared" si="2"/>
        <v>0</v>
      </c>
      <c r="R70" s="985"/>
      <c r="S70" s="452">
        <f>+Q70+R70</f>
        <v>0</v>
      </c>
    </row>
    <row r="71" spans="1:21">
      <c r="A71" s="986"/>
      <c r="B71" s="113"/>
      <c r="C71" s="981" t="s">
        <v>1100</v>
      </c>
      <c r="D71" s="115"/>
      <c r="E71" s="116"/>
      <c r="F71" s="54">
        <f t="shared" si="0"/>
        <v>4.9019712759678487E-2</v>
      </c>
      <c r="G71" s="117">
        <f t="shared" si="1"/>
        <v>0</v>
      </c>
      <c r="H71" s="116"/>
      <c r="I71" s="54">
        <f t="shared" si="3"/>
        <v>9.8182058250431137E-2</v>
      </c>
      <c r="J71" s="117">
        <f t="shared" si="4"/>
        <v>0</v>
      </c>
      <c r="K71" s="983"/>
      <c r="L71" s="117">
        <f t="shared" si="5"/>
        <v>0</v>
      </c>
      <c r="M71" s="983"/>
      <c r="N71" s="513">
        <f>+'2-Incentive ROE'!K$40*'1-Project Rev Req'!M71/100</f>
        <v>0</v>
      </c>
      <c r="O71" s="513">
        <f t="shared" si="6"/>
        <v>0</v>
      </c>
      <c r="P71" s="983"/>
      <c r="Q71" s="452">
        <f t="shared" si="2"/>
        <v>0</v>
      </c>
      <c r="R71" s="983"/>
      <c r="S71" s="452">
        <f t="shared" ref="S71:S89" si="7">L71+R71</f>
        <v>0</v>
      </c>
    </row>
    <row r="72" spans="1:21">
      <c r="A72" s="986" t="s">
        <v>645</v>
      </c>
      <c r="B72" s="113"/>
      <c r="C72" s="978" t="s">
        <v>1101</v>
      </c>
      <c r="D72" s="115"/>
      <c r="E72" s="116"/>
      <c r="F72" s="54">
        <f t="shared" si="0"/>
        <v>4.9019712759678487E-2</v>
      </c>
      <c r="G72" s="117">
        <f t="shared" si="1"/>
        <v>0</v>
      </c>
      <c r="H72" s="116"/>
      <c r="I72" s="54">
        <f t="shared" si="3"/>
        <v>9.8182058250431137E-2</v>
      </c>
      <c r="J72" s="117">
        <f t="shared" si="4"/>
        <v>0</v>
      </c>
      <c r="K72" s="985"/>
      <c r="L72" s="117">
        <f t="shared" si="5"/>
        <v>0</v>
      </c>
      <c r="M72" s="985">
        <v>0</v>
      </c>
      <c r="N72" s="513">
        <f>+'2-Incentive ROE'!K$40*'1-Project Rev Req'!M72/100</f>
        <v>0</v>
      </c>
      <c r="O72" s="513">
        <f t="shared" si="6"/>
        <v>0</v>
      </c>
      <c r="P72" s="985">
        <v>0</v>
      </c>
      <c r="Q72" s="452">
        <f t="shared" si="2"/>
        <v>0</v>
      </c>
      <c r="R72" s="983">
        <f>'3-Project True-up'!$K$24</f>
        <v>0</v>
      </c>
      <c r="S72" s="452">
        <f t="shared" si="7"/>
        <v>0</v>
      </c>
    </row>
    <row r="73" spans="1:21">
      <c r="A73" s="986"/>
      <c r="B73" s="113"/>
      <c r="C73" s="978"/>
      <c r="D73" s="118"/>
      <c r="E73" s="116"/>
      <c r="F73" s="54">
        <f t="shared" si="0"/>
        <v>4.9019712759678487E-2</v>
      </c>
      <c r="G73" s="117">
        <f t="shared" si="1"/>
        <v>0</v>
      </c>
      <c r="H73" s="116"/>
      <c r="I73" s="54">
        <f t="shared" si="3"/>
        <v>9.8182058250431137E-2</v>
      </c>
      <c r="J73" s="117">
        <f t="shared" si="4"/>
        <v>0</v>
      </c>
      <c r="K73" s="983"/>
      <c r="L73" s="117">
        <f t="shared" si="5"/>
        <v>0</v>
      </c>
      <c r="M73" s="983"/>
      <c r="N73" s="513">
        <f>+'2-Incentive ROE'!K$40*'1-Project Rev Req'!M73/100</f>
        <v>0</v>
      </c>
      <c r="O73" s="513">
        <f t="shared" si="6"/>
        <v>0</v>
      </c>
      <c r="P73" s="983"/>
      <c r="Q73" s="452">
        <f t="shared" si="2"/>
        <v>0</v>
      </c>
      <c r="R73" s="983"/>
      <c r="S73" s="452">
        <f t="shared" si="7"/>
        <v>0</v>
      </c>
    </row>
    <row r="74" spans="1:21">
      <c r="A74" s="986"/>
      <c r="B74" s="113"/>
      <c r="C74" s="978"/>
      <c r="D74" s="115"/>
      <c r="E74" s="116"/>
      <c r="F74" s="54">
        <f t="shared" si="0"/>
        <v>4.9019712759678487E-2</v>
      </c>
      <c r="G74" s="117">
        <f t="shared" si="1"/>
        <v>0</v>
      </c>
      <c r="H74" s="116"/>
      <c r="I74" s="54">
        <f t="shared" si="3"/>
        <v>9.8182058250431137E-2</v>
      </c>
      <c r="J74" s="117">
        <f t="shared" si="4"/>
        <v>0</v>
      </c>
      <c r="K74" s="983"/>
      <c r="L74" s="117">
        <f t="shared" si="5"/>
        <v>0</v>
      </c>
      <c r="M74" s="983"/>
      <c r="N74" s="513">
        <f>+'2-Incentive ROE'!K$40*'1-Project Rev Req'!M74/100</f>
        <v>0</v>
      </c>
      <c r="O74" s="513">
        <f t="shared" si="6"/>
        <v>0</v>
      </c>
      <c r="P74" s="983"/>
      <c r="Q74" s="452">
        <f t="shared" si="2"/>
        <v>0</v>
      </c>
      <c r="R74" s="983"/>
      <c r="S74" s="452">
        <f t="shared" si="7"/>
        <v>0</v>
      </c>
    </row>
    <row r="75" spans="1:21">
      <c r="A75" s="986" t="s">
        <v>1106</v>
      </c>
      <c r="B75" s="113"/>
      <c r="C75" s="978"/>
      <c r="D75" s="115"/>
      <c r="E75" s="116"/>
      <c r="F75" s="54">
        <f t="shared" si="0"/>
        <v>4.9019712759678487E-2</v>
      </c>
      <c r="G75" s="117">
        <f t="shared" si="1"/>
        <v>0</v>
      </c>
      <c r="H75" s="116"/>
      <c r="I75" s="54">
        <f t="shared" si="3"/>
        <v>9.8182058250431137E-2</v>
      </c>
      <c r="J75" s="117">
        <f t="shared" si="4"/>
        <v>0</v>
      </c>
      <c r="K75" s="983"/>
      <c r="L75" s="117">
        <f t="shared" si="5"/>
        <v>0</v>
      </c>
      <c r="M75" s="983"/>
      <c r="N75" s="513">
        <f>+'2-Incentive ROE'!K$40*'1-Project Rev Req'!M75/100</f>
        <v>0</v>
      </c>
      <c r="O75" s="513">
        <f t="shared" si="6"/>
        <v>0</v>
      </c>
      <c r="P75" s="983"/>
      <c r="Q75" s="452">
        <f t="shared" si="2"/>
        <v>0</v>
      </c>
      <c r="R75" s="983"/>
      <c r="S75" s="452">
        <f t="shared" si="7"/>
        <v>0</v>
      </c>
    </row>
    <row r="76" spans="1:21">
      <c r="A76" s="986"/>
      <c r="B76" s="113"/>
      <c r="C76" s="978"/>
      <c r="D76" s="115"/>
      <c r="E76" s="116"/>
      <c r="F76" s="54">
        <f t="shared" si="0"/>
        <v>4.9019712759678487E-2</v>
      </c>
      <c r="G76" s="117">
        <f t="shared" si="1"/>
        <v>0</v>
      </c>
      <c r="H76" s="116"/>
      <c r="I76" s="54">
        <f t="shared" si="3"/>
        <v>9.8182058250431137E-2</v>
      </c>
      <c r="J76" s="117">
        <f t="shared" si="4"/>
        <v>0</v>
      </c>
      <c r="K76" s="985"/>
      <c r="L76" s="117">
        <f t="shared" si="5"/>
        <v>0</v>
      </c>
      <c r="M76" s="985"/>
      <c r="N76" s="513">
        <f>+'2-Incentive ROE'!K$40*'1-Project Rev Req'!M76/100</f>
        <v>0</v>
      </c>
      <c r="O76" s="513">
        <f t="shared" si="6"/>
        <v>0</v>
      </c>
      <c r="P76" s="985"/>
      <c r="Q76" s="452">
        <f t="shared" si="2"/>
        <v>0</v>
      </c>
      <c r="R76" s="983"/>
      <c r="S76" s="452">
        <f t="shared" si="7"/>
        <v>0</v>
      </c>
    </row>
    <row r="77" spans="1:21">
      <c r="A77" s="986"/>
      <c r="B77" s="113"/>
      <c r="C77" s="980" t="s">
        <v>1102</v>
      </c>
      <c r="D77" s="115"/>
      <c r="E77" s="116"/>
      <c r="F77" s="54">
        <f t="shared" si="0"/>
        <v>4.9019712759678487E-2</v>
      </c>
      <c r="G77" s="117">
        <f t="shared" si="1"/>
        <v>0</v>
      </c>
      <c r="H77" s="116"/>
      <c r="I77" s="54">
        <f t="shared" si="3"/>
        <v>9.8182058250431137E-2</v>
      </c>
      <c r="J77" s="117">
        <f t="shared" si="4"/>
        <v>0</v>
      </c>
      <c r="K77" s="983"/>
      <c r="L77" s="117">
        <f t="shared" si="5"/>
        <v>0</v>
      </c>
      <c r="M77" s="983"/>
      <c r="N77" s="513">
        <f>+'2-Incentive ROE'!K$40*'1-Project Rev Req'!M77/100</f>
        <v>0</v>
      </c>
      <c r="O77" s="513">
        <f t="shared" si="6"/>
        <v>0</v>
      </c>
      <c r="P77" s="983"/>
      <c r="Q77" s="452">
        <f t="shared" si="2"/>
        <v>0</v>
      </c>
      <c r="R77" s="983"/>
      <c r="S77" s="452">
        <f t="shared" si="7"/>
        <v>0</v>
      </c>
    </row>
    <row r="78" spans="1:21">
      <c r="A78" s="986" t="s">
        <v>1107</v>
      </c>
      <c r="B78" s="113"/>
      <c r="C78" s="978" t="s">
        <v>1103</v>
      </c>
      <c r="D78" s="115"/>
      <c r="E78" s="116">
        <v>15140738.551206462</v>
      </c>
      <c r="F78" s="746">
        <f>$L$36</f>
        <v>4.9019712759678487E-2</v>
      </c>
      <c r="G78" s="452">
        <f t="shared" si="1"/>
        <v>742194.65474953142</v>
      </c>
      <c r="H78" s="979">
        <v>13011337.017183276</v>
      </c>
      <c r="I78" s="54">
        <f t="shared" si="3"/>
        <v>9.8182058250431137E-2</v>
      </c>
      <c r="J78" s="452">
        <f t="shared" si="4"/>
        <v>1277479.8489370793</v>
      </c>
      <c r="K78" s="985">
        <f>(E78/$E$90)*'5-P3 Support'!$M$24</f>
        <v>329785.57134137122</v>
      </c>
      <c r="L78" s="452">
        <f t="shared" si="5"/>
        <v>2349460.0750279818</v>
      </c>
      <c r="M78" s="985">
        <v>0</v>
      </c>
      <c r="N78" s="513">
        <f>+'2-Incentive ROE'!K$40*'1-Project Rev Req'!M78/100</f>
        <v>0</v>
      </c>
      <c r="O78" s="452">
        <f t="shared" si="6"/>
        <v>2349460.0750279818</v>
      </c>
      <c r="P78" s="985">
        <v>0</v>
      </c>
      <c r="Q78" s="452">
        <f t="shared" si="2"/>
        <v>2349460.0750279818</v>
      </c>
      <c r="R78" s="983">
        <f>'3-Project True-up'!K26</f>
        <v>-344848.66010569822</v>
      </c>
      <c r="S78" s="452">
        <f t="shared" si="7"/>
        <v>2004611.4149222835</v>
      </c>
    </row>
    <row r="79" spans="1:21">
      <c r="A79" s="986"/>
      <c r="B79" s="113"/>
      <c r="C79" s="978"/>
      <c r="D79" s="115"/>
      <c r="E79" s="116"/>
      <c r="F79" s="54">
        <f t="shared" si="0"/>
        <v>4.9019712759678487E-2</v>
      </c>
      <c r="G79" s="117">
        <f t="shared" si="1"/>
        <v>0</v>
      </c>
      <c r="H79" s="983"/>
      <c r="I79" s="54">
        <f t="shared" si="3"/>
        <v>9.8182058250431137E-2</v>
      </c>
      <c r="J79" s="117">
        <f t="shared" si="4"/>
        <v>0</v>
      </c>
      <c r="K79" s="985"/>
      <c r="L79" s="117">
        <f t="shared" si="5"/>
        <v>0</v>
      </c>
      <c r="M79" s="985"/>
      <c r="N79" s="513">
        <f>+'2-Incentive ROE'!K$40*'1-Project Rev Req'!M79/100</f>
        <v>0</v>
      </c>
      <c r="O79" s="513">
        <f t="shared" si="6"/>
        <v>0</v>
      </c>
      <c r="P79" s="985"/>
      <c r="Q79" s="452">
        <f t="shared" si="2"/>
        <v>0</v>
      </c>
      <c r="R79" s="983"/>
      <c r="S79" s="452">
        <f t="shared" si="7"/>
        <v>0</v>
      </c>
    </row>
    <row r="80" spans="1:21">
      <c r="A80" s="986"/>
      <c r="B80" s="113"/>
      <c r="C80" s="978"/>
      <c r="D80" s="115"/>
      <c r="E80" s="116"/>
      <c r="F80" s="54">
        <f t="shared" si="0"/>
        <v>4.9019712759678487E-2</v>
      </c>
      <c r="G80" s="117">
        <f t="shared" si="1"/>
        <v>0</v>
      </c>
      <c r="H80" s="983"/>
      <c r="I80" s="54">
        <f t="shared" si="3"/>
        <v>9.8182058250431137E-2</v>
      </c>
      <c r="J80" s="117">
        <f t="shared" si="4"/>
        <v>0</v>
      </c>
      <c r="K80" s="983"/>
      <c r="L80" s="117">
        <f t="shared" si="5"/>
        <v>0</v>
      </c>
      <c r="M80" s="983"/>
      <c r="N80" s="513">
        <f>+'2-Incentive ROE'!K$40*'1-Project Rev Req'!M80/100</f>
        <v>0</v>
      </c>
      <c r="O80" s="513">
        <f t="shared" si="6"/>
        <v>0</v>
      </c>
      <c r="P80" s="983"/>
      <c r="Q80" s="452">
        <f t="shared" si="2"/>
        <v>0</v>
      </c>
      <c r="R80" s="983"/>
      <c r="S80" s="452">
        <f t="shared" si="7"/>
        <v>0</v>
      </c>
    </row>
    <row r="81" spans="1:20">
      <c r="A81" s="986"/>
      <c r="C81" s="980" t="s">
        <v>1104</v>
      </c>
      <c r="D81" s="115"/>
      <c r="E81" s="116"/>
      <c r="F81" s="54">
        <f t="shared" si="0"/>
        <v>4.9019712759678487E-2</v>
      </c>
      <c r="G81" s="117">
        <f t="shared" si="1"/>
        <v>0</v>
      </c>
      <c r="H81" s="983"/>
      <c r="I81" s="54">
        <f t="shared" si="3"/>
        <v>9.8182058250431137E-2</v>
      </c>
      <c r="J81" s="117">
        <f t="shared" si="4"/>
        <v>0</v>
      </c>
      <c r="K81" s="983"/>
      <c r="L81" s="117">
        <f t="shared" si="5"/>
        <v>0</v>
      </c>
      <c r="M81" s="983"/>
      <c r="N81" s="513">
        <f>+'2-Incentive ROE'!K$40*'1-Project Rev Req'!M81/100</f>
        <v>0</v>
      </c>
      <c r="O81" s="513">
        <f t="shared" si="6"/>
        <v>0</v>
      </c>
      <c r="P81" s="983"/>
      <c r="Q81" s="452">
        <f t="shared" si="2"/>
        <v>0</v>
      </c>
      <c r="R81" s="983"/>
      <c r="S81" s="452">
        <f t="shared" si="7"/>
        <v>0</v>
      </c>
    </row>
    <row r="82" spans="1:20">
      <c r="A82" s="986" t="s">
        <v>1108</v>
      </c>
      <c r="C82" s="978" t="s">
        <v>1105</v>
      </c>
      <c r="D82" s="115"/>
      <c r="E82" s="116">
        <v>3067662.0099999988</v>
      </c>
      <c r="F82" s="54">
        <f t="shared" si="0"/>
        <v>4.9019712759678487E-2</v>
      </c>
      <c r="G82" s="452">
        <f>E82*F82</f>
        <v>150375.91057397789</v>
      </c>
      <c r="H82" s="985">
        <v>2744225.2799936705</v>
      </c>
      <c r="I82" s="54">
        <f t="shared" si="3"/>
        <v>9.8182058250431137E-2</v>
      </c>
      <c r="J82" s="452">
        <f t="shared" si="4"/>
        <v>269433.68629264424</v>
      </c>
      <c r="K82" s="985">
        <f>(E82/$E$90)*'5-P3 Support'!$M$24</f>
        <v>66817.788658628924</v>
      </c>
      <c r="L82" s="452">
        <f t="shared" si="5"/>
        <v>486627.38552525104</v>
      </c>
      <c r="M82" s="985">
        <v>0</v>
      </c>
      <c r="N82" s="513">
        <f>+'2-Incentive ROE'!K$40*'1-Project Rev Req'!M82/100</f>
        <v>0</v>
      </c>
      <c r="O82" s="452">
        <f t="shared" si="6"/>
        <v>486627.38552525104</v>
      </c>
      <c r="P82" s="985">
        <v>0</v>
      </c>
      <c r="Q82" s="452">
        <f t="shared" si="2"/>
        <v>486627.38552525104</v>
      </c>
      <c r="R82" s="983">
        <f>'3-Project True-up'!K28</f>
        <v>-69448.269011968121</v>
      </c>
      <c r="S82" s="452">
        <f t="shared" si="7"/>
        <v>417179.11651328293</v>
      </c>
    </row>
    <row r="83" spans="1:20" s="753" customFormat="1">
      <c r="A83" s="986"/>
      <c r="C83" s="978"/>
      <c r="D83" s="115"/>
      <c r="E83" s="116"/>
      <c r="F83" s="54">
        <f t="shared" si="0"/>
        <v>4.9019712759678487E-2</v>
      </c>
      <c r="G83" s="117">
        <f t="shared" ref="G83:G88" si="8">E83*F83</f>
        <v>0</v>
      </c>
      <c r="H83" s="985"/>
      <c r="I83" s="54">
        <f t="shared" si="3"/>
        <v>9.8182058250431137E-2</v>
      </c>
      <c r="J83" s="117">
        <f t="shared" si="4"/>
        <v>0</v>
      </c>
      <c r="K83" s="985"/>
      <c r="L83" s="117">
        <f t="shared" si="5"/>
        <v>0</v>
      </c>
      <c r="M83" s="985"/>
      <c r="N83" s="513">
        <f>+'2-Incentive ROE'!K$40*'1-Project Rev Req'!M83/100</f>
        <v>0</v>
      </c>
      <c r="O83" s="513">
        <f t="shared" ref="O83:O88" si="9">+L83+N83</f>
        <v>0</v>
      </c>
      <c r="P83" s="985"/>
      <c r="Q83" s="452">
        <f t="shared" si="2"/>
        <v>0</v>
      </c>
      <c r="R83" s="983"/>
      <c r="S83" s="452">
        <f t="shared" si="7"/>
        <v>0</v>
      </c>
      <c r="T83" s="754"/>
    </row>
    <row r="84" spans="1:20" s="753" customFormat="1">
      <c r="A84" s="986"/>
      <c r="C84" s="978" t="s">
        <v>1136</v>
      </c>
      <c r="D84" s="115"/>
      <c r="E84" s="116"/>
      <c r="F84" s="54">
        <f t="shared" si="0"/>
        <v>4.9019712759678487E-2</v>
      </c>
      <c r="G84" s="117">
        <f t="shared" si="8"/>
        <v>0</v>
      </c>
      <c r="H84" s="985"/>
      <c r="I84" s="54">
        <f t="shared" si="3"/>
        <v>9.8182058250431137E-2</v>
      </c>
      <c r="J84" s="117">
        <f t="shared" si="4"/>
        <v>0</v>
      </c>
      <c r="K84" s="985"/>
      <c r="L84" s="117">
        <f t="shared" si="5"/>
        <v>0</v>
      </c>
      <c r="M84" s="985"/>
      <c r="N84" s="513">
        <f>+'2-Incentive ROE'!K$40*'1-Project Rev Req'!M84/100</f>
        <v>0</v>
      </c>
      <c r="O84" s="513">
        <f t="shared" si="9"/>
        <v>0</v>
      </c>
      <c r="P84" s="985"/>
      <c r="Q84" s="452">
        <f t="shared" si="2"/>
        <v>0</v>
      </c>
      <c r="R84" s="983">
        <f>'3-Project True-up'!K30</f>
        <v>0</v>
      </c>
      <c r="S84" s="452">
        <f t="shared" si="7"/>
        <v>0</v>
      </c>
      <c r="T84" s="754"/>
    </row>
    <row r="85" spans="1:20" s="753" customFormat="1">
      <c r="A85" s="986"/>
      <c r="C85" s="978" t="s">
        <v>1137</v>
      </c>
      <c r="D85" s="115"/>
      <c r="E85" s="116"/>
      <c r="F85" s="54">
        <f t="shared" si="0"/>
        <v>4.9019712759678487E-2</v>
      </c>
      <c r="G85" s="117">
        <f t="shared" si="8"/>
        <v>0</v>
      </c>
      <c r="H85" s="985"/>
      <c r="I85" s="54">
        <f t="shared" si="3"/>
        <v>9.8182058250431137E-2</v>
      </c>
      <c r="J85" s="117">
        <f t="shared" si="4"/>
        <v>0</v>
      </c>
      <c r="K85" s="985"/>
      <c r="L85" s="117">
        <f t="shared" si="5"/>
        <v>0</v>
      </c>
      <c r="M85" s="985"/>
      <c r="N85" s="513">
        <f>+'2-Incentive ROE'!K$40*'1-Project Rev Req'!M85/100</f>
        <v>0</v>
      </c>
      <c r="O85" s="513">
        <f t="shared" si="9"/>
        <v>0</v>
      </c>
      <c r="P85" s="985"/>
      <c r="Q85" s="452">
        <f t="shared" si="2"/>
        <v>0</v>
      </c>
      <c r="R85" s="983">
        <f>'3-Project True-up'!K31</f>
        <v>0</v>
      </c>
      <c r="S85" s="452">
        <f t="shared" si="7"/>
        <v>0</v>
      </c>
      <c r="T85" s="754"/>
    </row>
    <row r="86" spans="1:20" s="753" customFormat="1">
      <c r="A86" s="986"/>
      <c r="C86" s="978"/>
      <c r="D86" s="115"/>
      <c r="E86" s="116"/>
      <c r="F86" s="54">
        <f t="shared" si="0"/>
        <v>4.9019712759678487E-2</v>
      </c>
      <c r="G86" s="117">
        <f t="shared" si="8"/>
        <v>0</v>
      </c>
      <c r="H86" s="985"/>
      <c r="I86" s="54">
        <f t="shared" si="3"/>
        <v>9.8182058250431137E-2</v>
      </c>
      <c r="J86" s="117">
        <f t="shared" si="4"/>
        <v>0</v>
      </c>
      <c r="K86" s="985"/>
      <c r="L86" s="117">
        <f t="shared" si="5"/>
        <v>0</v>
      </c>
      <c r="M86" s="985"/>
      <c r="N86" s="513">
        <f>+'2-Incentive ROE'!K$40*'1-Project Rev Req'!M86/100</f>
        <v>0</v>
      </c>
      <c r="O86" s="513">
        <f t="shared" si="9"/>
        <v>0</v>
      </c>
      <c r="P86" s="985"/>
      <c r="Q86" s="452">
        <f t="shared" si="2"/>
        <v>0</v>
      </c>
      <c r="R86" s="983"/>
      <c r="S86" s="452">
        <f t="shared" si="7"/>
        <v>0</v>
      </c>
      <c r="T86" s="754"/>
    </row>
    <row r="87" spans="1:20">
      <c r="A87" s="119"/>
      <c r="C87" s="984"/>
      <c r="D87" s="984"/>
      <c r="E87" s="983"/>
      <c r="F87" s="54">
        <f t="shared" si="0"/>
        <v>4.9019712759678487E-2</v>
      </c>
      <c r="G87" s="117">
        <f t="shared" si="8"/>
        <v>0</v>
      </c>
      <c r="H87" s="116"/>
      <c r="I87" s="54">
        <f t="shared" si="3"/>
        <v>9.8182058250431137E-2</v>
      </c>
      <c r="J87" s="117">
        <f t="shared" si="4"/>
        <v>0</v>
      </c>
      <c r="K87" s="116"/>
      <c r="L87" s="117">
        <f t="shared" si="5"/>
        <v>0</v>
      </c>
      <c r="M87" s="116"/>
      <c r="N87" s="513">
        <f>+'2-Incentive ROE'!K$40*'1-Project Rev Req'!M87/100</f>
        <v>0</v>
      </c>
      <c r="O87" s="513">
        <f t="shared" si="9"/>
        <v>0</v>
      </c>
      <c r="P87" s="116"/>
      <c r="Q87" s="452">
        <f t="shared" si="2"/>
        <v>0</v>
      </c>
      <c r="R87" s="983"/>
      <c r="S87" s="452">
        <f t="shared" si="7"/>
        <v>0</v>
      </c>
    </row>
    <row r="88" spans="1:20">
      <c r="A88" s="119"/>
      <c r="C88" s="984"/>
      <c r="D88" s="984"/>
      <c r="E88" s="983"/>
      <c r="F88" s="54">
        <f t="shared" si="0"/>
        <v>4.9019712759678487E-2</v>
      </c>
      <c r="G88" s="117">
        <f t="shared" si="8"/>
        <v>0</v>
      </c>
      <c r="H88" s="116"/>
      <c r="I88" s="54">
        <f t="shared" si="3"/>
        <v>9.8182058250431137E-2</v>
      </c>
      <c r="J88" s="117">
        <f t="shared" si="4"/>
        <v>0</v>
      </c>
      <c r="K88" s="116"/>
      <c r="L88" s="117">
        <f t="shared" si="5"/>
        <v>0</v>
      </c>
      <c r="M88" s="510"/>
      <c r="N88" s="513">
        <f>+'2-Incentive ROE'!K$40*'1-Project Rev Req'!M88/100</f>
        <v>0</v>
      </c>
      <c r="O88" s="513">
        <f t="shared" si="9"/>
        <v>0</v>
      </c>
      <c r="P88" s="510"/>
      <c r="Q88" s="452">
        <f t="shared" si="2"/>
        <v>0</v>
      </c>
      <c r="R88" s="983"/>
      <c r="S88" s="452">
        <f t="shared" si="7"/>
        <v>0</v>
      </c>
    </row>
    <row r="89" spans="1:20">
      <c r="A89" s="120"/>
      <c r="B89" s="50"/>
      <c r="C89" s="50"/>
      <c r="D89" s="50"/>
      <c r="E89" s="50"/>
      <c r="F89" s="50"/>
      <c r="G89" s="51"/>
      <c r="H89" s="50"/>
      <c r="I89" s="50"/>
      <c r="J89" s="51"/>
      <c r="K89" s="50"/>
      <c r="L89" s="52"/>
      <c r="M89" s="511"/>
      <c r="N89" s="289"/>
      <c r="O89" s="289"/>
      <c r="P89" s="290"/>
      <c r="Q89" s="289"/>
      <c r="R89" s="50"/>
      <c r="S89" s="453">
        <f t="shared" si="7"/>
        <v>0</v>
      </c>
    </row>
    <row r="90" spans="1:20">
      <c r="A90" s="65" t="s">
        <v>265</v>
      </c>
      <c r="B90" s="89"/>
      <c r="C90" s="66" t="s">
        <v>251</v>
      </c>
      <c r="D90" s="66"/>
      <c r="E90" s="121">
        <f>SUM(E66:E88)</f>
        <v>18208400.56120646</v>
      </c>
      <c r="F90" s="56"/>
      <c r="G90" s="121">
        <f t="shared" ref="G90:H90" si="10">SUM(G66:G88)</f>
        <v>892570.56532350928</v>
      </c>
      <c r="H90" s="121">
        <f t="shared" si="10"/>
        <v>15755562.297176946</v>
      </c>
      <c r="I90" s="22"/>
      <c r="J90" s="121">
        <f t="shared" ref="J90:S90" si="11">SUM(J66:J88)</f>
        <v>1546913.5352297234</v>
      </c>
      <c r="K90" s="121">
        <f t="shared" si="11"/>
        <v>396603.36000000016</v>
      </c>
      <c r="L90" s="121">
        <f t="shared" si="11"/>
        <v>2836087.4605532326</v>
      </c>
      <c r="M90" s="121">
        <f t="shared" si="11"/>
        <v>0</v>
      </c>
      <c r="N90" s="121">
        <f t="shared" si="11"/>
        <v>0</v>
      </c>
      <c r="O90" s="121">
        <f t="shared" si="11"/>
        <v>2836087.4605532326</v>
      </c>
      <c r="P90" s="121">
        <f t="shared" si="11"/>
        <v>0</v>
      </c>
      <c r="Q90" s="121">
        <f t="shared" si="11"/>
        <v>2836087.4605532326</v>
      </c>
      <c r="R90" s="121">
        <f t="shared" si="11"/>
        <v>-414296.92911766632</v>
      </c>
      <c r="S90" s="121">
        <f t="shared" si="11"/>
        <v>2421790.5314355665</v>
      </c>
    </row>
    <row r="91" spans="1:20">
      <c r="E91" s="1086"/>
      <c r="F91" s="53"/>
      <c r="G91" s="53"/>
      <c r="H91" s="53"/>
      <c r="I91" s="53"/>
      <c r="J91" s="53"/>
      <c r="K91" s="53"/>
      <c r="L91" s="54"/>
      <c r="T91" s="754"/>
    </row>
    <row r="92" spans="1:20">
      <c r="A92" s="122"/>
      <c r="E92" s="754"/>
      <c r="F92" s="53"/>
      <c r="G92" s="53"/>
      <c r="H92" s="54"/>
      <c r="I92" s="53"/>
      <c r="J92" s="53"/>
      <c r="K92" s="53"/>
      <c r="L92" s="54"/>
      <c r="M92" s="93"/>
      <c r="N92" s="93"/>
      <c r="O92" s="93"/>
      <c r="T92" s="754"/>
    </row>
    <row r="93" spans="1:20">
      <c r="E93" s="753"/>
      <c r="K93" s="55"/>
      <c r="L93" s="55"/>
      <c r="M93" s="55"/>
      <c r="N93" s="55"/>
      <c r="O93" s="55"/>
      <c r="T93" s="754"/>
    </row>
    <row r="94" spans="1:20">
      <c r="E94" s="753"/>
      <c r="K94" s="55"/>
      <c r="L94" s="55"/>
      <c r="M94" s="55"/>
      <c r="N94" s="55"/>
      <c r="O94" s="55"/>
      <c r="T94" s="754"/>
    </row>
    <row r="95" spans="1:20">
      <c r="A95" s="25" t="s">
        <v>73</v>
      </c>
      <c r="T95" s="754"/>
    </row>
    <row r="96" spans="1:20" ht="13.5" thickBot="1">
      <c r="A96" s="123" t="s">
        <v>74</v>
      </c>
      <c r="T96" s="754"/>
    </row>
    <row r="97" spans="1:20">
      <c r="A97" s="124" t="s">
        <v>75</v>
      </c>
      <c r="C97" s="1193" t="s">
        <v>719</v>
      </c>
      <c r="D97" s="1193"/>
      <c r="E97" s="1193"/>
      <c r="F97" s="1193"/>
      <c r="G97" s="1193"/>
      <c r="H97" s="1193"/>
      <c r="I97" s="1193"/>
      <c r="J97" s="1193"/>
      <c r="K97" s="1193"/>
      <c r="L97" s="1193"/>
      <c r="M97" s="1193"/>
      <c r="N97" s="1193"/>
      <c r="O97" s="1193"/>
      <c r="P97" s="1193"/>
      <c r="Q97" s="1193"/>
      <c r="T97" s="754"/>
    </row>
    <row r="98" spans="1:20">
      <c r="A98" s="124" t="s">
        <v>76</v>
      </c>
      <c r="C98" s="1193" t="s">
        <v>672</v>
      </c>
      <c r="D98" s="1193"/>
      <c r="E98" s="1193"/>
      <c r="F98" s="1193"/>
      <c r="G98" s="1193"/>
      <c r="H98" s="1193"/>
      <c r="I98" s="1193"/>
      <c r="J98" s="1193"/>
      <c r="K98" s="1193"/>
      <c r="L98" s="1193"/>
      <c r="M98" s="1193"/>
      <c r="N98" s="1193"/>
      <c r="O98" s="1193"/>
      <c r="P98" s="1193"/>
      <c r="Q98" s="1193"/>
      <c r="T98" s="754"/>
    </row>
    <row r="99" spans="1:20">
      <c r="A99" s="124" t="s">
        <v>77</v>
      </c>
      <c r="C99" s="1194" t="s">
        <v>692</v>
      </c>
      <c r="D99" s="1194"/>
      <c r="E99" s="1194"/>
      <c r="F99" s="1194"/>
      <c r="G99" s="1194"/>
      <c r="H99" s="1194"/>
      <c r="I99" s="1194"/>
      <c r="J99" s="1194"/>
      <c r="K99" s="1194"/>
      <c r="L99" s="1194"/>
      <c r="M99" s="1194"/>
      <c r="N99" s="1194"/>
      <c r="O99" s="1194"/>
      <c r="P99" s="1194"/>
      <c r="Q99" s="1194"/>
      <c r="T99" s="754"/>
    </row>
    <row r="100" spans="1:20">
      <c r="C100" s="25" t="s">
        <v>675</v>
      </c>
      <c r="T100" s="754"/>
    </row>
    <row r="101" spans="1:20">
      <c r="A101" s="124" t="s">
        <v>78</v>
      </c>
      <c r="C101" s="1194" t="s">
        <v>864</v>
      </c>
      <c r="D101" s="1194"/>
      <c r="E101" s="1194"/>
      <c r="F101" s="1194"/>
      <c r="G101" s="1194"/>
      <c r="H101" s="1194"/>
      <c r="I101" s="1194"/>
      <c r="J101" s="1194"/>
      <c r="K101" s="1194"/>
      <c r="L101" s="1194"/>
      <c r="M101" s="1194"/>
      <c r="N101" s="1194"/>
      <c r="O101" s="1194"/>
      <c r="P101" s="1194"/>
      <c r="Q101" s="1194"/>
    </row>
    <row r="102" spans="1:20">
      <c r="A102" s="56" t="s">
        <v>79</v>
      </c>
      <c r="C102" s="1192" t="s">
        <v>674</v>
      </c>
      <c r="D102" s="1192"/>
      <c r="E102" s="1192"/>
      <c r="F102" s="1192"/>
      <c r="G102" s="1192"/>
      <c r="H102" s="1192"/>
      <c r="I102" s="1192"/>
      <c r="J102" s="1192"/>
      <c r="K102" s="1192"/>
      <c r="L102" s="1192"/>
      <c r="M102" s="1192"/>
      <c r="N102" s="1192"/>
      <c r="O102" s="1192"/>
      <c r="P102" s="1192"/>
      <c r="Q102" s="1192"/>
    </row>
    <row r="103" spans="1:20">
      <c r="A103" s="56" t="s">
        <v>80</v>
      </c>
      <c r="C103" s="1192" t="s">
        <v>889</v>
      </c>
      <c r="D103" s="1192"/>
      <c r="E103" s="1192"/>
      <c r="F103" s="1192"/>
      <c r="G103" s="1192"/>
      <c r="H103" s="1192"/>
      <c r="I103" s="1192"/>
      <c r="J103" s="1192"/>
      <c r="K103" s="1192"/>
      <c r="L103" s="1192"/>
      <c r="M103" s="1192"/>
      <c r="N103" s="1192"/>
      <c r="O103" s="1192"/>
      <c r="P103" s="1192"/>
      <c r="Q103" s="1192"/>
    </row>
    <row r="104" spans="1:20">
      <c r="A104" s="56" t="s">
        <v>81</v>
      </c>
      <c r="C104" s="1192" t="s">
        <v>720</v>
      </c>
      <c r="D104" s="1192"/>
      <c r="E104" s="1192"/>
      <c r="F104" s="1192"/>
      <c r="G104" s="1192"/>
      <c r="H104" s="1192"/>
      <c r="I104" s="1192"/>
      <c r="J104" s="1192"/>
      <c r="K104" s="1192"/>
      <c r="L104" s="1192"/>
      <c r="M104" s="1192"/>
      <c r="N104" s="1192"/>
      <c r="O104" s="1192"/>
      <c r="P104" s="1192"/>
      <c r="Q104" s="1192"/>
    </row>
    <row r="105" spans="1:20">
      <c r="A105" s="56" t="s">
        <v>83</v>
      </c>
      <c r="C105" s="1192" t="s">
        <v>721</v>
      </c>
      <c r="D105" s="1192"/>
      <c r="E105" s="1192"/>
      <c r="F105" s="1192"/>
      <c r="G105" s="1192"/>
      <c r="H105" s="1192"/>
      <c r="I105" s="1192"/>
      <c r="J105" s="1192"/>
      <c r="K105" s="1192"/>
      <c r="L105" s="1192"/>
      <c r="M105" s="1192"/>
      <c r="N105" s="1192"/>
      <c r="O105" s="1192"/>
      <c r="P105" s="1192"/>
      <c r="Q105" s="1192"/>
    </row>
    <row r="106" spans="1:20">
      <c r="A106" s="56" t="s">
        <v>84</v>
      </c>
      <c r="C106" s="25" t="s">
        <v>571</v>
      </c>
    </row>
    <row r="107" spans="1:20">
      <c r="A107" s="65" t="s">
        <v>85</v>
      </c>
      <c r="C107" s="95" t="s">
        <v>722</v>
      </c>
      <c r="D107" s="65"/>
      <c r="E107" s="56"/>
      <c r="F107" s="56"/>
      <c r="G107" s="22"/>
      <c r="J107" s="80"/>
      <c r="P107" s="22"/>
      <c r="Q107" s="96"/>
    </row>
    <row r="108" spans="1:20">
      <c r="A108" s="65" t="s">
        <v>162</v>
      </c>
      <c r="C108" s="25" t="s">
        <v>563</v>
      </c>
      <c r="D108" s="65"/>
      <c r="E108" s="56"/>
      <c r="F108" s="56"/>
      <c r="G108" s="22"/>
      <c r="J108" s="80"/>
      <c r="P108" s="22"/>
      <c r="Q108" s="77"/>
    </row>
    <row r="109" spans="1:20">
      <c r="A109" s="56" t="s">
        <v>200</v>
      </c>
      <c r="C109" s="15" t="s">
        <v>581</v>
      </c>
    </row>
    <row r="110" spans="1:20">
      <c r="A110" s="56" t="s">
        <v>784</v>
      </c>
      <c r="C110" s="25" t="s">
        <v>785</v>
      </c>
    </row>
    <row r="111" spans="1:20">
      <c r="A111" s="755" t="s">
        <v>203</v>
      </c>
      <c r="C111" s="25" t="s">
        <v>867</v>
      </c>
    </row>
    <row r="112" spans="1:20">
      <c r="C112" s="25" t="s">
        <v>849</v>
      </c>
    </row>
    <row r="113" spans="3:7" ht="15.75">
      <c r="C113" s="1191"/>
      <c r="D113" s="1191"/>
      <c r="E113" s="1191"/>
      <c r="F113" s="1191"/>
      <c r="G113" s="1191"/>
    </row>
  </sheetData>
  <customSheetViews>
    <customSheetView guid="{F04A2B9A-C6FE-4FEB-AD1E-2CF9AC309BE4}" scale="50" showPageBreaks="1" printArea="1" view="pageBreakPreview">
      <selection activeCell="G20" sqref="G20"/>
      <rowBreaks count="1" manualBreakCount="1">
        <brk id="50" max="13" man="1"/>
      </rowBreaks>
      <pageMargins left="0.56999999999999995" right="0.3" top="0.77" bottom="0.75" header="0.5" footer="0.5"/>
      <printOptions horizontalCentered="1"/>
      <pageSetup scale="43" fitToHeight="0" orientation="landscape" verticalDpi="300" r:id="rId1"/>
      <headerFooter alignWithMargins="0"/>
    </customSheetView>
  </customSheetViews>
  <mergeCells count="9">
    <mergeCell ref="C113:G113"/>
    <mergeCell ref="C104:Q104"/>
    <mergeCell ref="C105:Q105"/>
    <mergeCell ref="C97:Q97"/>
    <mergeCell ref="C98:Q98"/>
    <mergeCell ref="C99:Q99"/>
    <mergeCell ref="C101:Q101"/>
    <mergeCell ref="C102:Q102"/>
    <mergeCell ref="C103:Q103"/>
  </mergeCells>
  <phoneticPr fontId="0" type="noConversion"/>
  <pageMargins left="0.25" right="0.25" top="0.75" bottom="0.75" header="0.3" footer="0.3"/>
  <pageSetup scale="41" fitToHeight="0" orientation="landscape" r:id="rId2"/>
  <rowBreaks count="1" manualBreakCount="1">
    <brk id="50" max="18" man="1"/>
  </rowBreaks>
  <customProperties>
    <customPr name="_pios_id"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92D050"/>
    <pageSetUpPr fitToPage="1"/>
  </sheetPr>
  <dimension ref="A1:U282"/>
  <sheetViews>
    <sheetView topLeftCell="A49" workbookViewId="0"/>
  </sheetViews>
  <sheetFormatPr defaultColWidth="8.88671875" defaultRowHeight="12.75"/>
  <cols>
    <col min="1" max="1" width="6" style="25" customWidth="1"/>
    <col min="2" max="2" width="1.44140625" style="25" customWidth="1"/>
    <col min="3" max="3" width="36" style="25" customWidth="1"/>
    <col min="4" max="4" width="13.77734375" style="25" customWidth="1"/>
    <col min="5" max="5" width="17.5546875" style="25" customWidth="1"/>
    <col min="6" max="6" width="13.109375" style="25" customWidth="1"/>
    <col min="7" max="7" width="14.44140625" style="25" customWidth="1"/>
    <col min="8" max="8" width="16.33203125" style="25" customWidth="1"/>
    <col min="9" max="9" width="13.77734375" style="25" customWidth="1"/>
    <col min="10" max="10" width="14.44140625" style="25" customWidth="1"/>
    <col min="11" max="11" width="13.5546875" style="25" customWidth="1"/>
    <col min="12" max="12" width="15.77734375" style="25" customWidth="1"/>
    <col min="13" max="13" width="19.21875" style="25" customWidth="1"/>
    <col min="14" max="15" width="14.44140625" style="25" customWidth="1"/>
    <col min="16" max="16" width="12.77734375" style="25" customWidth="1"/>
    <col min="17" max="17" width="13.88671875" style="25" customWidth="1"/>
    <col min="18" max="18" width="9.33203125" style="25" customWidth="1"/>
    <col min="19" max="19" width="13" style="25" customWidth="1"/>
    <col min="20" max="16384" width="8.88671875" style="25"/>
  </cols>
  <sheetData>
    <row r="1" spans="1:21">
      <c r="Q1" s="57"/>
    </row>
    <row r="2" spans="1:21">
      <c r="M2" s="25" t="s">
        <v>790</v>
      </c>
      <c r="Q2" s="57"/>
    </row>
    <row r="4" spans="1:21">
      <c r="Q4" s="57"/>
    </row>
    <row r="5" spans="1:21">
      <c r="D5" s="19"/>
      <c r="E5" s="19"/>
      <c r="F5" s="19"/>
      <c r="G5" s="683" t="s">
        <v>786</v>
      </c>
      <c r="H5" s="19"/>
      <c r="I5" s="19"/>
      <c r="J5" s="19"/>
      <c r="K5" s="24"/>
      <c r="L5" s="58"/>
      <c r="M5" s="59"/>
      <c r="N5" s="59"/>
      <c r="O5" s="59"/>
      <c r="P5" s="59"/>
      <c r="Q5" s="59"/>
      <c r="R5" s="26"/>
      <c r="S5" s="60"/>
      <c r="T5" s="60"/>
      <c r="U5" s="26"/>
    </row>
    <row r="6" spans="1:21">
      <c r="D6" s="19"/>
      <c r="E6" s="22" t="s">
        <v>10</v>
      </c>
      <c r="F6" s="22"/>
      <c r="G6" s="683" t="s">
        <v>787</v>
      </c>
      <c r="H6" s="22"/>
      <c r="I6" s="22"/>
      <c r="J6" s="22"/>
      <c r="K6" s="24"/>
      <c r="P6" s="26"/>
      <c r="Q6" s="24"/>
      <c r="R6" s="26"/>
      <c r="S6" s="61"/>
      <c r="T6" s="60"/>
      <c r="U6" s="26"/>
    </row>
    <row r="7" spans="1:21">
      <c r="C7" s="26"/>
      <c r="D7" s="26"/>
      <c r="E7" s="26"/>
      <c r="F7" s="26"/>
      <c r="G7" s="682" t="str">
        <f>+'Attachment H'!D5</f>
        <v>Gridliance High Plains LLC</v>
      </c>
      <c r="H7" s="26"/>
      <c r="I7" s="26"/>
      <c r="J7" s="26"/>
      <c r="K7" s="26"/>
      <c r="P7" s="26"/>
      <c r="Q7" s="26"/>
      <c r="R7" s="26"/>
      <c r="S7" s="60"/>
      <c r="T7" s="60"/>
      <c r="U7" s="26"/>
    </row>
    <row r="8" spans="1:21">
      <c r="A8" s="683"/>
      <c r="C8" s="26"/>
      <c r="D8" s="26"/>
      <c r="E8" s="26"/>
      <c r="F8" s="26"/>
      <c r="H8" s="26"/>
      <c r="I8" s="26"/>
      <c r="J8" s="26"/>
      <c r="K8" s="26"/>
      <c r="L8" s="26"/>
      <c r="M8" s="26"/>
      <c r="N8" s="26"/>
      <c r="O8" s="26"/>
      <c r="P8" s="26"/>
      <c r="Q8" s="26"/>
      <c r="R8" s="26"/>
      <c r="S8" s="60"/>
      <c r="T8" s="60"/>
      <c r="U8" s="26"/>
    </row>
    <row r="9" spans="1:21">
      <c r="A9" s="683"/>
      <c r="C9" s="26"/>
      <c r="D9" s="26"/>
      <c r="E9" s="26"/>
      <c r="F9" s="26"/>
      <c r="G9" s="62"/>
      <c r="H9" s="26"/>
      <c r="I9" s="26"/>
      <c r="J9" s="26"/>
      <c r="K9" s="26"/>
      <c r="L9" s="26"/>
      <c r="M9" s="26"/>
      <c r="N9" s="26"/>
      <c r="O9" s="26"/>
      <c r="P9" s="26"/>
      <c r="Q9" s="26"/>
      <c r="R9" s="26"/>
      <c r="S9" s="60"/>
      <c r="T9" s="60"/>
      <c r="U9" s="26"/>
    </row>
    <row r="10" spans="1:21">
      <c r="A10" s="683"/>
      <c r="C10" s="26" t="s">
        <v>509</v>
      </c>
      <c r="D10" s="26"/>
      <c r="E10" s="26"/>
      <c r="F10" s="26"/>
      <c r="G10" s="62"/>
      <c r="H10" s="26"/>
      <c r="I10" s="26"/>
      <c r="J10" s="26"/>
      <c r="K10" s="26"/>
      <c r="L10" s="26"/>
      <c r="M10" s="26"/>
      <c r="N10" s="26"/>
      <c r="O10" s="26"/>
      <c r="P10" s="26"/>
      <c r="Q10" s="26"/>
      <c r="R10" s="26"/>
      <c r="S10" s="60"/>
      <c r="T10" s="60"/>
      <c r="U10" s="26"/>
    </row>
    <row r="11" spans="1:21">
      <c r="A11" s="683"/>
      <c r="C11" s="26" t="s">
        <v>963</v>
      </c>
      <c r="D11" s="26"/>
      <c r="E11" s="26"/>
      <c r="F11" s="26"/>
      <c r="G11" s="62"/>
      <c r="L11" s="26"/>
      <c r="M11" s="26"/>
      <c r="N11" s="26"/>
      <c r="O11" s="26"/>
      <c r="P11" s="26"/>
      <c r="Q11" s="26"/>
      <c r="R11" s="26"/>
      <c r="S11" s="26"/>
      <c r="T11" s="26"/>
      <c r="U11" s="26"/>
    </row>
    <row r="12" spans="1:21" s="753" customFormat="1">
      <c r="A12" s="823"/>
      <c r="C12" s="1193" t="s">
        <v>973</v>
      </c>
      <c r="D12" s="1193"/>
      <c r="E12" s="1193"/>
      <c r="F12" s="1193"/>
      <c r="G12" s="1193"/>
      <c r="H12" s="1193"/>
      <c r="I12" s="1193"/>
      <c r="J12" s="1193"/>
      <c r="K12" s="1193"/>
      <c r="L12" s="1193"/>
      <c r="M12" s="1193"/>
      <c r="N12" s="1193"/>
      <c r="O12" s="1193"/>
      <c r="P12" s="1193"/>
      <c r="Q12" s="1193"/>
      <c r="R12" s="26"/>
      <c r="S12" s="26"/>
      <c r="T12" s="26"/>
      <c r="U12" s="26"/>
    </row>
    <row r="13" spans="1:21">
      <c r="A13" s="683"/>
      <c r="C13" s="26" t="s">
        <v>936</v>
      </c>
      <c r="D13" s="26"/>
      <c r="E13" s="26"/>
      <c r="F13" s="26"/>
      <c r="G13" s="26"/>
      <c r="L13" s="63"/>
      <c r="M13" s="63"/>
      <c r="N13" s="63"/>
      <c r="O13" s="63"/>
      <c r="P13" s="26"/>
      <c r="Q13" s="26"/>
      <c r="R13" s="26"/>
      <c r="S13" s="26"/>
      <c r="T13" s="26"/>
      <c r="U13" s="26"/>
    </row>
    <row r="14" spans="1:21">
      <c r="C14" s="64" t="s">
        <v>11</v>
      </c>
      <c r="D14" s="64"/>
      <c r="E14" s="64" t="s">
        <v>12</v>
      </c>
      <c r="F14" s="64"/>
      <c r="I14" s="64" t="s">
        <v>13</v>
      </c>
      <c r="L14" s="65" t="s">
        <v>14</v>
      </c>
      <c r="M14" s="65"/>
      <c r="N14" s="65"/>
      <c r="O14" s="65"/>
      <c r="P14" s="22"/>
      <c r="Q14" s="65"/>
      <c r="R14" s="22"/>
      <c r="S14" s="65"/>
      <c r="T14" s="22"/>
      <c r="U14" s="66"/>
    </row>
    <row r="15" spans="1:21">
      <c r="C15" s="66"/>
      <c r="D15" s="66"/>
      <c r="E15" s="67" t="s">
        <v>507</v>
      </c>
      <c r="F15" s="67"/>
      <c r="I15" s="22"/>
      <c r="P15" s="22"/>
      <c r="R15" s="22"/>
      <c r="S15" s="64"/>
      <c r="T15" s="64"/>
      <c r="U15" s="66"/>
    </row>
    <row r="16" spans="1:21">
      <c r="A16" s="683" t="s">
        <v>16</v>
      </c>
      <c r="C16" s="66"/>
      <c r="D16" s="66"/>
      <c r="E16" s="68" t="s">
        <v>26</v>
      </c>
      <c r="F16" s="68"/>
      <c r="I16" s="69" t="s">
        <v>25</v>
      </c>
      <c r="L16" s="69" t="s">
        <v>22</v>
      </c>
      <c r="M16" s="69"/>
      <c r="N16" s="69"/>
      <c r="O16" s="69"/>
      <c r="P16" s="22"/>
      <c r="R16" s="26"/>
      <c r="S16" s="70"/>
      <c r="T16" s="64"/>
      <c r="U16" s="66"/>
    </row>
    <row r="17" spans="1:21">
      <c r="A17" s="683" t="s">
        <v>18</v>
      </c>
      <c r="C17" s="71"/>
      <c r="D17" s="71"/>
      <c r="E17" s="67" t="s">
        <v>911</v>
      </c>
      <c r="F17" s="22"/>
      <c r="I17" s="22"/>
      <c r="L17" s="22"/>
      <c r="M17" s="22"/>
      <c r="N17" s="22"/>
      <c r="O17" s="22"/>
      <c r="P17" s="22"/>
      <c r="Q17" s="22"/>
      <c r="R17" s="26"/>
      <c r="S17" s="22"/>
      <c r="T17" s="22"/>
      <c r="U17" s="66"/>
    </row>
    <row r="18" spans="1:21">
      <c r="A18" s="72"/>
      <c r="C18" s="66"/>
      <c r="D18" s="66"/>
      <c r="E18" s="22"/>
      <c r="F18" s="22"/>
      <c r="I18" s="22"/>
      <c r="L18" s="22"/>
      <c r="M18" s="22"/>
      <c r="N18" s="22"/>
      <c r="O18" s="22"/>
      <c r="P18" s="22"/>
      <c r="Q18" s="22"/>
      <c r="R18" s="26"/>
      <c r="S18" s="22"/>
      <c r="T18" s="22"/>
      <c r="U18" s="66"/>
    </row>
    <row r="19" spans="1:21">
      <c r="A19" s="23">
        <v>1</v>
      </c>
      <c r="C19" s="66" t="s">
        <v>210</v>
      </c>
      <c r="D19" s="66"/>
      <c r="E19" s="73" t="s">
        <v>3</v>
      </c>
      <c r="F19" s="23"/>
      <c r="I19" s="53">
        <f>+'Attachment H'!I64+'Attachment H'!I93</f>
        <v>18169096.139999993</v>
      </c>
      <c r="P19" s="22"/>
      <c r="Q19" s="22"/>
      <c r="R19" s="26"/>
      <c r="S19" s="22"/>
      <c r="T19" s="22"/>
      <c r="U19" s="66"/>
    </row>
    <row r="20" spans="1:21">
      <c r="A20" s="23">
        <v>2</v>
      </c>
      <c r="C20" s="66" t="s">
        <v>211</v>
      </c>
      <c r="D20" s="66"/>
      <c r="E20" s="73" t="s">
        <v>970</v>
      </c>
      <c r="F20" s="23"/>
      <c r="I20" s="53">
        <f>+'Attachment H'!I80+'Attachment H'!I93+'Attachment H'!I95</f>
        <v>15757382.639999993</v>
      </c>
      <c r="P20" s="22"/>
      <c r="Q20" s="22"/>
      <c r="R20" s="26"/>
      <c r="S20" s="22"/>
      <c r="T20" s="22"/>
      <c r="U20" s="66"/>
    </row>
    <row r="21" spans="1:21">
      <c r="A21" s="23"/>
      <c r="E21" s="73"/>
      <c r="F21" s="23"/>
      <c r="P21" s="22"/>
      <c r="Q21" s="22"/>
      <c r="R21" s="26"/>
      <c r="S21" s="22"/>
      <c r="T21" s="22"/>
      <c r="U21" s="66"/>
    </row>
    <row r="22" spans="1:21">
      <c r="A22" s="23"/>
      <c r="C22" s="66" t="s">
        <v>212</v>
      </c>
      <c r="D22" s="66"/>
      <c r="E22" s="73"/>
      <c r="F22" s="23"/>
      <c r="I22" s="22"/>
      <c r="L22" s="22"/>
      <c r="M22" s="22"/>
      <c r="N22" s="22"/>
      <c r="O22" s="22"/>
      <c r="P22" s="22"/>
      <c r="Q22" s="22"/>
      <c r="R22" s="22"/>
      <c r="S22" s="22"/>
      <c r="T22" s="22"/>
      <c r="U22" s="66"/>
    </row>
    <row r="23" spans="1:21">
      <c r="A23" s="23">
        <v>3</v>
      </c>
      <c r="C23" s="66" t="s">
        <v>213</v>
      </c>
      <c r="D23" s="66"/>
      <c r="E23" s="73" t="s">
        <v>4</v>
      </c>
      <c r="F23" s="23"/>
      <c r="I23" s="74">
        <f>+'Attachment H'!I134</f>
        <v>628033.70614931989</v>
      </c>
      <c r="P23" s="22"/>
      <c r="Q23" s="22"/>
      <c r="R23" s="22"/>
      <c r="S23" s="22"/>
      <c r="T23" s="22"/>
      <c r="U23" s="66"/>
    </row>
    <row r="24" spans="1:21">
      <c r="A24" s="23">
        <v>4</v>
      </c>
      <c r="C24" s="66" t="s">
        <v>214</v>
      </c>
      <c r="D24" s="66"/>
      <c r="E24" s="73" t="s">
        <v>215</v>
      </c>
      <c r="F24" s="23"/>
      <c r="I24" s="746">
        <f>IF(I19=0,0,I23/I19)</f>
        <v>3.4566040121648017E-2</v>
      </c>
      <c r="L24" s="75">
        <f>I24</f>
        <v>3.4566040121648017E-2</v>
      </c>
      <c r="M24" s="76"/>
      <c r="N24" s="76"/>
      <c r="O24" s="76"/>
      <c r="P24" s="22"/>
      <c r="Q24" s="77"/>
      <c r="R24" s="78"/>
      <c r="S24" s="79"/>
      <c r="T24" s="22"/>
      <c r="U24" s="66"/>
    </row>
    <row r="25" spans="1:21">
      <c r="A25" s="23"/>
      <c r="C25" s="66"/>
      <c r="D25" s="66"/>
      <c r="E25" s="73"/>
      <c r="F25" s="23"/>
      <c r="I25" s="80"/>
      <c r="L25" s="76"/>
      <c r="M25" s="76"/>
      <c r="N25" s="76"/>
      <c r="O25" s="76"/>
      <c r="P25" s="22"/>
      <c r="Q25" s="77"/>
      <c r="R25" s="78"/>
      <c r="S25" s="79"/>
      <c r="T25" s="22"/>
      <c r="U25" s="66"/>
    </row>
    <row r="26" spans="1:21">
      <c r="A26" s="65"/>
      <c r="C26" s="66" t="s">
        <v>714</v>
      </c>
      <c r="D26" s="66"/>
      <c r="E26" s="680"/>
      <c r="F26" s="56"/>
      <c r="I26" s="22"/>
      <c r="L26" s="22"/>
      <c r="M26" s="22"/>
      <c r="N26" s="22"/>
      <c r="O26" s="22"/>
      <c r="P26" s="22"/>
      <c r="Q26" s="77"/>
      <c r="R26" s="78"/>
      <c r="S26" s="79"/>
      <c r="T26" s="22"/>
      <c r="U26" s="66"/>
    </row>
    <row r="27" spans="1:21">
      <c r="A27" s="65" t="s">
        <v>216</v>
      </c>
      <c r="C27" s="66" t="s">
        <v>716</v>
      </c>
      <c r="D27" s="66"/>
      <c r="E27" s="73" t="s">
        <v>5</v>
      </c>
      <c r="F27" s="23"/>
      <c r="I27" s="74">
        <f>+'Attachment H'!I138+'Attachment H'!I139</f>
        <v>162.25446592225694</v>
      </c>
      <c r="P27" s="22"/>
      <c r="Q27" s="77"/>
      <c r="R27" s="78"/>
      <c r="S27" s="79"/>
      <c r="T27" s="22"/>
      <c r="U27" s="66"/>
    </row>
    <row r="28" spans="1:21">
      <c r="A28" s="65" t="s">
        <v>217</v>
      </c>
      <c r="C28" s="66" t="s">
        <v>715</v>
      </c>
      <c r="D28" s="66"/>
      <c r="E28" s="73" t="s">
        <v>218</v>
      </c>
      <c r="F28" s="23"/>
      <c r="I28" s="54">
        <f>IF(I27=0,0,I27/I19)</f>
        <v>8.930244227452087E-6</v>
      </c>
      <c r="J28" s="54"/>
      <c r="K28" s="54"/>
      <c r="L28" s="81">
        <f>I28</f>
        <v>8.930244227452087E-6</v>
      </c>
      <c r="M28" s="76"/>
      <c r="N28" s="76"/>
      <c r="O28" s="76"/>
      <c r="P28" s="22"/>
      <c r="Q28" s="77"/>
      <c r="R28" s="78"/>
      <c r="S28" s="79"/>
      <c r="T28" s="22"/>
      <c r="U28" s="66"/>
    </row>
    <row r="29" spans="1:21">
      <c r="A29" s="23"/>
      <c r="C29" s="66"/>
      <c r="D29" s="66"/>
      <c r="E29" s="73"/>
      <c r="F29" s="23"/>
      <c r="I29" s="54"/>
      <c r="J29" s="54"/>
      <c r="K29" s="54"/>
      <c r="L29" s="81"/>
      <c r="M29" s="76"/>
      <c r="N29" s="76"/>
      <c r="O29" s="76"/>
      <c r="P29" s="22"/>
      <c r="Q29" s="77"/>
      <c r="R29" s="78"/>
      <c r="S29" s="79"/>
      <c r="T29" s="22"/>
      <c r="U29" s="66"/>
    </row>
    <row r="30" spans="1:21">
      <c r="A30" s="65"/>
      <c r="C30" s="66" t="s">
        <v>219</v>
      </c>
      <c r="D30" s="66"/>
      <c r="E30" s="680"/>
      <c r="F30" s="56"/>
      <c r="I30" s="54"/>
      <c r="J30" s="54"/>
      <c r="K30" s="54"/>
      <c r="L30" s="54"/>
      <c r="M30" s="22"/>
      <c r="N30" s="22"/>
      <c r="O30" s="22"/>
      <c r="P30" s="22"/>
      <c r="Q30" s="22"/>
      <c r="R30" s="22"/>
      <c r="S30" s="22"/>
      <c r="T30" s="22"/>
      <c r="U30" s="66"/>
    </row>
    <row r="31" spans="1:21">
      <c r="A31" s="65" t="s">
        <v>220</v>
      </c>
      <c r="C31" s="66" t="s">
        <v>221</v>
      </c>
      <c r="D31" s="66"/>
      <c r="E31" s="73" t="s">
        <v>681</v>
      </c>
      <c r="F31" s="23"/>
      <c r="I31" s="54">
        <f>+'Attachment H'!I152</f>
        <v>333719.38327054068</v>
      </c>
      <c r="J31" s="54"/>
      <c r="K31" s="54"/>
      <c r="L31" s="54"/>
      <c r="P31" s="22"/>
      <c r="Q31" s="70"/>
      <c r="R31" s="22"/>
      <c r="S31" s="23"/>
      <c r="T31" s="64"/>
      <c r="U31" s="66"/>
    </row>
    <row r="32" spans="1:21">
      <c r="A32" s="65" t="s">
        <v>222</v>
      </c>
      <c r="C32" s="66" t="s">
        <v>223</v>
      </c>
      <c r="D32" s="66"/>
      <c r="E32" s="73" t="s">
        <v>224</v>
      </c>
      <c r="F32" s="23"/>
      <c r="I32" s="54">
        <f>IF(I31=0,0,I31/I19)</f>
        <v>1.8367417988165304E-2</v>
      </c>
      <c r="J32" s="54"/>
      <c r="K32" s="54"/>
      <c r="L32" s="81">
        <f>I32</f>
        <v>1.8367417988165304E-2</v>
      </c>
      <c r="M32" s="76"/>
      <c r="N32" s="76"/>
      <c r="O32" s="76"/>
      <c r="P32" s="22"/>
      <c r="Q32" s="77"/>
      <c r="R32" s="22"/>
      <c r="S32" s="79"/>
      <c r="T32" s="64"/>
      <c r="U32" s="66"/>
    </row>
    <row r="33" spans="1:21">
      <c r="A33" s="65"/>
      <c r="C33" s="66"/>
      <c r="D33" s="66"/>
      <c r="E33" s="73"/>
      <c r="F33" s="23"/>
      <c r="I33" s="22"/>
      <c r="L33" s="22"/>
      <c r="M33" s="22"/>
      <c r="N33" s="22"/>
      <c r="O33" s="22"/>
      <c r="P33" s="22"/>
      <c r="T33" s="22"/>
      <c r="U33" s="66"/>
    </row>
    <row r="34" spans="1:21">
      <c r="A34" s="65" t="s">
        <v>225</v>
      </c>
      <c r="C34" s="66" t="s">
        <v>272</v>
      </c>
      <c r="D34" s="66"/>
      <c r="E34" s="73" t="s">
        <v>6</v>
      </c>
      <c r="F34" s="23"/>
      <c r="I34" s="53">
        <f>-'Attachment H'!I19</f>
        <v>-71271.470000000016</v>
      </c>
      <c r="L34" s="22"/>
      <c r="M34" s="22"/>
      <c r="N34" s="22"/>
      <c r="O34" s="22"/>
      <c r="P34" s="22"/>
      <c r="T34" s="22"/>
      <c r="U34" s="66"/>
    </row>
    <row r="35" spans="1:21">
      <c r="A35" s="65" t="s">
        <v>228</v>
      </c>
      <c r="C35" s="66" t="s">
        <v>671</v>
      </c>
      <c r="D35" s="66"/>
      <c r="E35" s="73" t="s">
        <v>266</v>
      </c>
      <c r="F35" s="23"/>
      <c r="I35" s="82">
        <f>IF(I34=0,0,I34/I19)</f>
        <v>-3.9226755943622873E-3</v>
      </c>
      <c r="L35" s="54">
        <f>+I35</f>
        <v>-3.9226755943622873E-3</v>
      </c>
      <c r="M35" s="22"/>
      <c r="N35" s="22"/>
      <c r="O35" s="22"/>
      <c r="P35" s="22"/>
      <c r="T35" s="22"/>
      <c r="U35" s="66"/>
    </row>
    <row r="36" spans="1:21">
      <c r="A36" s="65"/>
      <c r="C36" s="66"/>
      <c r="D36" s="66"/>
      <c r="E36" s="73"/>
      <c r="F36" s="23"/>
      <c r="I36" s="22"/>
      <c r="L36" s="22"/>
      <c r="M36" s="22"/>
      <c r="N36" s="22"/>
      <c r="O36" s="22"/>
      <c r="P36" s="22"/>
      <c r="T36" s="22"/>
      <c r="U36" s="66"/>
    </row>
    <row r="37" spans="1:21">
      <c r="A37" s="83" t="s">
        <v>229</v>
      </c>
      <c r="B37" s="84"/>
      <c r="C37" s="71" t="s">
        <v>226</v>
      </c>
      <c r="D37" s="71"/>
      <c r="E37" s="85" t="s">
        <v>267</v>
      </c>
      <c r="F37" s="67"/>
      <c r="I37" s="78"/>
      <c r="L37" s="748">
        <f>L24+L28+L32+L35</f>
        <v>4.9019712759678487E-2</v>
      </c>
      <c r="M37" s="87"/>
      <c r="N37" s="87"/>
      <c r="O37" s="87"/>
      <c r="P37" s="22"/>
      <c r="T37" s="22"/>
      <c r="U37" s="66"/>
    </row>
    <row r="38" spans="1:21">
      <c r="A38" s="65"/>
      <c r="C38" s="66"/>
      <c r="D38" s="66"/>
      <c r="E38" s="73"/>
      <c r="F38" s="23"/>
      <c r="I38" s="22"/>
      <c r="L38" s="22"/>
      <c r="M38" s="22"/>
      <c r="N38" s="22"/>
      <c r="O38" s="22"/>
      <c r="P38" s="22"/>
      <c r="Q38" s="22"/>
      <c r="R38" s="22"/>
      <c r="S38" s="88"/>
      <c r="T38" s="22"/>
      <c r="U38" s="66"/>
    </row>
    <row r="39" spans="1:21">
      <c r="A39" s="65"/>
      <c r="B39" s="89"/>
      <c r="C39" s="22" t="s">
        <v>227</v>
      </c>
      <c r="D39" s="22"/>
      <c r="E39" s="73"/>
      <c r="F39" s="23"/>
      <c r="I39" s="22"/>
      <c r="L39" s="22"/>
      <c r="M39" s="22"/>
      <c r="N39" s="22"/>
      <c r="O39" s="22"/>
      <c r="P39" s="90"/>
      <c r="Q39" s="89"/>
      <c r="T39" s="64"/>
      <c r="U39" s="22" t="s">
        <v>10</v>
      </c>
    </row>
    <row r="40" spans="1:21">
      <c r="A40" s="65" t="s">
        <v>231</v>
      </c>
      <c r="B40" s="89"/>
      <c r="C40" s="22" t="s">
        <v>52</v>
      </c>
      <c r="D40" s="22"/>
      <c r="E40" s="73" t="s">
        <v>682</v>
      </c>
      <c r="F40" s="23"/>
      <c r="I40" s="53">
        <f>+'Attachment H'!I167</f>
        <v>291994.50362717669</v>
      </c>
      <c r="L40" s="22"/>
      <c r="M40" s="22"/>
      <c r="N40" s="22"/>
      <c r="O40" s="22"/>
      <c r="P40" s="90"/>
      <c r="Q40" s="89"/>
      <c r="T40" s="64"/>
      <c r="U40" s="22"/>
    </row>
    <row r="41" spans="1:21">
      <c r="A41" s="65" t="s">
        <v>233</v>
      </c>
      <c r="B41" s="89"/>
      <c r="C41" s="22" t="s">
        <v>230</v>
      </c>
      <c r="D41" s="22"/>
      <c r="E41" s="73" t="s">
        <v>235</v>
      </c>
      <c r="F41" s="23"/>
      <c r="I41" s="54">
        <f>IF(I20=0,0,I40/I20)</f>
        <v>1.853064752555738E-2</v>
      </c>
      <c r="L41" s="81">
        <f>I41</f>
        <v>1.853064752555738E-2</v>
      </c>
      <c r="M41" s="76"/>
      <c r="N41" s="76"/>
      <c r="O41" s="76"/>
      <c r="P41" s="90"/>
      <c r="Q41" s="89"/>
      <c r="R41" s="22"/>
      <c r="S41" s="22"/>
      <c r="T41" s="64"/>
      <c r="U41" s="22"/>
    </row>
    <row r="42" spans="1:21">
      <c r="A42" s="65"/>
      <c r="C42" s="22"/>
      <c r="D42" s="22"/>
      <c r="E42" s="73"/>
      <c r="F42" s="23"/>
      <c r="I42" s="22"/>
      <c r="L42" s="22"/>
      <c r="M42" s="22"/>
      <c r="N42" s="22"/>
      <c r="O42" s="22"/>
      <c r="P42" s="22"/>
      <c r="R42" s="26"/>
      <c r="S42" s="22"/>
      <c r="T42" s="26"/>
      <c r="U42" s="66"/>
    </row>
    <row r="43" spans="1:21">
      <c r="A43" s="65"/>
      <c r="C43" s="66" t="s">
        <v>53</v>
      </c>
      <c r="D43" s="66"/>
      <c r="E43" s="91"/>
      <c r="F43" s="92"/>
      <c r="P43" s="22"/>
      <c r="R43" s="22"/>
      <c r="S43" s="22"/>
      <c r="T43" s="22"/>
      <c r="U43" s="66"/>
    </row>
    <row r="44" spans="1:21">
      <c r="A44" s="65" t="s">
        <v>236</v>
      </c>
      <c r="C44" s="66" t="s">
        <v>232</v>
      </c>
      <c r="D44" s="66"/>
      <c r="E44" s="73" t="s">
        <v>683</v>
      </c>
      <c r="F44" s="23"/>
      <c r="I44" s="53">
        <f>+'Attachment H'!I170</f>
        <v>1255097.7566076349</v>
      </c>
      <c r="L44" s="22"/>
      <c r="M44" s="22"/>
      <c r="N44" s="22"/>
      <c r="O44" s="22"/>
      <c r="P44" s="22"/>
      <c r="R44" s="22"/>
      <c r="S44" s="22"/>
      <c r="T44" s="22"/>
      <c r="U44" s="66"/>
    </row>
    <row r="45" spans="1:21">
      <c r="A45" s="65" t="s">
        <v>264</v>
      </c>
      <c r="B45" s="89"/>
      <c r="C45" s="22" t="s">
        <v>234</v>
      </c>
      <c r="D45" s="22"/>
      <c r="E45" s="73" t="s">
        <v>717</v>
      </c>
      <c r="F45" s="23"/>
      <c r="I45" s="54">
        <f>IF(I20=0,0,I44/I20)</f>
        <v>7.965141072487375E-2</v>
      </c>
      <c r="L45" s="81">
        <f>I45</f>
        <v>7.965141072487375E-2</v>
      </c>
      <c r="M45" s="76"/>
      <c r="N45" s="76"/>
      <c r="O45" s="76"/>
      <c r="P45" s="22"/>
      <c r="S45" s="93"/>
      <c r="T45" s="64"/>
      <c r="U45" s="22"/>
    </row>
    <row r="46" spans="1:21">
      <c r="A46" s="65"/>
      <c r="C46" s="66"/>
      <c r="D46" s="66"/>
      <c r="E46" s="73"/>
      <c r="F46" s="23"/>
      <c r="I46" s="22"/>
      <c r="L46" s="22"/>
      <c r="M46" s="22"/>
      <c r="N46" s="22"/>
      <c r="O46" s="22"/>
      <c r="P46" s="22"/>
      <c r="Q46" s="92"/>
      <c r="R46" s="22"/>
      <c r="S46" s="22"/>
      <c r="T46" s="22"/>
      <c r="U46" s="66"/>
    </row>
    <row r="47" spans="1:21">
      <c r="A47" s="83" t="s">
        <v>265</v>
      </c>
      <c r="B47" s="84"/>
      <c r="C47" s="71" t="s">
        <v>237</v>
      </c>
      <c r="D47" s="71"/>
      <c r="E47" s="85" t="s">
        <v>268</v>
      </c>
      <c r="F47" s="67"/>
      <c r="I47" s="54">
        <f>+I45+I41</f>
        <v>9.8182058250431137E-2</v>
      </c>
      <c r="L47" s="86">
        <f>L41+L45</f>
        <v>9.8182058250431137E-2</v>
      </c>
      <c r="M47" s="87"/>
      <c r="N47" s="87"/>
      <c r="O47" s="87"/>
      <c r="P47" s="22"/>
      <c r="Q47" s="92"/>
      <c r="R47" s="22"/>
      <c r="S47" s="22"/>
      <c r="T47" s="22"/>
      <c r="U47" s="66"/>
    </row>
    <row r="48" spans="1:21">
      <c r="P48" s="94"/>
      <c r="Q48" s="94"/>
      <c r="R48" s="22"/>
      <c r="S48" s="22"/>
      <c r="T48" s="22"/>
      <c r="U48" s="66"/>
    </row>
    <row r="49" spans="1:21">
      <c r="P49" s="94"/>
      <c r="Q49" s="94"/>
      <c r="R49" s="22"/>
      <c r="S49" s="22"/>
      <c r="T49" s="22"/>
      <c r="U49" s="66"/>
    </row>
    <row r="50" spans="1:21">
      <c r="A50" s="95"/>
      <c r="C50" s="65"/>
      <c r="D50" s="65"/>
      <c r="E50" s="56"/>
      <c r="F50" s="56"/>
      <c r="G50" s="22"/>
      <c r="J50" s="80"/>
      <c r="P50" s="22"/>
      <c r="Q50" s="77"/>
      <c r="R50" s="96"/>
      <c r="S50" s="22"/>
      <c r="T50" s="23"/>
      <c r="U50" s="22"/>
    </row>
    <row r="51" spans="1:21">
      <c r="A51" s="683"/>
      <c r="G51" s="22"/>
      <c r="P51" s="22"/>
      <c r="Q51" s="22"/>
      <c r="R51" s="22"/>
      <c r="S51" s="22"/>
      <c r="T51" s="64"/>
      <c r="U51" s="22" t="s">
        <v>10</v>
      </c>
    </row>
    <row r="52" spans="1:21">
      <c r="Q52" s="57"/>
    </row>
    <row r="53" spans="1:21">
      <c r="Q53" s="57"/>
    </row>
    <row r="54" spans="1:21">
      <c r="M54" s="25" t="s">
        <v>791</v>
      </c>
    </row>
    <row r="55" spans="1:21">
      <c r="A55" s="683"/>
      <c r="G55" s="22"/>
      <c r="P55" s="22"/>
      <c r="Q55" s="57"/>
      <c r="R55" s="22"/>
      <c r="S55" s="26"/>
      <c r="T55" s="22"/>
      <c r="U55" s="66"/>
    </row>
    <row r="56" spans="1:21">
      <c r="A56" s="683"/>
      <c r="C56" s="66"/>
      <c r="D56" s="66"/>
      <c r="G56" s="56" t="str">
        <f>+G5</f>
        <v>Attachment 11</v>
      </c>
      <c r="H56" s="56"/>
      <c r="O56" s="56"/>
      <c r="P56" s="22"/>
      <c r="Q56" s="57"/>
      <c r="R56" s="22"/>
      <c r="S56" s="26"/>
      <c r="T56" s="22"/>
      <c r="U56" s="66"/>
    </row>
    <row r="57" spans="1:21">
      <c r="A57" s="683"/>
      <c r="C57" s="66"/>
      <c r="D57" s="66"/>
      <c r="G57" s="56" t="str">
        <f>+G6</f>
        <v>Wholesale Distribution Service</v>
      </c>
      <c r="H57" s="56"/>
      <c r="L57" s="22"/>
      <c r="M57" s="22"/>
      <c r="N57" s="22"/>
      <c r="O57" s="56"/>
      <c r="P57" s="22"/>
      <c r="R57" s="22"/>
      <c r="S57" s="26"/>
      <c r="T57" s="22"/>
      <c r="U57" s="66"/>
    </row>
    <row r="58" spans="1:21" ht="14.25" customHeight="1">
      <c r="A58" s="683"/>
      <c r="G58" s="56" t="str">
        <f>+G7</f>
        <v>Gridliance High Plains LLC</v>
      </c>
      <c r="O58" s="56"/>
      <c r="P58" s="22"/>
      <c r="R58" s="22"/>
      <c r="S58" s="26"/>
      <c r="T58" s="22"/>
      <c r="U58" s="66"/>
    </row>
    <row r="59" spans="1:21">
      <c r="A59" s="683"/>
      <c r="H59" s="56"/>
      <c r="P59" s="22"/>
      <c r="Q59" s="22"/>
      <c r="R59" s="22"/>
      <c r="S59" s="26"/>
      <c r="T59" s="22"/>
      <c r="U59" s="66"/>
    </row>
    <row r="60" spans="1:21">
      <c r="A60" s="683"/>
      <c r="E60" s="66"/>
      <c r="F60" s="66"/>
      <c r="G60" s="66"/>
      <c r="H60" s="66"/>
      <c r="I60" s="66"/>
      <c r="J60" s="66"/>
      <c r="K60" s="66"/>
      <c r="L60" s="66"/>
      <c r="M60" s="66"/>
      <c r="N60" s="66"/>
      <c r="O60" s="66"/>
      <c r="P60" s="66"/>
      <c r="Q60" s="66"/>
      <c r="R60" s="22"/>
      <c r="S60" s="26"/>
      <c r="T60" s="22"/>
      <c r="U60" s="66"/>
    </row>
    <row r="61" spans="1:21">
      <c r="A61" s="683"/>
      <c r="E61" s="71"/>
      <c r="F61" s="71"/>
      <c r="H61" s="26"/>
      <c r="I61" s="26"/>
      <c r="J61" s="26"/>
      <c r="K61" s="26"/>
      <c r="L61" s="26"/>
      <c r="M61" s="26"/>
      <c r="N61" s="26"/>
      <c r="O61" s="26"/>
      <c r="P61" s="22"/>
      <c r="Q61" s="22"/>
      <c r="R61" s="22"/>
      <c r="S61" s="26"/>
      <c r="T61" s="22"/>
      <c r="U61" s="66"/>
    </row>
    <row r="62" spans="1:21">
      <c r="A62" s="683"/>
      <c r="E62" s="71"/>
      <c r="F62" s="71"/>
      <c r="H62" s="26"/>
      <c r="I62" s="26"/>
      <c r="J62" s="26"/>
      <c r="K62" s="26"/>
      <c r="L62" s="26"/>
      <c r="M62" s="26"/>
      <c r="N62" s="26"/>
      <c r="O62" s="26"/>
      <c r="P62" s="22"/>
      <c r="Q62" s="22"/>
      <c r="R62" s="22"/>
      <c r="S62" s="26"/>
      <c r="T62" s="22"/>
      <c r="U62" s="66"/>
    </row>
    <row r="63" spans="1:21" ht="13.5" thickBot="1">
      <c r="A63" s="683"/>
      <c r="C63" s="97">
        <v>-1</v>
      </c>
      <c r="D63" s="97">
        <v>-2</v>
      </c>
      <c r="E63" s="97">
        <v>-3</v>
      </c>
      <c r="F63" s="97">
        <v>-4</v>
      </c>
      <c r="G63" s="97">
        <v>-5</v>
      </c>
      <c r="H63" s="97">
        <v>-6</v>
      </c>
      <c r="I63" s="97">
        <v>-7</v>
      </c>
      <c r="J63" s="97">
        <v>-8</v>
      </c>
      <c r="K63" s="97">
        <v>-9</v>
      </c>
      <c r="L63" s="97">
        <v>-10</v>
      </c>
      <c r="M63" s="97">
        <v>-11</v>
      </c>
      <c r="N63" s="97"/>
      <c r="O63" s="97"/>
      <c r="P63" s="97"/>
      <c r="Q63" s="291"/>
      <c r="R63" s="291"/>
      <c r="S63" s="291"/>
      <c r="T63" s="22"/>
      <c r="U63" s="66"/>
    </row>
    <row r="64" spans="1:21" ht="53.25" customHeight="1" thickBot="1">
      <c r="A64" s="693" t="s">
        <v>239</v>
      </c>
      <c r="B64" s="694"/>
      <c r="C64" s="694" t="s">
        <v>787</v>
      </c>
      <c r="D64" s="695" t="s">
        <v>240</v>
      </c>
      <c r="E64" s="695" t="s">
        <v>912</v>
      </c>
      <c r="F64" s="695" t="s">
        <v>241</v>
      </c>
      <c r="G64" s="695" t="s">
        <v>913</v>
      </c>
      <c r="H64" s="695" t="s">
        <v>237</v>
      </c>
      <c r="I64" s="695" t="s">
        <v>243</v>
      </c>
      <c r="J64" s="695" t="s">
        <v>914</v>
      </c>
      <c r="K64" s="695" t="s">
        <v>916</v>
      </c>
      <c r="L64" s="695" t="s">
        <v>915</v>
      </c>
      <c r="M64" s="735" t="s">
        <v>827</v>
      </c>
      <c r="O64" s="692"/>
      <c r="P64" s="692"/>
      <c r="Q64" s="692"/>
      <c r="R64" s="692"/>
      <c r="S64" s="692"/>
      <c r="T64" s="22"/>
      <c r="U64" s="66"/>
    </row>
    <row r="65" spans="1:21" ht="46.5" customHeight="1">
      <c r="A65" s="726"/>
      <c r="B65" s="724"/>
      <c r="C65" s="724"/>
      <c r="D65" s="725" t="s">
        <v>179</v>
      </c>
      <c r="E65" s="725" t="s">
        <v>472</v>
      </c>
      <c r="F65" s="725" t="s">
        <v>831</v>
      </c>
      <c r="G65" s="725" t="s">
        <v>180</v>
      </c>
      <c r="H65" s="725" t="s">
        <v>473</v>
      </c>
      <c r="I65" s="725" t="s">
        <v>830</v>
      </c>
      <c r="J65" s="725" t="s">
        <v>760</v>
      </c>
      <c r="K65" s="725" t="s">
        <v>829</v>
      </c>
      <c r="L65" s="725"/>
      <c r="M65" s="734" t="s">
        <v>828</v>
      </c>
      <c r="O65" s="722"/>
      <c r="P65" s="707"/>
      <c r="Q65" s="722"/>
      <c r="R65" s="23"/>
      <c r="S65" s="722"/>
      <c r="T65" s="22"/>
      <c r="U65" s="66"/>
    </row>
    <row r="66" spans="1:21">
      <c r="A66" s="727"/>
      <c r="B66" s="26"/>
      <c r="C66" s="26"/>
      <c r="D66" s="26"/>
      <c r="E66" s="26"/>
      <c r="F66" s="26"/>
      <c r="G66" s="26"/>
      <c r="H66" s="26"/>
      <c r="I66" s="26"/>
      <c r="J66" s="26"/>
      <c r="K66" s="26"/>
      <c r="L66" s="26"/>
      <c r="M66" s="729"/>
      <c r="O66" s="26"/>
      <c r="P66" s="26"/>
      <c r="Q66" s="26"/>
      <c r="R66" s="22"/>
      <c r="S66" s="22"/>
      <c r="T66" s="22"/>
      <c r="U66" s="66"/>
    </row>
    <row r="67" spans="1:21">
      <c r="A67" s="730" t="s">
        <v>643</v>
      </c>
      <c r="B67" s="113"/>
      <c r="C67" s="114"/>
      <c r="D67" s="205">
        <v>0</v>
      </c>
      <c r="E67" s="54">
        <f t="shared" ref="E67:E85" si="0">$L$37</f>
        <v>4.9019712759678487E-2</v>
      </c>
      <c r="F67" s="54">
        <f t="shared" ref="F67:F85" si="1">D67*E67</f>
        <v>0</v>
      </c>
      <c r="G67" s="205">
        <v>0</v>
      </c>
      <c r="H67" s="54">
        <f t="shared" ref="H67:H85" si="2">$L$47</f>
        <v>9.8182058250431137E-2</v>
      </c>
      <c r="I67" s="53">
        <f t="shared" ref="I67:I85" si="3">G67*H67</f>
        <v>0</v>
      </c>
      <c r="J67" s="205">
        <v>0</v>
      </c>
      <c r="K67" s="53">
        <f t="shared" ref="K67:K85" si="4">F67+I67+J67</f>
        <v>0</v>
      </c>
      <c r="L67" s="721">
        <v>0</v>
      </c>
      <c r="M67" s="736">
        <f>+K67*L67</f>
        <v>0</v>
      </c>
      <c r="O67" s="54"/>
      <c r="P67" s="54"/>
      <c r="Q67" s="54"/>
      <c r="R67" s="54"/>
      <c r="S67" s="54"/>
    </row>
    <row r="68" spans="1:21">
      <c r="A68" s="730" t="s">
        <v>644</v>
      </c>
      <c r="B68" s="113"/>
      <c r="C68" s="114"/>
      <c r="D68" s="721">
        <v>0</v>
      </c>
      <c r="E68" s="54">
        <f t="shared" si="0"/>
        <v>4.9019712759678487E-2</v>
      </c>
      <c r="F68" s="54">
        <f t="shared" si="1"/>
        <v>0</v>
      </c>
      <c r="G68" s="721">
        <v>0</v>
      </c>
      <c r="H68" s="54">
        <f t="shared" si="2"/>
        <v>9.8182058250431137E-2</v>
      </c>
      <c r="I68" s="54">
        <f t="shared" si="3"/>
        <v>0</v>
      </c>
      <c r="J68" s="205">
        <v>0</v>
      </c>
      <c r="K68" s="54">
        <f t="shared" si="4"/>
        <v>0</v>
      </c>
      <c r="L68" s="721">
        <v>0</v>
      </c>
      <c r="M68" s="731">
        <f t="shared" ref="M68:M85" si="5">+K68*L68</f>
        <v>0</v>
      </c>
      <c r="O68" s="54"/>
      <c r="P68" s="54"/>
      <c r="Q68" s="54"/>
      <c r="R68" s="54"/>
      <c r="S68" s="54"/>
    </row>
    <row r="69" spans="1:21" ht="24" customHeight="1">
      <c r="A69" s="730" t="s">
        <v>645</v>
      </c>
      <c r="B69" s="113"/>
      <c r="C69" s="114"/>
      <c r="D69" s="721">
        <v>0</v>
      </c>
      <c r="E69" s="54">
        <f t="shared" si="0"/>
        <v>4.9019712759678487E-2</v>
      </c>
      <c r="F69" s="54">
        <f t="shared" si="1"/>
        <v>0</v>
      </c>
      <c r="G69" s="721">
        <v>0</v>
      </c>
      <c r="H69" s="54">
        <f t="shared" si="2"/>
        <v>9.8182058250431137E-2</v>
      </c>
      <c r="I69" s="54">
        <f t="shared" si="3"/>
        <v>0</v>
      </c>
      <c r="J69" s="205">
        <v>0</v>
      </c>
      <c r="K69" s="54">
        <f t="shared" si="4"/>
        <v>0</v>
      </c>
      <c r="L69" s="721">
        <v>0</v>
      </c>
      <c r="M69" s="731">
        <f t="shared" si="5"/>
        <v>0</v>
      </c>
      <c r="O69" s="54"/>
      <c r="P69" s="54"/>
      <c r="Q69" s="54"/>
      <c r="R69" s="54"/>
      <c r="S69" s="54"/>
    </row>
    <row r="70" spans="1:21">
      <c r="A70" s="730" t="s">
        <v>501</v>
      </c>
      <c r="B70" s="113"/>
      <c r="C70" s="114"/>
      <c r="D70" s="721">
        <v>0</v>
      </c>
      <c r="E70" s="54">
        <f t="shared" si="0"/>
        <v>4.9019712759678487E-2</v>
      </c>
      <c r="F70" s="54">
        <f t="shared" si="1"/>
        <v>0</v>
      </c>
      <c r="G70" s="721">
        <v>0</v>
      </c>
      <c r="H70" s="54">
        <f t="shared" si="2"/>
        <v>9.8182058250431137E-2</v>
      </c>
      <c r="I70" s="54">
        <f t="shared" si="3"/>
        <v>0</v>
      </c>
      <c r="J70" s="205">
        <v>0</v>
      </c>
      <c r="K70" s="54">
        <f t="shared" si="4"/>
        <v>0</v>
      </c>
      <c r="L70" s="721">
        <v>0</v>
      </c>
      <c r="M70" s="731">
        <f t="shared" si="5"/>
        <v>0</v>
      </c>
      <c r="O70" s="54"/>
      <c r="P70" s="54"/>
      <c r="Q70" s="54"/>
      <c r="R70" s="54"/>
      <c r="S70" s="54"/>
    </row>
    <row r="71" spans="1:21">
      <c r="A71" s="730" t="s">
        <v>501</v>
      </c>
      <c r="B71" s="113"/>
      <c r="C71" s="114"/>
      <c r="D71" s="721">
        <v>0</v>
      </c>
      <c r="E71" s="54">
        <f t="shared" si="0"/>
        <v>4.9019712759678487E-2</v>
      </c>
      <c r="F71" s="54">
        <f t="shared" si="1"/>
        <v>0</v>
      </c>
      <c r="G71" s="721">
        <v>0</v>
      </c>
      <c r="H71" s="54">
        <f t="shared" si="2"/>
        <v>9.8182058250431137E-2</v>
      </c>
      <c r="I71" s="54">
        <f t="shared" si="3"/>
        <v>0</v>
      </c>
      <c r="J71" s="205">
        <v>0</v>
      </c>
      <c r="K71" s="54">
        <f t="shared" si="4"/>
        <v>0</v>
      </c>
      <c r="L71" s="721">
        <v>0</v>
      </c>
      <c r="M71" s="731">
        <f t="shared" si="5"/>
        <v>0</v>
      </c>
      <c r="O71" s="54"/>
      <c r="P71" s="54"/>
      <c r="Q71" s="54"/>
      <c r="R71" s="54"/>
      <c r="S71" s="54"/>
    </row>
    <row r="72" spans="1:21">
      <c r="A72" s="730" t="s">
        <v>501</v>
      </c>
      <c r="B72" s="113"/>
      <c r="C72" s="114"/>
      <c r="D72" s="721">
        <v>0</v>
      </c>
      <c r="E72" s="54">
        <f t="shared" si="0"/>
        <v>4.9019712759678487E-2</v>
      </c>
      <c r="F72" s="54">
        <f t="shared" si="1"/>
        <v>0</v>
      </c>
      <c r="G72" s="721">
        <v>0</v>
      </c>
      <c r="H72" s="54">
        <f t="shared" si="2"/>
        <v>9.8182058250431137E-2</v>
      </c>
      <c r="I72" s="54">
        <f t="shared" si="3"/>
        <v>0</v>
      </c>
      <c r="J72" s="205">
        <v>0</v>
      </c>
      <c r="K72" s="54">
        <f t="shared" si="4"/>
        <v>0</v>
      </c>
      <c r="L72" s="721">
        <v>0</v>
      </c>
      <c r="M72" s="731">
        <f t="shared" si="5"/>
        <v>0</v>
      </c>
      <c r="O72" s="54"/>
      <c r="P72" s="54"/>
      <c r="Q72" s="54"/>
      <c r="R72" s="54"/>
      <c r="S72" s="54"/>
    </row>
    <row r="73" spans="1:21">
      <c r="A73" s="730" t="s">
        <v>501</v>
      </c>
      <c r="B73" s="113"/>
      <c r="C73" s="114"/>
      <c r="D73" s="721">
        <v>0</v>
      </c>
      <c r="E73" s="54">
        <f t="shared" si="0"/>
        <v>4.9019712759678487E-2</v>
      </c>
      <c r="F73" s="54">
        <f t="shared" si="1"/>
        <v>0</v>
      </c>
      <c r="G73" s="721">
        <v>0</v>
      </c>
      <c r="H73" s="54">
        <f t="shared" si="2"/>
        <v>9.8182058250431137E-2</v>
      </c>
      <c r="I73" s="54">
        <f t="shared" si="3"/>
        <v>0</v>
      </c>
      <c r="J73" s="205">
        <v>0</v>
      </c>
      <c r="K73" s="54">
        <f t="shared" si="4"/>
        <v>0</v>
      </c>
      <c r="L73" s="721">
        <v>0</v>
      </c>
      <c r="M73" s="731">
        <f t="shared" si="5"/>
        <v>0</v>
      </c>
      <c r="O73" s="54"/>
      <c r="P73" s="54"/>
      <c r="Q73" s="54"/>
      <c r="R73" s="54"/>
      <c r="S73" s="54"/>
    </row>
    <row r="74" spans="1:21">
      <c r="A74" s="730" t="s">
        <v>501</v>
      </c>
      <c r="B74" s="113"/>
      <c r="C74" s="114"/>
      <c r="D74" s="721">
        <v>0</v>
      </c>
      <c r="E74" s="54">
        <f t="shared" si="0"/>
        <v>4.9019712759678487E-2</v>
      </c>
      <c r="F74" s="54">
        <f t="shared" si="1"/>
        <v>0</v>
      </c>
      <c r="G74" s="721">
        <v>0</v>
      </c>
      <c r="H74" s="54">
        <f t="shared" si="2"/>
        <v>9.8182058250431137E-2</v>
      </c>
      <c r="I74" s="54">
        <f t="shared" si="3"/>
        <v>0</v>
      </c>
      <c r="J74" s="205">
        <v>0</v>
      </c>
      <c r="K74" s="54">
        <f t="shared" si="4"/>
        <v>0</v>
      </c>
      <c r="L74" s="721">
        <v>0</v>
      </c>
      <c r="M74" s="731">
        <f t="shared" si="5"/>
        <v>0</v>
      </c>
      <c r="O74" s="54"/>
      <c r="P74" s="54"/>
      <c r="Q74" s="54"/>
      <c r="R74" s="54"/>
      <c r="S74" s="54"/>
    </row>
    <row r="75" spans="1:21">
      <c r="A75" s="730" t="s">
        <v>501</v>
      </c>
      <c r="B75" s="113"/>
      <c r="C75" s="114"/>
      <c r="D75" s="721">
        <v>0</v>
      </c>
      <c r="E75" s="54">
        <f t="shared" si="0"/>
        <v>4.9019712759678487E-2</v>
      </c>
      <c r="F75" s="54">
        <f t="shared" si="1"/>
        <v>0</v>
      </c>
      <c r="G75" s="721">
        <v>0</v>
      </c>
      <c r="H75" s="54">
        <f t="shared" si="2"/>
        <v>9.8182058250431137E-2</v>
      </c>
      <c r="I75" s="54">
        <f t="shared" si="3"/>
        <v>0</v>
      </c>
      <c r="J75" s="205">
        <v>0</v>
      </c>
      <c r="K75" s="54">
        <f t="shared" si="4"/>
        <v>0</v>
      </c>
      <c r="L75" s="721">
        <v>0</v>
      </c>
      <c r="M75" s="731">
        <f t="shared" si="5"/>
        <v>0</v>
      </c>
      <c r="O75" s="54"/>
      <c r="P75" s="54"/>
      <c r="Q75" s="54"/>
      <c r="R75" s="54"/>
      <c r="S75" s="54"/>
    </row>
    <row r="76" spans="1:21">
      <c r="A76" s="730" t="s">
        <v>501</v>
      </c>
      <c r="B76" s="113"/>
      <c r="C76" s="114"/>
      <c r="D76" s="721">
        <v>0</v>
      </c>
      <c r="E76" s="54">
        <f t="shared" si="0"/>
        <v>4.9019712759678487E-2</v>
      </c>
      <c r="F76" s="54">
        <f t="shared" si="1"/>
        <v>0</v>
      </c>
      <c r="G76" s="721">
        <v>0</v>
      </c>
      <c r="H76" s="54">
        <f t="shared" si="2"/>
        <v>9.8182058250431137E-2</v>
      </c>
      <c r="I76" s="54">
        <f t="shared" si="3"/>
        <v>0</v>
      </c>
      <c r="J76" s="205">
        <v>0</v>
      </c>
      <c r="K76" s="54">
        <f t="shared" si="4"/>
        <v>0</v>
      </c>
      <c r="L76" s="721">
        <v>0</v>
      </c>
      <c r="M76" s="731">
        <f t="shared" si="5"/>
        <v>0</v>
      </c>
      <c r="O76" s="54"/>
      <c r="P76" s="54"/>
      <c r="Q76" s="54"/>
      <c r="R76" s="54"/>
      <c r="S76" s="54"/>
    </row>
    <row r="77" spans="1:21">
      <c r="A77" s="730" t="s">
        <v>501</v>
      </c>
      <c r="B77" s="113"/>
      <c r="C77" s="114"/>
      <c r="D77" s="721">
        <v>0</v>
      </c>
      <c r="E77" s="54">
        <f t="shared" si="0"/>
        <v>4.9019712759678487E-2</v>
      </c>
      <c r="F77" s="54">
        <f t="shared" si="1"/>
        <v>0</v>
      </c>
      <c r="G77" s="721">
        <v>0</v>
      </c>
      <c r="H77" s="54">
        <f t="shared" si="2"/>
        <v>9.8182058250431137E-2</v>
      </c>
      <c r="I77" s="54">
        <f t="shared" si="3"/>
        <v>0</v>
      </c>
      <c r="J77" s="205">
        <v>0</v>
      </c>
      <c r="K77" s="54">
        <f t="shared" si="4"/>
        <v>0</v>
      </c>
      <c r="L77" s="721">
        <v>0</v>
      </c>
      <c r="M77" s="731">
        <f t="shared" si="5"/>
        <v>0</v>
      </c>
      <c r="O77" s="54"/>
      <c r="P77" s="54"/>
      <c r="Q77" s="54"/>
      <c r="R77" s="54"/>
      <c r="S77" s="54"/>
    </row>
    <row r="78" spans="1:21">
      <c r="A78" s="730" t="s">
        <v>501</v>
      </c>
      <c r="B78" s="113"/>
      <c r="C78" s="114"/>
      <c r="D78" s="721">
        <v>0</v>
      </c>
      <c r="E78" s="54">
        <f t="shared" si="0"/>
        <v>4.9019712759678487E-2</v>
      </c>
      <c r="F78" s="54">
        <f t="shared" si="1"/>
        <v>0</v>
      </c>
      <c r="G78" s="721">
        <v>0</v>
      </c>
      <c r="H78" s="54">
        <f t="shared" si="2"/>
        <v>9.8182058250431137E-2</v>
      </c>
      <c r="I78" s="54">
        <f t="shared" si="3"/>
        <v>0</v>
      </c>
      <c r="J78" s="205">
        <v>0</v>
      </c>
      <c r="K78" s="54">
        <f t="shared" si="4"/>
        <v>0</v>
      </c>
      <c r="L78" s="721">
        <v>0</v>
      </c>
      <c r="M78" s="731">
        <f t="shared" si="5"/>
        <v>0</v>
      </c>
      <c r="O78" s="54"/>
      <c r="P78" s="54"/>
      <c r="Q78" s="54"/>
      <c r="R78" s="54"/>
      <c r="S78" s="54"/>
    </row>
    <row r="79" spans="1:21">
      <c r="A79" s="730" t="s">
        <v>501</v>
      </c>
      <c r="B79" s="113"/>
      <c r="C79" s="114"/>
      <c r="D79" s="721">
        <v>0</v>
      </c>
      <c r="E79" s="54">
        <f t="shared" si="0"/>
        <v>4.9019712759678487E-2</v>
      </c>
      <c r="F79" s="54">
        <f t="shared" si="1"/>
        <v>0</v>
      </c>
      <c r="G79" s="721">
        <v>0</v>
      </c>
      <c r="H79" s="54">
        <f t="shared" si="2"/>
        <v>9.8182058250431137E-2</v>
      </c>
      <c r="I79" s="54">
        <f t="shared" si="3"/>
        <v>0</v>
      </c>
      <c r="J79" s="205">
        <v>0</v>
      </c>
      <c r="K79" s="54">
        <f t="shared" si="4"/>
        <v>0</v>
      </c>
      <c r="L79" s="721">
        <v>0</v>
      </c>
      <c r="M79" s="731">
        <f t="shared" si="5"/>
        <v>0</v>
      </c>
      <c r="O79" s="54"/>
      <c r="P79" s="54"/>
      <c r="Q79" s="54"/>
      <c r="R79" s="54"/>
      <c r="S79" s="54"/>
    </row>
    <row r="80" spans="1:21">
      <c r="A80" s="730" t="s">
        <v>501</v>
      </c>
      <c r="B80" s="113"/>
      <c r="C80" s="114"/>
      <c r="D80" s="721">
        <v>0</v>
      </c>
      <c r="E80" s="54">
        <f t="shared" si="0"/>
        <v>4.9019712759678487E-2</v>
      </c>
      <c r="F80" s="54">
        <f t="shared" si="1"/>
        <v>0</v>
      </c>
      <c r="G80" s="721">
        <v>0</v>
      </c>
      <c r="H80" s="54">
        <f t="shared" si="2"/>
        <v>9.8182058250431137E-2</v>
      </c>
      <c r="I80" s="54">
        <f t="shared" si="3"/>
        <v>0</v>
      </c>
      <c r="J80" s="205">
        <v>0</v>
      </c>
      <c r="K80" s="54">
        <f t="shared" si="4"/>
        <v>0</v>
      </c>
      <c r="L80" s="721">
        <v>0</v>
      </c>
      <c r="M80" s="731">
        <f t="shared" si="5"/>
        <v>0</v>
      </c>
      <c r="O80" s="54"/>
      <c r="P80" s="54"/>
      <c r="Q80" s="54"/>
      <c r="R80" s="54"/>
      <c r="S80" s="54"/>
    </row>
    <row r="81" spans="1:19">
      <c r="A81" s="730" t="s">
        <v>501</v>
      </c>
      <c r="B81" s="113"/>
      <c r="C81" s="114"/>
      <c r="D81" s="721">
        <v>0</v>
      </c>
      <c r="E81" s="54">
        <f t="shared" si="0"/>
        <v>4.9019712759678487E-2</v>
      </c>
      <c r="F81" s="54">
        <f t="shared" si="1"/>
        <v>0</v>
      </c>
      <c r="G81" s="721">
        <v>0</v>
      </c>
      <c r="H81" s="54">
        <f t="shared" si="2"/>
        <v>9.8182058250431137E-2</v>
      </c>
      <c r="I81" s="54">
        <f t="shared" si="3"/>
        <v>0</v>
      </c>
      <c r="J81" s="205">
        <v>0</v>
      </c>
      <c r="K81" s="54">
        <f t="shared" si="4"/>
        <v>0</v>
      </c>
      <c r="L81" s="721">
        <v>0</v>
      </c>
      <c r="M81" s="731">
        <f t="shared" si="5"/>
        <v>0</v>
      </c>
      <c r="O81" s="54"/>
      <c r="P81" s="54"/>
      <c r="Q81" s="54"/>
      <c r="R81" s="54"/>
      <c r="S81" s="54"/>
    </row>
    <row r="82" spans="1:19">
      <c r="A82" s="730" t="s">
        <v>501</v>
      </c>
      <c r="C82" s="49"/>
      <c r="D82" s="721">
        <v>0</v>
      </c>
      <c r="E82" s="54">
        <f t="shared" si="0"/>
        <v>4.9019712759678487E-2</v>
      </c>
      <c r="F82" s="54">
        <f t="shared" si="1"/>
        <v>0</v>
      </c>
      <c r="G82" s="721">
        <v>0</v>
      </c>
      <c r="H82" s="54">
        <f t="shared" si="2"/>
        <v>9.8182058250431137E-2</v>
      </c>
      <c r="I82" s="54">
        <f t="shared" si="3"/>
        <v>0</v>
      </c>
      <c r="J82" s="205">
        <v>0</v>
      </c>
      <c r="K82" s="54">
        <f t="shared" si="4"/>
        <v>0</v>
      </c>
      <c r="L82" s="721">
        <v>0</v>
      </c>
      <c r="M82" s="731">
        <f t="shared" si="5"/>
        <v>0</v>
      </c>
      <c r="O82" s="54"/>
      <c r="P82" s="54"/>
      <c r="Q82" s="54"/>
      <c r="R82" s="54"/>
      <c r="S82" s="54"/>
    </row>
    <row r="83" spans="1:19">
      <c r="A83" s="730" t="s">
        <v>501</v>
      </c>
      <c r="C83" s="49"/>
      <c r="D83" s="721">
        <v>0</v>
      </c>
      <c r="E83" s="54">
        <f t="shared" si="0"/>
        <v>4.9019712759678487E-2</v>
      </c>
      <c r="F83" s="54">
        <f t="shared" si="1"/>
        <v>0</v>
      </c>
      <c r="G83" s="721">
        <v>0</v>
      </c>
      <c r="H83" s="54">
        <f t="shared" si="2"/>
        <v>9.8182058250431137E-2</v>
      </c>
      <c r="I83" s="54">
        <f t="shared" si="3"/>
        <v>0</v>
      </c>
      <c r="J83" s="205">
        <v>0</v>
      </c>
      <c r="K83" s="54">
        <f t="shared" si="4"/>
        <v>0</v>
      </c>
      <c r="L83" s="721">
        <v>0</v>
      </c>
      <c r="M83" s="731">
        <f t="shared" si="5"/>
        <v>0</v>
      </c>
      <c r="O83" s="54"/>
      <c r="P83" s="54"/>
      <c r="Q83" s="54"/>
      <c r="R83" s="54"/>
      <c r="S83" s="54"/>
    </row>
    <row r="84" spans="1:19">
      <c r="A84" s="730" t="s">
        <v>501</v>
      </c>
      <c r="C84" s="49"/>
      <c r="D84" s="721">
        <v>0</v>
      </c>
      <c r="E84" s="54">
        <f t="shared" si="0"/>
        <v>4.9019712759678487E-2</v>
      </c>
      <c r="F84" s="54">
        <f t="shared" si="1"/>
        <v>0</v>
      </c>
      <c r="G84" s="721">
        <v>0</v>
      </c>
      <c r="H84" s="54">
        <f t="shared" si="2"/>
        <v>9.8182058250431137E-2</v>
      </c>
      <c r="I84" s="54">
        <f t="shared" si="3"/>
        <v>0</v>
      </c>
      <c r="J84" s="205">
        <v>0</v>
      </c>
      <c r="K84" s="54">
        <f t="shared" si="4"/>
        <v>0</v>
      </c>
      <c r="L84" s="721">
        <v>0</v>
      </c>
      <c r="M84" s="731">
        <f t="shared" si="5"/>
        <v>0</v>
      </c>
      <c r="O84" s="54"/>
      <c r="P84" s="54"/>
      <c r="Q84" s="54"/>
      <c r="R84" s="54"/>
      <c r="S84" s="54"/>
    </row>
    <row r="85" spans="1:19">
      <c r="A85" s="730" t="s">
        <v>501</v>
      </c>
      <c r="C85" s="49"/>
      <c r="D85" s="721">
        <v>0</v>
      </c>
      <c r="E85" s="54">
        <f t="shared" si="0"/>
        <v>4.9019712759678487E-2</v>
      </c>
      <c r="F85" s="54">
        <f t="shared" si="1"/>
        <v>0</v>
      </c>
      <c r="G85" s="721">
        <v>0</v>
      </c>
      <c r="H85" s="54">
        <f t="shared" si="2"/>
        <v>9.8182058250431137E-2</v>
      </c>
      <c r="I85" s="54">
        <f t="shared" si="3"/>
        <v>0</v>
      </c>
      <c r="J85" s="205">
        <v>0</v>
      </c>
      <c r="K85" s="54">
        <f t="shared" si="4"/>
        <v>0</v>
      </c>
      <c r="L85" s="721">
        <v>0</v>
      </c>
      <c r="M85" s="731">
        <f t="shared" si="5"/>
        <v>0</v>
      </c>
      <c r="O85" s="54"/>
      <c r="P85" s="54"/>
      <c r="Q85" s="54"/>
      <c r="R85" s="54"/>
      <c r="S85" s="54"/>
    </row>
    <row r="86" spans="1:19" ht="13.5" thickBot="1">
      <c r="A86" s="728"/>
      <c r="B86" s="123"/>
      <c r="C86" s="123"/>
      <c r="D86" s="123"/>
      <c r="E86" s="123"/>
      <c r="F86" s="123"/>
      <c r="G86" s="123"/>
      <c r="H86" s="123"/>
      <c r="I86" s="123"/>
      <c r="J86" s="123"/>
      <c r="K86" s="719"/>
      <c r="L86" s="732"/>
      <c r="M86" s="733"/>
      <c r="O86" s="723"/>
      <c r="P86" s="723"/>
      <c r="Q86" s="723"/>
      <c r="S86" s="53"/>
    </row>
    <row r="87" spans="1:19">
      <c r="A87" s="65" t="s">
        <v>265</v>
      </c>
      <c r="B87" s="89"/>
      <c r="C87" s="66" t="s">
        <v>251</v>
      </c>
      <c r="D87" s="66"/>
      <c r="E87" s="121"/>
      <c r="F87" s="56"/>
      <c r="G87" s="22"/>
      <c r="H87" s="121"/>
      <c r="I87" s="22"/>
      <c r="J87" s="22"/>
      <c r="K87" s="22"/>
      <c r="L87" s="54"/>
      <c r="M87" s="74">
        <f>SUM(M67:M86)</f>
        <v>0</v>
      </c>
      <c r="N87" s="53"/>
      <c r="O87" s="53"/>
      <c r="P87" s="53"/>
      <c r="Q87" s="53"/>
      <c r="R87" s="53"/>
      <c r="S87" s="53"/>
    </row>
    <row r="88" spans="1:19">
      <c r="A88" s="25" t="s">
        <v>73</v>
      </c>
    </row>
    <row r="89" spans="1:19" ht="13.5" thickBot="1">
      <c r="A89" s="123" t="s">
        <v>74</v>
      </c>
    </row>
    <row r="90" spans="1:19">
      <c r="A90" s="124" t="s">
        <v>75</v>
      </c>
      <c r="C90" s="1193" t="s">
        <v>719</v>
      </c>
      <c r="D90" s="1193"/>
      <c r="E90" s="1193"/>
      <c r="F90" s="1193"/>
      <c r="G90" s="1193"/>
      <c r="H90" s="1193"/>
      <c r="I90" s="1193"/>
      <c r="J90" s="1193"/>
      <c r="K90" s="1193"/>
      <c r="L90" s="1193"/>
      <c r="M90" s="1193"/>
      <c r="N90" s="1193"/>
      <c r="O90" s="1193"/>
      <c r="P90" s="1193"/>
      <c r="Q90" s="1193"/>
    </row>
    <row r="91" spans="1:19">
      <c r="A91" s="124" t="s">
        <v>76</v>
      </c>
      <c r="C91" s="1193" t="s">
        <v>672</v>
      </c>
      <c r="D91" s="1193"/>
      <c r="E91" s="1193"/>
      <c r="F91" s="1193"/>
      <c r="G91" s="1193"/>
      <c r="H91" s="1193"/>
      <c r="I91" s="1193"/>
      <c r="J91" s="1193"/>
      <c r="K91" s="1193"/>
      <c r="L91" s="1193"/>
      <c r="M91" s="1193"/>
      <c r="N91" s="1193"/>
      <c r="O91" s="1193"/>
      <c r="P91" s="1193"/>
      <c r="Q91" s="1193"/>
    </row>
    <row r="92" spans="1:19">
      <c r="A92" s="124" t="s">
        <v>77</v>
      </c>
      <c r="C92" s="1194" t="s">
        <v>692</v>
      </c>
      <c r="D92" s="1194"/>
      <c r="E92" s="1194"/>
      <c r="F92" s="1194"/>
      <c r="G92" s="1194"/>
      <c r="H92" s="1194"/>
      <c r="I92" s="1194"/>
      <c r="J92" s="1194"/>
      <c r="K92" s="1194"/>
      <c r="L92" s="1194"/>
      <c r="M92" s="1194"/>
      <c r="N92" s="1194"/>
      <c r="O92" s="1194"/>
      <c r="P92" s="1194"/>
      <c r="Q92" s="1194"/>
    </row>
    <row r="93" spans="1:19">
      <c r="C93" s="25" t="s">
        <v>675</v>
      </c>
    </row>
    <row r="94" spans="1:19">
      <c r="A94" s="124" t="s">
        <v>78</v>
      </c>
      <c r="C94" s="1194" t="s">
        <v>961</v>
      </c>
      <c r="D94" s="1194"/>
      <c r="E94" s="1194"/>
      <c r="F94" s="1194"/>
      <c r="G94" s="1194"/>
      <c r="H94" s="1194"/>
      <c r="I94" s="1194"/>
      <c r="J94" s="1194"/>
      <c r="K94" s="1194"/>
      <c r="L94" s="1194"/>
      <c r="M94" s="1194"/>
      <c r="N94" s="1194"/>
      <c r="O94" s="1194"/>
      <c r="P94" s="1194"/>
      <c r="Q94" s="1194"/>
    </row>
    <row r="95" spans="1:19">
      <c r="A95" s="56" t="s">
        <v>79</v>
      </c>
      <c r="C95" s="1192" t="s">
        <v>674</v>
      </c>
      <c r="D95" s="1192"/>
      <c r="E95" s="1192"/>
      <c r="F95" s="1192"/>
      <c r="G95" s="1192"/>
      <c r="H95" s="1192"/>
      <c r="I95" s="1192"/>
      <c r="J95" s="1192"/>
      <c r="K95" s="1192"/>
      <c r="L95" s="1192"/>
      <c r="M95" s="1192"/>
      <c r="N95" s="1192"/>
      <c r="O95" s="1192"/>
      <c r="P95" s="1192"/>
      <c r="Q95" s="1192"/>
    </row>
    <row r="96" spans="1:19">
      <c r="A96" s="755" t="s">
        <v>80</v>
      </c>
      <c r="C96" s="1192" t="s">
        <v>721</v>
      </c>
      <c r="D96" s="1192"/>
      <c r="E96" s="1192"/>
      <c r="F96" s="1192"/>
      <c r="G96" s="1192"/>
      <c r="H96" s="1192"/>
      <c r="I96" s="1192"/>
      <c r="J96" s="1192"/>
      <c r="K96" s="1192"/>
      <c r="L96" s="1192"/>
      <c r="M96" s="1192"/>
      <c r="N96" s="1192"/>
      <c r="O96" s="1192"/>
      <c r="P96" s="1192"/>
      <c r="Q96" s="1192"/>
    </row>
    <row r="97" spans="1:17">
      <c r="A97" s="56" t="s">
        <v>81</v>
      </c>
      <c r="C97" s="25" t="s">
        <v>571</v>
      </c>
    </row>
    <row r="98" spans="1:17">
      <c r="A98" s="65" t="s">
        <v>83</v>
      </c>
      <c r="C98" s="95" t="s">
        <v>788</v>
      </c>
      <c r="D98" s="65"/>
      <c r="E98" s="56"/>
      <c r="F98" s="56"/>
      <c r="G98" s="22"/>
      <c r="J98" s="80"/>
      <c r="P98" s="22"/>
      <c r="Q98" s="96"/>
    </row>
    <row r="99" spans="1:17">
      <c r="A99" s="65" t="s">
        <v>84</v>
      </c>
      <c r="C99" s="25" t="s">
        <v>962</v>
      </c>
      <c r="D99" s="65"/>
      <c r="E99" s="56"/>
      <c r="F99" s="56"/>
      <c r="G99" s="22"/>
      <c r="J99" s="80"/>
      <c r="P99" s="22"/>
      <c r="Q99" s="77"/>
    </row>
    <row r="100" spans="1:17">
      <c r="A100" s="56"/>
      <c r="C100" s="681"/>
    </row>
    <row r="101" spans="1:17">
      <c r="A101" s="56"/>
    </row>
    <row r="282" spans="1:11">
      <c r="A282" s="145"/>
      <c r="B282" s="281"/>
      <c r="C282" s="145"/>
      <c r="D282" s="29"/>
      <c r="E282" s="29"/>
      <c r="F282" s="29"/>
      <c r="G282" s="29"/>
      <c r="H282" s="150"/>
      <c r="I282" s="282"/>
      <c r="J282" s="276"/>
      <c r="K282" s="280"/>
    </row>
  </sheetData>
  <mergeCells count="7">
    <mergeCell ref="C12:Q12"/>
    <mergeCell ref="C96:Q96"/>
    <mergeCell ref="C90:Q90"/>
    <mergeCell ref="C91:Q91"/>
    <mergeCell ref="C92:Q92"/>
    <mergeCell ref="C94:Q94"/>
    <mergeCell ref="C95:Q95"/>
  </mergeCells>
  <pageMargins left="0.25" right="0.25" top="0.75" bottom="0.75" header="0.3" footer="0.3"/>
  <pageSetup scale="57" fitToHeight="0" orientation="landscape" verticalDpi="300" r:id="rId1"/>
  <rowBreaks count="3" manualBreakCount="3">
    <brk id="51" max="12" man="1"/>
    <brk id="100" max="18" man="1"/>
    <brk id="102" max="18" man="1"/>
  </rowBreaks>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92D050"/>
    <pageSetUpPr fitToPage="1"/>
  </sheetPr>
  <dimension ref="A1:T210"/>
  <sheetViews>
    <sheetView topLeftCell="A80" workbookViewId="0"/>
  </sheetViews>
  <sheetFormatPr defaultRowHeight="15"/>
  <cols>
    <col min="2" max="2" width="1.77734375" customWidth="1"/>
    <col min="3" max="3" width="39.6640625" customWidth="1"/>
    <col min="4" max="4" width="29.44140625" customWidth="1"/>
    <col min="5" max="5" width="13" customWidth="1"/>
    <col min="6" max="6" width="6.33203125" customWidth="1"/>
    <col min="7" max="7" width="11.88671875" customWidth="1"/>
    <col min="8" max="8" width="11.6640625" customWidth="1"/>
    <col min="9" max="9" width="2.109375" customWidth="1"/>
    <col min="10" max="10" width="11.6640625" customWidth="1"/>
    <col min="11" max="11" width="10.88671875" customWidth="1"/>
    <col min="12" max="12" width="10.77734375" customWidth="1"/>
    <col min="13" max="13" width="9.5546875" customWidth="1"/>
  </cols>
  <sheetData>
    <row r="1" spans="1:20">
      <c r="A1" s="25"/>
      <c r="B1" s="25"/>
      <c r="C1" s="25"/>
      <c r="D1" s="25"/>
      <c r="E1" s="25"/>
      <c r="F1" s="25"/>
      <c r="G1" s="25"/>
      <c r="H1" s="25"/>
      <c r="I1" s="25"/>
      <c r="J1" s="25"/>
      <c r="K1" s="25"/>
      <c r="L1" s="25"/>
    </row>
    <row r="2" spans="1:20">
      <c r="A2" s="25"/>
      <c r="B2" s="25"/>
      <c r="C2" s="25"/>
      <c r="D2" s="25"/>
      <c r="E2" s="25"/>
      <c r="F2" s="25"/>
      <c r="G2" s="25"/>
      <c r="H2" s="25"/>
      <c r="I2" s="25"/>
      <c r="J2" s="25"/>
      <c r="K2" s="25"/>
      <c r="O2" s="25" t="s">
        <v>792</v>
      </c>
    </row>
    <row r="3" spans="1:20">
      <c r="A3" s="25"/>
      <c r="B3" s="25"/>
      <c r="C3" s="25"/>
      <c r="D3" s="25"/>
      <c r="E3" s="25"/>
      <c r="F3" s="25"/>
      <c r="G3" s="25"/>
      <c r="H3" s="25"/>
      <c r="I3" s="25"/>
      <c r="J3" s="25"/>
      <c r="K3" s="25"/>
      <c r="L3" s="25"/>
    </row>
    <row r="4" spans="1:20">
      <c r="A4" s="25"/>
      <c r="B4" s="25"/>
      <c r="C4" s="25"/>
      <c r="D4" s="25"/>
      <c r="E4" s="25"/>
      <c r="F4" s="25"/>
      <c r="G4" s="56" t="str">
        <f>'11-Wholesale Distribution'!G56</f>
        <v>Attachment 11</v>
      </c>
      <c r="H4" s="25"/>
      <c r="I4" s="25"/>
      <c r="J4" s="25"/>
      <c r="K4" s="25"/>
      <c r="L4" s="25"/>
    </row>
    <row r="5" spans="1:20">
      <c r="A5" s="25"/>
      <c r="B5" s="25"/>
      <c r="C5" s="25"/>
      <c r="D5" s="25"/>
      <c r="E5" s="25"/>
      <c r="F5" s="25"/>
      <c r="G5" s="56" t="str">
        <f>'11-Wholesale Distribution'!G57</f>
        <v>Wholesale Distribution Service</v>
      </c>
      <c r="H5" s="25"/>
      <c r="I5" s="25"/>
      <c r="J5" s="25"/>
      <c r="K5" s="25"/>
      <c r="L5" s="25"/>
    </row>
    <row r="6" spans="1:20">
      <c r="A6" s="25"/>
      <c r="B6" s="25"/>
      <c r="C6" s="25"/>
      <c r="D6" s="25"/>
      <c r="E6" s="25"/>
      <c r="F6" s="25"/>
      <c r="G6" s="56" t="str">
        <f>'11-Wholesale Distribution'!G58</f>
        <v>Gridliance High Plains LLC</v>
      </c>
      <c r="H6" s="25"/>
      <c r="I6" s="25"/>
      <c r="J6" s="25"/>
      <c r="K6" s="25"/>
      <c r="L6" s="25"/>
    </row>
    <row r="7" spans="1:20">
      <c r="A7" s="25"/>
      <c r="B7" s="25"/>
      <c r="C7" s="25"/>
      <c r="D7" s="25"/>
      <c r="E7" s="25"/>
      <c r="F7" s="25"/>
      <c r="G7" s="25"/>
      <c r="H7" s="25"/>
      <c r="I7" s="25"/>
      <c r="J7" s="25"/>
      <c r="K7" s="25"/>
      <c r="L7" s="25"/>
    </row>
    <row r="8" spans="1:20" ht="15.75" thickBot="1">
      <c r="A8" s="687"/>
      <c r="B8" s="25"/>
      <c r="C8" s="97">
        <v>-1</v>
      </c>
      <c r="D8" s="97">
        <v>-2</v>
      </c>
      <c r="E8" s="97">
        <v>-3</v>
      </c>
      <c r="F8" s="686"/>
      <c r="G8" s="97">
        <v>-4</v>
      </c>
      <c r="H8" s="97">
        <v>-5</v>
      </c>
      <c r="I8" s="686"/>
      <c r="J8" s="97">
        <v>-6</v>
      </c>
      <c r="K8" s="97">
        <v>-7</v>
      </c>
      <c r="L8" s="97">
        <v>-8</v>
      </c>
      <c r="M8" s="97">
        <v>-9</v>
      </c>
      <c r="N8" s="97">
        <v>-10</v>
      </c>
      <c r="O8" s="97">
        <v>-11</v>
      </c>
      <c r="P8" s="97"/>
      <c r="Q8" s="97"/>
      <c r="R8" s="291"/>
      <c r="S8" s="291"/>
      <c r="T8" s="291"/>
    </row>
    <row r="9" spans="1:20" ht="64.5" thickBot="1">
      <c r="A9" s="697" t="s">
        <v>239</v>
      </c>
      <c r="B9" s="698"/>
      <c r="C9" s="698" t="s">
        <v>787</v>
      </c>
      <c r="D9" s="699" t="s">
        <v>240</v>
      </c>
      <c r="E9" s="699" t="s">
        <v>823</v>
      </c>
      <c r="F9" s="738"/>
      <c r="G9" s="700" t="s">
        <v>241</v>
      </c>
      <c r="H9" s="699" t="s">
        <v>242</v>
      </c>
      <c r="I9" s="738"/>
      <c r="J9" s="699" t="s">
        <v>824</v>
      </c>
      <c r="K9" s="700" t="s">
        <v>243</v>
      </c>
      <c r="L9" s="699" t="s">
        <v>269</v>
      </c>
      <c r="M9" s="701" t="s">
        <v>977</v>
      </c>
      <c r="N9" s="701" t="s">
        <v>928</v>
      </c>
      <c r="O9" s="702" t="s">
        <v>827</v>
      </c>
      <c r="P9" s="692"/>
    </row>
    <row r="10" spans="1:20">
      <c r="A10" s="713" t="s">
        <v>802</v>
      </c>
      <c r="B10" s="714"/>
      <c r="C10" s="715" t="s">
        <v>832</v>
      </c>
      <c r="D10" s="744">
        <f>+'Attachment H'!D65</f>
        <v>0</v>
      </c>
      <c r="E10" s="716">
        <f>+K169</f>
        <v>0</v>
      </c>
      <c r="F10" s="716"/>
      <c r="G10" s="716">
        <f>+D10*E10</f>
        <v>0</v>
      </c>
      <c r="H10" s="744">
        <v>0</v>
      </c>
      <c r="I10" s="714"/>
      <c r="J10" s="717">
        <f>+K172</f>
        <v>0</v>
      </c>
      <c r="K10" s="716">
        <f>+H10*J10</f>
        <v>0</v>
      </c>
      <c r="L10" s="718">
        <v>0</v>
      </c>
      <c r="M10" s="739">
        <f>+G10+K10+L10</f>
        <v>0</v>
      </c>
      <c r="N10" s="718">
        <v>0</v>
      </c>
      <c r="O10" s="741">
        <f>+M10*N10</f>
        <v>0</v>
      </c>
      <c r="P10" s="686"/>
    </row>
    <row r="11" spans="1:20">
      <c r="A11" s="703" t="s">
        <v>803</v>
      </c>
      <c r="B11" s="25"/>
      <c r="C11" s="696"/>
      <c r="D11" s="696"/>
      <c r="E11" s="54">
        <f>+E10</f>
        <v>0</v>
      </c>
      <c r="F11" s="54"/>
      <c r="G11" s="54">
        <f t="shared" ref="G11:G14" si="0">+D11*E11</f>
        <v>0</v>
      </c>
      <c r="H11" s="712">
        <v>0</v>
      </c>
      <c r="I11" s="54"/>
      <c r="J11" s="54">
        <f>+J10</f>
        <v>0</v>
      </c>
      <c r="K11" s="54">
        <f t="shared" ref="K11:K14" si="1">+H11*J11</f>
        <v>0</v>
      </c>
      <c r="L11" s="712">
        <v>0</v>
      </c>
      <c r="M11" s="710">
        <f t="shared" ref="M11:M14" si="2">+G11+K11+L11</f>
        <v>0</v>
      </c>
      <c r="N11" s="712">
        <v>0</v>
      </c>
      <c r="O11" s="742">
        <f>+M11*N11</f>
        <v>0</v>
      </c>
      <c r="P11" s="686"/>
    </row>
    <row r="12" spans="1:20">
      <c r="A12" s="703" t="s">
        <v>804</v>
      </c>
      <c r="B12" s="25"/>
      <c r="C12" s="696"/>
      <c r="D12" s="696"/>
      <c r="E12" s="54">
        <f>+E11</f>
        <v>0</v>
      </c>
      <c r="F12" s="54"/>
      <c r="G12" s="54">
        <f t="shared" si="0"/>
        <v>0</v>
      </c>
      <c r="H12" s="712">
        <v>0</v>
      </c>
      <c r="I12" s="54"/>
      <c r="J12" s="54">
        <f>+J11</f>
        <v>0</v>
      </c>
      <c r="K12" s="54">
        <f t="shared" si="1"/>
        <v>0</v>
      </c>
      <c r="L12" s="712">
        <v>0</v>
      </c>
      <c r="M12" s="710">
        <f t="shared" si="2"/>
        <v>0</v>
      </c>
      <c r="N12" s="712">
        <v>0</v>
      </c>
      <c r="O12" s="742">
        <f>+M12*N12</f>
        <v>0</v>
      </c>
      <c r="P12" s="686"/>
    </row>
    <row r="13" spans="1:20">
      <c r="A13" s="703" t="s">
        <v>805</v>
      </c>
      <c r="B13" s="25"/>
      <c r="C13" s="696"/>
      <c r="D13" s="696"/>
      <c r="E13" s="54">
        <f>+E12</f>
        <v>0</v>
      </c>
      <c r="F13" s="54"/>
      <c r="G13" s="54">
        <f t="shared" si="0"/>
        <v>0</v>
      </c>
      <c r="H13" s="712">
        <v>0</v>
      </c>
      <c r="I13" s="54"/>
      <c r="J13" s="54">
        <f>+J12</f>
        <v>0</v>
      </c>
      <c r="K13" s="54">
        <f t="shared" si="1"/>
        <v>0</v>
      </c>
      <c r="L13" s="712">
        <v>0</v>
      </c>
      <c r="M13" s="710">
        <f t="shared" si="2"/>
        <v>0</v>
      </c>
      <c r="N13" s="712">
        <v>0</v>
      </c>
      <c r="O13" s="742">
        <f>+M13*N13</f>
        <v>0</v>
      </c>
      <c r="P13" s="686"/>
    </row>
    <row r="14" spans="1:20" ht="15.75" thickBot="1">
      <c r="A14" s="704" t="s">
        <v>501</v>
      </c>
      <c r="B14" s="123"/>
      <c r="C14" s="705"/>
      <c r="D14" s="705"/>
      <c r="E14" s="719">
        <f>+E13</f>
        <v>0</v>
      </c>
      <c r="F14" s="719"/>
      <c r="G14" s="719">
        <f t="shared" si="0"/>
        <v>0</v>
      </c>
      <c r="H14" s="720">
        <v>0</v>
      </c>
      <c r="I14" s="719"/>
      <c r="J14" s="719">
        <f>+J13</f>
        <v>0</v>
      </c>
      <c r="K14" s="719">
        <f t="shared" si="1"/>
        <v>0</v>
      </c>
      <c r="L14" s="720">
        <v>0</v>
      </c>
      <c r="M14" s="47">
        <f t="shared" si="2"/>
        <v>0</v>
      </c>
      <c r="N14" s="720">
        <v>0</v>
      </c>
      <c r="O14" s="743">
        <f>+M14*N14</f>
        <v>0</v>
      </c>
      <c r="P14" s="686"/>
    </row>
    <row r="15" spans="1:20">
      <c r="A15" s="56" t="s">
        <v>806</v>
      </c>
      <c r="B15" s="25"/>
      <c r="C15" s="25" t="s">
        <v>21</v>
      </c>
      <c r="D15" s="25"/>
      <c r="E15" s="25"/>
      <c r="F15" s="25"/>
      <c r="G15" s="25"/>
      <c r="H15" s="25"/>
      <c r="I15" s="25"/>
      <c r="J15" s="25"/>
      <c r="K15" s="25"/>
      <c r="L15" s="25"/>
      <c r="M15" s="686"/>
      <c r="N15" s="686"/>
      <c r="O15" s="716">
        <f>SUM(O10:O14)</f>
        <v>0</v>
      </c>
      <c r="P15" s="686"/>
    </row>
    <row r="16" spans="1:20">
      <c r="A16" s="755"/>
      <c r="B16" s="753"/>
      <c r="C16" s="753"/>
      <c r="D16" s="753"/>
      <c r="E16" s="753"/>
      <c r="F16" s="753"/>
      <c r="G16" s="753"/>
      <c r="H16" s="753"/>
      <c r="I16" s="753"/>
      <c r="J16" s="753"/>
      <c r="K16" s="753"/>
      <c r="L16" s="753"/>
      <c r="M16" s="767"/>
      <c r="N16" s="767"/>
      <c r="O16" s="754"/>
      <c r="P16" s="767"/>
    </row>
    <row r="17" spans="1:16">
      <c r="A17" s="755"/>
      <c r="B17" s="753"/>
      <c r="C17" s="753" t="s">
        <v>929</v>
      </c>
      <c r="D17" s="753"/>
      <c r="E17" s="753"/>
      <c r="F17" s="753"/>
      <c r="G17" s="753"/>
      <c r="H17" s="753"/>
      <c r="I17" s="753"/>
      <c r="J17" s="753"/>
      <c r="K17" s="753"/>
      <c r="L17" s="753"/>
      <c r="M17" s="767"/>
      <c r="N17" s="767"/>
      <c r="O17" s="754"/>
      <c r="P17" s="767"/>
    </row>
    <row r="18" spans="1:16">
      <c r="A18" s="755"/>
      <c r="B18" s="753"/>
      <c r="C18" s="753" t="s">
        <v>932</v>
      </c>
      <c r="D18" s="753"/>
      <c r="E18" s="753"/>
      <c r="F18" s="753"/>
      <c r="G18" s="753"/>
      <c r="H18" s="753"/>
      <c r="I18" s="753"/>
      <c r="J18" s="753"/>
      <c r="K18" s="753"/>
      <c r="M18" s="767"/>
      <c r="N18" s="767"/>
      <c r="O18" s="754"/>
      <c r="P18" s="767"/>
    </row>
    <row r="19" spans="1:16">
      <c r="A19" s="755"/>
      <c r="B19" s="753"/>
      <c r="C19" s="753"/>
      <c r="D19" s="753"/>
      <c r="E19" s="753"/>
      <c r="F19" s="753"/>
      <c r="G19" s="755" t="s">
        <v>786</v>
      </c>
      <c r="H19" s="753"/>
      <c r="I19" s="753"/>
      <c r="J19" s="753"/>
      <c r="K19" s="753"/>
      <c r="L19" s="753"/>
      <c r="M19" s="767"/>
      <c r="N19" s="767"/>
      <c r="O19" s="753" t="s">
        <v>789</v>
      </c>
      <c r="P19" s="767"/>
    </row>
    <row r="20" spans="1:16">
      <c r="A20" s="755"/>
      <c r="B20" s="753"/>
      <c r="C20" s="753"/>
      <c r="D20" s="753"/>
      <c r="E20" s="753"/>
      <c r="F20" s="753"/>
      <c r="G20" s="755" t="s">
        <v>787</v>
      </c>
      <c r="H20" s="753"/>
      <c r="I20" s="753"/>
      <c r="J20" s="753"/>
      <c r="K20" s="753"/>
      <c r="L20" s="753"/>
      <c r="M20" s="767"/>
      <c r="N20" s="767"/>
      <c r="O20" s="754"/>
      <c r="P20" s="767"/>
    </row>
    <row r="21" spans="1:16">
      <c r="A21" s="755"/>
      <c r="B21" s="753"/>
      <c r="C21" s="753"/>
      <c r="D21" s="753"/>
      <c r="E21" s="753"/>
      <c r="F21" s="753"/>
      <c r="G21" s="755" t="s">
        <v>860</v>
      </c>
      <c r="H21" s="753"/>
      <c r="I21" s="753"/>
      <c r="J21" s="753"/>
      <c r="K21" s="753"/>
      <c r="L21" s="753"/>
      <c r="M21" s="767"/>
      <c r="N21" s="767"/>
      <c r="O21" s="754"/>
      <c r="P21" s="767"/>
    </row>
    <row r="22" spans="1:16">
      <c r="A22" s="755"/>
      <c r="B22" s="753"/>
      <c r="C22" s="753"/>
      <c r="D22" s="753"/>
      <c r="E22" s="753"/>
      <c r="F22" s="753"/>
      <c r="G22" s="753"/>
      <c r="H22" s="753"/>
      <c r="I22" s="753"/>
      <c r="J22" s="753"/>
      <c r="K22" s="753"/>
      <c r="L22" s="753"/>
      <c r="M22" s="767"/>
      <c r="N22" s="767"/>
      <c r="O22" s="754"/>
      <c r="P22" s="767"/>
    </row>
    <row r="23" spans="1:16">
      <c r="A23" s="755"/>
      <c r="B23" s="753"/>
      <c r="C23" s="753"/>
      <c r="D23" s="753"/>
      <c r="E23" s="753"/>
      <c r="F23" s="753"/>
      <c r="G23" s="753"/>
      <c r="H23" s="753"/>
      <c r="I23" s="753"/>
      <c r="J23" s="753"/>
      <c r="K23" s="753"/>
      <c r="L23" s="753"/>
      <c r="M23" s="767"/>
      <c r="N23" s="767"/>
      <c r="O23" s="754"/>
      <c r="P23" s="767"/>
    </row>
    <row r="24" spans="1:16">
      <c r="A24" s="56"/>
      <c r="B24" s="25"/>
      <c r="C24" s="25"/>
      <c r="D24" s="25"/>
      <c r="E24" s="25"/>
      <c r="F24" s="25"/>
      <c r="G24" s="25"/>
      <c r="H24" s="25"/>
      <c r="I24" s="25"/>
      <c r="J24" s="25"/>
      <c r="K24" s="25"/>
      <c r="L24" s="25"/>
      <c r="M24" s="686"/>
      <c r="O24" s="686"/>
      <c r="P24" s="686"/>
    </row>
    <row r="25" spans="1:16">
      <c r="A25" s="36"/>
      <c r="B25" s="25"/>
      <c r="C25" s="155" t="s">
        <v>11</v>
      </c>
      <c r="D25" s="155" t="s">
        <v>12</v>
      </c>
      <c r="E25" s="155" t="s">
        <v>13</v>
      </c>
      <c r="F25" s="29" t="s">
        <v>10</v>
      </c>
      <c r="G25" s="29"/>
      <c r="H25" s="154" t="s">
        <v>14</v>
      </c>
      <c r="I25" s="29"/>
      <c r="J25" s="154" t="s">
        <v>15</v>
      </c>
      <c r="K25" s="29"/>
      <c r="L25" s="155"/>
      <c r="M25" s="686"/>
      <c r="N25" s="686"/>
      <c r="O25" s="686"/>
      <c r="P25" s="686"/>
    </row>
    <row r="26" spans="1:16">
      <c r="A26" s="36"/>
      <c r="B26" s="25"/>
      <c r="C26" s="31"/>
      <c r="D26" s="194"/>
      <c r="E26" s="29"/>
      <c r="F26" s="29"/>
      <c r="G26" s="195" t="s">
        <v>28</v>
      </c>
      <c r="H26" s="36"/>
      <c r="I26" s="29"/>
      <c r="J26" s="195" t="s">
        <v>822</v>
      </c>
      <c r="K26" s="29"/>
      <c r="L26" s="155"/>
      <c r="M26" s="686"/>
      <c r="N26" s="686"/>
      <c r="O26" s="686"/>
      <c r="P26" s="686"/>
    </row>
    <row r="27" spans="1:16">
      <c r="A27" s="145" t="s">
        <v>16</v>
      </c>
      <c r="B27" s="25"/>
      <c r="C27" s="31"/>
      <c r="D27" s="196" t="s">
        <v>301</v>
      </c>
      <c r="E27" s="195" t="s">
        <v>27</v>
      </c>
      <c r="F27" s="197"/>
      <c r="G27" s="1244" t="s">
        <v>926</v>
      </c>
      <c r="H27" s="1244"/>
      <c r="I27" s="197"/>
      <c r="J27" s="145" t="s">
        <v>29</v>
      </c>
      <c r="K27" s="29"/>
      <c r="L27" s="155"/>
    </row>
    <row r="28" spans="1:16" ht="15.75" thickBot="1">
      <c r="A28" s="33" t="s">
        <v>18</v>
      </c>
      <c r="B28" s="25"/>
      <c r="C28" s="198" t="s">
        <v>569</v>
      </c>
      <c r="D28" s="29"/>
      <c r="E28" s="29"/>
      <c r="F28" s="29"/>
      <c r="G28" s="1243" t="s">
        <v>927</v>
      </c>
      <c r="H28" s="1243"/>
      <c r="I28" s="29"/>
      <c r="J28" s="29"/>
      <c r="K28" s="29"/>
      <c r="L28" s="29"/>
    </row>
    <row r="29" spans="1:16">
      <c r="A29" s="145"/>
      <c r="B29" s="25"/>
      <c r="C29" s="31" t="s">
        <v>795</v>
      </c>
      <c r="D29" s="29"/>
      <c r="E29" s="29"/>
      <c r="F29" s="29"/>
      <c r="G29" s="29"/>
      <c r="H29" s="29"/>
      <c r="I29" s="29"/>
      <c r="J29" s="29"/>
      <c r="K29" s="29"/>
      <c r="L29" s="29"/>
    </row>
    <row r="30" spans="1:16">
      <c r="A30" s="145">
        <v>1</v>
      </c>
      <c r="B30" s="25"/>
      <c r="C30" s="31" t="s">
        <v>420</v>
      </c>
      <c r="D30" s="215" t="str">
        <f>+'Attachment H'!$B$2&amp;", Page 2, Line "&amp;'Attachment H'!A63</f>
        <v>Attachment H, Page 2, Line 1</v>
      </c>
      <c r="E30" s="214">
        <f>+'Attachment H'!D63</f>
        <v>0</v>
      </c>
      <c r="F30" s="29"/>
      <c r="G30" s="29" t="s">
        <v>30</v>
      </c>
      <c r="H30" s="18">
        <v>0</v>
      </c>
      <c r="I30" s="29"/>
      <c r="J30" s="18">
        <f>+H30*E30</f>
        <v>0</v>
      </c>
      <c r="K30" s="29"/>
      <c r="L30" s="29"/>
    </row>
    <row r="31" spans="1:16">
      <c r="A31" s="145">
        <f>+A30+1</f>
        <v>2</v>
      </c>
      <c r="B31" s="25"/>
      <c r="C31" s="31" t="s">
        <v>31</v>
      </c>
      <c r="D31" s="215" t="str">
        <f>+'Attachment H'!$B$2&amp;", Page 2, Line "&amp;'Attachment H'!A64</f>
        <v>Attachment H, Page 2, Line 2</v>
      </c>
      <c r="E31" s="214">
        <f>+'Attachment H'!D64</f>
        <v>18169096.139999993</v>
      </c>
      <c r="F31" s="29"/>
      <c r="G31" s="29" t="s">
        <v>30</v>
      </c>
      <c r="H31" s="27"/>
      <c r="I31" s="44"/>
      <c r="J31" s="18">
        <f>+H31*E31</f>
        <v>0</v>
      </c>
      <c r="K31" s="29"/>
      <c r="L31" s="29"/>
    </row>
    <row r="32" spans="1:16">
      <c r="A32" s="145">
        <f>+A31+1</f>
        <v>3</v>
      </c>
      <c r="B32" s="25"/>
      <c r="C32" s="31" t="s">
        <v>421</v>
      </c>
      <c r="D32" s="215" t="s">
        <v>978</v>
      </c>
      <c r="E32" s="214">
        <f>D194</f>
        <v>0</v>
      </c>
      <c r="F32" s="29"/>
      <c r="G32" s="29" t="s">
        <v>97</v>
      </c>
      <c r="H32" s="161">
        <v>1</v>
      </c>
      <c r="I32" s="44"/>
      <c r="J32" s="18">
        <f>+E32*H32</f>
        <v>0</v>
      </c>
      <c r="K32" s="29"/>
      <c r="L32" s="29"/>
    </row>
    <row r="33" spans="1:12">
      <c r="A33" s="145">
        <f>+A32+1</f>
        <v>4</v>
      </c>
      <c r="B33" s="25"/>
      <c r="C33" s="31" t="s">
        <v>125</v>
      </c>
      <c r="D33" s="215" t="str">
        <f>+'Attachment H'!$B$2&amp;", Page 2, Line "&amp;'Attachment H'!A66</f>
        <v>Attachment H, Page 2, Line 4</v>
      </c>
      <c r="E33" s="214">
        <f>+'Attachment H'!D66</f>
        <v>3366.2752266028451</v>
      </c>
      <c r="F33" s="29"/>
      <c r="G33" s="29" t="s">
        <v>32</v>
      </c>
      <c r="H33" s="27">
        <f>J150</f>
        <v>0</v>
      </c>
      <c r="I33" s="44"/>
      <c r="J33" s="18">
        <f>+H33*E33</f>
        <v>0</v>
      </c>
      <c r="K33" s="29"/>
      <c r="L33" s="29"/>
    </row>
    <row r="34" spans="1:12" ht="15.75" thickBot="1">
      <c r="A34" s="145">
        <f>+A33+1</f>
        <v>5</v>
      </c>
      <c r="B34" s="25"/>
      <c r="C34" s="31" t="s">
        <v>422</v>
      </c>
      <c r="D34" s="215" t="str">
        <f>+'Attachment H'!$B$2&amp;", Page 2, Line "&amp;'Attachment H'!A67</f>
        <v>Attachment H, Page 2, Line 5</v>
      </c>
      <c r="E34" s="214">
        <f>+'Attachment H'!D67</f>
        <v>0</v>
      </c>
      <c r="F34" s="29"/>
      <c r="G34" s="29" t="s">
        <v>183</v>
      </c>
      <c r="H34" s="27">
        <f>L154</f>
        <v>0</v>
      </c>
      <c r="I34" s="44"/>
      <c r="J34" s="201">
        <f>+H34*E34</f>
        <v>0</v>
      </c>
      <c r="K34" s="29"/>
      <c r="L34" s="29"/>
    </row>
    <row r="35" spans="1:12">
      <c r="A35" s="145">
        <f>+A34+1</f>
        <v>6</v>
      </c>
      <c r="B35" s="25"/>
      <c r="C35" s="28" t="s">
        <v>330</v>
      </c>
      <c r="D35" s="37" t="s">
        <v>329</v>
      </c>
      <c r="E35" s="214">
        <f>SUM(E30:E34)</f>
        <v>18172462.415226597</v>
      </c>
      <c r="F35" s="29"/>
      <c r="G35" s="29" t="s">
        <v>33</v>
      </c>
      <c r="H35" s="202">
        <f>IF(J35&gt;0,J35/E35,0)</f>
        <v>0</v>
      </c>
      <c r="I35" s="44"/>
      <c r="J35" s="18">
        <f>SUM(J30:J34)</f>
        <v>0</v>
      </c>
      <c r="K35" s="29"/>
      <c r="L35" s="203"/>
    </row>
    <row r="36" spans="1:12">
      <c r="A36" s="145"/>
      <c r="B36" s="25"/>
      <c r="C36" s="31"/>
      <c r="D36" s="37"/>
      <c r="E36" s="214"/>
      <c r="F36" s="29"/>
      <c r="G36" s="29"/>
      <c r="H36" s="203"/>
      <c r="I36" s="29"/>
      <c r="J36" s="18"/>
      <c r="K36" s="29"/>
      <c r="L36" s="203"/>
    </row>
    <row r="37" spans="1:12">
      <c r="A37" s="145">
        <f>+A35+1</f>
        <v>7</v>
      </c>
      <c r="B37" s="25"/>
      <c r="C37" s="31" t="s">
        <v>937</v>
      </c>
      <c r="D37" s="37"/>
      <c r="E37" s="214"/>
      <c r="F37" s="29"/>
      <c r="G37" s="29"/>
      <c r="H37" s="29"/>
      <c r="I37" s="29"/>
      <c r="J37" s="18"/>
      <c r="K37" s="29"/>
      <c r="L37" s="29"/>
    </row>
    <row r="38" spans="1:12">
      <c r="A38" s="145">
        <f t="shared" ref="A38:A43" si="3">+A37+1</f>
        <v>8</v>
      </c>
      <c r="B38" s="25"/>
      <c r="C38" s="31" t="s">
        <v>420</v>
      </c>
      <c r="D38" s="215" t="str">
        <f>+'Attachment H'!$B$2&amp;", Page 2, Line "&amp;'Attachment H'!A71</f>
        <v>Attachment H, Page 2, Line 8</v>
      </c>
      <c r="E38" s="214">
        <f>+'Attachment H'!D71</f>
        <v>0</v>
      </c>
      <c r="F38" s="29"/>
      <c r="G38" s="29" t="s">
        <v>30</v>
      </c>
      <c r="H38" s="18">
        <v>0</v>
      </c>
      <c r="I38" s="29"/>
      <c r="J38" s="18">
        <f>+H38*E38</f>
        <v>0</v>
      </c>
      <c r="K38" s="29"/>
      <c r="L38" s="29"/>
    </row>
    <row r="39" spans="1:12">
      <c r="A39" s="145">
        <f t="shared" si="3"/>
        <v>9</v>
      </c>
      <c r="B39" s="25"/>
      <c r="C39" s="31" t="s">
        <v>31</v>
      </c>
      <c r="D39" s="215" t="str">
        <f>+'Attachment H'!$B$2&amp;", Page 2, Line "&amp;'Attachment H'!A72</f>
        <v>Attachment H, Page 2, Line 9</v>
      </c>
      <c r="E39" s="214">
        <f>+'Attachment H'!D72</f>
        <v>2411713.4999999991</v>
      </c>
      <c r="F39" s="29"/>
      <c r="G39" s="29" t="s">
        <v>30</v>
      </c>
      <c r="H39" s="27"/>
      <c r="I39" s="44"/>
      <c r="J39" s="18">
        <f>+H39*E39</f>
        <v>0</v>
      </c>
      <c r="K39" s="29"/>
      <c r="L39" s="29"/>
    </row>
    <row r="40" spans="1:12">
      <c r="A40" s="145">
        <f t="shared" si="3"/>
        <v>10</v>
      </c>
      <c r="B40" s="25"/>
      <c r="C40" s="31" t="s">
        <v>421</v>
      </c>
      <c r="D40" s="215" t="s">
        <v>939</v>
      </c>
      <c r="E40" s="214">
        <f>E194</f>
        <v>0</v>
      </c>
      <c r="F40" s="29"/>
      <c r="G40" s="29" t="s">
        <v>97</v>
      </c>
      <c r="H40" s="161">
        <v>1</v>
      </c>
      <c r="I40" s="44"/>
      <c r="J40" s="214">
        <f>+H40*E40</f>
        <v>0</v>
      </c>
      <c r="K40" s="29"/>
      <c r="L40" s="29"/>
    </row>
    <row r="41" spans="1:12">
      <c r="A41" s="145">
        <f t="shared" si="3"/>
        <v>11</v>
      </c>
      <c r="B41" s="25"/>
      <c r="C41" s="31" t="s">
        <v>125</v>
      </c>
      <c r="D41" s="215" t="str">
        <f>+'Attachment H'!$B$2&amp;", Page 2, Line "&amp;'Attachment H'!A74</f>
        <v>Attachment H, Page 2, Line 11</v>
      </c>
      <c r="E41" s="214">
        <f>+'Attachment H'!D74</f>
        <v>1442.6513553835352</v>
      </c>
      <c r="F41" s="29"/>
      <c r="G41" s="29" t="s">
        <v>32</v>
      </c>
      <c r="H41" s="27">
        <f>+H33</f>
        <v>0</v>
      </c>
      <c r="I41" s="44"/>
      <c r="J41" s="18">
        <f>+H41*E41</f>
        <v>0</v>
      </c>
      <c r="K41" s="29"/>
      <c r="L41" s="29"/>
    </row>
    <row r="42" spans="1:12" ht="15.75" thickBot="1">
      <c r="A42" s="145">
        <f t="shared" si="3"/>
        <v>12</v>
      </c>
      <c r="B42" s="25"/>
      <c r="C42" s="31" t="s">
        <v>422</v>
      </c>
      <c r="D42" s="215" t="str">
        <f>+'Attachment H'!$B$2&amp;", Page 2, Line "&amp;'Attachment H'!A75</f>
        <v>Attachment H, Page 2, Line 12</v>
      </c>
      <c r="E42" s="226">
        <f>+'Attachment H'!D75</f>
        <v>0</v>
      </c>
      <c r="F42" s="29"/>
      <c r="G42" s="29" t="s">
        <v>183</v>
      </c>
      <c r="H42" s="27">
        <f>+H34</f>
        <v>0</v>
      </c>
      <c r="I42" s="44"/>
      <c r="J42" s="201">
        <f>+H42*E42</f>
        <v>0</v>
      </c>
      <c r="K42" s="29"/>
      <c r="L42" s="29"/>
    </row>
    <row r="43" spans="1:12">
      <c r="A43" s="145">
        <f t="shared" si="3"/>
        <v>13</v>
      </c>
      <c r="B43" s="25"/>
      <c r="C43" s="31" t="s">
        <v>332</v>
      </c>
      <c r="D43" s="37" t="s">
        <v>331</v>
      </c>
      <c r="E43" s="214">
        <f>SUM(E38:E42)</f>
        <v>2413156.1513553825</v>
      </c>
      <c r="F43" s="29"/>
      <c r="G43" s="29"/>
      <c r="H43" s="27"/>
      <c r="I43" s="44"/>
      <c r="J43" s="18">
        <f>SUM(J38:J42)</f>
        <v>0</v>
      </c>
      <c r="K43" s="29"/>
      <c r="L43" s="29"/>
    </row>
    <row r="44" spans="1:12">
      <c r="A44" s="145"/>
      <c r="B44" s="25"/>
      <c r="C44" s="36"/>
      <c r="D44" s="37" t="s">
        <v>10</v>
      </c>
      <c r="E44" s="214"/>
      <c r="F44" s="29"/>
      <c r="G44" s="29"/>
      <c r="H44" s="202"/>
      <c r="I44" s="29"/>
      <c r="J44" s="18"/>
      <c r="K44" s="29"/>
      <c r="L44" s="203"/>
    </row>
    <row r="45" spans="1:12">
      <c r="A45" s="145">
        <f>+A43+1</f>
        <v>14</v>
      </c>
      <c r="B45" s="25"/>
      <c r="C45" s="31" t="s">
        <v>34</v>
      </c>
      <c r="D45" s="37"/>
      <c r="E45" s="214"/>
      <c r="F45" s="29"/>
      <c r="G45" s="29"/>
      <c r="H45" s="27"/>
      <c r="I45" s="29"/>
      <c r="J45" s="18"/>
      <c r="K45" s="29"/>
      <c r="L45" s="29"/>
    </row>
    <row r="46" spans="1:12">
      <c r="A46" s="145">
        <f t="shared" ref="A46:A51" si="4">+A45+1</f>
        <v>15</v>
      </c>
      <c r="B46" s="25"/>
      <c r="C46" s="31" t="s">
        <v>420</v>
      </c>
      <c r="D46" s="37" t="str">
        <f>"(line "&amp;A30&amp;" - line "&amp;A38&amp;")"</f>
        <v>(line 1 - line 8)</v>
      </c>
      <c r="E46" s="214">
        <f>E30-E38</f>
        <v>0</v>
      </c>
      <c r="F46" s="44"/>
      <c r="G46" s="44"/>
      <c r="H46" s="202"/>
      <c r="I46" s="44"/>
      <c r="J46" s="18">
        <f>J30-J38</f>
        <v>0</v>
      </c>
      <c r="K46" s="29"/>
      <c r="L46" s="203"/>
    </row>
    <row r="47" spans="1:12">
      <c r="A47" s="145">
        <f t="shared" si="4"/>
        <v>16</v>
      </c>
      <c r="B47" s="25"/>
      <c r="C47" s="31" t="s">
        <v>31</v>
      </c>
      <c r="D47" s="37" t="s">
        <v>334</v>
      </c>
      <c r="E47" s="214">
        <f>E31-E39</f>
        <v>15757382.639999993</v>
      </c>
      <c r="F47" s="44"/>
      <c r="G47" s="44"/>
      <c r="H47" s="27"/>
      <c r="I47" s="44"/>
      <c r="J47" s="18">
        <f>J31-J39</f>
        <v>0</v>
      </c>
      <c r="K47" s="29"/>
      <c r="L47" s="203"/>
    </row>
    <row r="48" spans="1:12">
      <c r="A48" s="145">
        <f t="shared" si="4"/>
        <v>17</v>
      </c>
      <c r="B48" s="25"/>
      <c r="C48" s="31" t="s">
        <v>421</v>
      </c>
      <c r="D48" s="37" t="str">
        <f>"(line "&amp;A32&amp;" - line "&amp;A40&amp;")"</f>
        <v>(line 3 - line 10)</v>
      </c>
      <c r="E48" s="214">
        <f>E32-E40</f>
        <v>0</v>
      </c>
      <c r="F48" s="44"/>
      <c r="G48" s="44"/>
      <c r="H48" s="202"/>
      <c r="I48" s="44"/>
      <c r="J48" s="214">
        <f>J32-J40</f>
        <v>0</v>
      </c>
      <c r="K48" s="29"/>
      <c r="L48" s="203"/>
    </row>
    <row r="49" spans="1:12">
      <c r="A49" s="145">
        <f t="shared" si="4"/>
        <v>18</v>
      </c>
      <c r="B49" s="25"/>
      <c r="C49" s="31" t="s">
        <v>125</v>
      </c>
      <c r="D49" s="37" t="s">
        <v>335</v>
      </c>
      <c r="E49" s="214">
        <f>E33-E41</f>
        <v>1923.6238712193099</v>
      </c>
      <c r="F49" s="44"/>
      <c r="G49" s="44"/>
      <c r="H49" s="202"/>
      <c r="I49" s="44"/>
      <c r="J49" s="18">
        <f>J33-J41</f>
        <v>0</v>
      </c>
      <c r="K49" s="29"/>
      <c r="L49" s="203"/>
    </row>
    <row r="50" spans="1:12" ht="15.75" thickBot="1">
      <c r="A50" s="145">
        <f t="shared" si="4"/>
        <v>19</v>
      </c>
      <c r="B50" s="25"/>
      <c r="C50" s="31" t="s">
        <v>422</v>
      </c>
      <c r="D50" s="37" t="str">
        <f>"(line "&amp;A34&amp;" - line "&amp;A42&amp;")"</f>
        <v>(line 5 - line 12)</v>
      </c>
      <c r="E50" s="226">
        <f>E34-E42</f>
        <v>0</v>
      </c>
      <c r="F50" s="44"/>
      <c r="G50" s="44"/>
      <c r="H50" s="202"/>
      <c r="I50" s="44"/>
      <c r="J50" s="201">
        <f>J34-J42</f>
        <v>0</v>
      </c>
      <c r="K50" s="29"/>
      <c r="L50" s="203"/>
    </row>
    <row r="51" spans="1:12">
      <c r="A51" s="145">
        <f t="shared" si="4"/>
        <v>20</v>
      </c>
      <c r="B51" s="25"/>
      <c r="C51" s="31" t="s">
        <v>338</v>
      </c>
      <c r="D51" s="37" t="s">
        <v>333</v>
      </c>
      <c r="E51" s="214">
        <f>SUM(E46:E50)</f>
        <v>15759306.263871212</v>
      </c>
      <c r="F51" s="44"/>
      <c r="G51" s="44" t="s">
        <v>35</v>
      </c>
      <c r="H51" s="202">
        <f>IF(J51&gt;0,J51/E51,0)</f>
        <v>0</v>
      </c>
      <c r="I51" s="44"/>
      <c r="J51" s="18">
        <f>SUM(J46:J50)</f>
        <v>0</v>
      </c>
      <c r="K51" s="29"/>
      <c r="L51" s="29"/>
    </row>
    <row r="52" spans="1:12">
      <c r="A52" s="145"/>
      <c r="B52" s="25"/>
      <c r="C52" s="36"/>
      <c r="D52" s="37"/>
      <c r="E52" s="214"/>
      <c r="F52" s="29"/>
      <c r="G52" s="36"/>
      <c r="H52" s="36"/>
      <c r="I52" s="29"/>
      <c r="J52" s="18"/>
      <c r="K52" s="29"/>
      <c r="L52" s="203"/>
    </row>
    <row r="53" spans="1:12">
      <c r="A53" s="145">
        <f>+A51+1</f>
        <v>21</v>
      </c>
      <c r="B53" s="25"/>
      <c r="C53" s="28" t="s">
        <v>794</v>
      </c>
      <c r="D53" s="37"/>
      <c r="E53" s="214"/>
      <c r="F53" s="29"/>
      <c r="G53" s="29"/>
      <c r="H53" s="29"/>
      <c r="I53" s="29"/>
      <c r="J53" s="18"/>
      <c r="K53" s="29"/>
      <c r="L53" s="29"/>
    </row>
    <row r="54" spans="1:12">
      <c r="A54" s="145">
        <f>+A53+1</f>
        <v>22</v>
      </c>
      <c r="B54" s="25"/>
      <c r="C54" s="31" t="s">
        <v>126</v>
      </c>
      <c r="D54" s="215" t="str">
        <f>+'Attachment H'!$B$2&amp;", Page 2, Line "&amp;'Attachment H'!A87</f>
        <v>Attachment H, Page 2, Line 22</v>
      </c>
      <c r="E54" s="214">
        <f>+'Attachment H'!D87</f>
        <v>0</v>
      </c>
      <c r="F54" s="37"/>
      <c r="G54" s="37" t="s">
        <v>30</v>
      </c>
      <c r="H54" s="204" t="s">
        <v>184</v>
      </c>
      <c r="I54" s="44"/>
      <c r="J54" s="18">
        <v>0</v>
      </c>
      <c r="K54" s="29"/>
      <c r="L54" s="203"/>
    </row>
    <row r="55" spans="1:12">
      <c r="A55" s="145">
        <f>+A54+1</f>
        <v>23</v>
      </c>
      <c r="B55" s="25"/>
      <c r="C55" s="31" t="s">
        <v>127</v>
      </c>
      <c r="D55" s="215" t="str">
        <f>+'Attachment H'!$B$2&amp;", Page 2, Line "&amp;'Attachment H'!A88</f>
        <v>Attachment H, Page 2, Line 23</v>
      </c>
      <c r="E55" s="214">
        <f>+'Attachment H'!D88</f>
        <v>-1258068.9046043581</v>
      </c>
      <c r="F55" s="29"/>
      <c r="G55" s="37" t="s">
        <v>97</v>
      </c>
      <c r="H55" s="551">
        <v>1</v>
      </c>
      <c r="I55" s="44"/>
      <c r="J55" s="18">
        <f>E55*H55</f>
        <v>-1258068.9046043581</v>
      </c>
      <c r="K55" s="29"/>
      <c r="L55" s="203"/>
    </row>
    <row r="56" spans="1:12">
      <c r="A56" s="145">
        <f>+A55+1</f>
        <v>24</v>
      </c>
      <c r="B56" s="25"/>
      <c r="C56" s="31" t="s">
        <v>128</v>
      </c>
      <c r="D56" s="215" t="str">
        <f>+'Attachment H'!$B$2&amp;", Page 2, Line "&amp;'Attachment H'!A89</f>
        <v>Attachment H, Page 2, Line 24</v>
      </c>
      <c r="E56" s="214">
        <f>+'Attachment H'!D89</f>
        <v>-126071.83442229188</v>
      </c>
      <c r="F56" s="29"/>
      <c r="G56" s="37" t="s">
        <v>97</v>
      </c>
      <c r="H56" s="551">
        <v>1</v>
      </c>
      <c r="I56" s="44"/>
      <c r="J56" s="18">
        <f>E56*H56</f>
        <v>-126071.83442229188</v>
      </c>
      <c r="K56" s="29"/>
      <c r="L56" s="203"/>
    </row>
    <row r="57" spans="1:12">
      <c r="A57" s="145">
        <f>+A56+1</f>
        <v>25</v>
      </c>
      <c r="B57" s="25"/>
      <c r="C57" s="31" t="s">
        <v>150</v>
      </c>
      <c r="D57" s="215" t="str">
        <f>+'Attachment H'!$B$2&amp;", Page 2, Line "&amp;'Attachment H'!A90</f>
        <v>Attachment H, Page 2, Line 25</v>
      </c>
      <c r="E57" s="214">
        <f>+'Attachment H'!D90</f>
        <v>-8440.3508576238692</v>
      </c>
      <c r="F57" s="29"/>
      <c r="G57" s="37" t="s">
        <v>97</v>
      </c>
      <c r="H57" s="551">
        <v>1</v>
      </c>
      <c r="I57" s="44"/>
      <c r="J57" s="18">
        <f>E57*H57</f>
        <v>-8440.3508576238692</v>
      </c>
      <c r="K57" s="29"/>
      <c r="L57" s="203"/>
    </row>
    <row r="58" spans="1:12">
      <c r="A58" s="145">
        <f>+A57+1</f>
        <v>26</v>
      </c>
      <c r="B58" s="25"/>
      <c r="C58" s="36" t="s">
        <v>129</v>
      </c>
      <c r="D58" s="215" t="str">
        <f>+'Attachment H'!$B$2&amp;", Page 2, Line "&amp;'Attachment H'!A91</f>
        <v>Attachment H, Page 2, Line 26</v>
      </c>
      <c r="E58" s="214">
        <f>+'Attachment H'!D91</f>
        <v>0</v>
      </c>
      <c r="F58" s="29"/>
      <c r="G58" s="37" t="s">
        <v>36</v>
      </c>
      <c r="H58" s="551">
        <f>H51</f>
        <v>0</v>
      </c>
      <c r="I58" s="44"/>
      <c r="J58" s="42">
        <f>E58*H58</f>
        <v>0</v>
      </c>
      <c r="K58" s="29"/>
      <c r="L58" s="203"/>
    </row>
    <row r="59" spans="1:12">
      <c r="A59" s="550" t="s">
        <v>585</v>
      </c>
      <c r="B59" s="25"/>
      <c r="C59" s="34" t="s">
        <v>688</v>
      </c>
      <c r="D59" s="215" t="s">
        <v>940</v>
      </c>
      <c r="E59" s="214">
        <f>L207</f>
        <v>0</v>
      </c>
      <c r="F59" s="37"/>
      <c r="G59" s="37" t="s">
        <v>97</v>
      </c>
      <c r="H59" s="551">
        <v>1</v>
      </c>
      <c r="I59" s="215"/>
      <c r="J59" s="53">
        <f>+H59*E59</f>
        <v>0</v>
      </c>
      <c r="K59" s="37"/>
      <c r="L59" s="552"/>
    </row>
    <row r="60" spans="1:12">
      <c r="A60" s="145">
        <f>+A58+1</f>
        <v>27</v>
      </c>
      <c r="B60" s="25"/>
      <c r="C60" s="174" t="s">
        <v>107</v>
      </c>
      <c r="D60" s="215" t="str">
        <f>+'Attachment H'!$B$2&amp;", Page 2, Line "&amp;'Attachment H'!A93</f>
        <v>Attachment H, Page 2, Line 27</v>
      </c>
      <c r="E60" s="214">
        <f>+'Attachment H'!D93</f>
        <v>0</v>
      </c>
      <c r="F60" s="207"/>
      <c r="G60" s="208" t="s">
        <v>30</v>
      </c>
      <c r="H60" s="209"/>
      <c r="I60" s="207"/>
      <c r="J60" s="42">
        <f>+H60*E60</f>
        <v>0</v>
      </c>
      <c r="K60" s="685"/>
      <c r="L60" s="203"/>
    </row>
    <row r="61" spans="1:12">
      <c r="A61" s="145">
        <f>+A60+1</f>
        <v>28</v>
      </c>
      <c r="B61" s="25"/>
      <c r="C61" s="210" t="s">
        <v>165</v>
      </c>
      <c r="D61" s="215" t="str">
        <f>+'Attachment H'!$B$2&amp;", Page 2, Line "&amp;'Attachment H'!A94</f>
        <v>Attachment H, Page 2, Line 28</v>
      </c>
      <c r="E61" s="214">
        <f>+'Attachment H'!D94</f>
        <v>0</v>
      </c>
      <c r="F61" s="208"/>
      <c r="G61" s="208" t="str">
        <f>+G62</f>
        <v>DA</v>
      </c>
      <c r="H61" s="551">
        <v>1</v>
      </c>
      <c r="I61" s="208"/>
      <c r="J61" s="42">
        <f>+H61*E61</f>
        <v>0</v>
      </c>
      <c r="K61" s="685"/>
      <c r="L61" s="203"/>
    </row>
    <row r="62" spans="1:12" ht="15.75" thickBot="1">
      <c r="A62" s="145">
        <f>+A61+1</f>
        <v>29</v>
      </c>
      <c r="B62" s="25"/>
      <c r="C62" s="210" t="s">
        <v>166</v>
      </c>
      <c r="D62" s="215" t="str">
        <f>+'Attachment H'!$B$2&amp;", Page 2, Line "&amp;'Attachment H'!A95</f>
        <v>Attachment H, Page 2, Line 29</v>
      </c>
      <c r="E62" s="226">
        <f>+'Attachment H'!D95</f>
        <v>0</v>
      </c>
      <c r="F62" s="207"/>
      <c r="G62" s="208" t="s">
        <v>97</v>
      </c>
      <c r="H62" s="551">
        <v>1</v>
      </c>
      <c r="I62" s="207"/>
      <c r="J62" s="201">
        <f>+H62*E62</f>
        <v>0</v>
      </c>
      <c r="K62" s="685"/>
      <c r="L62" s="203"/>
    </row>
    <row r="63" spans="1:12">
      <c r="A63" s="145">
        <f>+A62+1</f>
        <v>30</v>
      </c>
      <c r="B63" s="25"/>
      <c r="C63" s="31" t="s">
        <v>337</v>
      </c>
      <c r="D63" s="37" t="s">
        <v>336</v>
      </c>
      <c r="E63" s="18">
        <f>SUM(E54:E62)</f>
        <v>-1392581.0898842739</v>
      </c>
      <c r="F63" s="29"/>
      <c r="G63" s="29"/>
      <c r="H63" s="44"/>
      <c r="I63" s="44"/>
      <c r="J63" s="18">
        <f>SUM(J54:J62)</f>
        <v>-1392581.0898842739</v>
      </c>
      <c r="K63" s="29"/>
      <c r="L63" s="29"/>
    </row>
    <row r="64" spans="1:12">
      <c r="A64" s="145"/>
      <c r="B64" s="25"/>
      <c r="C64" s="36"/>
      <c r="D64" s="37"/>
      <c r="E64" s="18"/>
      <c r="F64" s="29"/>
      <c r="G64" s="29"/>
      <c r="H64" s="203"/>
      <c r="I64" s="29"/>
      <c r="J64" s="18"/>
      <c r="K64" s="29"/>
      <c r="L64" s="203"/>
    </row>
    <row r="65" spans="1:15">
      <c r="A65" s="145">
        <f>+A63+1</f>
        <v>31</v>
      </c>
      <c r="B65" s="25"/>
      <c r="C65" s="28" t="s">
        <v>807</v>
      </c>
      <c r="D65" s="215" t="s">
        <v>941</v>
      </c>
      <c r="E65" s="199">
        <f>G194</f>
        <v>0</v>
      </c>
      <c r="F65" s="29"/>
      <c r="G65" s="29" t="s">
        <v>97</v>
      </c>
      <c r="H65" s="161">
        <v>1</v>
      </c>
      <c r="I65" s="44"/>
      <c r="J65" s="18">
        <f>+H65*E65</f>
        <v>0</v>
      </c>
      <c r="K65" s="29"/>
      <c r="L65" s="29"/>
    </row>
    <row r="66" spans="1:15">
      <c r="A66" s="145"/>
      <c r="B66" s="25"/>
      <c r="C66" s="31"/>
      <c r="D66" s="37"/>
      <c r="E66" s="18"/>
      <c r="F66" s="29"/>
      <c r="G66" s="29"/>
      <c r="H66" s="27"/>
      <c r="I66" s="44"/>
      <c r="J66" s="18"/>
      <c r="K66" s="29"/>
      <c r="L66" s="29"/>
    </row>
    <row r="67" spans="1:15">
      <c r="A67" s="145">
        <f>+A65+1</f>
        <v>32</v>
      </c>
      <c r="B67" s="25"/>
      <c r="C67" s="31" t="s">
        <v>342</v>
      </c>
      <c r="D67" s="37"/>
      <c r="E67" s="18"/>
      <c r="F67" s="29"/>
      <c r="G67" s="29"/>
      <c r="H67" s="27"/>
      <c r="I67" s="44"/>
      <c r="J67" s="18"/>
      <c r="K67" s="29"/>
      <c r="L67" s="29"/>
    </row>
    <row r="68" spans="1:15">
      <c r="A68" s="145">
        <f>+A67+1</f>
        <v>33</v>
      </c>
      <c r="B68" s="25"/>
      <c r="C68" s="31" t="s">
        <v>185</v>
      </c>
      <c r="D68" s="34" t="s">
        <v>979</v>
      </c>
      <c r="E68" s="214">
        <f>(E93)/8</f>
        <v>41021.510223290323</v>
      </c>
      <c r="F68" s="37"/>
      <c r="G68" s="37"/>
      <c r="H68" s="161"/>
      <c r="I68" s="215"/>
      <c r="J68" s="214">
        <f>(J93)/8</f>
        <v>0</v>
      </c>
      <c r="K68" s="151"/>
      <c r="L68" s="203"/>
    </row>
    <row r="69" spans="1:15">
      <c r="A69" s="145">
        <f>+A68+1</f>
        <v>34</v>
      </c>
      <c r="B69" s="25"/>
      <c r="C69" s="31" t="s">
        <v>808</v>
      </c>
      <c r="D69" s="215" t="s">
        <v>942</v>
      </c>
      <c r="E69" s="199">
        <f>H194</f>
        <v>0</v>
      </c>
      <c r="F69" s="29"/>
      <c r="G69" s="29" t="s">
        <v>97</v>
      </c>
      <c r="H69" s="161">
        <v>1</v>
      </c>
      <c r="I69" s="44"/>
      <c r="J69" s="18">
        <f>+H69*E69</f>
        <v>0</v>
      </c>
      <c r="K69" s="29" t="s">
        <v>10</v>
      </c>
      <c r="L69" s="203"/>
    </row>
    <row r="70" spans="1:15" ht="15.75" thickBot="1">
      <c r="A70" s="145">
        <f>+A69+1</f>
        <v>35</v>
      </c>
      <c r="B70" s="25"/>
      <c r="C70" s="31" t="s">
        <v>130</v>
      </c>
      <c r="D70" s="215" t="str">
        <f>+'Attachment H'!$B$2&amp;", Page 2, Line "&amp;'Attachment H'!A103</f>
        <v>Attachment H, Page 2, Line 35</v>
      </c>
      <c r="E70" s="200">
        <f>+'4- Rate Base'!H24</f>
        <v>0</v>
      </c>
      <c r="F70" s="29"/>
      <c r="G70" s="29" t="s">
        <v>37</v>
      </c>
      <c r="H70" s="27">
        <f>+H35</f>
        <v>0</v>
      </c>
      <c r="I70" s="44"/>
      <c r="J70" s="201">
        <f>+H70*E70</f>
        <v>0</v>
      </c>
      <c r="K70" s="29"/>
      <c r="L70" s="203"/>
    </row>
    <row r="71" spans="1:15">
      <c r="A71" s="145">
        <f>+A70+1</f>
        <v>36</v>
      </c>
      <c r="B71" s="25"/>
      <c r="C71" s="31" t="s">
        <v>341</v>
      </c>
      <c r="D71" s="151" t="s">
        <v>677</v>
      </c>
      <c r="E71" s="18">
        <f>SUM(E68:E70)</f>
        <v>41021.510223290323</v>
      </c>
      <c r="F71" s="151"/>
      <c r="G71" s="151"/>
      <c r="H71" s="216"/>
      <c r="I71" s="216"/>
      <c r="J71" s="18">
        <f>J68+J69+J70</f>
        <v>0</v>
      </c>
      <c r="K71" s="151"/>
      <c r="L71" s="151"/>
    </row>
    <row r="72" spans="1:15" ht="15.75" thickBot="1">
      <c r="A72" s="145"/>
      <c r="B72" s="25"/>
      <c r="C72" s="36"/>
      <c r="D72" s="29"/>
      <c r="E72" s="201"/>
      <c r="F72" s="29"/>
      <c r="G72" s="29"/>
      <c r="H72" s="29"/>
      <c r="I72" s="29"/>
      <c r="J72" s="201"/>
      <c r="K72" s="29"/>
      <c r="L72" s="29"/>
    </row>
    <row r="73" spans="1:15" ht="15.75" thickBot="1">
      <c r="A73" s="145">
        <f>+A71+1</f>
        <v>37</v>
      </c>
      <c r="B73" s="25"/>
      <c r="C73" s="31" t="s">
        <v>344</v>
      </c>
      <c r="D73" s="29" t="s">
        <v>343</v>
      </c>
      <c r="E73" s="217">
        <f>+E71+E65+E63+E51</f>
        <v>14407746.684210228</v>
      </c>
      <c r="F73" s="44"/>
      <c r="G73" s="44"/>
      <c r="H73" s="218"/>
      <c r="I73" s="44"/>
      <c r="J73" s="217">
        <f>+J71+J65+J63+J51</f>
        <v>-1392581.0898842739</v>
      </c>
      <c r="K73" s="29"/>
      <c r="L73" s="203"/>
    </row>
    <row r="74" spans="1:15" ht="15.75" thickTop="1">
      <c r="A74" s="145"/>
      <c r="B74" s="25"/>
      <c r="C74" s="31"/>
      <c r="D74" s="29"/>
      <c r="E74" s="219"/>
      <c r="F74" s="44"/>
      <c r="G74" s="44"/>
      <c r="H74" s="218"/>
      <c r="I74" s="44"/>
      <c r="J74" s="219"/>
      <c r="K74" s="29"/>
      <c r="L74" s="203"/>
    </row>
    <row r="75" spans="1:15">
      <c r="A75" s="145"/>
      <c r="B75" s="25"/>
      <c r="C75" s="31"/>
      <c r="D75" s="29"/>
      <c r="E75" s="219"/>
      <c r="F75" s="44"/>
      <c r="G75" s="44"/>
      <c r="H75" s="218"/>
      <c r="I75" s="44"/>
      <c r="J75" s="219"/>
      <c r="K75" s="29"/>
      <c r="L75" s="203"/>
    </row>
    <row r="76" spans="1:15" ht="24" customHeight="1">
      <c r="A76" s="145"/>
      <c r="B76" s="25"/>
      <c r="C76" s="31"/>
      <c r="D76" s="29"/>
      <c r="E76" s="29"/>
      <c r="F76" s="29"/>
      <c r="G76" s="29"/>
      <c r="H76" s="29"/>
      <c r="I76" s="29"/>
      <c r="J76" s="29"/>
      <c r="K76" s="29"/>
      <c r="O76" s="220" t="s">
        <v>917</v>
      </c>
    </row>
    <row r="77" spans="1:15">
      <c r="A77" s="145"/>
      <c r="B77" s="25"/>
      <c r="C77" s="31"/>
      <c r="D77" s="29"/>
      <c r="E77" s="29"/>
      <c r="F77" s="29"/>
      <c r="G77" s="29"/>
      <c r="H77" s="29"/>
      <c r="I77" s="29"/>
      <c r="J77" s="29"/>
      <c r="K77" s="29"/>
      <c r="L77" s="220"/>
    </row>
    <row r="78" spans="1:15">
      <c r="A78" s="145"/>
      <c r="B78" s="25"/>
      <c r="C78" s="31" t="s">
        <v>9</v>
      </c>
      <c r="D78" s="29"/>
      <c r="E78" s="32"/>
      <c r="F78" s="29"/>
      <c r="G78" s="755" t="s">
        <v>786</v>
      </c>
      <c r="H78" s="29"/>
      <c r="I78" s="29"/>
      <c r="J78" s="143"/>
      <c r="K78" s="29"/>
      <c r="L78" s="220"/>
    </row>
    <row r="79" spans="1:15">
      <c r="A79" s="145"/>
      <c r="B79" s="25"/>
      <c r="C79" s="31"/>
      <c r="D79" s="29"/>
      <c r="E79" s="32"/>
      <c r="F79" s="29"/>
      <c r="G79" s="755" t="s">
        <v>787</v>
      </c>
      <c r="H79" s="29"/>
      <c r="I79" s="29"/>
      <c r="J79" s="29"/>
      <c r="K79" s="29"/>
      <c r="L79" s="29"/>
    </row>
    <row r="80" spans="1:15">
      <c r="A80" s="145"/>
      <c r="B80" s="25"/>
      <c r="C80" s="36"/>
      <c r="D80" s="29"/>
      <c r="E80" s="32"/>
      <c r="F80" s="29"/>
      <c r="G80" s="755" t="s">
        <v>860</v>
      </c>
      <c r="H80" s="29"/>
      <c r="I80" s="29"/>
      <c r="J80" s="29"/>
      <c r="K80" s="29"/>
      <c r="L80" s="29"/>
    </row>
    <row r="81" spans="1:12">
      <c r="A81" s="688"/>
      <c r="B81" s="25"/>
      <c r="C81" s="688"/>
      <c r="D81" s="688"/>
      <c r="E81" s="688"/>
      <c r="F81" s="688"/>
      <c r="G81" s="688"/>
      <c r="H81" s="688"/>
      <c r="I81" s="688"/>
      <c r="J81" s="688"/>
      <c r="K81" s="688"/>
      <c r="L81" s="688"/>
    </row>
    <row r="82" spans="1:12">
      <c r="A82" s="145"/>
      <c r="B82" s="25"/>
      <c r="C82" s="155" t="s">
        <v>11</v>
      </c>
      <c r="D82" s="155" t="s">
        <v>12</v>
      </c>
      <c r="E82" s="155" t="s">
        <v>13</v>
      </c>
      <c r="F82" s="29" t="s">
        <v>10</v>
      </c>
      <c r="G82" s="29"/>
      <c r="H82" s="154" t="s">
        <v>14</v>
      </c>
      <c r="I82" s="29"/>
      <c r="J82" s="154" t="s">
        <v>15</v>
      </c>
      <c r="K82" s="29"/>
      <c r="L82" s="29"/>
    </row>
    <row r="83" spans="1:12">
      <c r="A83" s="145" t="s">
        <v>16</v>
      </c>
      <c r="B83" s="25"/>
      <c r="C83" s="31"/>
      <c r="D83" s="194"/>
      <c r="E83" s="29"/>
      <c r="F83" s="29"/>
      <c r="G83" s="29"/>
      <c r="H83" s="145"/>
      <c r="I83" s="29"/>
      <c r="J83" s="195" t="s">
        <v>822</v>
      </c>
      <c r="K83" s="29"/>
      <c r="L83" s="195"/>
    </row>
    <row r="84" spans="1:12" ht="15.75" thickBot="1">
      <c r="A84" s="33" t="s">
        <v>18</v>
      </c>
      <c r="B84" s="25"/>
      <c r="C84" s="31"/>
      <c r="D84" s="196" t="s">
        <v>301</v>
      </c>
      <c r="E84" s="195" t="s">
        <v>27</v>
      </c>
      <c r="F84" s="197"/>
      <c r="G84" s="195" t="s">
        <v>28</v>
      </c>
      <c r="H84" s="36"/>
      <c r="I84" s="197"/>
      <c r="J84" s="145" t="s">
        <v>29</v>
      </c>
      <c r="K84" s="29"/>
      <c r="L84" s="195"/>
    </row>
    <row r="85" spans="1:12">
      <c r="A85" s="145"/>
      <c r="B85" s="25"/>
      <c r="C85" s="31" t="s">
        <v>7</v>
      </c>
      <c r="D85" s="29"/>
      <c r="E85" s="29"/>
      <c r="F85" s="29"/>
      <c r="G85" s="29"/>
      <c r="H85" s="29"/>
      <c r="I85" s="29"/>
      <c r="J85" s="29"/>
      <c r="K85" s="29"/>
      <c r="L85" s="29"/>
    </row>
    <row r="86" spans="1:12">
      <c r="A86" s="145">
        <v>1</v>
      </c>
      <c r="B86" s="25"/>
      <c r="C86" s="31" t="s">
        <v>793</v>
      </c>
      <c r="D86" s="489" t="s">
        <v>930</v>
      </c>
      <c r="E86" s="199"/>
      <c r="F86" s="29"/>
      <c r="G86" s="29" t="s">
        <v>97</v>
      </c>
      <c r="H86" s="161">
        <v>1</v>
      </c>
      <c r="I86" s="44"/>
      <c r="J86" s="18">
        <f t="shared" ref="J86:J92" si="5">+H86*E86</f>
        <v>0</v>
      </c>
      <c r="K86" s="151"/>
      <c r="L86" s="29"/>
    </row>
    <row r="87" spans="1:12">
      <c r="A87" s="168">
        <f>+A86+1</f>
        <v>2</v>
      </c>
      <c r="B87" s="25"/>
      <c r="C87" s="31" t="s">
        <v>40</v>
      </c>
      <c r="D87" s="44" t="str">
        <f>+'Attachment H'!$B$2&amp;", Page 3, Line "&amp;'Attachment H'!A122</f>
        <v>Attachment H, Page 3, Line 4</v>
      </c>
      <c r="E87" s="214">
        <f>+'Attachment H'!D122</f>
        <v>328172.08178632258</v>
      </c>
      <c r="F87" s="29"/>
      <c r="G87" s="29" t="s">
        <v>32</v>
      </c>
      <c r="H87" s="27">
        <f>+H41</f>
        <v>0</v>
      </c>
      <c r="I87" s="44"/>
      <c r="J87" s="18">
        <f t="shared" si="5"/>
        <v>0</v>
      </c>
      <c r="K87" s="29"/>
      <c r="L87" s="29" t="s">
        <v>10</v>
      </c>
    </row>
    <row r="88" spans="1:12">
      <c r="A88" s="168">
        <f t="shared" ref="A88:A128" si="6">+A87+1</f>
        <v>3</v>
      </c>
      <c r="B88" s="25"/>
      <c r="C88" s="31" t="s">
        <v>187</v>
      </c>
      <c r="D88" s="44" t="str">
        <f>+'Attachment H'!$B$2&amp;", Page 3, Line "&amp;'Attachment H'!A123</f>
        <v>Attachment H, Page 3, Line 5</v>
      </c>
      <c r="E88" s="214">
        <f>+'Attachment H'!D123</f>
        <v>0</v>
      </c>
      <c r="F88" s="29"/>
      <c r="G88" s="29" t="s">
        <v>32</v>
      </c>
      <c r="H88" s="27">
        <f>+H87</f>
        <v>0</v>
      </c>
      <c r="I88" s="44"/>
      <c r="J88" s="18">
        <f t="shared" si="5"/>
        <v>0</v>
      </c>
      <c r="K88" s="29"/>
      <c r="L88" s="29"/>
    </row>
    <row r="89" spans="1:12">
      <c r="A89" s="168">
        <f t="shared" si="6"/>
        <v>4</v>
      </c>
      <c r="B89" s="25"/>
      <c r="C89" s="40" t="s">
        <v>323</v>
      </c>
      <c r="D89" s="44" t="str">
        <f>+'Attachment H'!$B$2&amp;", Page 3, Line "&amp;'Attachment H'!A124</f>
        <v>Attachment H, Page 3, Line 6</v>
      </c>
      <c r="E89" s="214">
        <f>+'Attachment H'!D124</f>
        <v>0</v>
      </c>
      <c r="F89" s="29"/>
      <c r="G89" s="29" t="s">
        <v>32</v>
      </c>
      <c r="H89" s="27">
        <f>+H88</f>
        <v>0</v>
      </c>
      <c r="I89" s="44"/>
      <c r="J89" s="18">
        <f t="shared" si="5"/>
        <v>0</v>
      </c>
      <c r="K89" s="29"/>
      <c r="L89" s="29"/>
    </row>
    <row r="90" spans="1:12">
      <c r="A90" s="168">
        <f t="shared" si="6"/>
        <v>5</v>
      </c>
      <c r="B90" s="25"/>
      <c r="C90" s="40" t="s">
        <v>310</v>
      </c>
      <c r="D90" s="44" t="str">
        <f>+'Attachment H'!$B$2&amp;", Page 3, Line "&amp;'Attachment H'!A125</f>
        <v>Attachment H, Page 3, Line 6a</v>
      </c>
      <c r="E90" s="214">
        <f>+'Attachment H'!D125</f>
        <v>0</v>
      </c>
      <c r="F90" s="126"/>
      <c r="G90" s="29" t="s">
        <v>32</v>
      </c>
      <c r="H90" s="27">
        <f>+H89</f>
        <v>0</v>
      </c>
      <c r="I90" s="44"/>
      <c r="J90" s="18">
        <f t="shared" si="5"/>
        <v>0</v>
      </c>
      <c r="K90" s="126"/>
      <c r="L90" s="126"/>
    </row>
    <row r="91" spans="1:12">
      <c r="A91" s="168">
        <f>+A90+1</f>
        <v>6</v>
      </c>
      <c r="B91" s="25"/>
      <c r="C91" s="40" t="s">
        <v>312</v>
      </c>
      <c r="D91" s="44" t="str">
        <f>+'Attachment H'!$B$2&amp;", Page 3, Line "&amp;'Attachment H'!A127</f>
        <v>Attachment H, Page 3, Line 7a</v>
      </c>
      <c r="E91" s="214">
        <f>+'Attachment H'!D127</f>
        <v>0</v>
      </c>
      <c r="F91" s="126"/>
      <c r="G91" s="29" t="s">
        <v>32</v>
      </c>
      <c r="H91" s="27">
        <f>+H90</f>
        <v>0</v>
      </c>
      <c r="I91" s="44"/>
      <c r="J91" s="18">
        <f t="shared" si="5"/>
        <v>0</v>
      </c>
      <c r="K91" s="126"/>
      <c r="L91" s="126"/>
    </row>
    <row r="92" spans="1:12">
      <c r="A92" s="168">
        <f t="shared" si="6"/>
        <v>7</v>
      </c>
      <c r="B92" s="25"/>
      <c r="C92" s="31" t="s">
        <v>422</v>
      </c>
      <c r="D92" s="44" t="str">
        <f>+'Attachment H'!$B$2&amp;", Page 3, Line "&amp;'Attachment H'!A128</f>
        <v>Attachment H, Page 3, Line 8</v>
      </c>
      <c r="E92" s="214">
        <f>+'Attachment H'!D128</f>
        <v>0</v>
      </c>
      <c r="F92" s="29"/>
      <c r="G92" s="29" t="s">
        <v>183</v>
      </c>
      <c r="H92" s="27">
        <f>+H42</f>
        <v>0</v>
      </c>
      <c r="I92" s="44"/>
      <c r="J92" s="18">
        <f t="shared" si="5"/>
        <v>0</v>
      </c>
      <c r="K92" s="29"/>
      <c r="L92" s="29"/>
    </row>
    <row r="93" spans="1:12">
      <c r="A93" s="168">
        <f t="shared" si="6"/>
        <v>8</v>
      </c>
      <c r="B93" s="25"/>
      <c r="C93" s="227" t="s">
        <v>345</v>
      </c>
      <c r="D93" s="127" t="s">
        <v>810</v>
      </c>
      <c r="E93" s="18">
        <f>+E86+E87-E88-E89-E90+E91+E92</f>
        <v>328172.08178632258</v>
      </c>
      <c r="F93" s="18"/>
      <c r="G93" s="18"/>
      <c r="H93" s="18"/>
      <c r="I93" s="18"/>
      <c r="J93" s="18">
        <f>+J86+J87-J88-J89-J90+J91+J92</f>
        <v>0</v>
      </c>
      <c r="K93" s="29"/>
      <c r="L93" s="29"/>
    </row>
    <row r="94" spans="1:12">
      <c r="A94" s="168"/>
      <c r="B94" s="25"/>
      <c r="C94" s="36"/>
      <c r="D94" s="29"/>
      <c r="E94" s="18"/>
      <c r="F94" s="18"/>
      <c r="G94" s="18"/>
      <c r="H94" s="18"/>
      <c r="I94" s="18"/>
      <c r="J94" s="18"/>
      <c r="K94" s="29"/>
      <c r="L94" s="29"/>
    </row>
    <row r="95" spans="1:12">
      <c r="A95" s="168">
        <f>+A93+1</f>
        <v>9</v>
      </c>
      <c r="B95" s="25"/>
      <c r="C95" s="31" t="s">
        <v>813</v>
      </c>
      <c r="D95" s="29"/>
      <c r="E95" s="18"/>
      <c r="F95" s="18"/>
      <c r="G95" s="214"/>
      <c r="H95" s="214"/>
      <c r="I95" s="18"/>
      <c r="J95" s="18"/>
      <c r="K95" s="29"/>
      <c r="L95" s="29"/>
    </row>
    <row r="96" spans="1:12">
      <c r="A96" s="168">
        <f t="shared" si="6"/>
        <v>10</v>
      </c>
      <c r="B96" s="25"/>
      <c r="C96" s="40" t="s">
        <v>793</v>
      </c>
      <c r="D96" s="706" t="s">
        <v>812</v>
      </c>
      <c r="E96" s="199"/>
      <c r="F96" s="18"/>
      <c r="G96" s="37" t="s">
        <v>1073</v>
      </c>
      <c r="H96" s="950">
        <f>+H65</f>
        <v>1</v>
      </c>
      <c r="I96" s="18"/>
      <c r="J96" s="18">
        <f>+H96*E96</f>
        <v>0</v>
      </c>
      <c r="K96" s="29"/>
      <c r="L96" s="203"/>
    </row>
    <row r="97" spans="1:12">
      <c r="A97" s="168">
        <f t="shared" si="6"/>
        <v>11</v>
      </c>
      <c r="B97" s="25"/>
      <c r="C97" s="228" t="s">
        <v>125</v>
      </c>
      <c r="D97" s="215" t="str">
        <f>+'Attachment H'!$B$2&amp;", Page 3, Line "&amp;'Attachment H'!A138</f>
        <v>Attachment H, Page 3, Line 17</v>
      </c>
      <c r="E97" s="214">
        <f>+'Attachment H'!D138</f>
        <v>162.25446592225694</v>
      </c>
      <c r="F97" s="18"/>
      <c r="G97" s="214" t="s">
        <v>32</v>
      </c>
      <c r="H97" s="214">
        <f>+H87</f>
        <v>0</v>
      </c>
      <c r="I97" s="18"/>
      <c r="J97" s="18">
        <f>+H97*E97</f>
        <v>0</v>
      </c>
      <c r="K97" s="29"/>
      <c r="L97" s="203"/>
    </row>
    <row r="98" spans="1:12">
      <c r="A98" s="168">
        <f t="shared" si="6"/>
        <v>12</v>
      </c>
      <c r="B98" s="25"/>
      <c r="C98" s="31" t="s">
        <v>422</v>
      </c>
      <c r="D98" s="215" t="str">
        <f>+'Attachment H'!$B$2&amp;", Page 3, Line "&amp;'Attachment H'!A139</f>
        <v>Attachment H, Page 3, Line 18</v>
      </c>
      <c r="E98" s="214">
        <f>+'Attachment H'!D139</f>
        <v>0</v>
      </c>
      <c r="F98" s="42"/>
      <c r="G98" s="754" t="s">
        <v>183</v>
      </c>
      <c r="H98" s="754">
        <f>+H92</f>
        <v>0</v>
      </c>
      <c r="I98" s="42"/>
      <c r="J98" s="42">
        <f>+H98*E98</f>
        <v>0</v>
      </c>
      <c r="K98" s="29"/>
      <c r="L98" s="203"/>
    </row>
    <row r="99" spans="1:12">
      <c r="A99" s="168">
        <f t="shared" si="6"/>
        <v>13</v>
      </c>
      <c r="B99" s="25"/>
      <c r="C99" s="31" t="s">
        <v>325</v>
      </c>
      <c r="D99" s="29" t="s">
        <v>811</v>
      </c>
      <c r="E99" s="18">
        <f>SUM(E96:E98)</f>
        <v>162.25446592225694</v>
      </c>
      <c r="F99" s="18"/>
      <c r="G99" s="214"/>
      <c r="H99" s="214"/>
      <c r="I99" s="18"/>
      <c r="J99" s="18">
        <f>SUM(J96:J98)</f>
        <v>0</v>
      </c>
      <c r="K99" s="29"/>
      <c r="L99" s="29"/>
    </row>
    <row r="100" spans="1:12">
      <c r="A100" s="168"/>
      <c r="B100" s="25"/>
      <c r="C100" s="31"/>
      <c r="D100" s="29"/>
      <c r="E100" s="18"/>
      <c r="F100" s="18"/>
      <c r="G100" s="214"/>
      <c r="H100" s="214"/>
      <c r="I100" s="18"/>
      <c r="J100" s="18"/>
      <c r="K100" s="29"/>
      <c r="L100" s="29"/>
    </row>
    <row r="101" spans="1:12">
      <c r="A101" s="168">
        <f>+A99+1</f>
        <v>14</v>
      </c>
      <c r="B101" s="25"/>
      <c r="C101" s="31" t="s">
        <v>326</v>
      </c>
      <c r="D101" s="34"/>
      <c r="E101" s="18"/>
      <c r="F101" s="18"/>
      <c r="G101" s="214"/>
      <c r="H101" s="214"/>
      <c r="I101" s="18"/>
      <c r="J101" s="18"/>
      <c r="K101" s="29"/>
      <c r="L101" s="29"/>
    </row>
    <row r="102" spans="1:12">
      <c r="A102" s="168">
        <f t="shared" si="6"/>
        <v>15</v>
      </c>
      <c r="B102" s="25"/>
      <c r="C102" s="31" t="s">
        <v>42</v>
      </c>
      <c r="D102" s="36"/>
      <c r="E102" s="18"/>
      <c r="F102" s="18"/>
      <c r="G102" s="214"/>
      <c r="H102" s="214"/>
      <c r="I102" s="18"/>
      <c r="J102" s="18"/>
      <c r="K102" s="29"/>
      <c r="L102" s="203"/>
    </row>
    <row r="103" spans="1:12">
      <c r="A103" s="168">
        <f t="shared" si="6"/>
        <v>16</v>
      </c>
      <c r="B103" s="25"/>
      <c r="C103" s="31" t="s">
        <v>43</v>
      </c>
      <c r="D103" s="215" t="str">
        <f>+'Attachment H'!$B$2&amp;", Page 3, Line "&amp;'Attachment H'!A145</f>
        <v>Attachment H, Page 3, Line 23</v>
      </c>
      <c r="E103" s="214">
        <f>+'Attachment H'!D145</f>
        <v>0</v>
      </c>
      <c r="F103" s="18"/>
      <c r="G103" s="214" t="s">
        <v>32</v>
      </c>
      <c r="H103" s="214">
        <f>+H97</f>
        <v>0</v>
      </c>
      <c r="I103" s="18"/>
      <c r="J103" s="18">
        <f>+H103*E103</f>
        <v>0</v>
      </c>
      <c r="K103" s="29"/>
      <c r="L103" s="203"/>
    </row>
    <row r="104" spans="1:12">
      <c r="A104" s="168">
        <f t="shared" si="6"/>
        <v>17</v>
      </c>
      <c r="B104" s="25"/>
      <c r="C104" s="31" t="s">
        <v>44</v>
      </c>
      <c r="D104" s="215" t="str">
        <f>+'Attachment H'!$B$2&amp;", Page 3, Line "&amp;'Attachment H'!A146</f>
        <v>Attachment H, Page 3, Line 24</v>
      </c>
      <c r="E104" s="214">
        <f>+'Attachment H'!D146</f>
        <v>0</v>
      </c>
      <c r="F104" s="18"/>
      <c r="G104" s="214" t="s">
        <v>32</v>
      </c>
      <c r="H104" s="214">
        <f>+H103</f>
        <v>0</v>
      </c>
      <c r="I104" s="18"/>
      <c r="J104" s="18">
        <f>+H104*E104</f>
        <v>0</v>
      </c>
      <c r="K104" s="29"/>
      <c r="L104" s="203"/>
    </row>
    <row r="105" spans="1:12">
      <c r="A105" s="168">
        <f t="shared" si="6"/>
        <v>18</v>
      </c>
      <c r="B105" s="25"/>
      <c r="C105" s="31" t="s">
        <v>45</v>
      </c>
      <c r="D105" s="29" t="s">
        <v>10</v>
      </c>
      <c r="E105" s="214"/>
      <c r="F105" s="18"/>
      <c r="G105" s="214"/>
      <c r="H105" s="214"/>
      <c r="I105" s="18"/>
      <c r="J105" s="18"/>
      <c r="K105" s="29"/>
      <c r="L105" s="203"/>
    </row>
    <row r="106" spans="1:12">
      <c r="A106" s="168">
        <f t="shared" si="6"/>
        <v>19</v>
      </c>
      <c r="B106" s="25"/>
      <c r="C106" s="31" t="s">
        <v>46</v>
      </c>
      <c r="D106" s="215" t="str">
        <f>+'Attachment H'!$B$2&amp;", Page 3, Line "&amp;'Attachment H'!A148</f>
        <v>Attachment H, Page 3, Line 26</v>
      </c>
      <c r="E106" s="214">
        <f>+'Attachment H'!D148</f>
        <v>333719.38327054068</v>
      </c>
      <c r="F106" s="18"/>
      <c r="G106" s="214" t="s">
        <v>37</v>
      </c>
      <c r="H106" s="214">
        <f>+H35</f>
        <v>0</v>
      </c>
      <c r="I106" s="18"/>
      <c r="J106" s="18">
        <f>+H106*E106</f>
        <v>0</v>
      </c>
      <c r="K106" s="29"/>
      <c r="L106" s="203"/>
    </row>
    <row r="107" spans="1:12">
      <c r="A107" s="168">
        <f t="shared" si="6"/>
        <v>20</v>
      </c>
      <c r="B107" s="25"/>
      <c r="C107" s="31" t="s">
        <v>47</v>
      </c>
      <c r="D107" s="215" t="str">
        <f>+'Attachment H'!$B$2&amp;", Page 3, Line "&amp;'Attachment H'!A149</f>
        <v>Attachment H, Page 3, Line 27</v>
      </c>
      <c r="E107" s="214">
        <f>+'Attachment H'!D149</f>
        <v>0</v>
      </c>
      <c r="F107" s="18"/>
      <c r="G107" s="214" t="s">
        <v>30</v>
      </c>
      <c r="H107" s="229">
        <v>0</v>
      </c>
      <c r="I107" s="18"/>
      <c r="J107" s="18">
        <f>+H107*E107</f>
        <v>0</v>
      </c>
      <c r="K107" s="29"/>
      <c r="L107" s="203"/>
    </row>
    <row r="108" spans="1:12">
      <c r="A108" s="168">
        <f t="shared" si="6"/>
        <v>21</v>
      </c>
      <c r="B108" s="25"/>
      <c r="C108" s="31" t="s">
        <v>48</v>
      </c>
      <c r="D108" s="215" t="str">
        <f>+'Attachment H'!$B$2&amp;", Page 3, Line "&amp;'Attachment H'!A150</f>
        <v>Attachment H, Page 3, Line 28</v>
      </c>
      <c r="E108" s="214">
        <f>+'Attachment H'!D150</f>
        <v>0</v>
      </c>
      <c r="F108" s="18"/>
      <c r="G108" s="18" t="s">
        <v>37</v>
      </c>
      <c r="H108" s="18">
        <f>+H106</f>
        <v>0</v>
      </c>
      <c r="I108" s="18"/>
      <c r="J108" s="18">
        <f>+H108*E108</f>
        <v>0</v>
      </c>
      <c r="K108" s="29"/>
      <c r="L108" s="203"/>
    </row>
    <row r="109" spans="1:12" ht="15.75" thickBot="1">
      <c r="A109" s="168">
        <f t="shared" si="6"/>
        <v>22</v>
      </c>
      <c r="B109" s="25"/>
      <c r="C109" s="31" t="s">
        <v>49</v>
      </c>
      <c r="D109" s="215" t="str">
        <f>+'Attachment H'!$B$2&amp;", Page 3, Line "&amp;'Attachment H'!A151</f>
        <v>Attachment H, Page 3, Line 29</v>
      </c>
      <c r="E109" s="214">
        <f>+'Attachment H'!D151</f>
        <v>0</v>
      </c>
      <c r="F109" s="18"/>
      <c r="G109" s="18" t="s">
        <v>37</v>
      </c>
      <c r="H109" s="18">
        <f>+H106</f>
        <v>0</v>
      </c>
      <c r="I109" s="18"/>
      <c r="J109" s="201">
        <f>+H109*E109</f>
        <v>0</v>
      </c>
      <c r="K109" s="29"/>
      <c r="L109" s="203"/>
    </row>
    <row r="110" spans="1:12">
      <c r="A110" s="168">
        <f t="shared" si="6"/>
        <v>23</v>
      </c>
      <c r="B110" s="25"/>
      <c r="C110" s="31" t="s">
        <v>328</v>
      </c>
      <c r="D110" s="29" t="s">
        <v>814</v>
      </c>
      <c r="E110" s="18">
        <f>SUM(E103:E109)</f>
        <v>333719.38327054068</v>
      </c>
      <c r="F110" s="18"/>
      <c r="G110" s="18"/>
      <c r="H110" s="18"/>
      <c r="I110" s="18"/>
      <c r="J110" s="18">
        <f>SUM(J103:J109)</f>
        <v>0</v>
      </c>
      <c r="K110" s="29"/>
      <c r="L110" s="29"/>
    </row>
    <row r="111" spans="1:12">
      <c r="A111" s="168"/>
      <c r="B111" s="25"/>
      <c r="C111" s="31"/>
      <c r="D111" s="29"/>
      <c r="E111" s="29"/>
      <c r="F111" s="29"/>
      <c r="G111" s="29"/>
      <c r="H111" s="164"/>
      <c r="I111" s="29"/>
      <c r="J111" s="29"/>
      <c r="K111" s="29"/>
      <c r="L111" s="29"/>
    </row>
    <row r="112" spans="1:12">
      <c r="A112" s="168">
        <f>+A110+1</f>
        <v>24</v>
      </c>
      <c r="B112" s="25"/>
      <c r="C112" s="31" t="s">
        <v>50</v>
      </c>
      <c r="D112" s="215"/>
      <c r="E112" s="29"/>
      <c r="F112" s="29"/>
      <c r="G112" s="36"/>
      <c r="H112" s="38"/>
      <c r="I112" s="29"/>
      <c r="J112" s="36"/>
      <c r="K112" s="29"/>
      <c r="L112" s="36"/>
    </row>
    <row r="113" spans="1:12">
      <c r="A113" s="168">
        <f t="shared" si="6"/>
        <v>25</v>
      </c>
      <c r="B113" s="25"/>
      <c r="C113" s="39" t="s">
        <v>934</v>
      </c>
      <c r="D113" s="215" t="str">
        <f>+'Attachment H'!$B$2&amp;", Page 3, Line "&amp;'Attachment H'!A155</f>
        <v>Attachment H, Page 3, Line 32</v>
      </c>
      <c r="E113" s="224">
        <f>+'Attachment H'!D155</f>
        <v>0.24400618200000002</v>
      </c>
      <c r="F113" s="29"/>
      <c r="G113" s="36"/>
      <c r="H113" s="38"/>
      <c r="I113" s="29"/>
      <c r="J113" s="36"/>
      <c r="K113" s="29"/>
      <c r="L113" s="36"/>
    </row>
    <row r="114" spans="1:12">
      <c r="A114" s="168">
        <f t="shared" si="6"/>
        <v>26</v>
      </c>
      <c r="B114" s="25"/>
      <c r="C114" s="36" t="s">
        <v>51</v>
      </c>
      <c r="D114" s="215" t="str">
        <f>+'Attachment H'!$B$2&amp;", Page 3, Line "&amp;'Attachment H'!A156</f>
        <v>Attachment H, Page 3, Line 33</v>
      </c>
      <c r="E114" s="224">
        <f>+'Attachment H'!D156</f>
        <v>0.23248504527576522</v>
      </c>
      <c r="F114" s="29"/>
      <c r="G114" s="36"/>
      <c r="H114" s="38"/>
      <c r="I114" s="29"/>
      <c r="J114" s="36"/>
      <c r="K114" s="29"/>
      <c r="L114" s="36"/>
    </row>
    <row r="115" spans="1:12">
      <c r="A115" s="168">
        <f t="shared" si="6"/>
        <v>27</v>
      </c>
      <c r="B115" s="25"/>
      <c r="C115" s="40" t="s">
        <v>368</v>
      </c>
      <c r="D115" s="215" t="str">
        <f>+'Attachment H'!$B$2&amp;", Page 3, Line "&amp;'Attachment H'!A157</f>
        <v>Attachment H, Page 3, Line 34</v>
      </c>
      <c r="E115" s="29"/>
      <c r="F115" s="29"/>
      <c r="G115" s="36"/>
      <c r="H115" s="38"/>
      <c r="I115" s="29"/>
      <c r="J115" s="36"/>
      <c r="K115" s="29"/>
      <c r="L115" s="36"/>
    </row>
    <row r="116" spans="1:12">
      <c r="A116" s="168">
        <f t="shared" si="6"/>
        <v>28</v>
      </c>
      <c r="B116" s="25"/>
      <c r="C116" s="40"/>
      <c r="D116" s="685"/>
      <c r="E116" s="224"/>
      <c r="F116" s="29"/>
      <c r="G116" s="36"/>
      <c r="H116" s="38"/>
      <c r="I116" s="29"/>
      <c r="J116" s="36"/>
      <c r="K116" s="29"/>
      <c r="L116" s="36"/>
    </row>
    <row r="117" spans="1:12">
      <c r="A117" s="168">
        <f t="shared" si="6"/>
        <v>29</v>
      </c>
      <c r="B117" s="25"/>
      <c r="C117" s="41" t="str">
        <f>"      1 / (1 - T) =      (T from line "&amp;A113&amp;")"</f>
        <v xml:space="preserve">      1 / (1 - T) =      (T from line 25)</v>
      </c>
      <c r="D117" s="37"/>
      <c r="E117" s="224">
        <f>+'Attachment H'!D159</f>
        <v>1.3227621393062767</v>
      </c>
      <c r="F117" s="29"/>
      <c r="G117" s="36"/>
      <c r="H117" s="38"/>
      <c r="I117" s="29"/>
      <c r="J117" s="18"/>
      <c r="K117" s="29"/>
      <c r="L117" s="36"/>
    </row>
    <row r="118" spans="1:12">
      <c r="A118" s="168">
        <f t="shared" si="6"/>
        <v>30</v>
      </c>
      <c r="B118" s="25"/>
      <c r="C118" s="40" t="s">
        <v>363</v>
      </c>
      <c r="D118" s="215" t="str">
        <f>+'Attachment H'!$B$2&amp;", Page 3, Line "&amp;'Attachment H'!A160</f>
        <v>Attachment H, Page 3, Line 37</v>
      </c>
      <c r="E118" s="454">
        <f>+'Attachment H'!D160</f>
        <v>0</v>
      </c>
      <c r="F118" s="29"/>
      <c r="G118" s="36"/>
      <c r="H118" s="38"/>
      <c r="I118" s="29"/>
      <c r="J118" s="18"/>
      <c r="K118" s="29"/>
      <c r="L118" s="36"/>
    </row>
    <row r="119" spans="1:12">
      <c r="A119" s="168">
        <f t="shared" si="6"/>
        <v>31</v>
      </c>
      <c r="B119" s="25"/>
      <c r="C119" s="40" t="s">
        <v>982</v>
      </c>
      <c r="D119" s="215" t="str">
        <f>+'Attachment H'!$B$2&amp;", Page 3, Line "&amp;'Attachment H'!A161</f>
        <v>Attachment H, Page 3, Line 38</v>
      </c>
      <c r="E119" s="444">
        <f>+'Attachment H'!D161</f>
        <v>-317.78152681852242</v>
      </c>
      <c r="F119" s="29"/>
      <c r="G119" s="36"/>
      <c r="H119" s="42"/>
      <c r="I119" s="29"/>
      <c r="J119" s="18"/>
      <c r="K119" s="29"/>
      <c r="L119" s="36"/>
    </row>
    <row r="120" spans="1:12">
      <c r="A120" s="168">
        <f t="shared" si="6"/>
        <v>32</v>
      </c>
      <c r="B120" s="25"/>
      <c r="C120" s="40" t="s">
        <v>469</v>
      </c>
      <c r="D120" s="215" t="str">
        <f>+'Attachment H'!$B$2&amp;", Page 3, Line "&amp;'Attachment H'!A162</f>
        <v>Attachment H, Page 3, Line 39</v>
      </c>
      <c r="E120" s="444">
        <f>+'Attachment H'!D162</f>
        <v>471.28218329014572</v>
      </c>
      <c r="F120" s="29"/>
      <c r="G120" s="36"/>
      <c r="H120" s="38"/>
      <c r="I120" s="29"/>
      <c r="J120" s="18"/>
      <c r="K120" s="29"/>
      <c r="L120" s="36"/>
    </row>
    <row r="121" spans="1:12">
      <c r="A121" s="168">
        <f t="shared" si="6"/>
        <v>33</v>
      </c>
      <c r="B121" s="25"/>
      <c r="C121" s="41" t="s">
        <v>364</v>
      </c>
      <c r="D121" s="43" t="s">
        <v>1124</v>
      </c>
      <c r="E121" s="444">
        <f>+E114*E128</f>
        <v>287387.00379899796</v>
      </c>
      <c r="F121" s="44"/>
      <c r="G121" s="44" t="s">
        <v>30</v>
      </c>
      <c r="H121" s="45"/>
      <c r="I121" s="44"/>
      <c r="J121" s="444">
        <f>+E114*E116*J128</f>
        <v>0</v>
      </c>
      <c r="K121" s="29"/>
      <c r="L121" s="163" t="s">
        <v>10</v>
      </c>
    </row>
    <row r="122" spans="1:12">
      <c r="A122" s="168">
        <f t="shared" si="6"/>
        <v>34</v>
      </c>
      <c r="B122" s="25"/>
      <c r="C122" s="34" t="s">
        <v>365</v>
      </c>
      <c r="D122" s="43" t="s">
        <v>815</v>
      </c>
      <c r="E122" s="444">
        <f>+E$117*E118</f>
        <v>0</v>
      </c>
      <c r="F122" s="44"/>
      <c r="G122" s="46" t="s">
        <v>36</v>
      </c>
      <c r="H122" s="27">
        <f>H51</f>
        <v>0</v>
      </c>
      <c r="I122" s="44"/>
      <c r="J122" s="444">
        <f>+H122*E122</f>
        <v>0</v>
      </c>
      <c r="K122" s="29"/>
      <c r="L122" s="163"/>
    </row>
    <row r="123" spans="1:12">
      <c r="A123" s="168">
        <f t="shared" si="6"/>
        <v>35</v>
      </c>
      <c r="B123" s="25"/>
      <c r="C123" s="34" t="s">
        <v>984</v>
      </c>
      <c r="D123" s="43" t="s">
        <v>816</v>
      </c>
      <c r="E123" s="444">
        <f>+E$117*E119</f>
        <v>-420.34937224648365</v>
      </c>
      <c r="F123" s="44"/>
      <c r="G123" s="46" t="s">
        <v>36</v>
      </c>
      <c r="H123" s="27">
        <f>H122</f>
        <v>0</v>
      </c>
      <c r="I123" s="44"/>
      <c r="J123" s="444">
        <f>+H123*E123</f>
        <v>0</v>
      </c>
      <c r="K123" s="29"/>
      <c r="L123" s="163"/>
    </row>
    <row r="124" spans="1:12" ht="15.75" thickBot="1">
      <c r="A124" s="168">
        <f t="shared" si="6"/>
        <v>36</v>
      </c>
      <c r="B124" s="25"/>
      <c r="C124" s="34" t="s">
        <v>188</v>
      </c>
      <c r="D124" s="43" t="s">
        <v>817</v>
      </c>
      <c r="E124" s="444">
        <f>E120*E117</f>
        <v>623.39422898580597</v>
      </c>
      <c r="F124" s="44"/>
      <c r="G124" s="46" t="s">
        <v>36</v>
      </c>
      <c r="H124" s="27">
        <f>H123</f>
        <v>0</v>
      </c>
      <c r="I124" s="44"/>
      <c r="J124" s="445">
        <f>+H124*E124</f>
        <v>0</v>
      </c>
      <c r="K124" s="29"/>
      <c r="L124" s="163"/>
    </row>
    <row r="125" spans="1:12">
      <c r="A125" s="168">
        <f t="shared" si="6"/>
        <v>37</v>
      </c>
      <c r="B125" s="25"/>
      <c r="C125" s="48" t="s">
        <v>366</v>
      </c>
      <c r="D125" s="34" t="s">
        <v>818</v>
      </c>
      <c r="E125" s="444">
        <f>SUM(E121:E124)</f>
        <v>287590.04865573731</v>
      </c>
      <c r="F125" s="44"/>
      <c r="G125" s="44" t="s">
        <v>10</v>
      </c>
      <c r="H125" s="45" t="s">
        <v>10</v>
      </c>
      <c r="I125" s="44"/>
      <c r="J125" s="229">
        <f>SUM(J121:J124)</f>
        <v>0</v>
      </c>
      <c r="K125" s="29"/>
      <c r="L125" s="29"/>
    </row>
    <row r="126" spans="1:12">
      <c r="A126" s="168"/>
      <c r="B126" s="25"/>
      <c r="C126" s="36"/>
      <c r="D126" s="230"/>
      <c r="E126" s="18"/>
      <c r="F126" s="29"/>
      <c r="G126" s="29"/>
      <c r="H126" s="164"/>
      <c r="I126" s="29"/>
      <c r="J126" s="18"/>
      <c r="K126" s="29"/>
      <c r="L126" s="29"/>
    </row>
    <row r="127" spans="1:12">
      <c r="A127" s="168">
        <f>+A125+1</f>
        <v>38</v>
      </c>
      <c r="B127" s="25"/>
      <c r="C127" s="31" t="s">
        <v>53</v>
      </c>
      <c r="D127" s="685"/>
      <c r="E127" s="685"/>
      <c r="F127" s="685"/>
      <c r="G127" s="685"/>
      <c r="H127" s="685"/>
      <c r="I127" s="685"/>
      <c r="J127" s="685"/>
      <c r="K127" s="29"/>
      <c r="L127" s="36"/>
    </row>
    <row r="128" spans="1:12">
      <c r="A128" s="168">
        <f t="shared" si="6"/>
        <v>39</v>
      </c>
      <c r="B128" s="25"/>
      <c r="C128" s="232" t="s">
        <v>487</v>
      </c>
      <c r="D128" s="39" t="s">
        <v>980</v>
      </c>
      <c r="E128" s="18">
        <f>+$J164*E73</f>
        <v>1236152.6456814031</v>
      </c>
      <c r="F128" s="44"/>
      <c r="G128" s="44" t="s">
        <v>30</v>
      </c>
      <c r="H128" s="231"/>
      <c r="I128" s="44"/>
      <c r="J128" s="18">
        <f>+$J164*J73</f>
        <v>-119480.36263525543</v>
      </c>
      <c r="K128" s="685"/>
      <c r="L128" s="203"/>
    </row>
    <row r="129" spans="1:15">
      <c r="A129" s="168"/>
      <c r="B129" s="25"/>
      <c r="C129" s="31"/>
      <c r="D129" s="36"/>
      <c r="E129" s="42"/>
      <c r="F129" s="44"/>
      <c r="G129" s="44"/>
      <c r="H129" s="231"/>
      <c r="I129" s="44"/>
      <c r="J129" s="42"/>
      <c r="K129" s="29"/>
      <c r="L129" s="203"/>
    </row>
    <row r="130" spans="1:15" ht="15.75" thickBot="1">
      <c r="A130" s="168">
        <f>+A128+1</f>
        <v>40</v>
      </c>
      <c r="B130" s="25"/>
      <c r="C130" s="31" t="s">
        <v>371</v>
      </c>
      <c r="D130" s="29" t="s">
        <v>981</v>
      </c>
      <c r="E130" s="233">
        <f>+E128+E125+E110+E99+E93</f>
        <v>2185796.4138599257</v>
      </c>
      <c r="F130" s="44"/>
      <c r="G130" s="44"/>
      <c r="H130" s="219"/>
      <c r="I130" s="44"/>
      <c r="J130" s="233">
        <f>+J128+J125+J110+J99+J93</f>
        <v>-119480.36263525543</v>
      </c>
      <c r="K130" s="151"/>
      <c r="L130" s="151"/>
    </row>
    <row r="131" spans="1:15" ht="15.75" thickTop="1">
      <c r="A131" s="168"/>
      <c r="B131" s="25"/>
      <c r="C131" s="31"/>
      <c r="D131" s="29"/>
      <c r="E131" s="219"/>
      <c r="F131" s="44"/>
      <c r="G131" s="44"/>
      <c r="H131" s="219"/>
      <c r="I131" s="44"/>
      <c r="J131" s="42"/>
      <c r="K131" s="151"/>
      <c r="L131" s="151"/>
    </row>
    <row r="132" spans="1:15">
      <c r="A132" s="168"/>
      <c r="B132" s="25"/>
      <c r="C132" s="234"/>
      <c r="D132" s="44"/>
      <c r="E132" s="235"/>
      <c r="F132" s="235"/>
      <c r="G132" s="235"/>
      <c r="H132" s="235"/>
      <c r="I132" s="235"/>
      <c r="J132" s="235"/>
      <c r="K132" s="151"/>
      <c r="L132" s="151"/>
    </row>
    <row r="133" spans="1:15">
      <c r="A133" s="145"/>
      <c r="B133" s="25"/>
      <c r="C133" s="36"/>
      <c r="D133" s="36"/>
      <c r="E133" s="36"/>
      <c r="F133" s="36"/>
      <c r="G133" s="36"/>
      <c r="H133" s="36"/>
      <c r="I133" s="36"/>
      <c r="J133" s="36"/>
      <c r="K133" s="29"/>
      <c r="O133" s="220" t="s">
        <v>918</v>
      </c>
    </row>
    <row r="134" spans="1:15">
      <c r="A134" s="145"/>
      <c r="B134" s="25"/>
      <c r="C134" s="36"/>
      <c r="D134" s="36"/>
      <c r="E134" s="36"/>
      <c r="F134" s="36"/>
      <c r="G134" s="36"/>
      <c r="H134" s="36"/>
      <c r="I134" s="36"/>
      <c r="J134" s="36"/>
      <c r="K134" s="29"/>
      <c r="L134" s="29"/>
    </row>
    <row r="135" spans="1:15">
      <c r="A135" s="145"/>
      <c r="B135" s="25"/>
      <c r="C135" s="31" t="s">
        <v>9</v>
      </c>
      <c r="D135" s="36"/>
      <c r="E135" s="684"/>
      <c r="F135" s="36"/>
      <c r="G135" s="755" t="s">
        <v>786</v>
      </c>
      <c r="H135" s="36"/>
      <c r="I135" s="36"/>
      <c r="J135" s="143"/>
      <c r="K135" s="29"/>
      <c r="L135" s="236"/>
    </row>
    <row r="136" spans="1:15">
      <c r="A136" s="145"/>
      <c r="B136" s="25"/>
      <c r="C136" s="31"/>
      <c r="D136" s="36"/>
      <c r="E136" s="684"/>
      <c r="F136" s="36"/>
      <c r="G136" s="755" t="s">
        <v>787</v>
      </c>
      <c r="H136" s="36"/>
      <c r="I136" s="36"/>
      <c r="J136" s="36"/>
      <c r="K136" s="29"/>
      <c r="L136" s="29"/>
    </row>
    <row r="137" spans="1:15">
      <c r="A137" s="145"/>
      <c r="B137" s="25"/>
      <c r="C137" s="36"/>
      <c r="D137" s="36"/>
      <c r="E137" s="684"/>
      <c r="F137" s="36"/>
      <c r="G137" s="755" t="s">
        <v>860</v>
      </c>
      <c r="H137" s="36"/>
      <c r="I137" s="36"/>
      <c r="J137" s="36"/>
      <c r="K137" s="29"/>
      <c r="L137" s="29"/>
    </row>
    <row r="138" spans="1:15">
      <c r="A138" s="688"/>
      <c r="B138" s="25"/>
      <c r="C138" s="688"/>
      <c r="D138" s="688"/>
      <c r="E138" s="688"/>
      <c r="F138" s="688"/>
      <c r="G138" s="688"/>
      <c r="H138" s="688"/>
      <c r="I138" s="688"/>
      <c r="J138" s="688"/>
      <c r="K138" s="688"/>
      <c r="L138" s="688"/>
    </row>
    <row r="139" spans="1:15">
      <c r="A139" s="237"/>
      <c r="B139" s="25"/>
      <c r="C139" s="155" t="s">
        <v>11</v>
      </c>
      <c r="D139" s="155" t="s">
        <v>12</v>
      </c>
      <c r="E139" s="155" t="s">
        <v>13</v>
      </c>
      <c r="F139" s="29" t="s">
        <v>10</v>
      </c>
      <c r="G139" s="29"/>
      <c r="H139" s="154" t="s">
        <v>14</v>
      </c>
      <c r="I139" s="29"/>
      <c r="J139" s="154" t="s">
        <v>15</v>
      </c>
      <c r="K139" s="126"/>
      <c r="L139" s="126"/>
    </row>
    <row r="140" spans="1:15">
      <c r="A140" s="145"/>
      <c r="B140" s="25"/>
      <c r="C140" s="36"/>
      <c r="D140" s="31"/>
      <c r="E140" s="31"/>
      <c r="F140" s="31"/>
      <c r="G140" s="31"/>
      <c r="H140" s="31"/>
      <c r="I140" s="31"/>
      <c r="J140" s="31"/>
      <c r="K140" s="31"/>
      <c r="L140" s="31"/>
    </row>
    <row r="141" spans="1:15">
      <c r="A141" s="145"/>
      <c r="B141" s="25"/>
      <c r="C141" s="36"/>
      <c r="D141" s="198" t="s">
        <v>54</v>
      </c>
      <c r="E141" s="36"/>
      <c r="F141" s="151"/>
      <c r="G141" s="151"/>
      <c r="H141" s="151"/>
      <c r="I141" s="151"/>
      <c r="J141" s="151"/>
      <c r="K141" s="29"/>
      <c r="L141" s="29"/>
    </row>
    <row r="142" spans="1:15">
      <c r="A142" s="145" t="s">
        <v>16</v>
      </c>
      <c r="B142" s="25"/>
      <c r="C142" s="198"/>
      <c r="D142" s="151"/>
      <c r="E142" s="151"/>
      <c r="F142" s="151"/>
      <c r="G142" s="151"/>
      <c r="H142" s="151"/>
      <c r="I142" s="151"/>
      <c r="J142" s="151"/>
      <c r="K142" s="29"/>
      <c r="L142" s="29"/>
    </row>
    <row r="143" spans="1:15" ht="15.75" thickBot="1">
      <c r="A143" s="33" t="s">
        <v>18</v>
      </c>
      <c r="B143" s="25"/>
      <c r="C143" s="181"/>
      <c r="D143" s="173"/>
      <c r="E143" s="173"/>
      <c r="F143" s="173"/>
      <c r="G143" s="173"/>
      <c r="H143" s="173"/>
      <c r="I143" s="178"/>
      <c r="J143" s="178"/>
      <c r="K143" s="37"/>
      <c r="L143" s="29"/>
    </row>
    <row r="144" spans="1:15">
      <c r="A144" s="145">
        <v>1</v>
      </c>
      <c r="B144" s="25"/>
      <c r="C144" s="31" t="s">
        <v>190</v>
      </c>
      <c r="D144" s="29"/>
      <c r="E144" s="29"/>
      <c r="F144" s="29"/>
      <c r="G144" s="29"/>
      <c r="H144" s="29"/>
      <c r="I144" s="29"/>
      <c r="J144" s="29"/>
      <c r="K144" s="29"/>
      <c r="L144" s="29"/>
    </row>
    <row r="145" spans="1:12" ht="15.75" thickBot="1">
      <c r="A145" s="145"/>
      <c r="B145" s="25"/>
      <c r="C145" s="31"/>
      <c r="D145" s="245" t="s">
        <v>57</v>
      </c>
      <c r="E145" s="691" t="s">
        <v>58</v>
      </c>
      <c r="F145" s="30" t="s">
        <v>799</v>
      </c>
      <c r="G145" s="29"/>
      <c r="H145" s="30" t="s">
        <v>59</v>
      </c>
      <c r="I145" s="29"/>
      <c r="J145" s="29"/>
      <c r="K145" s="29"/>
      <c r="L145" s="29"/>
    </row>
    <row r="146" spans="1:12">
      <c r="A146" s="145">
        <f>+A144+1</f>
        <v>2</v>
      </c>
      <c r="B146" s="25"/>
      <c r="C146" s="31" t="s">
        <v>420</v>
      </c>
      <c r="D146" s="215" t="str">
        <f>+'Attachment H'!$B$2&amp;", Page 4, Line "&amp;'Attachment H'!A195</f>
        <v>Attachment H, Page 4, Line 7</v>
      </c>
      <c r="E146" s="214">
        <f>+'Attachment H'!D195</f>
        <v>0</v>
      </c>
      <c r="F146" s="246">
        <v>0</v>
      </c>
      <c r="G146" s="247"/>
      <c r="H146" s="18">
        <f>E146*F146</f>
        <v>0</v>
      </c>
      <c r="I146" s="44"/>
      <c r="J146" s="44"/>
      <c r="K146" s="29"/>
      <c r="L146" s="29"/>
    </row>
    <row r="147" spans="1:12">
      <c r="A147" s="145">
        <f>+A146+1</f>
        <v>3</v>
      </c>
      <c r="B147" s="25"/>
      <c r="C147" s="31" t="s">
        <v>31</v>
      </c>
      <c r="D147" s="215" t="str">
        <f>+'Attachment H'!$B$2&amp;", Page 4, Line "&amp;'Attachment H'!A196</f>
        <v>Attachment H, Page 4, Line 8</v>
      </c>
      <c r="E147" s="214">
        <f>+'Attachment H'!D196</f>
        <v>1</v>
      </c>
      <c r="F147" s="246">
        <v>0</v>
      </c>
      <c r="G147" s="247"/>
      <c r="H147" s="18">
        <f>E147*F147</f>
        <v>0</v>
      </c>
      <c r="I147" s="44"/>
      <c r="J147" s="44"/>
      <c r="K147" s="29"/>
      <c r="L147" s="29"/>
    </row>
    <row r="148" spans="1:12">
      <c r="A148" s="145">
        <f>+A147+1</f>
        <v>4</v>
      </c>
      <c r="B148" s="25"/>
      <c r="C148" s="31" t="s">
        <v>421</v>
      </c>
      <c r="D148" s="215" t="str">
        <f>+'Attachment H'!$B$2&amp;", Page 4, Line "&amp;'Attachment H'!A197</f>
        <v>Attachment H, Page 4, Line 9</v>
      </c>
      <c r="E148" s="214">
        <f>+'Attachment H'!D197</f>
        <v>0</v>
      </c>
      <c r="F148" s="27">
        <v>1</v>
      </c>
      <c r="G148" s="247"/>
      <c r="H148" s="18">
        <f>E148*F148</f>
        <v>0</v>
      </c>
      <c r="I148" s="44"/>
      <c r="J148" s="248" t="s">
        <v>61</v>
      </c>
      <c r="K148" s="29"/>
      <c r="L148" s="29"/>
    </row>
    <row r="149" spans="1:12" ht="15.75" thickBot="1">
      <c r="A149" s="145">
        <f>+A148+1</f>
        <v>5</v>
      </c>
      <c r="B149" s="25"/>
      <c r="C149" s="31" t="s">
        <v>62</v>
      </c>
      <c r="D149" s="215" t="str">
        <f>+'Attachment H'!$B$2&amp;", Page 4, Line "&amp;'Attachment H'!A198</f>
        <v>Attachment H, Page 4, Line 10</v>
      </c>
      <c r="E149" s="226">
        <f>+'Attachment H'!D198</f>
        <v>0</v>
      </c>
      <c r="F149" s="246">
        <v>0</v>
      </c>
      <c r="G149" s="247"/>
      <c r="H149" s="201">
        <f>E149*F149</f>
        <v>0</v>
      </c>
      <c r="I149" s="44"/>
      <c r="J149" s="249" t="s">
        <v>63</v>
      </c>
      <c r="K149" s="29"/>
      <c r="L149" s="29"/>
    </row>
    <row r="150" spans="1:12">
      <c r="A150" s="145">
        <f>+A149+1</f>
        <v>6</v>
      </c>
      <c r="B150" s="25"/>
      <c r="C150" s="40" t="s">
        <v>711</v>
      </c>
      <c r="D150" s="37" t="s">
        <v>798</v>
      </c>
      <c r="E150" s="214">
        <f>SUM(E146:E149)</f>
        <v>1</v>
      </c>
      <c r="F150" s="29"/>
      <c r="G150" s="29"/>
      <c r="H150" s="18">
        <f>SUM(H146:H149)</f>
        <v>0</v>
      </c>
      <c r="I150" s="250" t="s">
        <v>64</v>
      </c>
      <c r="J150" s="206">
        <f>IF(H150&gt;0,H150/E150,0)</f>
        <v>0</v>
      </c>
      <c r="K150" s="32" t="s">
        <v>64</v>
      </c>
      <c r="L150" s="29" t="s">
        <v>65</v>
      </c>
    </row>
    <row r="151" spans="1:12">
      <c r="B151" s="25"/>
      <c r="C151" s="31" t="s">
        <v>10</v>
      </c>
      <c r="D151" s="29" t="s">
        <v>10</v>
      </c>
      <c r="E151" s="36"/>
      <c r="F151" s="29"/>
      <c r="G151" s="29"/>
      <c r="H151" s="36"/>
      <c r="I151" s="36"/>
      <c r="J151" s="36"/>
      <c r="K151" s="36"/>
      <c r="L151" s="29"/>
    </row>
    <row r="152" spans="1:12">
      <c r="A152" s="145"/>
      <c r="B152" s="25"/>
      <c r="C152" s="40" t="s">
        <v>938</v>
      </c>
      <c r="D152" s="29"/>
      <c r="E152" s="194" t="s">
        <v>58</v>
      </c>
      <c r="F152" s="29"/>
      <c r="G152" s="29"/>
      <c r="H152" s="32" t="s">
        <v>191</v>
      </c>
      <c r="I152" s="38"/>
      <c r="J152" s="203" t="s">
        <v>61</v>
      </c>
      <c r="K152" s="29"/>
      <c r="L152" s="29"/>
    </row>
    <row r="153" spans="1:12">
      <c r="A153" s="145">
        <f>+A150+1</f>
        <v>7</v>
      </c>
      <c r="B153" s="25"/>
      <c r="C153" s="31" t="s">
        <v>450</v>
      </c>
      <c r="D153" s="215" t="str">
        <f>+'Attachment H'!$B$2&amp;", Page 4, Line "&amp;'Attachment H'!A202</f>
        <v>Attachment H, Page 4, Line 13</v>
      </c>
      <c r="E153" s="214">
        <f>'Attachment H'!D202</f>
        <v>15757382.639999993</v>
      </c>
      <c r="F153" s="29"/>
      <c r="G153" s="36"/>
      <c r="H153" s="145" t="s">
        <v>800</v>
      </c>
      <c r="I153" s="251"/>
      <c r="J153" s="145" t="s">
        <v>801</v>
      </c>
      <c r="K153" s="29"/>
      <c r="L153" s="155" t="s">
        <v>183</v>
      </c>
    </row>
    <row r="154" spans="1:12">
      <c r="A154" s="145">
        <f>+A153+1</f>
        <v>8</v>
      </c>
      <c r="B154" s="25"/>
      <c r="C154" s="31" t="s">
        <v>451</v>
      </c>
      <c r="D154" s="215" t="str">
        <f>+'Attachment H'!$B$2&amp;", Page 4, Line "&amp;'Attachment H'!A203</f>
        <v>Attachment H, Page 4, Line 14</v>
      </c>
      <c r="E154" s="214">
        <f>'Attachment H'!D203</f>
        <v>0</v>
      </c>
      <c r="F154" s="29"/>
      <c r="G154" s="36"/>
      <c r="H154" s="206">
        <f>IF(E156&gt;0,E153/E156,0)</f>
        <v>1</v>
      </c>
      <c r="I154" s="252" t="s">
        <v>170</v>
      </c>
      <c r="J154" s="206">
        <f>J150</f>
        <v>0</v>
      </c>
      <c r="K154" s="252" t="s">
        <v>64</v>
      </c>
      <c r="L154" s="206">
        <f>J154*H154</f>
        <v>0</v>
      </c>
    </row>
    <row r="155" spans="1:12" ht="15.75" thickBot="1">
      <c r="A155" s="145">
        <f>+A154+1</f>
        <v>9</v>
      </c>
      <c r="B155" s="25"/>
      <c r="C155" s="253" t="s">
        <v>452</v>
      </c>
      <c r="D155" s="690" t="str">
        <f>+'Attachment H'!$B$2&amp;", Page 4, Line "&amp;'Attachment H'!A204</f>
        <v>Attachment H, Page 4, Line 15</v>
      </c>
      <c r="E155" s="226">
        <f>'Attachment H'!D204</f>
        <v>0</v>
      </c>
      <c r="F155" s="29"/>
      <c r="G155" s="29"/>
      <c r="H155" s="29" t="s">
        <v>10</v>
      </c>
      <c r="I155" s="29"/>
      <c r="J155" s="29"/>
      <c r="K155" s="29"/>
      <c r="L155" s="29"/>
    </row>
    <row r="156" spans="1:12">
      <c r="A156" s="145">
        <f>+A155+1</f>
        <v>10</v>
      </c>
      <c r="B156" s="25"/>
      <c r="C156" s="31" t="s">
        <v>453</v>
      </c>
      <c r="D156" s="37" t="s">
        <v>797</v>
      </c>
      <c r="E156" s="18">
        <f>E153+E154+E155</f>
        <v>15757382.639999993</v>
      </c>
      <c r="F156" s="29"/>
      <c r="G156" s="29"/>
      <c r="H156" s="29"/>
      <c r="I156" s="29"/>
      <c r="J156" s="29"/>
      <c r="K156" s="29"/>
      <c r="L156" s="29"/>
    </row>
    <row r="157" spans="1:12">
      <c r="A157" s="145">
        <f>+A156+1</f>
        <v>11</v>
      </c>
      <c r="B157" s="25"/>
      <c r="C157" s="31"/>
      <c r="D157" s="29"/>
      <c r="E157" s="36"/>
      <c r="F157" s="29"/>
      <c r="G157" s="29"/>
      <c r="H157" s="29"/>
      <c r="I157" s="29"/>
      <c r="J157" s="29"/>
      <c r="K157" s="29"/>
      <c r="L157" s="29"/>
    </row>
    <row r="158" spans="1:12" ht="15.75" thickBot="1">
      <c r="A158" s="145"/>
      <c r="B158" s="25"/>
      <c r="C158" s="28" t="s">
        <v>66</v>
      </c>
      <c r="D158" s="29"/>
      <c r="E158" s="29"/>
      <c r="F158" s="29"/>
      <c r="G158" s="29"/>
      <c r="H158" s="29"/>
      <c r="I158" s="29"/>
      <c r="J158" s="30" t="s">
        <v>58</v>
      </c>
      <c r="K158" s="29"/>
      <c r="L158" s="29"/>
    </row>
    <row r="159" spans="1:12">
      <c r="A159" s="145">
        <f>+A157+1</f>
        <v>12</v>
      </c>
      <c r="B159" s="25"/>
      <c r="C159" s="31"/>
      <c r="D159" s="29"/>
      <c r="E159" s="29"/>
      <c r="F159" s="29"/>
      <c r="G159" s="29"/>
      <c r="I159" s="29"/>
      <c r="J159" s="29"/>
      <c r="K159" s="29"/>
      <c r="L159" s="29"/>
    </row>
    <row r="160" spans="1:12" ht="15.75" thickBot="1">
      <c r="A160" s="145">
        <f>+A159+1</f>
        <v>13</v>
      </c>
      <c r="B160" s="25"/>
      <c r="C160" s="31"/>
      <c r="D160" s="29"/>
      <c r="E160" s="33" t="s">
        <v>58</v>
      </c>
      <c r="G160" s="33" t="s">
        <v>68</v>
      </c>
      <c r="H160" s="30" t="s">
        <v>67</v>
      </c>
      <c r="I160" s="29"/>
      <c r="J160" s="33" t="s">
        <v>69</v>
      </c>
      <c r="K160" s="29"/>
      <c r="L160" s="29"/>
    </row>
    <row r="161" spans="1:14">
      <c r="A161" s="145">
        <f>+A160+1</f>
        <v>14</v>
      </c>
      <c r="B161" s="25"/>
      <c r="C161" s="28" t="s">
        <v>358</v>
      </c>
      <c r="D161" s="215" t="str">
        <f>+'Attachment H'!$B$2&amp;", Page 4, Line "&amp;'Attachment H'!A210</f>
        <v>Attachment H, Page 4, Line 20</v>
      </c>
      <c r="E161" s="214">
        <f>+'Attachment H'!D210</f>
        <v>51906023.517745495</v>
      </c>
      <c r="F161" s="616"/>
      <c r="G161" s="161">
        <f>+'Attachment H'!E210</f>
        <v>0.4</v>
      </c>
      <c r="H161" s="161">
        <f>+'Attachment H'!G210</f>
        <v>5.9994443991739949E-2</v>
      </c>
      <c r="I161" s="161"/>
      <c r="J161" s="161">
        <f>+'Attachment H'!I210</f>
        <v>2.3997777596695982E-2</v>
      </c>
      <c r="K161" s="256" t="s">
        <v>70</v>
      </c>
      <c r="L161" s="36"/>
    </row>
    <row r="162" spans="1:14">
      <c r="A162" s="145">
        <f>+A161+1</f>
        <v>15</v>
      </c>
      <c r="B162" s="25"/>
      <c r="C162" s="28" t="s">
        <v>193</v>
      </c>
      <c r="D162" s="215" t="str">
        <f>+'Attachment H'!$B$2&amp;", Page 4, Line "&amp;'Attachment H'!A211</f>
        <v>Attachment H, Page 4, Line 21</v>
      </c>
      <c r="E162" s="214">
        <f>+'Attachment H'!D211</f>
        <v>0</v>
      </c>
      <c r="F162" s="616"/>
      <c r="G162" s="161">
        <f>+'Attachment H'!E211</f>
        <v>0</v>
      </c>
      <c r="H162" s="161">
        <f>+'Attachment H'!G211</f>
        <v>0</v>
      </c>
      <c r="I162" s="161"/>
      <c r="J162" s="161">
        <f>+'Attachment H'!I211</f>
        <v>0</v>
      </c>
      <c r="K162" s="29"/>
      <c r="L162" s="36"/>
    </row>
    <row r="163" spans="1:14" ht="15.75" thickBot="1">
      <c r="A163" s="145">
        <f>+A162+1</f>
        <v>16</v>
      </c>
      <c r="B163" s="25"/>
      <c r="C163" s="28" t="s">
        <v>466</v>
      </c>
      <c r="D163" s="215" t="str">
        <f>+'Attachment H'!$B$2&amp;", Page 4, Line "&amp;'Attachment H'!A212</f>
        <v>Attachment H, Page 4, Line 22</v>
      </c>
      <c r="E163" s="226">
        <f>+'Attachment H'!D212</f>
        <v>80111509.287254915</v>
      </c>
      <c r="F163" s="616"/>
      <c r="G163" s="161">
        <f>+'Attachment H'!E212</f>
        <v>0.6</v>
      </c>
      <c r="H163" s="679">
        <f>+'Attachment H'!G212</f>
        <v>0.10299999999999999</v>
      </c>
      <c r="I163" s="161"/>
      <c r="J163" s="161">
        <f>+'Attachment H'!I212</f>
        <v>6.1799999999999994E-2</v>
      </c>
      <c r="K163" s="29"/>
      <c r="L163" s="36"/>
    </row>
    <row r="164" spans="1:14">
      <c r="A164" s="145">
        <v>17</v>
      </c>
      <c r="B164" s="25"/>
      <c r="C164" s="31" t="s">
        <v>346</v>
      </c>
      <c r="D164" s="36" t="s">
        <v>796</v>
      </c>
      <c r="E164" s="257">
        <f>SUM(E161:E163)</f>
        <v>132017532.80500041</v>
      </c>
      <c r="F164" s="37" t="s">
        <v>10</v>
      </c>
      <c r="G164" s="161"/>
      <c r="H164" s="161"/>
      <c r="I164" s="161"/>
      <c r="J164" s="161">
        <f>SUM(J161:J163)</f>
        <v>8.5797777596695976E-2</v>
      </c>
      <c r="K164" s="256" t="s">
        <v>71</v>
      </c>
      <c r="L164" s="36"/>
    </row>
    <row r="165" spans="1:14">
      <c r="A165" s="177"/>
      <c r="B165" s="25"/>
      <c r="C165" s="689"/>
      <c r="D165" s="689"/>
      <c r="E165" s="689"/>
      <c r="F165" s="689"/>
      <c r="G165" s="54"/>
      <c r="H165" s="54"/>
      <c r="I165" s="54"/>
      <c r="J165" s="54"/>
      <c r="K165" s="505"/>
      <c r="L165" s="767"/>
      <c r="M165" s="767"/>
      <c r="N165" s="767"/>
    </row>
    <row r="166" spans="1:14">
      <c r="A166" s="177"/>
      <c r="B166" s="25"/>
      <c r="C166" s="505"/>
      <c r="D166" s="505"/>
      <c r="E166" s="505"/>
      <c r="F166" s="505"/>
      <c r="G166" s="505"/>
      <c r="H166" s="767"/>
      <c r="I166" s="505"/>
      <c r="L166" s="767"/>
      <c r="M166" s="767"/>
      <c r="N166" s="767"/>
    </row>
    <row r="167" spans="1:14">
      <c r="A167" s="177"/>
      <c r="B167" s="25"/>
      <c r="C167" s="505"/>
      <c r="D167" s="505"/>
      <c r="E167" s="505"/>
      <c r="F167" s="505"/>
      <c r="G167" s="805" t="s">
        <v>19</v>
      </c>
      <c r="H167" s="767"/>
      <c r="I167" s="767"/>
      <c r="J167" s="505" t="s">
        <v>819</v>
      </c>
      <c r="K167" s="505" t="s">
        <v>821</v>
      </c>
      <c r="L167" s="767"/>
      <c r="M167" s="767"/>
      <c r="N167" s="767"/>
    </row>
    <row r="168" spans="1:14">
      <c r="A168" s="177"/>
      <c r="B168" s="25"/>
      <c r="C168" s="505"/>
      <c r="E168" s="505"/>
      <c r="F168" s="505"/>
      <c r="G168" s="774" t="s">
        <v>825</v>
      </c>
      <c r="H168" s="767"/>
      <c r="I168" s="767"/>
      <c r="J168" s="767" t="s">
        <v>822</v>
      </c>
      <c r="K168" s="767" t="s">
        <v>931</v>
      </c>
      <c r="L168" s="767"/>
      <c r="M168" s="767"/>
      <c r="N168" s="767"/>
    </row>
    <row r="169" spans="1:14">
      <c r="A169" s="177">
        <v>18</v>
      </c>
      <c r="B169" s="753"/>
      <c r="C169" s="709" t="s">
        <v>226</v>
      </c>
      <c r="E169" s="708"/>
      <c r="F169" s="707"/>
      <c r="G169" s="754">
        <f>+J93+J110</f>
        <v>0</v>
      </c>
      <c r="I169" s="754"/>
      <c r="J169" s="42">
        <f>+J32</f>
        <v>0</v>
      </c>
      <c r="K169" s="54">
        <f>IF(J169=0,0,G169/J169)</f>
        <v>0</v>
      </c>
      <c r="L169" s="767"/>
      <c r="M169" s="767"/>
      <c r="N169" s="767"/>
    </row>
    <row r="170" spans="1:14">
      <c r="A170" s="177"/>
      <c r="B170" s="753"/>
      <c r="C170" s="709"/>
      <c r="D170" s="545"/>
      <c r="E170" s="708"/>
      <c r="F170" s="707"/>
      <c r="G170" s="805" t="s">
        <v>19</v>
      </c>
      <c r="H170" s="42"/>
      <c r="I170" s="754"/>
      <c r="J170" s="505" t="s">
        <v>820</v>
      </c>
      <c r="K170" s="505" t="s">
        <v>821</v>
      </c>
      <c r="L170" s="767"/>
      <c r="M170" s="767"/>
      <c r="N170" s="767"/>
    </row>
    <row r="171" spans="1:14">
      <c r="A171" s="177"/>
      <c r="B171" s="753"/>
      <c r="C171" s="709"/>
      <c r="D171" s="545"/>
      <c r="E171" s="708"/>
      <c r="F171" s="707"/>
      <c r="G171" s="805" t="s">
        <v>826</v>
      </c>
      <c r="H171" s="42"/>
      <c r="I171" s="754"/>
      <c r="J171" s="767" t="s">
        <v>822</v>
      </c>
      <c r="K171" s="767" t="s">
        <v>931</v>
      </c>
      <c r="L171" s="767"/>
      <c r="M171" s="767"/>
      <c r="N171" s="767"/>
    </row>
    <row r="172" spans="1:14">
      <c r="A172" s="177">
        <v>19</v>
      </c>
      <c r="B172" s="753"/>
      <c r="C172" s="709" t="s">
        <v>237</v>
      </c>
      <c r="E172" s="505"/>
      <c r="F172" s="505"/>
      <c r="G172" s="754">
        <f>+J125+J128</f>
        <v>-119480.36263525543</v>
      </c>
      <c r="H172" s="754"/>
      <c r="I172" s="754"/>
      <c r="J172" s="18">
        <f>+J48</f>
        <v>0</v>
      </c>
      <c r="K172" s="54">
        <f>IF(J172=0,0,G172/J172)</f>
        <v>0</v>
      </c>
      <c r="L172" s="767"/>
      <c r="M172" s="767"/>
      <c r="N172" s="767"/>
    </row>
    <row r="173" spans="1:14">
      <c r="A173" s="177"/>
      <c r="B173" s="753"/>
      <c r="C173" s="711"/>
      <c r="D173" s="505"/>
      <c r="E173" s="505"/>
      <c r="F173" s="505"/>
      <c r="G173" s="505"/>
      <c r="H173" s="737"/>
      <c r="I173" s="737"/>
      <c r="J173" s="737"/>
      <c r="K173" s="505"/>
      <c r="L173" s="767"/>
      <c r="M173" s="767"/>
      <c r="N173" s="767"/>
    </row>
    <row r="174" spans="1:14">
      <c r="A174" s="177"/>
      <c r="B174" s="753"/>
      <c r="C174" s="505"/>
      <c r="D174" s="505"/>
      <c r="E174" s="505"/>
      <c r="F174" s="505"/>
      <c r="G174" s="505"/>
      <c r="H174" s="505"/>
      <c r="I174" s="505"/>
      <c r="J174" s="505"/>
      <c r="K174" s="505"/>
      <c r="L174" s="767"/>
      <c r="M174" s="767"/>
      <c r="N174" s="767"/>
    </row>
    <row r="175" spans="1:14">
      <c r="A175" s="802"/>
      <c r="B175" s="767"/>
      <c r="C175" s="2"/>
      <c r="D175" s="801"/>
      <c r="E175" s="801" t="s">
        <v>919</v>
      </c>
      <c r="F175" s="767"/>
      <c r="G175" s="801"/>
      <c r="H175" s="801"/>
      <c r="I175" s="801"/>
      <c r="J175" s="801"/>
      <c r="K175" s="801"/>
      <c r="L175" s="801"/>
      <c r="M175" s="767"/>
      <c r="N175" s="767"/>
    </row>
    <row r="176" spans="1:14">
      <c r="A176" s="802"/>
      <c r="B176" s="767"/>
      <c r="C176" s="2"/>
      <c r="D176" s="801" t="s">
        <v>304</v>
      </c>
      <c r="E176" s="3" t="s">
        <v>920</v>
      </c>
      <c r="F176" s="767"/>
      <c r="G176" s="801" t="s">
        <v>307</v>
      </c>
      <c r="H176" s="808" t="s">
        <v>305</v>
      </c>
      <c r="I176" s="767"/>
      <c r="J176" s="809"/>
      <c r="K176" s="810"/>
      <c r="L176" s="810"/>
      <c r="N176" s="767"/>
    </row>
    <row r="177" spans="1:14" ht="25.5">
      <c r="A177" s="372" t="s">
        <v>291</v>
      </c>
      <c r="B177" s="767"/>
      <c r="C177" s="3" t="s">
        <v>252</v>
      </c>
      <c r="D177" s="3" t="s">
        <v>822</v>
      </c>
      <c r="E177" s="675" t="str">
        <f>+D177</f>
        <v>Distribution</v>
      </c>
      <c r="F177" s="767"/>
      <c r="G177" s="3" t="s">
        <v>253</v>
      </c>
      <c r="H177" s="3" t="s">
        <v>254</v>
      </c>
      <c r="I177" s="767"/>
      <c r="J177" s="811"/>
      <c r="K177" s="811"/>
      <c r="L177" s="811"/>
      <c r="N177" s="767"/>
    </row>
    <row r="178" spans="1:14">
      <c r="A178" s="802"/>
      <c r="B178" s="767"/>
      <c r="C178" s="801" t="s">
        <v>292</v>
      </c>
      <c r="D178" s="801" t="s">
        <v>293</v>
      </c>
      <c r="E178" s="801" t="s">
        <v>294</v>
      </c>
      <c r="F178" s="767"/>
      <c r="G178" s="3" t="s">
        <v>295</v>
      </c>
      <c r="H178" s="3" t="s">
        <v>297</v>
      </c>
      <c r="I178" s="767"/>
      <c r="J178" s="811"/>
      <c r="K178" s="4"/>
      <c r="L178" s="4"/>
      <c r="N178" s="767"/>
    </row>
    <row r="179" spans="1:14">
      <c r="A179" s="802"/>
      <c r="B179" s="767"/>
      <c r="C179" s="624"/>
      <c r="D179" s="414"/>
      <c r="E179" s="414"/>
      <c r="F179" s="767"/>
      <c r="G179" s="415"/>
      <c r="H179" s="415"/>
      <c r="I179" s="767"/>
      <c r="J179" s="812"/>
      <c r="K179" s="416"/>
      <c r="L179" s="416"/>
      <c r="N179" s="767"/>
    </row>
    <row r="180" spans="1:14" ht="57" customHeight="1">
      <c r="A180" s="802"/>
      <c r="B180" s="767"/>
      <c r="C180" s="801"/>
      <c r="D180" s="826" t="s">
        <v>426</v>
      </c>
      <c r="E180" s="826" t="s">
        <v>925</v>
      </c>
      <c r="F180" s="447"/>
      <c r="G180" s="826" t="s">
        <v>876</v>
      </c>
      <c r="H180" s="826" t="s">
        <v>809</v>
      </c>
      <c r="I180" s="325"/>
      <c r="J180" s="813"/>
      <c r="K180" s="813"/>
      <c r="L180" s="813"/>
      <c r="N180" s="767"/>
    </row>
    <row r="181" spans="1:14">
      <c r="A181" s="802">
        <f>+A172+1</f>
        <v>20</v>
      </c>
      <c r="B181" s="767"/>
      <c r="C181" s="5" t="s">
        <v>289</v>
      </c>
      <c r="D181" s="6">
        <v>0</v>
      </c>
      <c r="E181" s="6">
        <v>0</v>
      </c>
      <c r="F181" s="767"/>
      <c r="G181" s="6">
        <v>0</v>
      </c>
      <c r="H181" s="6">
        <v>0</v>
      </c>
      <c r="I181" s="767"/>
      <c r="J181" s="544"/>
      <c r="K181" s="814"/>
      <c r="L181" s="814"/>
      <c r="N181" s="767"/>
    </row>
    <row r="182" spans="1:14">
      <c r="A182" s="802">
        <f>+A181+1</f>
        <v>21</v>
      </c>
      <c r="B182" s="767"/>
      <c r="C182" s="5" t="s">
        <v>105</v>
      </c>
      <c r="D182" s="6">
        <v>0</v>
      </c>
      <c r="E182" s="6">
        <v>0</v>
      </c>
      <c r="F182" s="767"/>
      <c r="G182" s="6">
        <v>0</v>
      </c>
      <c r="H182" s="6">
        <v>0</v>
      </c>
      <c r="I182" s="767"/>
      <c r="J182" s="814"/>
      <c r="K182" s="544"/>
      <c r="L182" s="814"/>
      <c r="N182" s="767"/>
    </row>
    <row r="183" spans="1:14">
      <c r="A183" s="802">
        <f t="shared" ref="A183:A194" si="7">+A182+1</f>
        <v>22</v>
      </c>
      <c r="B183" s="767"/>
      <c r="C183" s="1" t="s">
        <v>104</v>
      </c>
      <c r="D183" s="6">
        <v>0</v>
      </c>
      <c r="E183" s="6">
        <v>0</v>
      </c>
      <c r="F183" s="767"/>
      <c r="G183" s="6">
        <v>0</v>
      </c>
      <c r="H183" s="6">
        <v>0</v>
      </c>
      <c r="I183" s="767"/>
      <c r="J183" s="814"/>
      <c r="K183" s="544"/>
      <c r="L183" s="814"/>
      <c r="N183" s="767"/>
    </row>
    <row r="184" spans="1:14">
      <c r="A184" s="802">
        <f t="shared" si="7"/>
        <v>23</v>
      </c>
      <c r="B184" s="767"/>
      <c r="C184" s="1" t="s">
        <v>256</v>
      </c>
      <c r="D184" s="6">
        <v>0</v>
      </c>
      <c r="E184" s="6">
        <v>0</v>
      </c>
      <c r="F184" s="767"/>
      <c r="G184" s="6">
        <v>0</v>
      </c>
      <c r="H184" s="6">
        <v>0</v>
      </c>
      <c r="I184" s="767"/>
      <c r="J184" s="814"/>
      <c r="K184" s="544"/>
      <c r="L184" s="814"/>
      <c r="N184" s="767"/>
    </row>
    <row r="185" spans="1:14">
      <c r="A185" s="802">
        <f t="shared" si="7"/>
        <v>24</v>
      </c>
      <c r="B185" s="767"/>
      <c r="C185" s="1" t="s">
        <v>95</v>
      </c>
      <c r="D185" s="6">
        <v>0</v>
      </c>
      <c r="E185" s="6">
        <v>0</v>
      </c>
      <c r="F185" s="767"/>
      <c r="G185" s="6">
        <v>0</v>
      </c>
      <c r="H185" s="6">
        <v>0</v>
      </c>
      <c r="I185" s="767"/>
      <c r="J185" s="814"/>
      <c r="K185" s="544"/>
      <c r="L185" s="814"/>
      <c r="N185" s="767"/>
    </row>
    <row r="186" spans="1:14">
      <c r="A186" s="802">
        <f t="shared" si="7"/>
        <v>25</v>
      </c>
      <c r="B186" s="767"/>
      <c r="C186" s="1" t="s">
        <v>92</v>
      </c>
      <c r="D186" s="6">
        <f t="shared" ref="D186:D193" si="8">+D185</f>
        <v>0</v>
      </c>
      <c r="E186" s="6">
        <v>0</v>
      </c>
      <c r="F186" s="767"/>
      <c r="G186" s="6">
        <v>0</v>
      </c>
      <c r="H186" s="6">
        <v>0</v>
      </c>
      <c r="I186" s="767"/>
      <c r="J186" s="814"/>
      <c r="K186" s="544"/>
      <c r="L186" s="814"/>
      <c r="N186" s="767"/>
    </row>
    <row r="187" spans="1:14">
      <c r="A187" s="802">
        <f t="shared" si="7"/>
        <v>26</v>
      </c>
      <c r="B187" s="767"/>
      <c r="C187" s="1" t="s">
        <v>145</v>
      </c>
      <c r="D187" s="6">
        <f t="shared" si="8"/>
        <v>0</v>
      </c>
      <c r="E187" s="6">
        <v>0</v>
      </c>
      <c r="F187" s="767"/>
      <c r="G187" s="6">
        <v>0</v>
      </c>
      <c r="H187" s="6">
        <v>0</v>
      </c>
      <c r="I187" s="767"/>
      <c r="J187" s="814"/>
      <c r="K187" s="544"/>
      <c r="L187" s="814"/>
      <c r="N187" s="767"/>
    </row>
    <row r="188" spans="1:14">
      <c r="A188" s="802">
        <f t="shared" si="7"/>
        <v>27</v>
      </c>
      <c r="B188" s="767"/>
      <c r="C188" s="1" t="s">
        <v>102</v>
      </c>
      <c r="D188" s="6">
        <f t="shared" si="8"/>
        <v>0</v>
      </c>
      <c r="E188" s="6">
        <v>0</v>
      </c>
      <c r="F188" s="767"/>
      <c r="G188" s="6">
        <v>0</v>
      </c>
      <c r="H188" s="6">
        <v>0</v>
      </c>
      <c r="I188" s="767"/>
      <c r="J188" s="814"/>
      <c r="K188" s="544"/>
      <c r="L188" s="814"/>
      <c r="N188" s="767"/>
    </row>
    <row r="189" spans="1:14">
      <c r="A189" s="802">
        <f t="shared" si="7"/>
        <v>28</v>
      </c>
      <c r="B189" s="767"/>
      <c r="C189" s="1" t="s">
        <v>257</v>
      </c>
      <c r="D189" s="6">
        <f t="shared" si="8"/>
        <v>0</v>
      </c>
      <c r="E189" s="6">
        <v>0</v>
      </c>
      <c r="F189" s="767"/>
      <c r="G189" s="6">
        <v>0</v>
      </c>
      <c r="H189" s="6">
        <v>0</v>
      </c>
      <c r="I189" s="767"/>
      <c r="J189" s="814"/>
      <c r="K189" s="544"/>
      <c r="L189" s="814"/>
      <c r="N189" s="767"/>
    </row>
    <row r="190" spans="1:14">
      <c r="A190" s="802">
        <f t="shared" si="7"/>
        <v>29</v>
      </c>
      <c r="B190" s="767"/>
      <c r="C190" s="1" t="s">
        <v>100</v>
      </c>
      <c r="D190" s="6">
        <f t="shared" si="8"/>
        <v>0</v>
      </c>
      <c r="E190" s="6">
        <v>0</v>
      </c>
      <c r="F190" s="767"/>
      <c r="G190" s="6">
        <v>0</v>
      </c>
      <c r="H190" s="6">
        <v>0</v>
      </c>
      <c r="I190" s="767"/>
      <c r="J190" s="814"/>
      <c r="K190" s="544"/>
      <c r="L190" s="814"/>
      <c r="N190" s="767"/>
    </row>
    <row r="191" spans="1:14">
      <c r="A191" s="802">
        <f t="shared" si="7"/>
        <v>30</v>
      </c>
      <c r="B191" s="767"/>
      <c r="C191" s="1" t="s">
        <v>106</v>
      </c>
      <c r="D191" s="6">
        <f t="shared" si="8"/>
        <v>0</v>
      </c>
      <c r="E191" s="6">
        <v>0</v>
      </c>
      <c r="F191" s="767"/>
      <c r="G191" s="6">
        <v>0</v>
      </c>
      <c r="H191" s="6">
        <v>0</v>
      </c>
      <c r="I191" s="767"/>
      <c r="J191" s="814"/>
      <c r="K191" s="544"/>
      <c r="L191" s="814"/>
      <c r="N191" s="767"/>
    </row>
    <row r="192" spans="1:14">
      <c r="A192" s="802">
        <f t="shared" si="7"/>
        <v>31</v>
      </c>
      <c r="B192" s="767"/>
      <c r="C192" s="1" t="s">
        <v>99</v>
      </c>
      <c r="D192" s="6">
        <f t="shared" si="8"/>
        <v>0</v>
      </c>
      <c r="E192" s="6">
        <v>0</v>
      </c>
      <c r="F192" s="767"/>
      <c r="G192" s="6">
        <v>0</v>
      </c>
      <c r="H192" s="6">
        <v>0</v>
      </c>
      <c r="I192" s="767"/>
      <c r="J192" s="814"/>
      <c r="K192" s="544"/>
      <c r="L192" s="814"/>
      <c r="N192" s="767"/>
    </row>
    <row r="193" spans="1:14">
      <c r="A193" s="802">
        <f t="shared" si="7"/>
        <v>32</v>
      </c>
      <c r="B193" s="767"/>
      <c r="C193" s="1" t="s">
        <v>290</v>
      </c>
      <c r="D193" s="6">
        <f t="shared" si="8"/>
        <v>0</v>
      </c>
      <c r="E193" s="6">
        <v>0</v>
      </c>
      <c r="F193" s="767"/>
      <c r="G193" s="6">
        <v>0</v>
      </c>
      <c r="H193" s="6">
        <v>0</v>
      </c>
      <c r="I193" s="767"/>
      <c r="J193" s="814"/>
      <c r="K193" s="544"/>
      <c r="L193" s="814"/>
      <c r="N193" s="767"/>
    </row>
    <row r="194" spans="1:14" ht="15.75" thickBot="1">
      <c r="A194" s="802">
        <f t="shared" si="7"/>
        <v>33</v>
      </c>
      <c r="B194" s="767"/>
      <c r="C194" s="7" t="s">
        <v>416</v>
      </c>
      <c r="D194" s="8">
        <f t="shared" ref="D194" si="9">SUM(D181:D193)/13</f>
        <v>0</v>
      </c>
      <c r="E194" s="8">
        <f>SUM(E181:E193)/13</f>
        <v>0</v>
      </c>
      <c r="F194" s="767"/>
      <c r="G194" s="8">
        <f>SUM(G181:G193)/13</f>
        <v>0</v>
      </c>
      <c r="H194" s="8">
        <f>SUM(H181:H193)/13</f>
        <v>0</v>
      </c>
      <c r="I194" s="767"/>
      <c r="J194" s="773"/>
      <c r="K194" s="773"/>
      <c r="L194" s="773"/>
      <c r="N194" s="767"/>
    </row>
    <row r="195" spans="1:14" ht="15.75" thickTop="1">
      <c r="A195" s="767"/>
      <c r="B195" s="767"/>
      <c r="C195" s="767"/>
      <c r="D195" s="767"/>
      <c r="E195" s="767"/>
      <c r="F195" s="767"/>
      <c r="G195" s="767"/>
      <c r="H195" s="767"/>
      <c r="I195" s="767"/>
      <c r="J195" s="505"/>
      <c r="K195" s="505"/>
      <c r="L195" s="505"/>
      <c r="M195" s="767"/>
      <c r="N195" s="767"/>
    </row>
    <row r="198" spans="1:14">
      <c r="A198" s="802"/>
      <c r="C198" s="447" t="s">
        <v>921</v>
      </c>
      <c r="D198" s="528"/>
      <c r="E198" s="528"/>
      <c r="G198" s="528"/>
      <c r="H198" s="529"/>
      <c r="I198" s="529"/>
      <c r="J198" s="325"/>
      <c r="K198" s="325"/>
    </row>
    <row r="199" spans="1:14">
      <c r="A199" s="802"/>
      <c r="C199" s="362" t="s">
        <v>292</v>
      </c>
      <c r="D199" s="362" t="s">
        <v>293</v>
      </c>
      <c r="E199" s="362" t="s">
        <v>294</v>
      </c>
      <c r="G199" s="362" t="s">
        <v>295</v>
      </c>
      <c r="H199" s="447" t="s">
        <v>297</v>
      </c>
      <c r="J199" s="447" t="s">
        <v>296</v>
      </c>
      <c r="K199" s="447" t="s">
        <v>298</v>
      </c>
      <c r="L199" s="447" t="s">
        <v>299</v>
      </c>
    </row>
    <row r="200" spans="1:14" ht="131.25" customHeight="1">
      <c r="A200" s="802">
        <f>+A194+1</f>
        <v>34</v>
      </c>
      <c r="C200" s="530" t="s">
        <v>602</v>
      </c>
      <c r="D200" s="305"/>
      <c r="E200" s="531" t="s">
        <v>19</v>
      </c>
      <c r="G200" s="531" t="s">
        <v>603</v>
      </c>
      <c r="H200" s="531" t="s">
        <v>604</v>
      </c>
      <c r="J200" s="531" t="s">
        <v>605</v>
      </c>
      <c r="K200" s="532" t="s">
        <v>606</v>
      </c>
      <c r="L200" s="532" t="s">
        <v>607</v>
      </c>
    </row>
    <row r="201" spans="1:14">
      <c r="A201" s="802" t="s">
        <v>922</v>
      </c>
      <c r="C201" s="505"/>
      <c r="D201" s="534" t="s">
        <v>609</v>
      </c>
      <c r="E201" s="535">
        <v>0</v>
      </c>
      <c r="G201" s="535">
        <v>0</v>
      </c>
      <c r="H201" s="536"/>
      <c r="J201" s="536"/>
      <c r="K201" s="535"/>
      <c r="L201" s="537">
        <f t="shared" ref="L201:L206" si="10">+K201*G201*E201*H201*J201</f>
        <v>0</v>
      </c>
    </row>
    <row r="202" spans="1:14">
      <c r="A202" s="802" t="s">
        <v>923</v>
      </c>
      <c r="C202" s="505"/>
      <c r="D202" s="534" t="s">
        <v>611</v>
      </c>
      <c r="E202" s="538">
        <v>0</v>
      </c>
      <c r="G202" s="535">
        <v>0</v>
      </c>
      <c r="H202" s="536"/>
      <c r="J202" s="536"/>
      <c r="K202" s="535"/>
      <c r="L202" s="537">
        <f t="shared" si="10"/>
        <v>0</v>
      </c>
    </row>
    <row r="203" spans="1:14">
      <c r="A203" s="802" t="s">
        <v>924</v>
      </c>
      <c r="C203" s="505"/>
      <c r="D203" s="534" t="s">
        <v>613</v>
      </c>
      <c r="E203" s="538"/>
      <c r="G203" s="535"/>
      <c r="H203" s="536"/>
      <c r="J203" s="536"/>
      <c r="K203" s="535"/>
      <c r="L203" s="537">
        <f t="shared" si="10"/>
        <v>0</v>
      </c>
    </row>
    <row r="204" spans="1:14">
      <c r="A204" s="802" t="s">
        <v>501</v>
      </c>
      <c r="C204" s="505"/>
      <c r="D204" s="534"/>
      <c r="E204" s="538"/>
      <c r="G204" s="535"/>
      <c r="H204" s="536"/>
      <c r="J204" s="536"/>
      <c r="K204" s="535"/>
      <c r="L204" s="537">
        <f t="shared" si="10"/>
        <v>0</v>
      </c>
    </row>
    <row r="205" spans="1:14">
      <c r="A205" s="802" t="s">
        <v>501</v>
      </c>
      <c r="C205" s="505"/>
      <c r="D205" s="534" t="s">
        <v>501</v>
      </c>
      <c r="E205" s="538"/>
      <c r="G205" s="535"/>
      <c r="H205" s="536"/>
      <c r="J205" s="536"/>
      <c r="K205" s="535"/>
      <c r="L205" s="537">
        <f t="shared" si="10"/>
        <v>0</v>
      </c>
    </row>
    <row r="206" spans="1:14">
      <c r="A206" s="802" t="s">
        <v>501</v>
      </c>
      <c r="C206" s="505"/>
      <c r="D206" s="539" t="s">
        <v>501</v>
      </c>
      <c r="E206" s="540">
        <v>0</v>
      </c>
      <c r="G206" s="541">
        <v>0</v>
      </c>
      <c r="H206" s="542"/>
      <c r="J206" s="542"/>
      <c r="K206" s="541"/>
      <c r="L206" s="543">
        <f t="shared" si="10"/>
        <v>0</v>
      </c>
    </row>
    <row r="207" spans="1:14">
      <c r="A207" s="802">
        <v>36</v>
      </c>
      <c r="C207" s="505"/>
      <c r="D207" s="530" t="s">
        <v>21</v>
      </c>
      <c r="E207" s="544">
        <f>SUM(E201:E206)</f>
        <v>0</v>
      </c>
      <c r="G207" s="121"/>
      <c r="H207" s="14"/>
      <c r="J207" s="14"/>
      <c r="K207" s="121"/>
      <c r="L207" s="537">
        <f>SUM(L201:L206)</f>
        <v>0</v>
      </c>
    </row>
    <row r="209" spans="1:10" ht="67.5" customHeight="1">
      <c r="A209" s="580" t="s">
        <v>75</v>
      </c>
      <c r="B209" s="1201" t="s">
        <v>753</v>
      </c>
      <c r="C209" s="1201"/>
      <c r="D209" s="1201"/>
      <c r="E209" s="1201"/>
      <c r="F209" s="1201"/>
      <c r="G209" s="1201"/>
      <c r="H209" s="1201"/>
      <c r="I209" s="1201"/>
      <c r="J209" s="1201"/>
    </row>
    <row r="210" spans="1:10" ht="28.5" customHeight="1">
      <c r="A210" s="546" t="s">
        <v>76</v>
      </c>
      <c r="B210" s="1190" t="s">
        <v>1072</v>
      </c>
      <c r="C210" s="1190"/>
      <c r="D210" s="1190"/>
      <c r="E210" s="1190"/>
      <c r="F210" s="1190"/>
      <c r="G210" s="1190"/>
      <c r="H210" s="1190"/>
      <c r="I210" s="1190"/>
      <c r="J210" s="1190"/>
    </row>
  </sheetData>
  <mergeCells count="4">
    <mergeCell ref="B209:J209"/>
    <mergeCell ref="G28:H28"/>
    <mergeCell ref="G27:H27"/>
    <mergeCell ref="B210:J210"/>
  </mergeCells>
  <pageMargins left="0.7" right="0.7" top="0.75" bottom="0.75" header="0.3" footer="0.3"/>
  <pageSetup scale="40" fitToHeight="0" orientation="portrait" r:id="rId1"/>
  <rowBreaks count="3" manualBreakCount="3">
    <brk id="18" max="16383" man="1"/>
    <brk id="75" max="16383" man="1"/>
    <brk id="131" max="16383" man="1"/>
  </rowBreaks>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K61"/>
  <sheetViews>
    <sheetView topLeftCell="A15" workbookViewId="0"/>
  </sheetViews>
  <sheetFormatPr defaultRowHeight="15"/>
  <cols>
    <col min="2" max="2" width="27.33203125" customWidth="1"/>
    <col min="4" max="4" width="11.6640625" customWidth="1"/>
    <col min="5" max="5" width="14.77734375" customWidth="1"/>
    <col min="6" max="6" width="13.33203125" customWidth="1"/>
    <col min="7" max="7" width="12.109375" customWidth="1"/>
    <col min="8" max="8" width="12.88671875" customWidth="1"/>
    <col min="10" max="10" width="10.88671875" customWidth="1"/>
    <col min="11" max="11" width="11" customWidth="1"/>
  </cols>
  <sheetData>
    <row r="1" spans="1:11">
      <c r="A1" s="753"/>
      <c r="B1" s="753"/>
      <c r="C1" s="753"/>
      <c r="D1" s="753"/>
      <c r="E1" s="753"/>
      <c r="F1" s="753"/>
      <c r="G1" s="753"/>
      <c r="H1" s="753"/>
      <c r="I1" s="753"/>
      <c r="J1" s="19" t="s">
        <v>891</v>
      </c>
      <c r="K1" s="753"/>
    </row>
    <row r="2" spans="1:11">
      <c r="A2" s="753"/>
      <c r="B2" s="753"/>
      <c r="C2" s="753"/>
      <c r="D2" s="753"/>
      <c r="E2" s="753"/>
      <c r="F2" s="753"/>
      <c r="G2" s="753"/>
      <c r="H2" s="753"/>
      <c r="I2" s="753"/>
      <c r="J2" s="753"/>
      <c r="K2" s="753"/>
    </row>
    <row r="3" spans="1:11">
      <c r="A3" s="753"/>
      <c r="B3" s="753"/>
      <c r="C3" s="753"/>
      <c r="D3" s="753"/>
      <c r="E3" s="753"/>
      <c r="F3" s="753"/>
      <c r="G3" s="753"/>
      <c r="H3" s="753"/>
      <c r="I3" s="753"/>
      <c r="J3" s="753"/>
      <c r="K3" s="753"/>
    </row>
    <row r="4" spans="1:11">
      <c r="A4" s="753"/>
      <c r="B4" s="753"/>
      <c r="C4" s="753"/>
      <c r="D4" s="753"/>
      <c r="E4" s="753"/>
      <c r="F4" s="753"/>
      <c r="G4" s="753"/>
      <c r="H4" s="753"/>
      <c r="I4" s="753"/>
      <c r="J4" s="753"/>
      <c r="K4" s="753"/>
    </row>
    <row r="5" spans="1:11">
      <c r="A5" s="645"/>
      <c r="B5" s="753"/>
      <c r="C5" s="753"/>
      <c r="D5" s="19"/>
      <c r="E5" s="823" t="s">
        <v>965</v>
      </c>
      <c r="F5" s="19"/>
      <c r="G5" s="19"/>
      <c r="H5" s="753"/>
      <c r="I5" s="19"/>
      <c r="J5" s="19"/>
      <c r="K5" s="19"/>
    </row>
    <row r="6" spans="1:11">
      <c r="A6" s="645"/>
      <c r="B6" s="753"/>
      <c r="C6" s="753"/>
      <c r="D6" s="19"/>
      <c r="E6" s="506" t="s">
        <v>964</v>
      </c>
      <c r="F6" s="22"/>
      <c r="G6" s="22"/>
      <c r="H6" s="753"/>
      <c r="I6" s="22"/>
      <c r="J6" s="22"/>
      <c r="K6" s="22"/>
    </row>
    <row r="7" spans="1:11">
      <c r="A7" s="645"/>
      <c r="B7" s="753"/>
      <c r="C7" s="26"/>
      <c r="D7" s="26"/>
      <c r="E7" s="834" t="str">
        <f>+'2-Incentive ROE'!F5</f>
        <v>Gridliance High Plains LLC</v>
      </c>
      <c r="F7" s="26"/>
      <c r="G7" s="26"/>
      <c r="H7" s="753"/>
      <c r="I7" s="26"/>
      <c r="J7" s="26"/>
      <c r="K7" s="26"/>
    </row>
    <row r="8" spans="1:11">
      <c r="A8" s="646"/>
      <c r="B8" s="753"/>
      <c r="C8" s="753"/>
      <c r="D8" s="753"/>
      <c r="E8" s="71"/>
      <c r="F8" s="71"/>
      <c r="G8" s="71"/>
      <c r="H8" s="753"/>
      <c r="I8" s="26"/>
      <c r="J8" s="26"/>
      <c r="K8" s="26"/>
    </row>
    <row r="9" spans="1:11">
      <c r="A9" s="647"/>
      <c r="B9" s="324"/>
      <c r="C9" s="324"/>
      <c r="D9" s="324"/>
      <c r="E9" s="324"/>
      <c r="F9" s="324"/>
      <c r="G9" s="324"/>
      <c r="H9" s="324"/>
      <c r="I9" s="324"/>
      <c r="J9" s="324"/>
      <c r="K9" s="835"/>
    </row>
    <row r="10" spans="1:11">
      <c r="A10" s="647"/>
      <c r="B10" s="324"/>
      <c r="C10" s="324"/>
      <c r="D10" s="1196" t="s">
        <v>887</v>
      </c>
      <c r="E10" s="1197"/>
      <c r="F10" s="553"/>
      <c r="G10" s="555" t="s">
        <v>627</v>
      </c>
      <c r="H10" s="553"/>
      <c r="I10" s="556"/>
      <c r="J10" s="556"/>
      <c r="K10" s="554"/>
    </row>
    <row r="11" spans="1:11" ht="15.75">
      <c r="A11" s="647">
        <v>1</v>
      </c>
      <c r="B11" s="324" t="s">
        <v>886</v>
      </c>
      <c r="C11" s="324"/>
      <c r="D11" s="1198" t="s">
        <v>888</v>
      </c>
      <c r="E11" s="1199"/>
      <c r="F11" s="806" t="s">
        <v>732</v>
      </c>
      <c r="G11" s="557" t="s">
        <v>628</v>
      </c>
      <c r="H11" s="806" t="s">
        <v>629</v>
      </c>
      <c r="I11" s="779"/>
      <c r="J11" s="779"/>
      <c r="K11" s="780"/>
    </row>
    <row r="12" spans="1:11">
      <c r="A12" s="647">
        <v>2</v>
      </c>
      <c r="B12" s="558"/>
      <c r="C12" s="324"/>
      <c r="D12" s="559"/>
      <c r="E12" s="559"/>
      <c r="F12" s="648">
        <v>0</v>
      </c>
      <c r="G12" s="560"/>
      <c r="H12" s="559"/>
      <c r="I12" s="559"/>
      <c r="J12" s="559"/>
      <c r="K12" s="553"/>
    </row>
    <row r="13" spans="1:11">
      <c r="A13" s="490"/>
      <c r="B13" s="561" t="s">
        <v>75</v>
      </c>
      <c r="C13" s="561" t="s">
        <v>76</v>
      </c>
      <c r="D13" s="557" t="s">
        <v>77</v>
      </c>
      <c r="E13" s="557" t="s">
        <v>78</v>
      </c>
      <c r="F13" s="555" t="s">
        <v>79</v>
      </c>
      <c r="G13" s="561" t="s">
        <v>80</v>
      </c>
      <c r="H13" s="562" t="s">
        <v>81</v>
      </c>
      <c r="I13" s="562" t="s">
        <v>83</v>
      </c>
      <c r="J13" s="562" t="s">
        <v>84</v>
      </c>
      <c r="K13" s="650" t="s">
        <v>85</v>
      </c>
    </row>
    <row r="14" spans="1:11">
      <c r="A14" s="647"/>
      <c r="B14" s="559"/>
      <c r="C14" s="555"/>
      <c r="D14" s="555"/>
      <c r="E14" s="833" t="s">
        <v>733</v>
      </c>
      <c r="F14" s="555"/>
      <c r="G14" s="555"/>
      <c r="H14" s="559"/>
      <c r="I14" s="555"/>
      <c r="J14" s="559"/>
      <c r="K14" s="559"/>
    </row>
    <row r="15" spans="1:11">
      <c r="A15" s="647"/>
      <c r="B15" s="560"/>
      <c r="C15" s="562"/>
      <c r="D15" s="562" t="s">
        <v>879</v>
      </c>
      <c r="E15" s="650" t="s">
        <v>21</v>
      </c>
      <c r="F15" s="562" t="s">
        <v>632</v>
      </c>
      <c r="G15" s="562" t="s">
        <v>878</v>
      </c>
      <c r="H15" s="562" t="s">
        <v>630</v>
      </c>
      <c r="I15" s="562"/>
      <c r="J15" s="562" t="s">
        <v>502</v>
      </c>
      <c r="K15" s="562"/>
    </row>
    <row r="16" spans="1:11">
      <c r="A16" s="647"/>
      <c r="B16" s="562" t="s">
        <v>642</v>
      </c>
      <c r="C16" s="562"/>
      <c r="D16" s="562" t="s">
        <v>631</v>
      </c>
      <c r="E16" s="650" t="s">
        <v>734</v>
      </c>
      <c r="F16" s="562" t="s">
        <v>637</v>
      </c>
      <c r="G16" s="562" t="s">
        <v>631</v>
      </c>
      <c r="H16" s="562" t="s">
        <v>553</v>
      </c>
      <c r="I16" s="555" t="s">
        <v>694</v>
      </c>
      <c r="J16" s="562" t="s">
        <v>633</v>
      </c>
      <c r="K16" s="562" t="s">
        <v>735</v>
      </c>
    </row>
    <row r="17" spans="1:11" ht="15.75">
      <c r="A17" s="647"/>
      <c r="B17" s="557" t="s">
        <v>634</v>
      </c>
      <c r="C17" s="557" t="s">
        <v>635</v>
      </c>
      <c r="D17" s="557" t="s">
        <v>636</v>
      </c>
      <c r="E17" s="650" t="s">
        <v>628</v>
      </c>
      <c r="F17" s="652" t="s">
        <v>880</v>
      </c>
      <c r="G17" s="557" t="s">
        <v>736</v>
      </c>
      <c r="H17" s="557" t="s">
        <v>881</v>
      </c>
      <c r="I17" s="562" t="s">
        <v>737</v>
      </c>
      <c r="J17" s="557" t="s">
        <v>738</v>
      </c>
      <c r="K17" s="557" t="s">
        <v>882</v>
      </c>
    </row>
    <row r="18" spans="1:11">
      <c r="A18" s="647">
        <v>3</v>
      </c>
      <c r="B18" s="584"/>
      <c r="C18" s="584"/>
      <c r="D18" s="653">
        <v>0</v>
      </c>
      <c r="E18" s="654">
        <f>IF(D$39=0,0,D18/D$39)</f>
        <v>0</v>
      </c>
      <c r="F18" s="655">
        <f>IF(F$12=0,0,#REF!*F$12)</f>
        <v>0</v>
      </c>
      <c r="G18" s="656">
        <v>0</v>
      </c>
      <c r="H18" s="657">
        <f t="shared" ref="H18:H37" si="0">+G18-F18</f>
        <v>0</v>
      </c>
      <c r="I18" s="658">
        <v>0</v>
      </c>
      <c r="J18" s="657">
        <f t="shared" ref="J18:J37" si="1">(H18+I18)*((J$41/12)*24)</f>
        <v>0</v>
      </c>
      <c r="K18" s="657">
        <f>+H18+J18+I18</f>
        <v>0</v>
      </c>
    </row>
    <row r="19" spans="1:11">
      <c r="A19" s="647" t="s">
        <v>739</v>
      </c>
      <c r="B19" s="584"/>
      <c r="C19" s="584"/>
      <c r="D19" s="659">
        <v>0</v>
      </c>
      <c r="E19" s="660">
        <f t="shared" ref="E19:E37" si="2">IF(D$39=0,0,D19/D$39)</f>
        <v>0</v>
      </c>
      <c r="F19" s="655">
        <f>IF(F$12=0,0,#REF!*F$12)</f>
        <v>0</v>
      </c>
      <c r="G19" s="661">
        <v>0</v>
      </c>
      <c r="H19" s="660">
        <f t="shared" si="0"/>
        <v>0</v>
      </c>
      <c r="I19" s="662">
        <v>0</v>
      </c>
      <c r="J19" s="657">
        <f t="shared" si="1"/>
        <v>0</v>
      </c>
      <c r="K19" s="657">
        <f t="shared" ref="K19:K37" si="3">+H19+J19+I19</f>
        <v>0</v>
      </c>
    </row>
    <row r="20" spans="1:11">
      <c r="A20" s="647" t="s">
        <v>740</v>
      </c>
      <c r="B20" s="584"/>
      <c r="C20" s="584"/>
      <c r="D20" s="659">
        <v>0</v>
      </c>
      <c r="E20" s="660">
        <f t="shared" si="2"/>
        <v>0</v>
      </c>
      <c r="F20" s="655">
        <f>IF(F$12=0,0,#REF!*F$12)</f>
        <v>0</v>
      </c>
      <c r="G20" s="661">
        <v>0</v>
      </c>
      <c r="H20" s="660">
        <f t="shared" si="0"/>
        <v>0</v>
      </c>
      <c r="I20" s="662">
        <v>0</v>
      </c>
      <c r="J20" s="657">
        <f t="shared" si="1"/>
        <v>0</v>
      </c>
      <c r="K20" s="657">
        <f t="shared" si="3"/>
        <v>0</v>
      </c>
    </row>
    <row r="21" spans="1:11">
      <c r="A21" s="647" t="s">
        <v>741</v>
      </c>
      <c r="B21" s="584"/>
      <c r="C21" s="584"/>
      <c r="D21" s="659">
        <v>0</v>
      </c>
      <c r="E21" s="660">
        <f t="shared" si="2"/>
        <v>0</v>
      </c>
      <c r="F21" s="655">
        <f>IF(F$12=0,0,#REF!*F$12)</f>
        <v>0</v>
      </c>
      <c r="G21" s="661">
        <v>0</v>
      </c>
      <c r="H21" s="660">
        <f t="shared" si="0"/>
        <v>0</v>
      </c>
      <c r="I21" s="662">
        <v>0</v>
      </c>
      <c r="J21" s="657">
        <f t="shared" si="1"/>
        <v>0</v>
      </c>
      <c r="K21" s="657">
        <f t="shared" si="3"/>
        <v>0</v>
      </c>
    </row>
    <row r="22" spans="1:11">
      <c r="A22" s="647"/>
      <c r="B22" s="584"/>
      <c r="C22" s="584"/>
      <c r="D22" s="659">
        <v>0</v>
      </c>
      <c r="E22" s="660">
        <f t="shared" si="2"/>
        <v>0</v>
      </c>
      <c r="F22" s="655">
        <f>IF(F$12=0,0,#REF!*F$12)</f>
        <v>0</v>
      </c>
      <c r="G22" s="661">
        <v>0</v>
      </c>
      <c r="H22" s="660">
        <f t="shared" si="0"/>
        <v>0</v>
      </c>
      <c r="I22" s="662">
        <v>0</v>
      </c>
      <c r="J22" s="657">
        <f t="shared" si="1"/>
        <v>0</v>
      </c>
      <c r="K22" s="657">
        <f t="shared" si="3"/>
        <v>0</v>
      </c>
    </row>
    <row r="23" spans="1:11">
      <c r="A23" s="647"/>
      <c r="B23" s="584"/>
      <c r="C23" s="584"/>
      <c r="D23" s="659">
        <v>0</v>
      </c>
      <c r="E23" s="660">
        <f t="shared" si="2"/>
        <v>0</v>
      </c>
      <c r="F23" s="655">
        <f>IF(F$12=0,0,#REF!*F$12)</f>
        <v>0</v>
      </c>
      <c r="G23" s="661">
        <v>0</v>
      </c>
      <c r="H23" s="660">
        <f t="shared" si="0"/>
        <v>0</v>
      </c>
      <c r="I23" s="662">
        <v>0</v>
      </c>
      <c r="J23" s="657">
        <f t="shared" si="1"/>
        <v>0</v>
      </c>
      <c r="K23" s="657">
        <f t="shared" si="3"/>
        <v>0</v>
      </c>
    </row>
    <row r="24" spans="1:11">
      <c r="A24" s="647"/>
      <c r="B24" s="584"/>
      <c r="C24" s="584"/>
      <c r="D24" s="659">
        <v>0</v>
      </c>
      <c r="E24" s="660">
        <f t="shared" si="2"/>
        <v>0</v>
      </c>
      <c r="F24" s="655">
        <f>IF(F$12=0,0,#REF!*F$12)</f>
        <v>0</v>
      </c>
      <c r="G24" s="661">
        <v>0</v>
      </c>
      <c r="H24" s="660">
        <f t="shared" si="0"/>
        <v>0</v>
      </c>
      <c r="I24" s="662">
        <v>0</v>
      </c>
      <c r="J24" s="657">
        <f t="shared" si="1"/>
        <v>0</v>
      </c>
      <c r="K24" s="657">
        <f t="shared" si="3"/>
        <v>0</v>
      </c>
    </row>
    <row r="25" spans="1:11">
      <c r="A25" s="647"/>
      <c r="B25" s="584"/>
      <c r="C25" s="584"/>
      <c r="D25" s="659">
        <v>0</v>
      </c>
      <c r="E25" s="660">
        <f t="shared" si="2"/>
        <v>0</v>
      </c>
      <c r="F25" s="655">
        <f>IF(F$12=0,0,#REF!*F$12)</f>
        <v>0</v>
      </c>
      <c r="G25" s="661">
        <v>0</v>
      </c>
      <c r="H25" s="660">
        <f t="shared" si="0"/>
        <v>0</v>
      </c>
      <c r="I25" s="662">
        <v>0</v>
      </c>
      <c r="J25" s="657">
        <f t="shared" si="1"/>
        <v>0</v>
      </c>
      <c r="K25" s="657">
        <f t="shared" si="3"/>
        <v>0</v>
      </c>
    </row>
    <row r="26" spans="1:11">
      <c r="A26" s="647"/>
      <c r="B26" s="584"/>
      <c r="C26" s="584"/>
      <c r="D26" s="659">
        <v>0</v>
      </c>
      <c r="E26" s="660">
        <f t="shared" si="2"/>
        <v>0</v>
      </c>
      <c r="F26" s="655">
        <f>IF(F$12=0,0,#REF!*F$12)</f>
        <v>0</v>
      </c>
      <c r="G26" s="661">
        <v>0</v>
      </c>
      <c r="H26" s="660">
        <f t="shared" si="0"/>
        <v>0</v>
      </c>
      <c r="I26" s="662">
        <v>0</v>
      </c>
      <c r="J26" s="657">
        <f t="shared" si="1"/>
        <v>0</v>
      </c>
      <c r="K26" s="657">
        <f t="shared" si="3"/>
        <v>0</v>
      </c>
    </row>
    <row r="27" spans="1:11">
      <c r="A27" s="647"/>
      <c r="B27" s="584"/>
      <c r="C27" s="584"/>
      <c r="D27" s="659">
        <v>0</v>
      </c>
      <c r="E27" s="660">
        <f t="shared" si="2"/>
        <v>0</v>
      </c>
      <c r="F27" s="655">
        <f>IF(F$12=0,0,#REF!*F$12)</f>
        <v>0</v>
      </c>
      <c r="G27" s="661">
        <v>0</v>
      </c>
      <c r="H27" s="660">
        <f t="shared" si="0"/>
        <v>0</v>
      </c>
      <c r="I27" s="662">
        <v>0</v>
      </c>
      <c r="J27" s="657">
        <f t="shared" si="1"/>
        <v>0</v>
      </c>
      <c r="K27" s="657">
        <f t="shared" si="3"/>
        <v>0</v>
      </c>
    </row>
    <row r="28" spans="1:11">
      <c r="A28" s="647"/>
      <c r="B28" s="584"/>
      <c r="C28" s="584"/>
      <c r="D28" s="659">
        <v>0</v>
      </c>
      <c r="E28" s="660">
        <f t="shared" si="2"/>
        <v>0</v>
      </c>
      <c r="F28" s="655">
        <f>IF(F$12=0,0,#REF!*F$12)</f>
        <v>0</v>
      </c>
      <c r="G28" s="661">
        <v>0</v>
      </c>
      <c r="H28" s="660">
        <f t="shared" si="0"/>
        <v>0</v>
      </c>
      <c r="I28" s="662">
        <v>0</v>
      </c>
      <c r="J28" s="657">
        <f t="shared" si="1"/>
        <v>0</v>
      </c>
      <c r="K28" s="657">
        <f t="shared" si="3"/>
        <v>0</v>
      </c>
    </row>
    <row r="29" spans="1:11">
      <c r="A29" s="647"/>
      <c r="B29" s="584"/>
      <c r="C29" s="584"/>
      <c r="D29" s="659">
        <v>0</v>
      </c>
      <c r="E29" s="660">
        <f t="shared" si="2"/>
        <v>0</v>
      </c>
      <c r="F29" s="655">
        <f>IF(F$12=0,0,#REF!*F$12)</f>
        <v>0</v>
      </c>
      <c r="G29" s="661">
        <v>0</v>
      </c>
      <c r="H29" s="660">
        <f t="shared" si="0"/>
        <v>0</v>
      </c>
      <c r="I29" s="662">
        <v>0</v>
      </c>
      <c r="J29" s="657">
        <f t="shared" si="1"/>
        <v>0</v>
      </c>
      <c r="K29" s="657">
        <f t="shared" si="3"/>
        <v>0</v>
      </c>
    </row>
    <row r="30" spans="1:11">
      <c r="A30" s="647"/>
      <c r="B30" s="584"/>
      <c r="C30" s="584"/>
      <c r="D30" s="659">
        <v>0</v>
      </c>
      <c r="E30" s="660">
        <f t="shared" si="2"/>
        <v>0</v>
      </c>
      <c r="F30" s="655">
        <f>IF(F$12=0,0,#REF!*F$12)</f>
        <v>0</v>
      </c>
      <c r="G30" s="661">
        <v>0</v>
      </c>
      <c r="H30" s="660">
        <f t="shared" si="0"/>
        <v>0</v>
      </c>
      <c r="I30" s="662">
        <v>0</v>
      </c>
      <c r="J30" s="657">
        <f t="shared" si="1"/>
        <v>0</v>
      </c>
      <c r="K30" s="657">
        <f t="shared" si="3"/>
        <v>0</v>
      </c>
    </row>
    <row r="31" spans="1:11">
      <c r="A31" s="647"/>
      <c r="B31" s="584"/>
      <c r="C31" s="584"/>
      <c r="D31" s="659">
        <v>0</v>
      </c>
      <c r="E31" s="660">
        <f t="shared" si="2"/>
        <v>0</v>
      </c>
      <c r="F31" s="655">
        <f>IF(F$12=0,0,#REF!*F$12)</f>
        <v>0</v>
      </c>
      <c r="G31" s="661">
        <v>0</v>
      </c>
      <c r="H31" s="660">
        <f t="shared" si="0"/>
        <v>0</v>
      </c>
      <c r="I31" s="662">
        <v>0</v>
      </c>
      <c r="J31" s="657">
        <f t="shared" si="1"/>
        <v>0</v>
      </c>
      <c r="K31" s="657">
        <f t="shared" si="3"/>
        <v>0</v>
      </c>
    </row>
    <row r="32" spans="1:11">
      <c r="A32" s="647"/>
      <c r="B32" s="584"/>
      <c r="C32" s="584"/>
      <c r="D32" s="659">
        <v>0</v>
      </c>
      <c r="E32" s="660">
        <f t="shared" si="2"/>
        <v>0</v>
      </c>
      <c r="F32" s="655">
        <f>IF(F$12=0,0,#REF!*F$12)</f>
        <v>0</v>
      </c>
      <c r="G32" s="661">
        <v>0</v>
      </c>
      <c r="H32" s="660">
        <f t="shared" si="0"/>
        <v>0</v>
      </c>
      <c r="I32" s="662">
        <v>0</v>
      </c>
      <c r="J32" s="657">
        <f t="shared" si="1"/>
        <v>0</v>
      </c>
      <c r="K32" s="657">
        <f t="shared" si="3"/>
        <v>0</v>
      </c>
    </row>
    <row r="33" spans="1:11">
      <c r="A33" s="647"/>
      <c r="B33" s="584"/>
      <c r="C33" s="584"/>
      <c r="D33" s="659">
        <v>0</v>
      </c>
      <c r="E33" s="660">
        <f t="shared" si="2"/>
        <v>0</v>
      </c>
      <c r="F33" s="655">
        <f>IF(F$12=0,0,#REF!*F$12)</f>
        <v>0</v>
      </c>
      <c r="G33" s="661">
        <v>0</v>
      </c>
      <c r="H33" s="660">
        <f t="shared" si="0"/>
        <v>0</v>
      </c>
      <c r="I33" s="662">
        <v>0</v>
      </c>
      <c r="J33" s="657">
        <f t="shared" si="1"/>
        <v>0</v>
      </c>
      <c r="K33" s="657">
        <f t="shared" si="3"/>
        <v>0</v>
      </c>
    </row>
    <row r="34" spans="1:11">
      <c r="A34" s="647"/>
      <c r="B34" s="584"/>
      <c r="C34" s="584"/>
      <c r="D34" s="659">
        <v>0</v>
      </c>
      <c r="E34" s="660">
        <f t="shared" si="2"/>
        <v>0</v>
      </c>
      <c r="F34" s="655">
        <f>IF(F$12=0,0,#REF!*F$12)</f>
        <v>0</v>
      </c>
      <c r="G34" s="661">
        <v>0</v>
      </c>
      <c r="H34" s="660">
        <f t="shared" si="0"/>
        <v>0</v>
      </c>
      <c r="I34" s="662">
        <v>0</v>
      </c>
      <c r="J34" s="657">
        <f t="shared" si="1"/>
        <v>0</v>
      </c>
      <c r="K34" s="657">
        <f t="shared" si="3"/>
        <v>0</v>
      </c>
    </row>
    <row r="35" spans="1:11">
      <c r="A35" s="647"/>
      <c r="B35" s="584"/>
      <c r="C35" s="584"/>
      <c r="D35" s="659">
        <v>0</v>
      </c>
      <c r="E35" s="660">
        <f t="shared" si="2"/>
        <v>0</v>
      </c>
      <c r="F35" s="655">
        <f>IF(F$12=0,0,#REF!*F$12)</f>
        <v>0</v>
      </c>
      <c r="G35" s="661">
        <v>0</v>
      </c>
      <c r="H35" s="660">
        <f t="shared" si="0"/>
        <v>0</v>
      </c>
      <c r="I35" s="662">
        <v>0</v>
      </c>
      <c r="J35" s="657">
        <f t="shared" si="1"/>
        <v>0</v>
      </c>
      <c r="K35" s="657">
        <f t="shared" si="3"/>
        <v>0</v>
      </c>
    </row>
    <row r="36" spans="1:11">
      <c r="A36" s="647"/>
      <c r="B36" s="584"/>
      <c r="C36" s="584"/>
      <c r="D36" s="659">
        <v>0</v>
      </c>
      <c r="E36" s="660">
        <f t="shared" si="2"/>
        <v>0</v>
      </c>
      <c r="F36" s="655">
        <f>IF(F$12=0,0,#REF!*F$12)</f>
        <v>0</v>
      </c>
      <c r="G36" s="661">
        <v>0</v>
      </c>
      <c r="H36" s="660">
        <f t="shared" si="0"/>
        <v>0</v>
      </c>
      <c r="I36" s="662">
        <v>0</v>
      </c>
      <c r="J36" s="657">
        <f t="shared" si="1"/>
        <v>0</v>
      </c>
      <c r="K36" s="657">
        <f t="shared" si="3"/>
        <v>0</v>
      </c>
    </row>
    <row r="37" spans="1:11">
      <c r="A37" s="647"/>
      <c r="B37" s="584"/>
      <c r="C37" s="584"/>
      <c r="D37" s="659">
        <v>0</v>
      </c>
      <c r="E37" s="660">
        <f t="shared" si="2"/>
        <v>0</v>
      </c>
      <c r="F37" s="655">
        <f>IF(F$12=0,0,#REF!*F$12)</f>
        <v>0</v>
      </c>
      <c r="G37" s="661">
        <v>0</v>
      </c>
      <c r="H37" s="660">
        <f t="shared" si="0"/>
        <v>0</v>
      </c>
      <c r="I37" s="662">
        <v>0</v>
      </c>
      <c r="J37" s="657">
        <f t="shared" si="1"/>
        <v>0</v>
      </c>
      <c r="K37" s="657">
        <f t="shared" si="3"/>
        <v>0</v>
      </c>
    </row>
    <row r="38" spans="1:11">
      <c r="A38" s="647"/>
      <c r="B38" s="563"/>
      <c r="C38" s="563"/>
      <c r="D38" s="663"/>
      <c r="E38" s="664"/>
      <c r="F38" s="564"/>
      <c r="G38" s="565"/>
      <c r="H38" s="563"/>
      <c r="I38" s="563"/>
      <c r="J38" s="563"/>
      <c r="K38" s="563"/>
    </row>
    <row r="39" spans="1:11">
      <c r="A39" s="647">
        <v>4</v>
      </c>
      <c r="B39" s="324" t="s">
        <v>687</v>
      </c>
      <c r="C39" s="324"/>
      <c r="D39" s="665">
        <f t="shared" ref="D39:F39" si="4">SUM(D18:D38)</f>
        <v>0</v>
      </c>
      <c r="E39" s="665">
        <f t="shared" si="4"/>
        <v>0</v>
      </c>
      <c r="F39" s="665">
        <f t="shared" si="4"/>
        <v>0</v>
      </c>
      <c r="G39" s="665">
        <f>SUM(G18:G38)</f>
        <v>0</v>
      </c>
      <c r="H39" s="665">
        <f>SUM(H18:H38)</f>
        <v>0</v>
      </c>
      <c r="I39" s="665"/>
      <c r="J39" s="665">
        <f>SUM(J18:J38)</f>
        <v>0</v>
      </c>
      <c r="K39" s="665">
        <f>SUM(K18:K38)</f>
        <v>0</v>
      </c>
    </row>
    <row r="40" spans="1:11">
      <c r="A40" s="647"/>
      <c r="B40" s="324"/>
      <c r="C40" s="324"/>
      <c r="D40" s="665"/>
      <c r="E40" s="665"/>
      <c r="F40" s="665"/>
      <c r="G40" s="665"/>
      <c r="H40" s="665"/>
      <c r="I40" s="665"/>
      <c r="J40" s="665"/>
      <c r="K40" s="665"/>
    </row>
    <row r="41" spans="1:11">
      <c r="A41" s="647"/>
      <c r="B41" s="324"/>
      <c r="C41" s="324"/>
      <c r="D41" s="665"/>
      <c r="E41" s="665"/>
      <c r="F41" s="665"/>
      <c r="G41" s="665" t="s">
        <v>638</v>
      </c>
      <c r="H41" s="665"/>
      <c r="I41" s="665"/>
      <c r="J41" s="666">
        <v>0</v>
      </c>
      <c r="K41" s="665"/>
    </row>
    <row r="42" spans="1:11">
      <c r="A42" s="647"/>
      <c r="B42" s="324"/>
      <c r="C42" s="324"/>
      <c r="D42" s="665"/>
      <c r="E42" s="665"/>
      <c r="F42" s="665"/>
      <c r="G42" s="665" t="s">
        <v>639</v>
      </c>
      <c r="H42" s="665"/>
      <c r="I42" s="665"/>
      <c r="J42" s="665">
        <f>+J39</f>
        <v>0</v>
      </c>
      <c r="K42" s="665"/>
    </row>
    <row r="43" spans="1:11">
      <c r="A43" s="647"/>
      <c r="B43" s="324" t="s">
        <v>274</v>
      </c>
      <c r="C43" s="324"/>
      <c r="D43" s="324"/>
      <c r="E43" s="324"/>
      <c r="F43" s="324"/>
      <c r="G43" s="324"/>
      <c r="H43" s="324"/>
      <c r="I43" s="324"/>
      <c r="J43" s="324"/>
      <c r="K43" s="324"/>
    </row>
    <row r="44" spans="1:11">
      <c r="A44" s="647"/>
      <c r="B44" s="324" t="s">
        <v>967</v>
      </c>
      <c r="C44" s="324"/>
      <c r="D44" s="324"/>
      <c r="E44" s="324"/>
      <c r="F44" s="324"/>
      <c r="G44" s="324"/>
      <c r="H44" s="324"/>
      <c r="I44" s="324"/>
      <c r="J44" s="324"/>
      <c r="K44" s="324"/>
    </row>
    <row r="45" spans="1:11">
      <c r="A45" s="647"/>
      <c r="B45" s="326" t="s">
        <v>968</v>
      </c>
      <c r="C45" s="324"/>
      <c r="D45" s="324"/>
      <c r="E45" s="324"/>
      <c r="F45" s="324"/>
      <c r="G45" s="324"/>
      <c r="H45" s="324"/>
      <c r="I45" s="324"/>
      <c r="J45" s="324"/>
      <c r="K45" s="324"/>
    </row>
    <row r="46" spans="1:11">
      <c r="A46" s="647"/>
      <c r="B46" s="324" t="s">
        <v>969</v>
      </c>
      <c r="C46" s="324"/>
      <c r="D46" s="324"/>
      <c r="E46" s="324"/>
      <c r="F46" s="324"/>
      <c r="G46" s="324"/>
      <c r="H46" s="324"/>
      <c r="I46" s="324"/>
      <c r="J46" s="324"/>
      <c r="K46" s="324"/>
    </row>
    <row r="47" spans="1:11">
      <c r="A47" s="647"/>
      <c r="B47" s="753" t="s">
        <v>884</v>
      </c>
      <c r="C47" s="324"/>
      <c r="D47" s="324"/>
      <c r="E47" s="324"/>
      <c r="F47" s="324"/>
      <c r="G47" s="324"/>
      <c r="H47" s="324"/>
      <c r="I47" s="324"/>
      <c r="J47" s="324"/>
      <c r="K47" s="324"/>
    </row>
    <row r="48" spans="1:11">
      <c r="A48" s="647"/>
      <c r="B48" s="324" t="s">
        <v>853</v>
      </c>
      <c r="C48" s="324"/>
      <c r="D48" s="324"/>
      <c r="E48" s="324"/>
      <c r="F48" s="324"/>
      <c r="G48" s="324"/>
      <c r="H48" s="324"/>
      <c r="I48" s="324"/>
      <c r="J48" s="324"/>
      <c r="K48" s="324"/>
    </row>
    <row r="49" spans="1:11">
      <c r="A49" s="647"/>
      <c r="B49" s="566" t="s">
        <v>885</v>
      </c>
      <c r="C49" s="324"/>
      <c r="D49" s="324"/>
      <c r="E49" s="324"/>
      <c r="F49" s="324"/>
      <c r="G49" s="324"/>
      <c r="H49" s="324"/>
      <c r="I49" s="324"/>
      <c r="J49" s="324"/>
      <c r="K49" s="324"/>
    </row>
    <row r="52" spans="1:11">
      <c r="A52" s="667" t="s">
        <v>742</v>
      </c>
      <c r="B52" s="753"/>
      <c r="C52" s="567"/>
      <c r="D52" s="27"/>
      <c r="E52" s="27"/>
      <c r="F52" s="27"/>
      <c r="G52" s="27"/>
      <c r="H52" s="27"/>
      <c r="I52" s="567"/>
      <c r="J52" s="567"/>
      <c r="K52" s="753"/>
    </row>
    <row r="53" spans="1:11">
      <c r="A53" s="668"/>
      <c r="B53" s="755" t="s">
        <v>292</v>
      </c>
      <c r="C53" s="569" t="s">
        <v>293</v>
      </c>
      <c r="D53" s="568" t="s">
        <v>294</v>
      </c>
      <c r="E53" s="568" t="s">
        <v>295</v>
      </c>
      <c r="F53" s="755"/>
      <c r="G53" s="753"/>
      <c r="H53" s="753"/>
      <c r="I53" s="753"/>
      <c r="J53" s="567"/>
      <c r="K53" s="753"/>
    </row>
    <row r="54" spans="1:11">
      <c r="A54" s="668"/>
      <c r="B54" s="570" t="str">
        <f>+A52</f>
        <v>Prior Period Adjustment</v>
      </c>
      <c r="C54" s="571" t="s">
        <v>19</v>
      </c>
      <c r="D54" s="572" t="s">
        <v>502</v>
      </c>
      <c r="E54" s="572" t="s">
        <v>21</v>
      </c>
      <c r="F54" s="753"/>
      <c r="G54" s="753"/>
      <c r="H54" s="753"/>
      <c r="I54" s="753"/>
      <c r="J54" s="567"/>
      <c r="K54" s="753"/>
    </row>
    <row r="55" spans="1:11">
      <c r="A55" s="668"/>
      <c r="B55" s="573" t="s">
        <v>743</v>
      </c>
      <c r="C55" s="574" t="s">
        <v>640</v>
      </c>
      <c r="D55" s="574" t="s">
        <v>600</v>
      </c>
      <c r="E55" s="574" t="s">
        <v>641</v>
      </c>
      <c r="F55" s="753"/>
      <c r="G55" s="753"/>
      <c r="H55" s="753"/>
      <c r="I55" s="753"/>
      <c r="J55" s="567"/>
      <c r="K55" s="753"/>
    </row>
    <row r="56" spans="1:11">
      <c r="A56" s="668" t="s">
        <v>216</v>
      </c>
      <c r="B56" s="575">
        <v>0</v>
      </c>
      <c r="C56" s="576">
        <v>0</v>
      </c>
      <c r="D56" s="576">
        <v>0</v>
      </c>
      <c r="E56" s="577">
        <f>+C56+D56</f>
        <v>0</v>
      </c>
      <c r="F56" s="753"/>
      <c r="G56" s="753"/>
      <c r="H56" s="753"/>
      <c r="I56" s="753"/>
      <c r="J56" s="567"/>
      <c r="K56" s="753"/>
    </row>
    <row r="57" spans="1:11">
      <c r="A57" s="668"/>
      <c r="B57" s="578"/>
      <c r="C57" s="51"/>
      <c r="D57" s="51"/>
      <c r="E57" s="453"/>
      <c r="F57" s="753"/>
      <c r="G57" s="753"/>
      <c r="H57" s="753"/>
      <c r="I57" s="753"/>
      <c r="J57" s="567"/>
      <c r="K57" s="753"/>
    </row>
    <row r="58" spans="1:11">
      <c r="A58" s="668"/>
      <c r="B58" s="753"/>
      <c r="C58" s="567"/>
      <c r="D58" s="567"/>
      <c r="E58" s="567"/>
      <c r="F58" s="567"/>
      <c r="G58" s="567"/>
      <c r="H58" s="18"/>
      <c r="I58" s="753"/>
      <c r="J58" s="567"/>
      <c r="K58" s="753"/>
    </row>
    <row r="59" spans="1:11">
      <c r="A59" s="668"/>
      <c r="B59" s="753"/>
      <c r="C59" s="767"/>
      <c r="D59" s="579"/>
      <c r="E59" s="579"/>
      <c r="F59" s="579"/>
      <c r="G59" s="579"/>
      <c r="H59" s="579"/>
      <c r="I59" s="579"/>
      <c r="J59" s="567"/>
      <c r="K59" s="753"/>
    </row>
    <row r="60" spans="1:11" ht="67.5" customHeight="1">
      <c r="A60" s="669" t="s">
        <v>274</v>
      </c>
      <c r="B60" s="124" t="s">
        <v>75</v>
      </c>
      <c r="C60" s="1200" t="s">
        <v>966</v>
      </c>
      <c r="D60" s="1200"/>
      <c r="E60" s="1200"/>
      <c r="F60" s="1200"/>
      <c r="G60" s="1200"/>
      <c r="H60" s="1200"/>
      <c r="I60" s="1200"/>
      <c r="J60" s="1200"/>
      <c r="K60" s="753"/>
    </row>
    <row r="61" spans="1:11" ht="34.5" customHeight="1">
      <c r="A61" s="668"/>
      <c r="B61" s="546" t="s">
        <v>76</v>
      </c>
      <c r="C61" s="1195" t="s">
        <v>744</v>
      </c>
      <c r="D61" s="1195"/>
      <c r="E61" s="1195"/>
      <c r="F61" s="1195"/>
      <c r="G61" s="1195"/>
      <c r="H61" s="1195"/>
      <c r="I61" s="1195"/>
      <c r="J61" s="567"/>
      <c r="K61" s="753"/>
    </row>
  </sheetData>
  <mergeCells count="4">
    <mergeCell ref="D10:E10"/>
    <mergeCell ref="D11:E11"/>
    <mergeCell ref="C60:J60"/>
    <mergeCell ref="C61:I61"/>
  </mergeCells>
  <pageMargins left="0.7" right="0.7" top="0.75" bottom="0.75" header="0.3" footer="0.3"/>
  <pageSetup scale="54" fitToHeight="0"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K69"/>
  <sheetViews>
    <sheetView workbookViewId="0"/>
  </sheetViews>
  <sheetFormatPr defaultRowHeight="15.75"/>
  <cols>
    <col min="1" max="1" width="5.5546875" style="379" customWidth="1"/>
    <col min="2" max="2" width="21.5546875" style="387" customWidth="1"/>
    <col min="3" max="3" width="30.5546875" style="387" customWidth="1"/>
    <col min="4" max="4" width="25.21875" style="387" customWidth="1"/>
    <col min="5" max="5" width="13.33203125" style="387" bestFit="1" customWidth="1"/>
    <col min="6" max="6" width="6.5546875" style="387" customWidth="1"/>
    <col min="7" max="7" width="9" style="387" bestFit="1" customWidth="1"/>
    <col min="8" max="8" width="7.109375" style="387" bestFit="1" customWidth="1"/>
    <col min="9" max="9" width="12.33203125" style="387" customWidth="1"/>
    <col min="10" max="10" width="24.109375" style="393" bestFit="1" customWidth="1"/>
    <col min="11" max="11" width="16.5546875" customWidth="1"/>
  </cols>
  <sheetData>
    <row r="1" spans="1:11">
      <c r="C1" s="380"/>
      <c r="D1" s="380"/>
      <c r="E1" s="380"/>
      <c r="F1" s="381"/>
      <c r="G1" s="380"/>
      <c r="H1" s="380"/>
      <c r="I1" s="380"/>
      <c r="J1" s="497"/>
    </row>
    <row r="2" spans="1:11">
      <c r="B2" s="379"/>
      <c r="C2" s="380"/>
      <c r="D2" s="380"/>
      <c r="E2" s="380"/>
      <c r="F2" s="381"/>
      <c r="G2" s="380"/>
      <c r="H2" s="380"/>
      <c r="I2" s="380"/>
      <c r="J2" s="497"/>
    </row>
    <row r="3" spans="1:11">
      <c r="C3" s="380"/>
      <c r="D3" s="382" t="s">
        <v>10</v>
      </c>
      <c r="E3" s="382"/>
      <c r="F3" s="381" t="s">
        <v>401</v>
      </c>
      <c r="H3" s="382"/>
      <c r="I3" s="382"/>
      <c r="J3" s="383"/>
      <c r="K3" s="827" t="s">
        <v>891</v>
      </c>
    </row>
    <row r="4" spans="1:11">
      <c r="B4" s="385"/>
      <c r="C4" s="385"/>
      <c r="D4" s="385"/>
      <c r="E4" s="385"/>
      <c r="F4" s="450" t="s">
        <v>573</v>
      </c>
      <c r="H4" s="385"/>
      <c r="I4" s="385"/>
      <c r="J4" s="385"/>
      <c r="K4" s="384"/>
    </row>
    <row r="5" spans="1:11">
      <c r="B5" s="385"/>
      <c r="C5" s="385"/>
      <c r="D5" s="385"/>
      <c r="F5" s="386" t="str">
        <f>+'Attachment H'!D5</f>
        <v>Gridliance High Plains LLC</v>
      </c>
      <c r="H5" s="385"/>
      <c r="I5" s="385"/>
      <c r="J5" s="385"/>
      <c r="K5" s="385"/>
    </row>
    <row r="7" spans="1:11">
      <c r="A7" s="379">
        <v>1</v>
      </c>
      <c r="B7" s="387" t="s">
        <v>557</v>
      </c>
      <c r="C7" s="387" t="s">
        <v>725</v>
      </c>
      <c r="J7" s="387"/>
      <c r="K7" s="439">
        <f>+'Attachment H'!I106</f>
        <v>14628557.892342985</v>
      </c>
    </row>
    <row r="8" spans="1:11">
      <c r="J8" s="387"/>
      <c r="K8" s="393"/>
    </row>
    <row r="9" spans="1:11" ht="16.5" thickBot="1">
      <c r="A9" s="389">
        <f>+A7+1</f>
        <v>2</v>
      </c>
      <c r="B9" s="390" t="s">
        <v>402</v>
      </c>
      <c r="C9" s="391"/>
      <c r="D9" s="391"/>
      <c r="E9" s="391"/>
      <c r="F9" s="391"/>
      <c r="G9" s="391"/>
      <c r="H9" s="391"/>
      <c r="I9" s="391"/>
      <c r="J9" s="392" t="s">
        <v>58</v>
      </c>
      <c r="K9" s="393"/>
    </row>
    <row r="10" spans="1:11">
      <c r="A10" s="389"/>
      <c r="B10" s="394"/>
      <c r="C10" s="391"/>
      <c r="D10" s="391"/>
      <c r="E10" s="391"/>
      <c r="F10" s="391"/>
      <c r="G10" s="391"/>
      <c r="H10" s="395" t="s">
        <v>67</v>
      </c>
      <c r="I10" s="391"/>
      <c r="J10" s="391"/>
      <c r="K10" s="393"/>
    </row>
    <row r="11" spans="1:11" ht="16.5" thickBot="1">
      <c r="A11" s="389"/>
      <c r="B11" s="394"/>
      <c r="C11" s="391"/>
      <c r="D11" s="391"/>
      <c r="E11" s="396" t="s">
        <v>58</v>
      </c>
      <c r="F11" s="396" t="s">
        <v>68</v>
      </c>
      <c r="G11" s="391"/>
      <c r="H11" s="396"/>
      <c r="I11" s="391"/>
      <c r="J11" s="396" t="s">
        <v>69</v>
      </c>
      <c r="K11" s="393"/>
    </row>
    <row r="12" spans="1:11">
      <c r="A12" s="389">
        <f>+A9+1</f>
        <v>3</v>
      </c>
      <c r="B12" s="390" t="s">
        <v>358</v>
      </c>
      <c r="C12" s="397" t="s">
        <v>726</v>
      </c>
      <c r="D12" s="397"/>
      <c r="E12" s="987">
        <f>'Attachment H'!D210</f>
        <v>51906023.517745495</v>
      </c>
      <c r="F12" s="515">
        <f>'Attachment H'!E210</f>
        <v>0.4</v>
      </c>
      <c r="G12" s="388"/>
      <c r="H12" s="1098">
        <f>'Attachment H'!G210</f>
        <v>5.9994443991739949E-2</v>
      </c>
      <c r="I12" s="388"/>
      <c r="J12" s="388">
        <f>F12*H12</f>
        <v>2.3997777596695982E-2</v>
      </c>
      <c r="K12" s="393"/>
    </row>
    <row r="13" spans="1:11">
      <c r="A13" s="389">
        <f>+A12+1</f>
        <v>4</v>
      </c>
      <c r="B13" s="390" t="s">
        <v>558</v>
      </c>
      <c r="C13" s="397" t="s">
        <v>726</v>
      </c>
      <c r="D13" s="397"/>
      <c r="E13" s="398">
        <f>'Attachment H'!D211</f>
        <v>0</v>
      </c>
      <c r="F13" s="515">
        <v>0</v>
      </c>
      <c r="G13" s="388"/>
      <c r="H13" s="388">
        <v>0</v>
      </c>
      <c r="I13" s="388"/>
      <c r="J13" s="388">
        <f>F13*H13</f>
        <v>0</v>
      </c>
      <c r="K13" s="393"/>
    </row>
    <row r="14" spans="1:11" ht="32.25" thickBot="1">
      <c r="A14" s="389">
        <f>+A13+1</f>
        <v>5</v>
      </c>
      <c r="B14" s="390" t="s">
        <v>466</v>
      </c>
      <c r="C14" s="397" t="s">
        <v>727</v>
      </c>
      <c r="D14" s="494" t="s">
        <v>728</v>
      </c>
      <c r="E14" s="988">
        <f>'Attachment H'!D212</f>
        <v>80111509.287254915</v>
      </c>
      <c r="F14" s="515">
        <f>'Attachment H'!E212</f>
        <v>0.6</v>
      </c>
      <c r="G14" s="388"/>
      <c r="H14" s="525">
        <v>0.113</v>
      </c>
      <c r="I14" s="388"/>
      <c r="J14" s="792">
        <f>F14*H14</f>
        <v>6.7799999999999999E-2</v>
      </c>
      <c r="K14" s="393"/>
    </row>
    <row r="15" spans="1:11">
      <c r="A15" s="389">
        <f>+A14+1</f>
        <v>6</v>
      </c>
      <c r="B15" s="394" t="s">
        <v>729</v>
      </c>
      <c r="C15" s="399"/>
      <c r="D15" s="399"/>
      <c r="E15" s="1087">
        <f>SUM(E12:E14)</f>
        <v>132017532.80500041</v>
      </c>
      <c r="F15" s="388" t="s">
        <v>10</v>
      </c>
      <c r="G15" s="388"/>
      <c r="H15" s="388"/>
      <c r="I15" s="388"/>
      <c r="J15" s="388">
        <f>SUM(J12:J14)</f>
        <v>9.1797777596695981E-2</v>
      </c>
      <c r="K15" s="393"/>
    </row>
    <row r="16" spans="1:11">
      <c r="A16" s="389">
        <f t="shared" ref="A16:A40" si="0">+A15+1</f>
        <v>7</v>
      </c>
      <c r="B16" s="394" t="s">
        <v>408</v>
      </c>
      <c r="C16" s="399"/>
      <c r="D16" s="399"/>
      <c r="E16" s="400"/>
      <c r="F16" s="391"/>
      <c r="G16" s="391"/>
      <c r="H16" s="391"/>
      <c r="I16" s="391"/>
      <c r="J16" s="388"/>
      <c r="K16" s="388">
        <f>+J15*K7</f>
        <v>1342869.1039616931</v>
      </c>
    </row>
    <row r="17" spans="1:11">
      <c r="A17" s="389"/>
      <c r="J17" s="387"/>
      <c r="K17" s="393"/>
    </row>
    <row r="18" spans="1:11">
      <c r="A18" s="389">
        <f>+A16+1</f>
        <v>8</v>
      </c>
      <c r="B18" s="394" t="s">
        <v>50</v>
      </c>
      <c r="C18" s="401"/>
      <c r="D18" s="401"/>
      <c r="E18" s="391"/>
      <c r="F18" s="391"/>
      <c r="G18" s="399"/>
      <c r="H18" s="402"/>
      <c r="I18" s="391"/>
      <c r="J18" s="399"/>
      <c r="K18" s="393"/>
    </row>
    <row r="19" spans="1:11">
      <c r="A19" s="389">
        <f t="shared" si="0"/>
        <v>9</v>
      </c>
      <c r="B19" s="403" t="s">
        <v>562</v>
      </c>
      <c r="C19" s="391"/>
      <c r="D19" s="37"/>
      <c r="E19" s="454">
        <f>IF('Attachment H'!D259&gt;0,1-(((1-'Attachment H'!D260)*(1-'Attachment H'!D259))/(1-'Attachment H'!D259*'Attachment H'!D260*'Attachment H'!D261)),0)</f>
        <v>0.24400618200000002</v>
      </c>
      <c r="F19" s="454"/>
      <c r="G19" s="399"/>
      <c r="H19" s="402"/>
      <c r="I19" s="1089">
        <f>+E12/E15</f>
        <v>0.39317522767536117</v>
      </c>
      <c r="J19" s="399"/>
      <c r="K19" s="393"/>
    </row>
    <row r="20" spans="1:11">
      <c r="A20" s="389">
        <f t="shared" si="0"/>
        <v>10</v>
      </c>
      <c r="B20" s="399" t="s">
        <v>51</v>
      </c>
      <c r="C20" s="391"/>
      <c r="D20" s="37"/>
      <c r="E20" s="454">
        <f>IF(J15&gt;0,(E19/(1-E19))*(1-J12/J15),0)</f>
        <v>0.23838565178677257</v>
      </c>
      <c r="F20" s="391"/>
      <c r="G20" s="399"/>
      <c r="H20" s="402"/>
      <c r="I20" s="1089">
        <f>+E14/E15</f>
        <v>0.60682477232463883</v>
      </c>
      <c r="J20" s="399"/>
      <c r="K20" s="393"/>
    </row>
    <row r="21" spans="1:11">
      <c r="A21" s="389">
        <f t="shared" si="0"/>
        <v>11</v>
      </c>
      <c r="B21" s="401" t="s">
        <v>559</v>
      </c>
      <c r="C21" s="401"/>
      <c r="D21" s="37"/>
      <c r="E21" s="391"/>
      <c r="F21" s="391"/>
      <c r="G21" s="399"/>
      <c r="H21" s="402"/>
      <c r="I21" s="391"/>
      <c r="J21" s="399"/>
      <c r="K21" s="393"/>
    </row>
    <row r="22" spans="1:11">
      <c r="A22" s="389">
        <f t="shared" si="0"/>
        <v>12</v>
      </c>
      <c r="B22" s="404" t="s">
        <v>987</v>
      </c>
      <c r="C22" s="401"/>
      <c r="D22" s="401"/>
      <c r="E22" s="391"/>
      <c r="F22" s="391"/>
      <c r="G22" s="399"/>
      <c r="H22" s="402"/>
      <c r="I22" s="391"/>
      <c r="J22" s="399"/>
      <c r="K22" s="393"/>
    </row>
    <row r="23" spans="1:11">
      <c r="A23" s="389">
        <f t="shared" si="0"/>
        <v>13</v>
      </c>
      <c r="B23" s="405" t="str">
        <f>"      1 / (1 - T)  =  (from line "&amp;A19&amp;")"</f>
        <v xml:space="preserve">      1 / (1 - T)  =  (from line 9)</v>
      </c>
      <c r="C23" s="401"/>
      <c r="D23" s="401"/>
      <c r="E23" s="454">
        <f>IF(E19&gt;0,1/(1-E19),0)</f>
        <v>1.3227621393062767</v>
      </c>
      <c r="F23" s="391"/>
      <c r="G23" s="399"/>
      <c r="H23" s="402"/>
      <c r="I23" s="391"/>
      <c r="J23" s="399"/>
      <c r="K23" s="393"/>
    </row>
    <row r="24" spans="1:11">
      <c r="A24" s="389">
        <f t="shared" si="0"/>
        <v>14</v>
      </c>
      <c r="B24" s="404" t="s">
        <v>403</v>
      </c>
      <c r="C24" s="401"/>
      <c r="D24" s="401" t="s">
        <v>684</v>
      </c>
      <c r="E24" s="406">
        <f>+'Attachment H'!D160</f>
        <v>0</v>
      </c>
      <c r="F24" s="391"/>
      <c r="G24" s="399"/>
      <c r="H24" s="402"/>
      <c r="I24" s="391"/>
      <c r="J24" s="399"/>
      <c r="K24" s="393"/>
    </row>
    <row r="25" spans="1:11">
      <c r="A25" s="389">
        <f t="shared" si="0"/>
        <v>15</v>
      </c>
      <c r="B25" s="404" t="s">
        <v>988</v>
      </c>
      <c r="C25" s="401"/>
      <c r="D25" s="401" t="s">
        <v>685</v>
      </c>
      <c r="E25" s="406">
        <f>+'Attachment H'!D161</f>
        <v>-317.78152681852242</v>
      </c>
      <c r="F25" s="391"/>
      <c r="G25" s="399"/>
      <c r="H25" s="407"/>
      <c r="I25" s="391"/>
      <c r="J25" s="399"/>
      <c r="K25" s="393"/>
    </row>
    <row r="26" spans="1:11">
      <c r="A26" s="389">
        <f t="shared" si="0"/>
        <v>16</v>
      </c>
      <c r="B26" s="404" t="s">
        <v>560</v>
      </c>
      <c r="C26" s="401"/>
      <c r="D26" s="401" t="s">
        <v>686</v>
      </c>
      <c r="E26" s="406">
        <f>+'Attachment H'!D162</f>
        <v>471.28218329014572</v>
      </c>
      <c r="F26" s="391"/>
      <c r="G26" s="399"/>
      <c r="H26" s="402"/>
      <c r="I26" s="391"/>
      <c r="J26" s="399"/>
      <c r="K26" s="393"/>
    </row>
    <row r="27" spans="1:11">
      <c r="A27" s="389">
        <f t="shared" si="0"/>
        <v>17</v>
      </c>
      <c r="B27" s="405" t="s">
        <v>1123</v>
      </c>
      <c r="C27" s="408"/>
      <c r="D27" s="387" t="s">
        <v>1122</v>
      </c>
      <c r="E27" s="406">
        <f>+'Attachment H'!D163</f>
        <v>291791.45877043734</v>
      </c>
      <c r="F27" s="409"/>
      <c r="G27" s="409" t="s">
        <v>30</v>
      </c>
      <c r="H27" s="410"/>
      <c r="I27" s="409"/>
      <c r="J27" s="446">
        <f>E27</f>
        <v>291791.45877043734</v>
      </c>
      <c r="K27" s="393"/>
    </row>
    <row r="28" spans="1:11">
      <c r="A28" s="389">
        <f t="shared" si="0"/>
        <v>18</v>
      </c>
      <c r="B28" s="397" t="str">
        <f>"ITC adjustment (line "&amp;A23&amp;" * line "&amp;A24&amp;")"</f>
        <v>ITC adjustment (line 13 * line 14)</v>
      </c>
      <c r="C28" s="408"/>
      <c r="D28" s="408"/>
      <c r="E28" s="446">
        <f>+E$23*E24</f>
        <v>0</v>
      </c>
      <c r="F28" s="409"/>
      <c r="G28" s="411" t="s">
        <v>36</v>
      </c>
      <c r="H28" s="388">
        <f>+'Attachment H'!G84</f>
        <v>1</v>
      </c>
      <c r="I28" s="409"/>
      <c r="J28" s="446">
        <f>+E28*H28</f>
        <v>0</v>
      </c>
      <c r="K28" s="393"/>
    </row>
    <row r="29" spans="1:11">
      <c r="A29" s="389">
        <f t="shared" si="0"/>
        <v>19</v>
      </c>
      <c r="B29" s="397" t="str">
        <f>"(Excess)/Deficient Deferred Income Tax Adjustment (line "&amp;A23&amp;" * line "&amp;A25&amp;")"</f>
        <v>(Excess)/Deficient Deferred Income Tax Adjustment (line 13 * line 15)</v>
      </c>
      <c r="C29" s="408"/>
      <c r="D29" s="408"/>
      <c r="E29" s="446">
        <f>+E$23*E25</f>
        <v>-420.34937224648365</v>
      </c>
      <c r="F29" s="409"/>
      <c r="G29" s="411" t="s">
        <v>36</v>
      </c>
      <c r="H29" s="388">
        <f>H28</f>
        <v>1</v>
      </c>
      <c r="I29" s="409"/>
      <c r="J29" s="446">
        <f>+E29*H29</f>
        <v>-420.34937224648365</v>
      </c>
      <c r="K29" s="393"/>
    </row>
    <row r="30" spans="1:11">
      <c r="A30" s="389">
        <f t="shared" si="0"/>
        <v>20</v>
      </c>
      <c r="B30" s="397" t="str">
        <f>"Permanent Differences Tax Adjustment (line "&amp;A23&amp;" * "&amp;A26&amp;")"</f>
        <v>Permanent Differences Tax Adjustment (line 13 * 16)</v>
      </c>
      <c r="C30" s="408"/>
      <c r="D30" s="408"/>
      <c r="E30" s="498">
        <f>+E$23*E26</f>
        <v>623.39422898580597</v>
      </c>
      <c r="F30" s="409"/>
      <c r="G30" s="411" t="s">
        <v>36</v>
      </c>
      <c r="H30" s="388">
        <f>H29</f>
        <v>1</v>
      </c>
      <c r="I30" s="409"/>
      <c r="J30" s="498">
        <f>+E30*H30</f>
        <v>623.39422898580597</v>
      </c>
      <c r="K30" s="393"/>
    </row>
    <row r="31" spans="1:11">
      <c r="A31" s="389">
        <f t="shared" si="0"/>
        <v>21</v>
      </c>
      <c r="B31" s="412" t="str">
        <f>"Total Income Taxes (sum lines "&amp;A27&amp;" - "&amp;A30&amp;")"</f>
        <v>Total Income Taxes (sum lines 17 - 20)</v>
      </c>
      <c r="C31" s="397"/>
      <c r="D31" s="397"/>
      <c r="E31" s="406">
        <f>SUM(E27:E30)</f>
        <v>291994.50362717669</v>
      </c>
      <c r="F31" s="409"/>
      <c r="G31" s="409" t="s">
        <v>10</v>
      </c>
      <c r="H31" s="410" t="s">
        <v>10</v>
      </c>
      <c r="I31" s="409"/>
      <c r="J31" s="406">
        <f>SUM(J27:J30)</f>
        <v>291994.50362717669</v>
      </c>
      <c r="K31" s="388">
        <f>+J31</f>
        <v>291994.50362717669</v>
      </c>
    </row>
    <row r="32" spans="1:11">
      <c r="A32" s="389"/>
      <c r="J32" s="387"/>
      <c r="K32" s="393"/>
    </row>
    <row r="33" spans="1:11">
      <c r="A33" s="389">
        <f>+A31+1</f>
        <v>22</v>
      </c>
      <c r="B33" s="397" t="s">
        <v>404</v>
      </c>
      <c r="J33" s="387"/>
      <c r="K33" s="388">
        <f>+K31+K16</f>
        <v>1634863.6075888698</v>
      </c>
    </row>
    <row r="34" spans="1:11">
      <c r="A34" s="389"/>
      <c r="J34" s="387"/>
      <c r="K34" s="393"/>
    </row>
    <row r="35" spans="1:11">
      <c r="A35" s="389">
        <f>+A33+1</f>
        <v>23</v>
      </c>
      <c r="B35" s="387" t="s">
        <v>583</v>
      </c>
      <c r="J35" s="387"/>
      <c r="K35" s="388">
        <f>+'Attachment H'!I170</f>
        <v>1255097.7566076349</v>
      </c>
    </row>
    <row r="36" spans="1:11">
      <c r="A36" s="389">
        <f t="shared" si="0"/>
        <v>24</v>
      </c>
      <c r="B36" s="387" t="s">
        <v>584</v>
      </c>
      <c r="J36" s="387"/>
      <c r="K36" s="388">
        <f>+'Attachment H'!I167</f>
        <v>291994.50362717669</v>
      </c>
    </row>
    <row r="37" spans="1:11">
      <c r="A37" s="389">
        <f t="shared" si="0"/>
        <v>25</v>
      </c>
      <c r="B37" s="397" t="s">
        <v>405</v>
      </c>
      <c r="J37" s="387"/>
      <c r="K37" s="413">
        <f>SUM(K35:K36)</f>
        <v>1547092.2602348116</v>
      </c>
    </row>
    <row r="38" spans="1:11">
      <c r="A38" s="389">
        <f t="shared" si="0"/>
        <v>26</v>
      </c>
      <c r="B38" s="397" t="s">
        <v>406</v>
      </c>
      <c r="J38" s="387"/>
      <c r="K38" s="388">
        <f>+K33-K37</f>
        <v>87771.347354058176</v>
      </c>
    </row>
    <row r="39" spans="1:11">
      <c r="A39" s="389">
        <f t="shared" si="0"/>
        <v>27</v>
      </c>
      <c r="B39" s="387" t="s">
        <v>561</v>
      </c>
      <c r="J39" s="387"/>
      <c r="K39" s="495">
        <f>+K7</f>
        <v>14628557.892342985</v>
      </c>
    </row>
    <row r="40" spans="1:11">
      <c r="A40" s="389">
        <f t="shared" si="0"/>
        <v>28</v>
      </c>
      <c r="B40" s="387" t="s">
        <v>407</v>
      </c>
      <c r="J40" s="387"/>
      <c r="K40" s="496">
        <f>IF(K39=0,0,K38/K39)</f>
        <v>6.0000000000000183E-3</v>
      </c>
    </row>
    <row r="41" spans="1:11">
      <c r="A41" s="389"/>
      <c r="D41" s="1005"/>
      <c r="J41" s="387"/>
      <c r="K41" s="393"/>
    </row>
    <row r="42" spans="1:11">
      <c r="J42" s="387"/>
      <c r="K42" s="393"/>
    </row>
    <row r="43" spans="1:11">
      <c r="A43" s="379" t="s">
        <v>481</v>
      </c>
      <c r="J43" s="387"/>
      <c r="K43" s="393"/>
    </row>
    <row r="44" spans="1:11">
      <c r="A44" s="491" t="s">
        <v>75</v>
      </c>
      <c r="B44" s="439" t="s">
        <v>480</v>
      </c>
      <c r="J44" s="387"/>
      <c r="K44" s="393"/>
    </row>
    <row r="45" spans="1:11">
      <c r="A45" s="491"/>
      <c r="B45" s="387" t="s">
        <v>731</v>
      </c>
      <c r="J45" s="387"/>
      <c r="K45" s="393"/>
    </row>
    <row r="46" spans="1:11">
      <c r="A46" s="491"/>
      <c r="B46" s="387" t="s">
        <v>483</v>
      </c>
      <c r="J46" s="387"/>
      <c r="K46" s="393"/>
    </row>
    <row r="47" spans="1:11">
      <c r="A47" s="491"/>
      <c r="B47" s="387" t="s">
        <v>730</v>
      </c>
      <c r="J47" s="387"/>
      <c r="K47" s="393"/>
    </row>
    <row r="48" spans="1:11">
      <c r="A48" s="491" t="s">
        <v>76</v>
      </c>
      <c r="B48" s="387" t="s">
        <v>482</v>
      </c>
      <c r="J48" s="387"/>
      <c r="K48" s="393"/>
    </row>
    <row r="49" spans="2:11">
      <c r="B49" s="387" t="s">
        <v>508</v>
      </c>
      <c r="J49" s="387"/>
      <c r="K49" s="393"/>
    </row>
    <row r="69" ht="24" customHeight="1"/>
  </sheetData>
  <phoneticPr fontId="0" type="noConversion"/>
  <pageMargins left="0.7" right="0.7" top="0.75" bottom="0.75" header="0.3" footer="0.3"/>
  <pageSetup scale="59" fitToHeight="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68"/>
  <sheetViews>
    <sheetView zoomScaleNormal="100" workbookViewId="0"/>
  </sheetViews>
  <sheetFormatPr defaultColWidth="8.88671875" defaultRowHeight="12.75"/>
  <cols>
    <col min="1" max="1" width="6" style="25" customWidth="1"/>
    <col min="2" max="2" width="27.109375" style="25" customWidth="1"/>
    <col min="3" max="3" width="38.77734375" style="25" bestFit="1" customWidth="1"/>
    <col min="4" max="4" width="18.6640625" style="25" customWidth="1"/>
    <col min="5" max="5" width="22.21875" style="25" customWidth="1"/>
    <col min="6" max="6" width="15.21875" style="25" customWidth="1"/>
    <col min="7" max="7" width="18.33203125" style="25" customWidth="1"/>
    <col min="8" max="8" width="14.44140625" style="25" customWidth="1"/>
    <col min="9" max="9" width="18.5546875" style="25" customWidth="1"/>
    <col min="10" max="10" width="13.77734375" style="25" customWidth="1"/>
    <col min="11" max="11" width="14.44140625" style="25" customWidth="1"/>
    <col min="12" max="12" width="13.5546875" style="25" customWidth="1"/>
    <col min="13" max="16384" width="8.88671875" style="25"/>
  </cols>
  <sheetData>
    <row r="1" spans="1:13">
      <c r="J1" s="19" t="s">
        <v>891</v>
      </c>
    </row>
    <row r="5" spans="1:13">
      <c r="A5" s="645"/>
      <c r="D5" s="19"/>
      <c r="E5" s="639" t="s">
        <v>282</v>
      </c>
      <c r="F5" s="19"/>
      <c r="G5" s="19"/>
      <c r="I5" s="19"/>
      <c r="J5" s="19"/>
      <c r="K5" s="19"/>
      <c r="L5" s="24"/>
    </row>
    <row r="6" spans="1:13">
      <c r="A6" s="645"/>
      <c r="D6" s="19"/>
      <c r="E6" s="506" t="s">
        <v>488</v>
      </c>
      <c r="F6" s="22"/>
      <c r="G6" s="22"/>
      <c r="I6" s="22"/>
      <c r="J6" s="22"/>
      <c r="K6" s="22"/>
      <c r="L6" s="24"/>
    </row>
    <row r="7" spans="1:13">
      <c r="A7" s="645"/>
      <c r="C7" s="26"/>
      <c r="D7" s="26"/>
      <c r="E7" s="638" t="str">
        <f>+'2-Incentive ROE'!F5</f>
        <v>Gridliance High Plains LLC</v>
      </c>
      <c r="F7" s="26"/>
      <c r="G7" s="26"/>
      <c r="I7" s="26"/>
      <c r="J7" s="26"/>
      <c r="K7" s="26"/>
      <c r="L7" s="26"/>
    </row>
    <row r="8" spans="1:13" s="490" customFormat="1">
      <c r="A8" s="646"/>
      <c r="B8" s="25"/>
      <c r="C8" s="25"/>
      <c r="D8" s="25"/>
      <c r="E8" s="71"/>
      <c r="F8" s="71"/>
      <c r="G8" s="71"/>
      <c r="H8" s="25"/>
      <c r="I8" s="26"/>
      <c r="J8" s="26"/>
      <c r="K8" s="26"/>
      <c r="L8" s="26"/>
    </row>
    <row r="9" spans="1:13" s="490" customFormat="1">
      <c r="A9" s="647"/>
      <c r="B9" s="324"/>
      <c r="C9" s="324"/>
      <c r="D9" s="324"/>
      <c r="E9" s="324"/>
      <c r="F9" s="324"/>
      <c r="G9" s="324"/>
      <c r="H9" s="324"/>
      <c r="I9" s="324"/>
      <c r="J9" s="324"/>
      <c r="K9" s="362"/>
      <c r="L9" s="324"/>
    </row>
    <row r="10" spans="1:13" s="490" customFormat="1">
      <c r="A10" s="647"/>
      <c r="B10" s="324"/>
      <c r="C10" s="324"/>
      <c r="D10" s="1196" t="s">
        <v>887</v>
      </c>
      <c r="E10" s="1197"/>
      <c r="F10" s="553"/>
      <c r="G10" s="555" t="s">
        <v>627</v>
      </c>
      <c r="H10" s="553"/>
      <c r="I10" s="556"/>
      <c r="J10" s="556"/>
      <c r="K10" s="554"/>
    </row>
    <row r="11" spans="1:13" s="490" customFormat="1" ht="15.75">
      <c r="A11" s="647">
        <v>1</v>
      </c>
      <c r="B11" s="324" t="s">
        <v>886</v>
      </c>
      <c r="C11" s="324"/>
      <c r="D11" s="1198" t="s">
        <v>888</v>
      </c>
      <c r="E11" s="1199"/>
      <c r="F11" s="806" t="s">
        <v>732</v>
      </c>
      <c r="G11" s="557" t="s">
        <v>628</v>
      </c>
      <c r="H11" s="806" t="s">
        <v>629</v>
      </c>
      <c r="I11" s="779"/>
      <c r="J11" s="779"/>
      <c r="K11" s="780"/>
    </row>
    <row r="12" spans="1:13" s="490" customFormat="1">
      <c r="A12" s="647">
        <v>2</v>
      </c>
      <c r="B12" s="1080">
        <v>2024</v>
      </c>
      <c r="C12" s="324"/>
      <c r="D12" s="559"/>
      <c r="E12" s="559"/>
      <c r="F12" s="648">
        <v>3173373.9443013198</v>
      </c>
      <c r="G12" s="560"/>
      <c r="H12" s="559"/>
      <c r="I12" s="559"/>
      <c r="J12" s="559"/>
      <c r="K12" s="553"/>
    </row>
    <row r="13" spans="1:13" s="490" customFormat="1">
      <c r="B13" s="561" t="s">
        <v>75</v>
      </c>
      <c r="C13" s="561" t="s">
        <v>76</v>
      </c>
      <c r="D13" s="557" t="s">
        <v>77</v>
      </c>
      <c r="E13" s="557" t="s">
        <v>78</v>
      </c>
      <c r="F13" s="555" t="s">
        <v>79</v>
      </c>
      <c r="G13" s="561" t="s">
        <v>80</v>
      </c>
      <c r="H13" s="562" t="s">
        <v>81</v>
      </c>
      <c r="I13" s="562" t="s">
        <v>83</v>
      </c>
      <c r="J13" s="562" t="s">
        <v>84</v>
      </c>
      <c r="K13" s="650" t="s">
        <v>85</v>
      </c>
      <c r="M13" s="774"/>
    </row>
    <row r="14" spans="1:13" s="490" customFormat="1">
      <c r="A14" s="647"/>
      <c r="B14" s="559"/>
      <c r="C14" s="555"/>
      <c r="D14" s="555"/>
      <c r="E14" s="649" t="s">
        <v>733</v>
      </c>
      <c r="F14" s="555"/>
      <c r="G14" s="555"/>
      <c r="H14" s="559"/>
      <c r="I14" s="555"/>
      <c r="J14" s="559"/>
      <c r="K14" s="559"/>
    </row>
    <row r="15" spans="1:13" s="490" customFormat="1">
      <c r="A15" s="647"/>
      <c r="B15" s="560"/>
      <c r="C15" s="562"/>
      <c r="D15" s="562" t="s">
        <v>879</v>
      </c>
      <c r="E15" s="650" t="s">
        <v>21</v>
      </c>
      <c r="F15" s="562" t="s">
        <v>632</v>
      </c>
      <c r="G15" s="562" t="s">
        <v>878</v>
      </c>
      <c r="H15" s="562" t="s">
        <v>630</v>
      </c>
      <c r="I15" s="562"/>
      <c r="J15" s="562" t="s">
        <v>502</v>
      </c>
      <c r="K15" s="562"/>
    </row>
    <row r="16" spans="1:13" s="490" customFormat="1">
      <c r="A16" s="647"/>
      <c r="B16" s="562" t="s">
        <v>642</v>
      </c>
      <c r="C16" s="562"/>
      <c r="D16" s="562" t="s">
        <v>631</v>
      </c>
      <c r="E16" s="650" t="s">
        <v>734</v>
      </c>
      <c r="F16" s="562" t="s">
        <v>637</v>
      </c>
      <c r="G16" s="562" t="s">
        <v>631</v>
      </c>
      <c r="H16" s="562" t="s">
        <v>553</v>
      </c>
      <c r="I16" s="555" t="s">
        <v>694</v>
      </c>
      <c r="J16" s="562" t="s">
        <v>633</v>
      </c>
      <c r="K16" s="562" t="s">
        <v>735</v>
      </c>
    </row>
    <row r="17" spans="1:12" s="490" customFormat="1" ht="15.75">
      <c r="A17" s="647"/>
      <c r="B17" s="557" t="s">
        <v>634</v>
      </c>
      <c r="C17" s="557" t="s">
        <v>635</v>
      </c>
      <c r="D17" s="557" t="s">
        <v>636</v>
      </c>
      <c r="E17" s="650" t="s">
        <v>628</v>
      </c>
      <c r="F17" s="652" t="s">
        <v>880</v>
      </c>
      <c r="G17" s="557" t="s">
        <v>736</v>
      </c>
      <c r="H17" s="557" t="s">
        <v>881</v>
      </c>
      <c r="I17" s="562" t="s">
        <v>737</v>
      </c>
      <c r="J17" s="557" t="s">
        <v>738</v>
      </c>
      <c r="K17" s="557" t="s">
        <v>882</v>
      </c>
    </row>
    <row r="18" spans="1:12" s="490" customFormat="1">
      <c r="A18" s="647">
        <v>3</v>
      </c>
      <c r="B18" s="560" t="s">
        <v>507</v>
      </c>
      <c r="C18" s="560"/>
      <c r="D18" s="989"/>
      <c r="E18" s="654">
        <f>IF(D$39=0,0,D18/D$39)</f>
        <v>0</v>
      </c>
      <c r="F18" s="1075">
        <f>IF(F$12=0,0,E18*F$12)</f>
        <v>0</v>
      </c>
      <c r="G18" s="989"/>
      <c r="H18" s="657">
        <f t="shared" ref="H18:H37" si="0">+G18-F18</f>
        <v>0</v>
      </c>
      <c r="I18" s="658">
        <v>0</v>
      </c>
      <c r="J18" s="1077">
        <f>(H18+I18)*((J$41/12)*24)</f>
        <v>0</v>
      </c>
      <c r="K18" s="1078">
        <f>+H18+J18+I18</f>
        <v>0</v>
      </c>
    </row>
    <row r="19" spans="1:12" s="490" customFormat="1">
      <c r="A19" s="647"/>
      <c r="B19" s="584"/>
      <c r="C19" s="584"/>
      <c r="D19" s="990"/>
      <c r="E19" s="660">
        <f t="shared" ref="E19:E37" si="1">IF(D$39=0,0,D19/D$39)</f>
        <v>0</v>
      </c>
      <c r="F19" s="1075">
        <f t="shared" ref="F19:F37" si="2">IF(F$12=0,0,E19*F$12)</f>
        <v>0</v>
      </c>
      <c r="G19" s="990"/>
      <c r="H19" s="660">
        <f t="shared" si="0"/>
        <v>0</v>
      </c>
      <c r="I19" s="662">
        <v>0</v>
      </c>
      <c r="J19" s="1077">
        <f t="shared" ref="J19:J37" si="3">(H19+I19)*((J$41/12)*24)</f>
        <v>0</v>
      </c>
      <c r="K19" s="1078">
        <f t="shared" ref="K19:K37" si="4">+H19+J19+I19</f>
        <v>0</v>
      </c>
    </row>
    <row r="20" spans="1:12" s="490" customFormat="1">
      <c r="A20" s="647" t="s">
        <v>739</v>
      </c>
      <c r="B20" s="991" t="s">
        <v>1109</v>
      </c>
      <c r="C20" s="978" t="s">
        <v>1099</v>
      </c>
      <c r="D20" s="990">
        <v>0</v>
      </c>
      <c r="E20" s="660">
        <f t="shared" si="1"/>
        <v>0</v>
      </c>
      <c r="F20" s="1075">
        <f t="shared" si="2"/>
        <v>0</v>
      </c>
      <c r="G20" s="990">
        <v>0</v>
      </c>
      <c r="H20" s="660">
        <f t="shared" si="0"/>
        <v>0</v>
      </c>
      <c r="I20" s="990">
        <v>0</v>
      </c>
      <c r="J20" s="1077">
        <f t="shared" si="3"/>
        <v>0</v>
      </c>
      <c r="K20" s="1078">
        <f t="shared" si="4"/>
        <v>0</v>
      </c>
    </row>
    <row r="21" spans="1:12" s="490" customFormat="1">
      <c r="A21" s="647"/>
      <c r="B21" s="991"/>
      <c r="C21" s="584"/>
      <c r="D21" s="990"/>
      <c r="E21" s="660">
        <f t="shared" si="1"/>
        <v>0</v>
      </c>
      <c r="F21" s="1075">
        <f t="shared" si="2"/>
        <v>0</v>
      </c>
      <c r="G21" s="990"/>
      <c r="H21" s="660">
        <f t="shared" si="0"/>
        <v>0</v>
      </c>
      <c r="I21" s="990">
        <v>0</v>
      </c>
      <c r="J21" s="1077">
        <f t="shared" si="3"/>
        <v>0</v>
      </c>
      <c r="K21" s="1078">
        <f t="shared" si="4"/>
        <v>0</v>
      </c>
    </row>
    <row r="22" spans="1:12" s="490" customFormat="1">
      <c r="A22" s="647" t="s">
        <v>740</v>
      </c>
      <c r="B22" s="991"/>
      <c r="C22" s="584"/>
      <c r="D22" s="990">
        <v>0</v>
      </c>
      <c r="E22" s="660">
        <f t="shared" si="1"/>
        <v>0</v>
      </c>
      <c r="F22" s="1075">
        <f t="shared" si="2"/>
        <v>0</v>
      </c>
      <c r="G22" s="990">
        <v>0</v>
      </c>
      <c r="H22" s="660">
        <f t="shared" si="0"/>
        <v>0</v>
      </c>
      <c r="I22" s="990">
        <v>0</v>
      </c>
      <c r="J22" s="1077">
        <f t="shared" si="3"/>
        <v>0</v>
      </c>
      <c r="K22" s="1078">
        <f t="shared" si="4"/>
        <v>0</v>
      </c>
    </row>
    <row r="23" spans="1:12" s="490" customFormat="1">
      <c r="A23" s="647"/>
      <c r="B23" s="992"/>
      <c r="C23" s="584"/>
      <c r="D23" s="990"/>
      <c r="E23" s="660">
        <f t="shared" si="1"/>
        <v>0</v>
      </c>
      <c r="F23" s="1075">
        <f t="shared" si="2"/>
        <v>0</v>
      </c>
      <c r="G23" s="990"/>
      <c r="H23" s="660">
        <f t="shared" si="0"/>
        <v>0</v>
      </c>
      <c r="I23" s="990">
        <v>0</v>
      </c>
      <c r="J23" s="1077">
        <f t="shared" si="3"/>
        <v>0</v>
      </c>
      <c r="K23" s="1078">
        <f t="shared" si="4"/>
        <v>0</v>
      </c>
    </row>
    <row r="24" spans="1:12" s="490" customFormat="1">
      <c r="A24" s="647" t="s">
        <v>741</v>
      </c>
      <c r="B24" s="991" t="s">
        <v>1100</v>
      </c>
      <c r="C24" s="982" t="s">
        <v>1101</v>
      </c>
      <c r="D24" s="990">
        <v>0</v>
      </c>
      <c r="E24" s="660">
        <f t="shared" si="1"/>
        <v>0</v>
      </c>
      <c r="F24" s="1075">
        <f t="shared" si="2"/>
        <v>0</v>
      </c>
      <c r="G24" s="990">
        <v>0</v>
      </c>
      <c r="H24" s="660">
        <f t="shared" si="0"/>
        <v>0</v>
      </c>
      <c r="I24" s="990">
        <v>0</v>
      </c>
      <c r="J24" s="1077">
        <f t="shared" si="3"/>
        <v>0</v>
      </c>
      <c r="K24" s="1078">
        <f t="shared" si="4"/>
        <v>0</v>
      </c>
    </row>
    <row r="25" spans="1:12">
      <c r="A25" s="647"/>
      <c r="B25" s="992"/>
      <c r="C25" s="584"/>
      <c r="D25" s="990"/>
      <c r="E25" s="660">
        <f t="shared" si="1"/>
        <v>0</v>
      </c>
      <c r="F25" s="1075">
        <f t="shared" si="2"/>
        <v>0</v>
      </c>
      <c r="G25" s="990"/>
      <c r="H25" s="660">
        <f t="shared" si="0"/>
        <v>0</v>
      </c>
      <c r="I25" s="990">
        <v>0</v>
      </c>
      <c r="J25" s="1077">
        <f t="shared" si="3"/>
        <v>0</v>
      </c>
      <c r="K25" s="1078">
        <f t="shared" si="4"/>
        <v>0</v>
      </c>
      <c r="L25" s="490"/>
    </row>
    <row r="26" spans="1:12">
      <c r="A26" s="647" t="s">
        <v>1110</v>
      </c>
      <c r="B26" s="991" t="s">
        <v>1102</v>
      </c>
      <c r="C26" s="982" t="s">
        <v>1135</v>
      </c>
      <c r="D26" s="990">
        <v>2581636.3098495621</v>
      </c>
      <c r="E26" s="660">
        <f t="shared" si="1"/>
        <v>0.83237078498295181</v>
      </c>
      <c r="F26" s="1075">
        <f>IF(F$12=0,0,E26*F$12)</f>
        <v>2641423.7610625355</v>
      </c>
      <c r="G26" s="990">
        <v>2345655.6983371032</v>
      </c>
      <c r="H26" s="1104">
        <f t="shared" si="0"/>
        <v>-295768.06272543222</v>
      </c>
      <c r="I26" s="990">
        <v>0</v>
      </c>
      <c r="J26" s="1077">
        <f t="shared" si="3"/>
        <v>-49080.597380266016</v>
      </c>
      <c r="K26" s="1078">
        <f t="shared" si="4"/>
        <v>-344848.66010569822</v>
      </c>
      <c r="L26" s="490"/>
    </row>
    <row r="27" spans="1:12">
      <c r="A27" s="647"/>
      <c r="B27" s="992"/>
      <c r="C27" s="584"/>
      <c r="D27" s="990"/>
      <c r="E27" s="660">
        <f t="shared" si="1"/>
        <v>0</v>
      </c>
      <c r="F27" s="1075">
        <v>0</v>
      </c>
      <c r="G27" s="990"/>
      <c r="H27" s="660">
        <f t="shared" si="0"/>
        <v>0</v>
      </c>
      <c r="I27" s="662">
        <v>0</v>
      </c>
      <c r="J27" s="1077">
        <f t="shared" si="3"/>
        <v>0</v>
      </c>
      <c r="K27" s="1078">
        <f t="shared" si="4"/>
        <v>0</v>
      </c>
      <c r="L27" s="490"/>
    </row>
    <row r="28" spans="1:12" ht="12.75" customHeight="1">
      <c r="A28" s="647" t="s">
        <v>1111</v>
      </c>
      <c r="B28" s="991" t="s">
        <v>1104</v>
      </c>
      <c r="C28" s="584" t="s">
        <v>1105</v>
      </c>
      <c r="D28" s="990">
        <v>519909.7275962836</v>
      </c>
      <c r="E28" s="660">
        <f t="shared" si="1"/>
        <v>0.16762921501704825</v>
      </c>
      <c r="F28" s="1075">
        <f>IF(F$12=0,0,E28*F$12)</f>
        <v>531950.18323878443</v>
      </c>
      <c r="G28" s="990">
        <v>472386.14149650634</v>
      </c>
      <c r="H28" s="1104">
        <f t="shared" si="0"/>
        <v>-59564.041742278088</v>
      </c>
      <c r="I28" s="662">
        <v>0</v>
      </c>
      <c r="J28" s="1077">
        <f t="shared" si="3"/>
        <v>-9884.2272696900345</v>
      </c>
      <c r="K28" s="1078">
        <f t="shared" si="4"/>
        <v>-69448.269011968121</v>
      </c>
      <c r="L28" s="490"/>
    </row>
    <row r="29" spans="1:12">
      <c r="A29" s="647"/>
      <c r="B29" s="584"/>
      <c r="C29" s="584"/>
      <c r="D29" s="990"/>
      <c r="E29" s="660">
        <f t="shared" si="1"/>
        <v>0</v>
      </c>
      <c r="F29" s="1075">
        <f t="shared" si="2"/>
        <v>0</v>
      </c>
      <c r="G29" s="990"/>
      <c r="H29" s="660">
        <f t="shared" si="0"/>
        <v>0</v>
      </c>
      <c r="I29" s="662">
        <v>0</v>
      </c>
      <c r="J29" s="1077">
        <f t="shared" si="3"/>
        <v>0</v>
      </c>
      <c r="K29" s="1078">
        <f t="shared" si="4"/>
        <v>0</v>
      </c>
      <c r="L29" s="490"/>
    </row>
    <row r="30" spans="1:12">
      <c r="A30" s="647"/>
      <c r="B30" s="584" t="s">
        <v>1136</v>
      </c>
      <c r="C30" s="584" t="s">
        <v>1099</v>
      </c>
      <c r="D30" s="990"/>
      <c r="E30" s="660">
        <f t="shared" si="1"/>
        <v>0</v>
      </c>
      <c r="F30" s="1075">
        <f t="shared" si="2"/>
        <v>0</v>
      </c>
      <c r="G30" s="990"/>
      <c r="H30" s="660">
        <f t="shared" si="0"/>
        <v>0</v>
      </c>
      <c r="I30" s="662">
        <v>0</v>
      </c>
      <c r="J30" s="1077">
        <f t="shared" si="3"/>
        <v>0</v>
      </c>
      <c r="K30" s="1078">
        <v>0</v>
      </c>
      <c r="L30" s="490"/>
    </row>
    <row r="31" spans="1:12">
      <c r="A31" s="647"/>
      <c r="B31" s="584" t="s">
        <v>1137</v>
      </c>
      <c r="C31" s="584" t="s">
        <v>1101</v>
      </c>
      <c r="D31" s="990"/>
      <c r="E31" s="660">
        <f t="shared" si="1"/>
        <v>0</v>
      </c>
      <c r="F31" s="1075">
        <f t="shared" si="2"/>
        <v>0</v>
      </c>
      <c r="G31" s="990"/>
      <c r="H31" s="660">
        <f t="shared" si="0"/>
        <v>0</v>
      </c>
      <c r="I31" s="662">
        <v>0</v>
      </c>
      <c r="J31" s="1077">
        <f t="shared" si="3"/>
        <v>0</v>
      </c>
      <c r="K31" s="1078">
        <v>0</v>
      </c>
      <c r="L31" s="490"/>
    </row>
    <row r="32" spans="1:12">
      <c r="A32" s="647"/>
      <c r="B32" s="584"/>
      <c r="C32" s="584"/>
      <c r="D32" s="990"/>
      <c r="E32" s="660">
        <f t="shared" si="1"/>
        <v>0</v>
      </c>
      <c r="F32" s="1075">
        <f t="shared" si="2"/>
        <v>0</v>
      </c>
      <c r="G32" s="990"/>
      <c r="H32" s="660">
        <f t="shared" si="0"/>
        <v>0</v>
      </c>
      <c r="I32" s="662">
        <v>0</v>
      </c>
      <c r="J32" s="1077">
        <f t="shared" si="3"/>
        <v>0</v>
      </c>
      <c r="K32" s="1078">
        <f t="shared" si="4"/>
        <v>0</v>
      </c>
      <c r="L32" s="490"/>
    </row>
    <row r="33" spans="1:12">
      <c r="A33" s="647"/>
      <c r="B33" s="584"/>
      <c r="C33" s="584"/>
      <c r="D33" s="990"/>
      <c r="E33" s="660">
        <f t="shared" si="1"/>
        <v>0</v>
      </c>
      <c r="F33" s="1075">
        <f t="shared" si="2"/>
        <v>0</v>
      </c>
      <c r="G33" s="990"/>
      <c r="H33" s="660">
        <f t="shared" si="0"/>
        <v>0</v>
      </c>
      <c r="I33" s="662">
        <v>0</v>
      </c>
      <c r="J33" s="1077">
        <f t="shared" si="3"/>
        <v>0</v>
      </c>
      <c r="K33" s="1078">
        <f t="shared" si="4"/>
        <v>0</v>
      </c>
      <c r="L33" s="490"/>
    </row>
    <row r="34" spans="1:12">
      <c r="A34" s="647"/>
      <c r="B34" s="584"/>
      <c r="C34" s="584"/>
      <c r="D34" s="990"/>
      <c r="E34" s="660">
        <f t="shared" si="1"/>
        <v>0</v>
      </c>
      <c r="F34" s="1075">
        <f t="shared" si="2"/>
        <v>0</v>
      </c>
      <c r="G34" s="990"/>
      <c r="H34" s="660">
        <f t="shared" si="0"/>
        <v>0</v>
      </c>
      <c r="I34" s="662">
        <v>0</v>
      </c>
      <c r="J34" s="1077">
        <f t="shared" si="3"/>
        <v>0</v>
      </c>
      <c r="K34" s="1078">
        <f t="shared" si="4"/>
        <v>0</v>
      </c>
      <c r="L34" s="490"/>
    </row>
    <row r="35" spans="1:12" ht="13.5" customHeight="1">
      <c r="A35" s="647"/>
      <c r="B35" s="584"/>
      <c r="C35" s="584"/>
      <c r="D35" s="990"/>
      <c r="E35" s="660">
        <f t="shared" si="1"/>
        <v>0</v>
      </c>
      <c r="F35" s="1075">
        <f t="shared" si="2"/>
        <v>0</v>
      </c>
      <c r="G35" s="990"/>
      <c r="H35" s="660">
        <f t="shared" si="0"/>
        <v>0</v>
      </c>
      <c r="I35" s="662">
        <v>0</v>
      </c>
      <c r="J35" s="1077">
        <f t="shared" si="3"/>
        <v>0</v>
      </c>
      <c r="K35" s="1078">
        <f t="shared" si="4"/>
        <v>0</v>
      </c>
      <c r="L35" s="490"/>
    </row>
    <row r="36" spans="1:12" ht="13.5" customHeight="1">
      <c r="A36" s="647"/>
      <c r="B36" s="584"/>
      <c r="C36" s="584"/>
      <c r="D36" s="990"/>
      <c r="E36" s="660">
        <f t="shared" si="1"/>
        <v>0</v>
      </c>
      <c r="F36" s="1075">
        <f t="shared" si="2"/>
        <v>0</v>
      </c>
      <c r="G36" s="990"/>
      <c r="H36" s="660">
        <f t="shared" si="0"/>
        <v>0</v>
      </c>
      <c r="I36" s="662">
        <v>0</v>
      </c>
      <c r="J36" s="1077">
        <f t="shared" si="3"/>
        <v>0</v>
      </c>
      <c r="K36" s="1078">
        <f t="shared" si="4"/>
        <v>0</v>
      </c>
      <c r="L36" s="490"/>
    </row>
    <row r="37" spans="1:12">
      <c r="A37" s="647"/>
      <c r="B37" s="584"/>
      <c r="C37" s="584"/>
      <c r="D37" s="990"/>
      <c r="E37" s="660">
        <f t="shared" si="1"/>
        <v>0</v>
      </c>
      <c r="F37" s="1075">
        <f t="shared" si="2"/>
        <v>0</v>
      </c>
      <c r="G37" s="990"/>
      <c r="H37" s="660">
        <f t="shared" si="0"/>
        <v>0</v>
      </c>
      <c r="I37" s="662">
        <v>0</v>
      </c>
      <c r="J37" s="1077">
        <f t="shared" si="3"/>
        <v>0</v>
      </c>
      <c r="K37" s="1078">
        <f t="shared" si="4"/>
        <v>0</v>
      </c>
      <c r="L37" s="490"/>
    </row>
    <row r="38" spans="1:12">
      <c r="A38" s="647"/>
      <c r="B38" s="563"/>
      <c r="C38" s="563"/>
      <c r="D38" s="663"/>
      <c r="E38" s="664"/>
      <c r="F38" s="1076"/>
      <c r="G38" s="565"/>
      <c r="H38" s="563"/>
      <c r="I38" s="563"/>
      <c r="J38" s="1079"/>
      <c r="K38" s="1079"/>
    </row>
    <row r="39" spans="1:12">
      <c r="A39" s="647">
        <v>4</v>
      </c>
      <c r="B39" s="324" t="s">
        <v>687</v>
      </c>
      <c r="C39" s="324"/>
      <c r="D39" s="1007">
        <f t="shared" ref="D39:F39" si="5">SUM(D18:D38)</f>
        <v>3101546.0374458455</v>
      </c>
      <c r="E39" s="1007">
        <f t="shared" si="5"/>
        <v>1</v>
      </c>
      <c r="F39" s="1007">
        <f t="shared" si="5"/>
        <v>3173373.9443013198</v>
      </c>
      <c r="G39" s="1007">
        <f>SUM(G18:G38)</f>
        <v>2818041.8398336098</v>
      </c>
      <c r="H39" s="1007">
        <f>SUM(H18:H38)</f>
        <v>-355332.10446771031</v>
      </c>
      <c r="I39" s="1007"/>
      <c r="J39" s="1007">
        <f>SUM(J18:J38)</f>
        <v>-58964.824649956048</v>
      </c>
      <c r="K39" s="1007">
        <f>SUM(K18:K38)</f>
        <v>-414296.92911766632</v>
      </c>
    </row>
    <row r="40" spans="1:12">
      <c r="A40" s="647"/>
      <c r="B40" s="324"/>
      <c r="C40" s="324"/>
      <c r="D40" s="665"/>
      <c r="E40" s="665"/>
      <c r="F40" s="665"/>
      <c r="G40" s="665"/>
      <c r="H40" s="665"/>
      <c r="I40" s="665"/>
      <c r="J40" s="665"/>
      <c r="K40" s="665"/>
    </row>
    <row r="41" spans="1:12">
      <c r="A41" s="647"/>
      <c r="B41" s="324"/>
      <c r="C41" s="324"/>
      <c r="D41" s="665"/>
      <c r="E41" s="665"/>
      <c r="F41" s="665"/>
      <c r="G41" s="665" t="s">
        <v>638</v>
      </c>
      <c r="H41" s="665"/>
      <c r="I41" s="665"/>
      <c r="J41" s="1103">
        <f>'6-True-Up Interest'!H15*12</f>
        <v>8.2971428571428585E-2</v>
      </c>
      <c r="K41" s="665"/>
    </row>
    <row r="42" spans="1:12">
      <c r="A42" s="647"/>
      <c r="B42" s="324"/>
      <c r="C42" s="324"/>
      <c r="D42" s="665"/>
      <c r="E42" s="665"/>
      <c r="F42" s="665"/>
      <c r="G42" s="665" t="s">
        <v>639</v>
      </c>
      <c r="H42" s="665"/>
      <c r="I42" s="665"/>
      <c r="J42" s="1007">
        <f>+J39</f>
        <v>-58964.824649956048</v>
      </c>
      <c r="K42" s="665"/>
    </row>
    <row r="43" spans="1:12">
      <c r="A43" s="647"/>
      <c r="B43" s="324" t="s">
        <v>274</v>
      </c>
      <c r="C43" s="324"/>
      <c r="D43" s="324"/>
      <c r="E43" s="324"/>
      <c r="F43" s="324"/>
      <c r="G43" s="324"/>
      <c r="H43" s="324"/>
      <c r="I43" s="324"/>
      <c r="J43" s="324"/>
      <c r="K43" s="324"/>
      <c r="L43" s="324"/>
    </row>
    <row r="44" spans="1:12">
      <c r="A44" s="647"/>
      <c r="B44" s="324" t="s">
        <v>877</v>
      </c>
      <c r="C44" s="324"/>
      <c r="D44" s="324"/>
      <c r="E44" s="324"/>
      <c r="F44" s="324"/>
      <c r="G44" s="324"/>
      <c r="H44" s="324"/>
      <c r="I44" s="324"/>
      <c r="J44" s="324"/>
      <c r="K44" s="324"/>
      <c r="L44" s="324"/>
    </row>
    <row r="45" spans="1:12">
      <c r="A45" s="647"/>
      <c r="B45" s="326" t="s">
        <v>933</v>
      </c>
      <c r="C45" s="324"/>
      <c r="D45" s="324"/>
      <c r="E45" s="324"/>
      <c r="F45" s="324"/>
      <c r="G45" s="324"/>
      <c r="H45" s="324"/>
      <c r="I45" s="324"/>
      <c r="J45" s="324"/>
      <c r="K45" s="324"/>
      <c r="L45" s="324"/>
    </row>
    <row r="46" spans="1:12">
      <c r="A46" s="647"/>
      <c r="B46" s="324" t="s">
        <v>883</v>
      </c>
      <c r="C46" s="324"/>
      <c r="D46" s="324"/>
      <c r="E46" s="324"/>
      <c r="F46" s="324"/>
      <c r="G46" s="324"/>
      <c r="H46" s="324"/>
      <c r="I46" s="324"/>
      <c r="J46" s="324"/>
      <c r="K46" s="324"/>
      <c r="L46" s="324"/>
    </row>
    <row r="47" spans="1:12">
      <c r="A47" s="647"/>
      <c r="B47" s="25" t="s">
        <v>884</v>
      </c>
      <c r="C47" s="324"/>
      <c r="D47" s="324"/>
      <c r="E47" s="324"/>
      <c r="F47" s="324"/>
      <c r="G47" s="324"/>
      <c r="H47" s="324"/>
      <c r="I47" s="324"/>
      <c r="J47" s="324"/>
      <c r="K47" s="324"/>
      <c r="L47" s="324"/>
    </row>
    <row r="48" spans="1:12">
      <c r="A48" s="647"/>
      <c r="B48" s="324" t="s">
        <v>853</v>
      </c>
      <c r="C48" s="324"/>
      <c r="D48" s="324"/>
      <c r="E48" s="324"/>
      <c r="F48" s="324"/>
      <c r="G48" s="324"/>
      <c r="H48" s="324"/>
      <c r="I48" s="324"/>
      <c r="J48" s="324"/>
      <c r="K48" s="324"/>
      <c r="L48" s="324"/>
    </row>
    <row r="49" spans="1:12">
      <c r="A49" s="647"/>
      <c r="B49" s="566" t="s">
        <v>885</v>
      </c>
      <c r="C49" s="324"/>
      <c r="D49" s="324"/>
      <c r="E49" s="324"/>
      <c r="F49" s="324"/>
      <c r="G49" s="324"/>
      <c r="H49" s="324"/>
      <c r="I49" s="324"/>
      <c r="J49" s="324"/>
      <c r="K49" s="324"/>
      <c r="L49" s="324"/>
    </row>
    <row r="50" spans="1:12">
      <c r="A50" s="647"/>
      <c r="B50" s="324"/>
      <c r="C50" s="324"/>
      <c r="D50" s="324"/>
      <c r="E50" s="324"/>
      <c r="F50" s="324"/>
      <c r="G50" s="324"/>
      <c r="H50" s="324"/>
      <c r="I50" s="324"/>
      <c r="J50" s="324"/>
      <c r="K50" s="324"/>
      <c r="L50" s="324"/>
    </row>
    <row r="51" spans="1:12">
      <c r="A51" s="647"/>
      <c r="J51" s="324"/>
      <c r="K51" s="324"/>
      <c r="L51" s="324"/>
    </row>
    <row r="52" spans="1:12">
      <c r="A52" s="647"/>
      <c r="C52" s="324"/>
      <c r="D52" s="324"/>
      <c r="E52" s="324"/>
      <c r="F52" s="324"/>
      <c r="G52" s="324"/>
      <c r="H52" s="326"/>
      <c r="I52" s="324"/>
      <c r="J52" s="324"/>
      <c r="K52" s="324"/>
      <c r="L52" s="324"/>
    </row>
    <row r="53" spans="1:12">
      <c r="A53" s="647"/>
      <c r="C53" s="324"/>
      <c r="D53" s="324"/>
      <c r="E53" s="324"/>
      <c r="F53" s="324"/>
      <c r="G53" s="324"/>
      <c r="H53" s="326"/>
      <c r="I53" s="324"/>
      <c r="J53" s="324"/>
      <c r="K53" s="324"/>
      <c r="L53" s="324"/>
    </row>
    <row r="54" spans="1:12">
      <c r="A54" s="647"/>
      <c r="B54" s="567"/>
      <c r="C54" s="567"/>
      <c r="D54" s="27"/>
      <c r="E54" s="27"/>
      <c r="F54" s="27"/>
      <c r="G54" s="27"/>
      <c r="H54" s="27"/>
      <c r="I54" s="567"/>
      <c r="J54" s="567"/>
    </row>
    <row r="55" spans="1:12">
      <c r="A55" s="667" t="s">
        <v>742</v>
      </c>
      <c r="C55" s="567"/>
      <c r="D55" s="27"/>
      <c r="E55" s="27"/>
      <c r="F55" s="27"/>
      <c r="G55" s="27"/>
      <c r="H55" s="27"/>
      <c r="I55" s="567"/>
      <c r="J55" s="567"/>
    </row>
    <row r="56" spans="1:12">
      <c r="A56" s="668"/>
      <c r="B56" s="56" t="s">
        <v>292</v>
      </c>
      <c r="C56" s="569" t="s">
        <v>293</v>
      </c>
      <c r="D56" s="568" t="s">
        <v>294</v>
      </c>
      <c r="E56" s="568" t="s">
        <v>295</v>
      </c>
      <c r="F56" s="56"/>
      <c r="J56" s="567"/>
    </row>
    <row r="57" spans="1:12">
      <c r="A57" s="668"/>
      <c r="B57" s="570" t="str">
        <f>+A55</f>
        <v>Prior Period Adjustment</v>
      </c>
      <c r="C57" s="571" t="s">
        <v>19</v>
      </c>
      <c r="D57" s="572" t="s">
        <v>502</v>
      </c>
      <c r="E57" s="572" t="s">
        <v>21</v>
      </c>
      <c r="J57" s="567"/>
    </row>
    <row r="58" spans="1:12">
      <c r="A58" s="668"/>
      <c r="B58" s="573" t="s">
        <v>743</v>
      </c>
      <c r="C58" s="574" t="s">
        <v>640</v>
      </c>
      <c r="D58" s="574" t="s">
        <v>600</v>
      </c>
      <c r="E58" s="574" t="s">
        <v>641</v>
      </c>
      <c r="J58" s="567"/>
    </row>
    <row r="59" spans="1:12">
      <c r="A59" s="668" t="s">
        <v>216</v>
      </c>
      <c r="B59" s="575"/>
      <c r="C59" s="1081"/>
      <c r="D59" s="1081"/>
      <c r="E59" s="577">
        <f>+C59+D59</f>
        <v>0</v>
      </c>
      <c r="J59" s="567"/>
    </row>
    <row r="60" spans="1:12">
      <c r="A60" s="668"/>
      <c r="B60" s="578"/>
      <c r="C60" s="51"/>
      <c r="D60" s="51"/>
      <c r="E60" s="453"/>
      <c r="J60" s="567"/>
    </row>
    <row r="61" spans="1:12">
      <c r="A61" s="668"/>
      <c r="C61" s="567"/>
      <c r="D61" s="567"/>
      <c r="E61" s="567"/>
      <c r="F61" s="567"/>
      <c r="G61" s="567"/>
      <c r="H61" s="18"/>
      <c r="J61" s="567"/>
    </row>
    <row r="62" spans="1:12" ht="66" customHeight="1">
      <c r="A62" s="668"/>
      <c r="C62" s="637"/>
      <c r="D62" s="579"/>
      <c r="E62" s="579"/>
      <c r="F62" s="579"/>
      <c r="G62" s="579"/>
      <c r="H62" s="579"/>
      <c r="I62" s="579"/>
      <c r="J62" s="567"/>
    </row>
    <row r="63" spans="1:12" ht="56.25" customHeight="1">
      <c r="A63" s="669" t="s">
        <v>274</v>
      </c>
      <c r="B63" s="124" t="s">
        <v>75</v>
      </c>
      <c r="C63" s="1200" t="s">
        <v>890</v>
      </c>
      <c r="D63" s="1200"/>
      <c r="E63" s="1200"/>
      <c r="F63" s="1200"/>
      <c r="G63" s="1200"/>
      <c r="H63" s="1200"/>
      <c r="I63" s="1200"/>
      <c r="J63" s="1200"/>
    </row>
    <row r="64" spans="1:12" ht="27" customHeight="1">
      <c r="A64" s="668"/>
      <c r="B64" s="546" t="s">
        <v>76</v>
      </c>
      <c r="C64" s="1195" t="s">
        <v>744</v>
      </c>
      <c r="D64" s="1195"/>
      <c r="E64" s="1195"/>
      <c r="F64" s="1195"/>
      <c r="G64" s="1195"/>
      <c r="H64" s="1195"/>
      <c r="I64" s="1195"/>
      <c r="J64" s="567"/>
    </row>
    <row r="68" ht="24" customHeight="1"/>
  </sheetData>
  <mergeCells count="4">
    <mergeCell ref="C64:I64"/>
    <mergeCell ref="D10:E10"/>
    <mergeCell ref="D11:E11"/>
    <mergeCell ref="C63:J63"/>
  </mergeCells>
  <phoneticPr fontId="0" type="noConversion"/>
  <pageMargins left="0.25" right="0.25" top="0.75" bottom="0.75" header="0.3" footer="0.3"/>
  <pageSetup scale="54"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77"/>
  <sheetViews>
    <sheetView zoomScaleNormal="100" workbookViewId="0"/>
  </sheetViews>
  <sheetFormatPr defaultColWidth="8.88671875" defaultRowHeight="12.75"/>
  <cols>
    <col min="1" max="1" width="4.88671875" style="13" customWidth="1"/>
    <col min="2" max="2" width="29" style="15" bestFit="1" customWidth="1"/>
    <col min="3" max="3" width="20" style="15" customWidth="1"/>
    <col min="4" max="4" width="19.21875" style="15" customWidth="1"/>
    <col min="5" max="5" width="16" style="15" customWidth="1"/>
    <col min="6" max="6" width="18.6640625" style="15" customWidth="1"/>
    <col min="7" max="7" width="21.33203125" style="15" customWidth="1"/>
    <col min="8" max="8" width="18" style="15" customWidth="1"/>
    <col min="9" max="9" width="20.77734375" style="15" customWidth="1"/>
    <col min="10" max="10" width="25.21875" style="15" customWidth="1"/>
    <col min="11" max="14" width="11.77734375" style="15" customWidth="1"/>
    <col min="15" max="16384" width="8.88671875" style="15"/>
  </cols>
  <sheetData>
    <row r="1" spans="1:12">
      <c r="C1" s="1"/>
      <c r="D1" s="1"/>
      <c r="E1" s="1"/>
      <c r="G1" s="20" t="s">
        <v>283</v>
      </c>
      <c r="H1" s="1"/>
      <c r="I1" s="1"/>
      <c r="J1" s="7" t="s">
        <v>945</v>
      </c>
    </row>
    <row r="2" spans="1:12">
      <c r="A2" s="371"/>
      <c r="C2" s="363"/>
      <c r="D2" s="1"/>
      <c r="E2" s="1"/>
      <c r="F2" s="1"/>
      <c r="G2" s="414" t="s">
        <v>415</v>
      </c>
      <c r="H2" s="1"/>
      <c r="I2" s="1"/>
      <c r="J2" s="1"/>
      <c r="L2" s="364"/>
    </row>
    <row r="3" spans="1:12">
      <c r="A3" s="371"/>
      <c r="C3" s="1"/>
      <c r="D3" s="1"/>
      <c r="E3" s="1"/>
      <c r="F3" s="1"/>
      <c r="G3" s="294" t="str">
        <f>+'Attachment H'!D5</f>
        <v>Gridliance High Plains LLC</v>
      </c>
      <c r="H3" s="1"/>
      <c r="I3" s="1"/>
      <c r="J3" s="1"/>
    </row>
    <row r="4" spans="1:12">
      <c r="A4" s="371"/>
      <c r="C4" s="1"/>
      <c r="D4" s="1"/>
      <c r="E4" s="1"/>
      <c r="F4" s="1"/>
      <c r="G4" s="1"/>
      <c r="H4" s="1"/>
      <c r="I4" s="1"/>
      <c r="J4" s="1"/>
    </row>
    <row r="5" spans="1:12">
      <c r="A5" s="371"/>
      <c r="B5" s="2"/>
      <c r="C5" s="2"/>
      <c r="D5" s="2"/>
      <c r="E5" s="2"/>
      <c r="F5" s="2"/>
      <c r="G5" s="2"/>
      <c r="H5" s="2"/>
      <c r="I5" s="2"/>
      <c r="J5" s="2"/>
    </row>
    <row r="6" spans="1:12">
      <c r="A6" s="371"/>
      <c r="B6" s="2"/>
      <c r="C6" s="1203" t="s">
        <v>304</v>
      </c>
      <c r="D6" s="1203"/>
      <c r="E6" s="11" t="s">
        <v>306</v>
      </c>
      <c r="F6" s="11" t="s">
        <v>307</v>
      </c>
      <c r="G6" s="1203" t="s">
        <v>305</v>
      </c>
      <c r="H6" s="1203"/>
      <c r="I6" s="1202" t="s">
        <v>303</v>
      </c>
      <c r="J6" s="1202"/>
    </row>
    <row r="7" spans="1:12" s="12" customFormat="1" ht="25.5">
      <c r="A7" s="372" t="s">
        <v>291</v>
      </c>
      <c r="B7" s="3" t="s">
        <v>252</v>
      </c>
      <c r="C7" s="549" t="s">
        <v>25</v>
      </c>
      <c r="D7" s="549" t="s">
        <v>262</v>
      </c>
      <c r="E7" s="549" t="s">
        <v>745</v>
      </c>
      <c r="F7" s="549" t="s">
        <v>253</v>
      </c>
      <c r="G7" s="549" t="s">
        <v>254</v>
      </c>
      <c r="H7" s="549" t="s">
        <v>255</v>
      </c>
      <c r="I7" s="549" t="s">
        <v>25</v>
      </c>
      <c r="J7" s="3" t="s">
        <v>262</v>
      </c>
    </row>
    <row r="8" spans="1:12" s="14" customFormat="1">
      <c r="A8" s="371"/>
      <c r="B8" s="11" t="s">
        <v>292</v>
      </c>
      <c r="C8" s="11" t="s">
        <v>293</v>
      </c>
      <c r="D8" s="11" t="s">
        <v>294</v>
      </c>
      <c r="E8" s="3" t="s">
        <v>295</v>
      </c>
      <c r="F8" s="3" t="s">
        <v>297</v>
      </c>
      <c r="G8" s="3" t="s">
        <v>296</v>
      </c>
      <c r="H8" s="3" t="s">
        <v>298</v>
      </c>
      <c r="I8" s="4" t="s">
        <v>299</v>
      </c>
      <c r="J8" s="4" t="s">
        <v>300</v>
      </c>
    </row>
    <row r="9" spans="1:12" s="14" customFormat="1">
      <c r="A9" s="640"/>
      <c r="B9" s="624" t="s">
        <v>747</v>
      </c>
      <c r="C9" s="414">
        <v>2</v>
      </c>
      <c r="D9" s="414">
        <v>4</v>
      </c>
      <c r="E9" s="415">
        <v>27</v>
      </c>
      <c r="F9" s="415">
        <v>31</v>
      </c>
      <c r="G9" s="415">
        <v>34</v>
      </c>
      <c r="H9" s="415">
        <v>35</v>
      </c>
      <c r="I9" s="416">
        <v>9</v>
      </c>
      <c r="J9" s="416">
        <v>11</v>
      </c>
    </row>
    <row r="10" spans="1:12" s="14" customFormat="1" ht="25.5">
      <c r="A10" s="371"/>
      <c r="B10" s="11"/>
      <c r="C10" s="489" t="s">
        <v>548</v>
      </c>
      <c r="D10" s="548" t="s">
        <v>594</v>
      </c>
      <c r="E10" s="670" t="s">
        <v>179</v>
      </c>
      <c r="F10" s="489" t="s">
        <v>876</v>
      </c>
      <c r="G10" s="489" t="s">
        <v>552</v>
      </c>
      <c r="H10" s="489" t="s">
        <v>551</v>
      </c>
      <c r="I10" s="489" t="s">
        <v>549</v>
      </c>
      <c r="J10" s="489" t="s">
        <v>550</v>
      </c>
    </row>
    <row r="11" spans="1:12">
      <c r="A11" s="371">
        <v>1</v>
      </c>
      <c r="B11" s="5" t="s">
        <v>289</v>
      </c>
      <c r="C11" s="6">
        <v>18169096.140000001</v>
      </c>
      <c r="D11" s="6">
        <v>3366.2752266028447</v>
      </c>
      <c r="E11" s="6">
        <v>0</v>
      </c>
      <c r="F11" s="6">
        <v>0</v>
      </c>
      <c r="G11" s="6">
        <v>183328.505087381</v>
      </c>
      <c r="H11" s="6">
        <v>0</v>
      </c>
      <c r="I11" s="641">
        <v>2213413.4999999981</v>
      </c>
      <c r="J11" s="6">
        <v>1361.5241224224064</v>
      </c>
    </row>
    <row r="12" spans="1:12">
      <c r="A12" s="371">
        <v>2</v>
      </c>
      <c r="B12" s="5" t="s">
        <v>105</v>
      </c>
      <c r="C12" s="6">
        <v>18169096.140000001</v>
      </c>
      <c r="D12" s="6">
        <v>3366.2752266028447</v>
      </c>
      <c r="E12" s="6">
        <v>0</v>
      </c>
      <c r="F12" s="6">
        <v>0</v>
      </c>
      <c r="G12" s="6">
        <v>183328.505087381</v>
      </c>
      <c r="H12" s="6">
        <v>0</v>
      </c>
      <c r="I12" s="641">
        <v>2246463.4999999981</v>
      </c>
      <c r="J12" s="6">
        <v>1375.0453279159281</v>
      </c>
      <c r="K12" s="767"/>
    </row>
    <row r="13" spans="1:12">
      <c r="A13" s="371">
        <v>3</v>
      </c>
      <c r="B13" s="1" t="s">
        <v>104</v>
      </c>
      <c r="C13" s="6">
        <v>18169096.140000001</v>
      </c>
      <c r="D13" s="6">
        <v>3366.2752266028447</v>
      </c>
      <c r="E13" s="6">
        <v>0</v>
      </c>
      <c r="F13" s="6">
        <v>0</v>
      </c>
      <c r="G13" s="6">
        <v>183328.505087381</v>
      </c>
      <c r="H13" s="6">
        <v>0</v>
      </c>
      <c r="I13" s="641">
        <v>2279513.4999999981</v>
      </c>
      <c r="J13" s="6">
        <v>1388.5665334094494</v>
      </c>
      <c r="K13" s="767"/>
    </row>
    <row r="14" spans="1:12">
      <c r="A14" s="371">
        <v>4</v>
      </c>
      <c r="B14" s="1" t="s">
        <v>256</v>
      </c>
      <c r="C14" s="6">
        <v>18169096.140000001</v>
      </c>
      <c r="D14" s="6">
        <v>3366.2752266028447</v>
      </c>
      <c r="E14" s="6">
        <v>0</v>
      </c>
      <c r="F14" s="6">
        <v>0</v>
      </c>
      <c r="G14" s="6">
        <v>183328.505087381</v>
      </c>
      <c r="H14" s="6">
        <v>0</v>
      </c>
      <c r="I14" s="641">
        <v>2312563.4999999981</v>
      </c>
      <c r="J14" s="6">
        <v>1402.0877389029708</v>
      </c>
      <c r="K14" s="767"/>
    </row>
    <row r="15" spans="1:12">
      <c r="A15" s="371">
        <v>5</v>
      </c>
      <c r="B15" s="1" t="s">
        <v>95</v>
      </c>
      <c r="C15" s="6">
        <v>18169096.140000001</v>
      </c>
      <c r="D15" s="6">
        <v>3366.2752266028447</v>
      </c>
      <c r="E15" s="6">
        <v>0</v>
      </c>
      <c r="F15" s="6">
        <v>0</v>
      </c>
      <c r="G15" s="6">
        <v>183328.505087381</v>
      </c>
      <c r="H15" s="6">
        <v>0</v>
      </c>
      <c r="I15" s="641">
        <v>2345613.4999999981</v>
      </c>
      <c r="J15" s="6">
        <v>1415.6089443964925</v>
      </c>
      <c r="K15" s="767"/>
    </row>
    <row r="16" spans="1:12">
      <c r="A16" s="371">
        <v>6</v>
      </c>
      <c r="B16" s="1" t="s">
        <v>92</v>
      </c>
      <c r="C16" s="6">
        <v>18169096.140000001</v>
      </c>
      <c r="D16" s="6">
        <v>3366.2752266028447</v>
      </c>
      <c r="E16" s="6">
        <v>0</v>
      </c>
      <c r="F16" s="6">
        <v>0</v>
      </c>
      <c r="G16" s="6">
        <v>183328.505087381</v>
      </c>
      <c r="H16" s="6">
        <v>0</v>
      </c>
      <c r="I16" s="641">
        <v>2378663.4999999981</v>
      </c>
      <c r="J16" s="6">
        <v>1429.1301498900139</v>
      </c>
      <c r="K16" s="767"/>
    </row>
    <row r="17" spans="1:11">
      <c r="A17" s="371">
        <v>7</v>
      </c>
      <c r="B17" s="1" t="s">
        <v>145</v>
      </c>
      <c r="C17" s="6">
        <v>18169096.140000001</v>
      </c>
      <c r="D17" s="6">
        <v>3366.2752266028447</v>
      </c>
      <c r="E17" s="6">
        <v>0</v>
      </c>
      <c r="F17" s="6">
        <v>0</v>
      </c>
      <c r="G17" s="6">
        <v>183328.505087381</v>
      </c>
      <c r="H17" s="6">
        <v>0</v>
      </c>
      <c r="I17" s="641">
        <v>2411713.4999999981</v>
      </c>
      <c r="J17" s="6">
        <v>1442.6513553835352</v>
      </c>
      <c r="K17" s="767"/>
    </row>
    <row r="18" spans="1:11">
      <c r="A18" s="371">
        <v>8</v>
      </c>
      <c r="B18" s="1" t="s">
        <v>102</v>
      </c>
      <c r="C18" s="6">
        <v>18169096.140000001</v>
      </c>
      <c r="D18" s="6">
        <v>3366.2752266028447</v>
      </c>
      <c r="E18" s="6">
        <v>0</v>
      </c>
      <c r="F18" s="6">
        <v>0</v>
      </c>
      <c r="G18" s="6">
        <v>183328.505087381</v>
      </c>
      <c r="H18" s="6">
        <v>0</v>
      </c>
      <c r="I18" s="641">
        <v>2444763.4999999981</v>
      </c>
      <c r="J18" s="6">
        <v>1456.1725608770569</v>
      </c>
      <c r="K18" s="767"/>
    </row>
    <row r="19" spans="1:11">
      <c r="A19" s="371">
        <v>9</v>
      </c>
      <c r="B19" s="1" t="s">
        <v>257</v>
      </c>
      <c r="C19" s="6">
        <v>18169096.140000001</v>
      </c>
      <c r="D19" s="6">
        <v>3366.2752266028447</v>
      </c>
      <c r="E19" s="6">
        <v>0</v>
      </c>
      <c r="F19" s="6">
        <v>0</v>
      </c>
      <c r="G19" s="6">
        <v>183328.505087381</v>
      </c>
      <c r="H19" s="6">
        <v>0</v>
      </c>
      <c r="I19" s="641">
        <v>2477813.4999999981</v>
      </c>
      <c r="J19" s="6">
        <v>1469.6937663705783</v>
      </c>
      <c r="K19" s="767"/>
    </row>
    <row r="20" spans="1:11">
      <c r="A20" s="371">
        <v>10</v>
      </c>
      <c r="B20" s="1" t="s">
        <v>100</v>
      </c>
      <c r="C20" s="6">
        <v>18169096.140000001</v>
      </c>
      <c r="D20" s="6">
        <v>3366.2752266028447</v>
      </c>
      <c r="E20" s="6">
        <v>0</v>
      </c>
      <c r="F20" s="6">
        <v>0</v>
      </c>
      <c r="G20" s="6">
        <v>183328.505087381</v>
      </c>
      <c r="H20" s="6">
        <v>0</v>
      </c>
      <c r="I20" s="641">
        <v>2510863.4999999981</v>
      </c>
      <c r="J20" s="6">
        <v>1483.2149718640997</v>
      </c>
      <c r="K20" s="767"/>
    </row>
    <row r="21" spans="1:11">
      <c r="A21" s="371">
        <v>11</v>
      </c>
      <c r="B21" s="1" t="s">
        <v>106</v>
      </c>
      <c r="C21" s="6">
        <v>18169096.140000001</v>
      </c>
      <c r="D21" s="6">
        <v>3366.2752266028447</v>
      </c>
      <c r="E21" s="6">
        <v>0</v>
      </c>
      <c r="F21" s="6">
        <v>0</v>
      </c>
      <c r="G21" s="6">
        <v>183328.505087381</v>
      </c>
      <c r="H21" s="6">
        <v>0</v>
      </c>
      <c r="I21" s="641">
        <v>2543913.4999999981</v>
      </c>
      <c r="J21" s="6">
        <v>1496.7361773576208</v>
      </c>
      <c r="K21" s="767"/>
    </row>
    <row r="22" spans="1:11">
      <c r="A22" s="371">
        <v>12</v>
      </c>
      <c r="B22" s="1" t="s">
        <v>99</v>
      </c>
      <c r="C22" s="6">
        <v>18169096.140000001</v>
      </c>
      <c r="D22" s="6">
        <v>3366.2752266028447</v>
      </c>
      <c r="E22" s="6">
        <v>0</v>
      </c>
      <c r="F22" s="6">
        <v>0</v>
      </c>
      <c r="G22" s="6">
        <v>183328.505087381</v>
      </c>
      <c r="H22" s="6">
        <v>0</v>
      </c>
      <c r="I22" s="641">
        <v>2576963.4999999981</v>
      </c>
      <c r="J22" s="6">
        <v>1510.2573828511422</v>
      </c>
      <c r="K22" s="767"/>
    </row>
    <row r="23" spans="1:11">
      <c r="A23" s="371">
        <v>13</v>
      </c>
      <c r="B23" s="1" t="s">
        <v>290</v>
      </c>
      <c r="C23" s="6">
        <v>18169096.140000001</v>
      </c>
      <c r="D23" s="6">
        <v>3366.2752266028447</v>
      </c>
      <c r="E23" s="6">
        <v>0</v>
      </c>
      <c r="F23" s="6">
        <v>0</v>
      </c>
      <c r="G23" s="6">
        <v>183328.505087381</v>
      </c>
      <c r="H23" s="6">
        <v>0</v>
      </c>
      <c r="I23" s="993">
        <v>2610013.4999999981</v>
      </c>
      <c r="J23" s="6">
        <v>1523.7785883446634</v>
      </c>
      <c r="K23" s="767"/>
    </row>
    <row r="24" spans="1:11" ht="13.5" thickBot="1">
      <c r="A24" s="371">
        <v>14</v>
      </c>
      <c r="B24" s="7" t="s">
        <v>416</v>
      </c>
      <c r="C24" s="799">
        <f t="shared" ref="C24:H24" si="0">SUM(C11:C23)/13</f>
        <v>18169096.139999993</v>
      </c>
      <c r="D24" s="799">
        <f>SUM(D11:D23)/13</f>
        <v>3366.2752266028451</v>
      </c>
      <c r="E24" s="799">
        <f t="shared" si="0"/>
        <v>0</v>
      </c>
      <c r="F24" s="799">
        <f t="shared" si="0"/>
        <v>0</v>
      </c>
      <c r="G24" s="799">
        <f t="shared" si="0"/>
        <v>183328.50508738103</v>
      </c>
      <c r="H24" s="799">
        <f t="shared" si="0"/>
        <v>0</v>
      </c>
      <c r="I24" s="799">
        <f>SUM(I11:I23)/13</f>
        <v>2411713.4999999991</v>
      </c>
      <c r="J24" s="799">
        <f>SUM(J11:J23)/13</f>
        <v>1442.6513553835352</v>
      </c>
    </row>
    <row r="25" spans="1:11" ht="13.5" thickTop="1">
      <c r="A25" s="371"/>
      <c r="B25" s="1"/>
      <c r="C25" s="9"/>
      <c r="D25" s="16"/>
      <c r="E25" s="16"/>
      <c r="F25" s="16"/>
      <c r="G25" s="9"/>
      <c r="H25" s="9"/>
      <c r="I25" s="9"/>
    </row>
    <row r="26" spans="1:11">
      <c r="A26" s="371"/>
      <c r="B26" s="10"/>
      <c r="C26" s="1202" t="s">
        <v>308</v>
      </c>
      <c r="D26" s="1202"/>
      <c r="E26" s="1202"/>
      <c r="F26" s="1202"/>
      <c r="G26" s="1202"/>
      <c r="H26" s="1202"/>
      <c r="I26" s="1202"/>
    </row>
    <row r="27" spans="1:11" ht="72" customHeight="1">
      <c r="A27" s="371" t="s">
        <v>291</v>
      </c>
      <c r="B27" s="11" t="s">
        <v>252</v>
      </c>
      <c r="C27" s="4" t="s">
        <v>258</v>
      </c>
      <c r="D27" s="4" t="s">
        <v>259</v>
      </c>
      <c r="E27" s="4" t="s">
        <v>624</v>
      </c>
      <c r="F27" s="4" t="s">
        <v>625</v>
      </c>
      <c r="G27" s="4" t="s">
        <v>626</v>
      </c>
      <c r="H27" s="4" t="s">
        <v>746</v>
      </c>
      <c r="I27" s="4" t="s">
        <v>418</v>
      </c>
    </row>
    <row r="28" spans="1:11" s="14" customFormat="1">
      <c r="A28" s="371"/>
      <c r="B28" s="11" t="s">
        <v>292</v>
      </c>
      <c r="C28" s="4" t="s">
        <v>293</v>
      </c>
      <c r="D28" s="4" t="s">
        <v>294</v>
      </c>
      <c r="E28" s="4" t="s">
        <v>295</v>
      </c>
      <c r="F28" s="4" t="s">
        <v>297</v>
      </c>
      <c r="G28" s="4" t="s">
        <v>296</v>
      </c>
      <c r="H28" s="4" t="s">
        <v>298</v>
      </c>
      <c r="I28" s="4" t="s">
        <v>299</v>
      </c>
    </row>
    <row r="29" spans="1:11" s="14" customFormat="1">
      <c r="A29" s="640"/>
      <c r="B29" s="624" t="s">
        <v>747</v>
      </c>
      <c r="C29" s="416">
        <v>28</v>
      </c>
      <c r="D29" s="416">
        <v>29</v>
      </c>
      <c r="E29" s="416">
        <v>22</v>
      </c>
      <c r="F29" s="416">
        <v>23</v>
      </c>
      <c r="G29" s="416">
        <v>24</v>
      </c>
      <c r="H29" s="416">
        <v>25</v>
      </c>
      <c r="I29" s="416">
        <v>26</v>
      </c>
    </row>
    <row r="30" spans="1:11" s="14" customFormat="1" ht="25.5">
      <c r="A30" s="371"/>
      <c r="B30" s="11"/>
      <c r="C30" s="549" t="s">
        <v>620</v>
      </c>
      <c r="D30" s="4" t="s">
        <v>621</v>
      </c>
      <c r="E30" s="4" t="s">
        <v>622</v>
      </c>
      <c r="F30" s="4" t="s">
        <v>1066</v>
      </c>
      <c r="G30" s="4" t="s">
        <v>1066</v>
      </c>
      <c r="H30" s="4" t="s">
        <v>1066</v>
      </c>
      <c r="I30" s="4" t="s">
        <v>623</v>
      </c>
    </row>
    <row r="31" spans="1:11">
      <c r="A31" s="371">
        <v>15</v>
      </c>
      <c r="B31" s="5" t="s">
        <v>289</v>
      </c>
      <c r="C31" s="6">
        <v>0</v>
      </c>
      <c r="D31" s="6">
        <v>0</v>
      </c>
      <c r="E31" s="6">
        <v>0</v>
      </c>
      <c r="F31" s="514"/>
      <c r="G31" s="514"/>
      <c r="H31" s="514"/>
      <c r="I31" s="6">
        <v>0</v>
      </c>
    </row>
    <row r="32" spans="1:11">
      <c r="A32" s="371">
        <v>16</v>
      </c>
      <c r="B32" s="5" t="s">
        <v>105</v>
      </c>
      <c r="C32" s="6">
        <v>0</v>
      </c>
      <c r="D32" s="6">
        <v>0</v>
      </c>
      <c r="E32" s="514"/>
      <c r="F32" s="514"/>
      <c r="G32" s="514"/>
      <c r="H32" s="514"/>
      <c r="I32" s="6">
        <v>0</v>
      </c>
      <c r="K32" s="767"/>
    </row>
    <row r="33" spans="1:15">
      <c r="A33" s="371">
        <v>17</v>
      </c>
      <c r="B33" s="1" t="s">
        <v>104</v>
      </c>
      <c r="C33" s="6">
        <v>0</v>
      </c>
      <c r="D33" s="6">
        <v>0</v>
      </c>
      <c r="E33" s="514"/>
      <c r="F33" s="514"/>
      <c r="G33" s="514"/>
      <c r="H33" s="514"/>
      <c r="I33" s="6">
        <v>0</v>
      </c>
      <c r="K33" s="767"/>
    </row>
    <row r="34" spans="1:15">
      <c r="A34" s="371">
        <v>18</v>
      </c>
      <c r="B34" s="1" t="s">
        <v>256</v>
      </c>
      <c r="C34" s="6">
        <v>0</v>
      </c>
      <c r="D34" s="6">
        <v>0</v>
      </c>
      <c r="E34" s="514"/>
      <c r="F34" s="514"/>
      <c r="G34" s="514"/>
      <c r="H34" s="514"/>
      <c r="I34" s="6">
        <v>0</v>
      </c>
      <c r="K34" s="767"/>
    </row>
    <row r="35" spans="1:15">
      <c r="A35" s="371">
        <v>19</v>
      </c>
      <c r="B35" s="1" t="s">
        <v>95</v>
      </c>
      <c r="C35" s="6">
        <v>0</v>
      </c>
      <c r="D35" s="6">
        <v>0</v>
      </c>
      <c r="E35" s="514"/>
      <c r="F35" s="514"/>
      <c r="G35" s="514"/>
      <c r="H35" s="514"/>
      <c r="I35" s="6">
        <v>0</v>
      </c>
      <c r="K35" s="767"/>
    </row>
    <row r="36" spans="1:15">
      <c r="A36" s="371">
        <v>20</v>
      </c>
      <c r="B36" s="1" t="s">
        <v>92</v>
      </c>
      <c r="C36" s="6">
        <v>0</v>
      </c>
      <c r="D36" s="6">
        <v>0</v>
      </c>
      <c r="E36" s="514"/>
      <c r="F36" s="514"/>
      <c r="G36" s="514"/>
      <c r="H36" s="514"/>
      <c r="I36" s="6">
        <v>0</v>
      </c>
      <c r="K36" s="767"/>
    </row>
    <row r="37" spans="1:15">
      <c r="A37" s="371">
        <v>21</v>
      </c>
      <c r="B37" s="1" t="s">
        <v>145</v>
      </c>
      <c r="C37" s="6">
        <v>0</v>
      </c>
      <c r="D37" s="6">
        <v>0</v>
      </c>
      <c r="E37" s="514"/>
      <c r="F37" s="514"/>
      <c r="G37" s="514"/>
      <c r="H37" s="514"/>
      <c r="I37" s="6">
        <v>0</v>
      </c>
      <c r="K37" s="767"/>
    </row>
    <row r="38" spans="1:15">
      <c r="A38" s="371">
        <v>22</v>
      </c>
      <c r="B38" s="1" t="s">
        <v>102</v>
      </c>
      <c r="C38" s="6">
        <v>0</v>
      </c>
      <c r="D38" s="6">
        <v>0</v>
      </c>
      <c r="E38" s="514"/>
      <c r="F38" s="514"/>
      <c r="G38" s="514"/>
      <c r="H38" s="514"/>
      <c r="I38" s="6">
        <v>0</v>
      </c>
      <c r="K38" s="767"/>
    </row>
    <row r="39" spans="1:15">
      <c r="A39" s="371">
        <v>23</v>
      </c>
      <c r="B39" s="1" t="s">
        <v>257</v>
      </c>
      <c r="C39" s="6">
        <v>0</v>
      </c>
      <c r="D39" s="6">
        <v>0</v>
      </c>
      <c r="E39" s="514"/>
      <c r="F39" s="514"/>
      <c r="G39" s="514"/>
      <c r="H39" s="514"/>
      <c r="I39" s="6">
        <v>0</v>
      </c>
      <c r="K39" s="767"/>
    </row>
    <row r="40" spans="1:15">
      <c r="A40" s="371">
        <v>24</v>
      </c>
      <c r="B40" s="1" t="s">
        <v>100</v>
      </c>
      <c r="C40" s="6">
        <v>0</v>
      </c>
      <c r="D40" s="6">
        <v>0</v>
      </c>
      <c r="E40" s="514"/>
      <c r="F40" s="514"/>
      <c r="G40" s="514"/>
      <c r="H40" s="514"/>
      <c r="I40" s="6">
        <v>0</v>
      </c>
      <c r="K40" s="767"/>
    </row>
    <row r="41" spans="1:15">
      <c r="A41" s="371">
        <v>25</v>
      </c>
      <c r="B41" s="1" t="s">
        <v>106</v>
      </c>
      <c r="C41" s="6">
        <v>0</v>
      </c>
      <c r="D41" s="6">
        <v>0</v>
      </c>
      <c r="E41" s="514"/>
      <c r="F41" s="514"/>
      <c r="G41" s="514"/>
      <c r="H41" s="514"/>
      <c r="I41" s="6">
        <v>0</v>
      </c>
      <c r="K41" s="767"/>
    </row>
    <row r="42" spans="1:15">
      <c r="A42" s="371">
        <v>26</v>
      </c>
      <c r="B42" s="1" t="s">
        <v>99</v>
      </c>
      <c r="C42" s="6">
        <v>0</v>
      </c>
      <c r="D42" s="6">
        <v>0</v>
      </c>
      <c r="E42" s="514"/>
      <c r="F42" s="514"/>
      <c r="G42" s="514"/>
      <c r="H42" s="514"/>
      <c r="I42" s="6">
        <v>0</v>
      </c>
      <c r="K42" s="767"/>
    </row>
    <row r="43" spans="1:15">
      <c r="A43" s="371">
        <v>27</v>
      </c>
      <c r="B43" s="1" t="s">
        <v>290</v>
      </c>
      <c r="C43" s="6">
        <f>+C42</f>
        <v>0</v>
      </c>
      <c r="D43" s="6">
        <v>0</v>
      </c>
      <c r="E43" s="6">
        <v>0</v>
      </c>
      <c r="F43" s="514"/>
      <c r="G43" s="514"/>
      <c r="H43" s="514"/>
      <c r="I43" s="6">
        <v>0</v>
      </c>
      <c r="K43" s="767"/>
    </row>
    <row r="44" spans="1:15" ht="13.5" thickBot="1">
      <c r="A44" s="371">
        <v>28</v>
      </c>
      <c r="B44" s="7" t="s">
        <v>417</v>
      </c>
      <c r="C44" s="799">
        <f t="shared" ref="C44:I44" si="1">SUM(C31:C43)/13</f>
        <v>0</v>
      </c>
      <c r="D44" s="8">
        <f t="shared" si="1"/>
        <v>0</v>
      </c>
      <c r="E44" s="8">
        <f>(E31+E43)/2</f>
        <v>0</v>
      </c>
      <c r="F44" s="1178">
        <f>'4a-ADIT Projection'!I15</f>
        <v>-1258068.9046043581</v>
      </c>
      <c r="G44" s="1178">
        <f>'4a-ADIT Projection'!I25</f>
        <v>-126071.83442229188</v>
      </c>
      <c r="H44" s="1178">
        <f>'4a-ADIT Projection'!I35</f>
        <v>-8440.3508576238692</v>
      </c>
      <c r="I44" s="8">
        <f t="shared" si="1"/>
        <v>0</v>
      </c>
      <c r="K44" s="767"/>
    </row>
    <row r="45" spans="1:15" ht="13.5" thickTop="1">
      <c r="A45" s="371"/>
      <c r="B45" s="1"/>
      <c r="I45" s="16"/>
    </row>
    <row r="46" spans="1:15">
      <c r="A46" s="371"/>
    </row>
    <row r="47" spans="1:15">
      <c r="F47" s="823" t="s">
        <v>283</v>
      </c>
    </row>
    <row r="48" spans="1:15">
      <c r="A48" s="527"/>
      <c r="B48" s="362"/>
      <c r="C48" s="528"/>
      <c r="D48" s="528"/>
      <c r="E48" s="528"/>
      <c r="F48" s="414" t="s">
        <v>415</v>
      </c>
      <c r="G48" s="528"/>
      <c r="L48" s="14"/>
      <c r="M48" s="14"/>
      <c r="N48" s="14"/>
      <c r="O48" s="14"/>
    </row>
    <row r="49" spans="1:16">
      <c r="A49" s="527"/>
      <c r="C49" s="528"/>
      <c r="D49" s="528"/>
      <c r="E49" s="528"/>
      <c r="F49" s="822" t="s">
        <v>860</v>
      </c>
      <c r="G49" s="529"/>
      <c r="H49" s="325"/>
      <c r="I49" s="325"/>
      <c r="K49" s="14"/>
      <c r="L49" s="14"/>
      <c r="M49" s="14"/>
      <c r="N49" s="14"/>
      <c r="O49" s="14"/>
    </row>
    <row r="50" spans="1:16" s="767" customFormat="1">
      <c r="A50" s="824"/>
      <c r="B50" s="447" t="s">
        <v>748</v>
      </c>
      <c r="C50" s="528"/>
      <c r="D50" s="528"/>
      <c r="E50" s="528"/>
      <c r="F50" s="822"/>
      <c r="G50" s="529"/>
      <c r="H50" s="325"/>
      <c r="I50" s="325"/>
      <c r="K50" s="14"/>
      <c r="L50" s="14"/>
      <c r="M50" s="14"/>
      <c r="N50" s="14"/>
      <c r="O50" s="14"/>
    </row>
    <row r="51" spans="1:16">
      <c r="A51" s="527"/>
      <c r="B51" s="362" t="s">
        <v>292</v>
      </c>
      <c r="C51" s="362" t="s">
        <v>293</v>
      </c>
      <c r="D51" s="362" t="s">
        <v>294</v>
      </c>
      <c r="E51" s="362" t="s">
        <v>295</v>
      </c>
      <c r="F51" s="447" t="s">
        <v>297</v>
      </c>
      <c r="G51" s="447" t="s">
        <v>296</v>
      </c>
      <c r="H51" s="447" t="s">
        <v>298</v>
      </c>
      <c r="I51" s="447" t="s">
        <v>299</v>
      </c>
      <c r="J51" s="364" t="s">
        <v>238</v>
      </c>
      <c r="K51" s="325"/>
      <c r="L51" s="14"/>
      <c r="M51" s="14"/>
      <c r="N51" s="14"/>
      <c r="O51" s="14"/>
      <c r="P51" s="14"/>
    </row>
    <row r="52" spans="1:16" ht="63.75">
      <c r="A52" s="527">
        <v>29</v>
      </c>
      <c r="B52" s="530" t="s">
        <v>602</v>
      </c>
      <c r="C52" s="305"/>
      <c r="D52" s="531" t="s">
        <v>19</v>
      </c>
      <c r="E52" s="531" t="s">
        <v>603</v>
      </c>
      <c r="F52" s="531" t="s">
        <v>604</v>
      </c>
      <c r="G52" s="531" t="s">
        <v>605</v>
      </c>
      <c r="H52" s="532" t="s">
        <v>606</v>
      </c>
      <c r="I52" s="532" t="s">
        <v>607</v>
      </c>
      <c r="J52" s="530"/>
      <c r="K52" s="530"/>
      <c r="L52" s="530"/>
      <c r="M52" s="533"/>
      <c r="N52" s="14"/>
      <c r="O52" s="14"/>
      <c r="P52" s="14"/>
    </row>
    <row r="53" spans="1:16">
      <c r="A53" s="527" t="s">
        <v>608</v>
      </c>
      <c r="B53" s="505"/>
      <c r="C53" s="534" t="s">
        <v>609</v>
      </c>
      <c r="D53" s="535">
        <v>0</v>
      </c>
      <c r="E53" s="535">
        <v>0</v>
      </c>
      <c r="F53" s="536"/>
      <c r="G53" s="536"/>
      <c r="H53" s="535"/>
      <c r="I53" s="537">
        <f t="shared" ref="I53:I58" si="2">+H53*E53*D53*F53*G53</f>
        <v>0</v>
      </c>
      <c r="J53" s="505"/>
      <c r="K53" s="505"/>
      <c r="L53" s="505"/>
      <c r="M53" s="533"/>
      <c r="N53" s="14"/>
      <c r="O53" s="14"/>
      <c r="P53" s="14"/>
    </row>
    <row r="54" spans="1:16">
      <c r="A54" s="527" t="s">
        <v>610</v>
      </c>
      <c r="B54" s="505"/>
      <c r="C54" s="534" t="s">
        <v>611</v>
      </c>
      <c r="D54" s="538">
        <v>0</v>
      </c>
      <c r="E54" s="535">
        <v>0</v>
      </c>
      <c r="F54" s="536"/>
      <c r="G54" s="536"/>
      <c r="H54" s="535"/>
      <c r="I54" s="537">
        <f t="shared" si="2"/>
        <v>0</v>
      </c>
      <c r="J54" s="505"/>
      <c r="K54" s="505"/>
      <c r="L54" s="505"/>
      <c r="M54" s="533"/>
      <c r="N54" s="14"/>
      <c r="O54" s="14"/>
      <c r="P54" s="14"/>
    </row>
    <row r="55" spans="1:16">
      <c r="A55" s="527" t="s">
        <v>612</v>
      </c>
      <c r="B55" s="505"/>
      <c r="C55" s="534" t="s">
        <v>613</v>
      </c>
      <c r="D55" s="538"/>
      <c r="E55" s="535"/>
      <c r="F55" s="536"/>
      <c r="G55" s="536"/>
      <c r="H55" s="535"/>
      <c r="I55" s="537">
        <f t="shared" si="2"/>
        <v>0</v>
      </c>
      <c r="J55" s="505"/>
      <c r="K55" s="505"/>
      <c r="L55" s="505"/>
      <c r="M55" s="533"/>
      <c r="N55" s="14"/>
      <c r="O55" s="14"/>
      <c r="P55" s="14"/>
    </row>
    <row r="56" spans="1:16">
      <c r="A56" s="527" t="s">
        <v>614</v>
      </c>
      <c r="B56" s="505"/>
      <c r="C56" s="534" t="s">
        <v>615</v>
      </c>
      <c r="D56" s="538"/>
      <c r="E56" s="535"/>
      <c r="F56" s="536"/>
      <c r="G56" s="536"/>
      <c r="H56" s="535"/>
      <c r="I56" s="537">
        <f t="shared" si="2"/>
        <v>0</v>
      </c>
      <c r="J56" s="505"/>
      <c r="K56" s="505"/>
      <c r="L56" s="505"/>
      <c r="M56" s="533"/>
      <c r="N56" s="14"/>
      <c r="O56" s="14"/>
      <c r="P56" s="14"/>
    </row>
    <row r="57" spans="1:16">
      <c r="A57" s="527" t="s">
        <v>616</v>
      </c>
      <c r="B57" s="505"/>
      <c r="C57" s="534" t="s">
        <v>501</v>
      </c>
      <c r="D57" s="538"/>
      <c r="E57" s="535"/>
      <c r="F57" s="536"/>
      <c r="G57" s="536"/>
      <c r="H57" s="535"/>
      <c r="I57" s="537">
        <f t="shared" si="2"/>
        <v>0</v>
      </c>
      <c r="J57" s="505"/>
      <c r="K57" s="505"/>
      <c r="L57" s="505"/>
      <c r="M57" s="533"/>
      <c r="N57" s="14"/>
      <c r="O57" s="14"/>
      <c r="P57" s="14"/>
    </row>
    <row r="58" spans="1:16">
      <c r="A58" s="527" t="s">
        <v>617</v>
      </c>
      <c r="B58" s="505"/>
      <c r="C58" s="539" t="s">
        <v>501</v>
      </c>
      <c r="D58" s="540">
        <v>0</v>
      </c>
      <c r="E58" s="541">
        <v>0</v>
      </c>
      <c r="F58" s="542"/>
      <c r="G58" s="542"/>
      <c r="H58" s="541"/>
      <c r="I58" s="543">
        <f t="shared" si="2"/>
        <v>0</v>
      </c>
      <c r="J58" s="505"/>
      <c r="K58" s="505"/>
      <c r="L58" s="505"/>
      <c r="M58" s="533"/>
      <c r="N58" s="14"/>
      <c r="O58" s="14"/>
      <c r="P58" s="14"/>
    </row>
    <row r="59" spans="1:16">
      <c r="A59" s="527">
        <v>31</v>
      </c>
      <c r="B59" s="505"/>
      <c r="C59" s="530" t="s">
        <v>21</v>
      </c>
      <c r="D59" s="544">
        <f>SUM(D53:D58)</f>
        <v>0</v>
      </c>
      <c r="E59" s="121"/>
      <c r="F59" s="14"/>
      <c r="G59" s="14"/>
      <c r="H59" s="121"/>
      <c r="I59" s="537">
        <f>SUM(I53:I58)</f>
        <v>0</v>
      </c>
      <c r="J59" s="505"/>
      <c r="K59" s="505"/>
      <c r="L59" s="505"/>
      <c r="M59" s="533"/>
      <c r="N59" s="14"/>
      <c r="O59" s="14"/>
      <c r="P59" s="14"/>
    </row>
    <row r="60" spans="1:16">
      <c r="A60" s="373"/>
      <c r="B60" s="374"/>
      <c r="C60" s="375"/>
      <c r="D60" s="375"/>
      <c r="E60" s="375"/>
      <c r="F60" s="375"/>
      <c r="G60" s="375"/>
      <c r="I60" s="545"/>
      <c r="J60" s="545"/>
      <c r="K60" s="545"/>
    </row>
    <row r="61" spans="1:16">
      <c r="A61" s="373"/>
      <c r="B61" s="374"/>
      <c r="C61" s="375"/>
      <c r="D61" s="375"/>
      <c r="E61" s="375"/>
      <c r="F61" s="375"/>
      <c r="G61" s="375"/>
      <c r="L61" s="14"/>
      <c r="M61" s="14"/>
      <c r="N61" s="14"/>
      <c r="O61" s="14"/>
      <c r="P61" s="14"/>
    </row>
    <row r="62" spans="1:16">
      <c r="A62" s="373"/>
      <c r="B62" s="374"/>
      <c r="C62" s="375"/>
      <c r="D62" s="375"/>
      <c r="E62" s="375"/>
      <c r="F62" s="375"/>
      <c r="G62" s="375"/>
      <c r="L62" s="14"/>
      <c r="M62" s="14"/>
      <c r="N62" s="14"/>
      <c r="O62" s="14"/>
      <c r="P62" s="14"/>
    </row>
    <row r="63" spans="1:16">
      <c r="A63" s="527" t="s">
        <v>274</v>
      </c>
    </row>
    <row r="64" spans="1:16" ht="12.75" customHeight="1">
      <c r="A64" s="640" t="s">
        <v>75</v>
      </c>
      <c r="B64" s="1204" t="s">
        <v>618</v>
      </c>
      <c r="C64" s="1204"/>
      <c r="D64" s="1204"/>
      <c r="E64" s="1204"/>
      <c r="F64" s="1204"/>
      <c r="G64" s="1204"/>
      <c r="H64" s="1204"/>
      <c r="I64" s="1204"/>
      <c r="J64" s="1204"/>
      <c r="K64" s="1204"/>
    </row>
    <row r="65" spans="1:12" ht="12.75" customHeight="1">
      <c r="A65" s="640" t="s">
        <v>76</v>
      </c>
      <c r="B65" s="1204" t="s">
        <v>749</v>
      </c>
      <c r="C65" s="1204"/>
      <c r="D65" s="1204"/>
      <c r="E65" s="1204"/>
      <c r="F65" s="1204"/>
      <c r="G65" s="1204"/>
      <c r="H65" s="1204"/>
      <c r="I65" s="1204"/>
      <c r="J65" s="1204"/>
      <c r="K65" s="1204"/>
      <c r="L65" s="364"/>
    </row>
    <row r="66" spans="1:12" ht="12.75" customHeight="1">
      <c r="A66" s="547" t="s">
        <v>77</v>
      </c>
      <c r="B66" s="325" t="s">
        <v>750</v>
      </c>
      <c r="C66" s="671"/>
      <c r="D66" s="671"/>
      <c r="E66" s="671"/>
      <c r="F66" s="671"/>
      <c r="G66" s="671"/>
      <c r="H66" s="671"/>
      <c r="I66" s="671"/>
      <c r="J66" s="671"/>
      <c r="K66" s="671"/>
    </row>
    <row r="67" spans="1:12">
      <c r="A67" s="547"/>
      <c r="B67" s="672" t="s">
        <v>751</v>
      </c>
      <c r="C67" s="636"/>
      <c r="D67" s="636"/>
      <c r="E67" s="636"/>
      <c r="F67" s="636"/>
      <c r="G67" s="636"/>
      <c r="H67" s="636"/>
      <c r="I67" s="636"/>
      <c r="J67" s="636"/>
      <c r="K67" s="636"/>
    </row>
    <row r="68" spans="1:12" ht="27.4" customHeight="1">
      <c r="A68" s="546" t="s">
        <v>78</v>
      </c>
      <c r="B68" s="1200" t="s">
        <v>1097</v>
      </c>
      <c r="C68" s="1200"/>
      <c r="D68" s="1200"/>
      <c r="E68" s="1200"/>
      <c r="F68" s="1200"/>
      <c r="G68" s="1200"/>
      <c r="H68" s="1200"/>
      <c r="I68" s="1200"/>
      <c r="J68" s="1200"/>
      <c r="K68" s="325"/>
    </row>
    <row r="69" spans="1:12" ht="28.5" customHeight="1">
      <c r="A69" s="546" t="s">
        <v>79</v>
      </c>
      <c r="B69" s="1201" t="s">
        <v>752</v>
      </c>
      <c r="C69" s="1201"/>
      <c r="D69" s="1201"/>
      <c r="E69" s="1201"/>
      <c r="F69" s="1201"/>
      <c r="G69" s="1201"/>
      <c r="H69" s="1201"/>
      <c r="I69" s="1201"/>
      <c r="J69" s="1201"/>
      <c r="K69" s="635"/>
    </row>
    <row r="70" spans="1:12" ht="12.75" customHeight="1">
      <c r="A70" s="640" t="s">
        <v>80</v>
      </c>
      <c r="B70" s="1205" t="s">
        <v>619</v>
      </c>
      <c r="C70" s="1201"/>
      <c r="D70" s="1201"/>
      <c r="E70" s="1201"/>
      <c r="F70" s="1201"/>
      <c r="G70" s="1201"/>
      <c r="H70" s="1201"/>
      <c r="I70" s="1201"/>
      <c r="J70" s="1201"/>
      <c r="K70" s="1201"/>
    </row>
    <row r="71" spans="1:12" ht="43.5" customHeight="1">
      <c r="A71" s="580" t="s">
        <v>81</v>
      </c>
      <c r="B71" s="1201" t="s">
        <v>753</v>
      </c>
      <c r="C71" s="1201"/>
      <c r="D71" s="1201"/>
      <c r="E71" s="1201"/>
      <c r="F71" s="1201"/>
      <c r="G71" s="1201"/>
      <c r="H71" s="1201"/>
      <c r="I71" s="1201"/>
      <c r="J71" s="1201"/>
      <c r="K71" s="635"/>
    </row>
    <row r="72" spans="1:12">
      <c r="A72" s="640" t="s">
        <v>83</v>
      </c>
      <c r="B72" s="673" t="s">
        <v>1069</v>
      </c>
      <c r="C72" s="637"/>
      <c r="D72" s="637"/>
      <c r="E72" s="637"/>
      <c r="F72" s="637"/>
      <c r="G72" s="637"/>
      <c r="H72" s="637"/>
      <c r="I72" s="637"/>
      <c r="J72" s="637"/>
      <c r="K72" s="637"/>
    </row>
    <row r="75" spans="1:12">
      <c r="B75" s="756"/>
    </row>
    <row r="76" spans="1:12">
      <c r="B76" s="751"/>
    </row>
    <row r="77" spans="1:12">
      <c r="B77" s="752"/>
    </row>
  </sheetData>
  <customSheetViews>
    <customSheetView guid="{F04A2B9A-C6FE-4FEB-AD1E-2CF9AC309BE4}" scale="85" showPageBreaks="1" printArea="1">
      <selection activeCell="E6" sqref="E6"/>
      <pageMargins left="0.7" right="0.7" top="0.75" bottom="0.75" header="0.3" footer="0.3"/>
      <pageSetup scale="55" orientation="landscape" r:id="rId1"/>
    </customSheetView>
  </customSheetViews>
  <mergeCells count="10">
    <mergeCell ref="B71:J71"/>
    <mergeCell ref="C26:I26"/>
    <mergeCell ref="I6:J6"/>
    <mergeCell ref="G6:H6"/>
    <mergeCell ref="C6:D6"/>
    <mergeCell ref="B64:K64"/>
    <mergeCell ref="B65:K65"/>
    <mergeCell ref="B70:K70"/>
    <mergeCell ref="B69:J69"/>
    <mergeCell ref="B68:J68"/>
  </mergeCells>
  <phoneticPr fontId="0" type="noConversion"/>
  <pageMargins left="0.25" right="0.25" top="0.75" bottom="0.75" header="0.3" footer="0.3"/>
  <pageSetup scale="58" fitToHeight="0" orientation="landscape" r:id="rId2"/>
  <rowBreaks count="1" manualBreakCount="1">
    <brk id="46" max="9" man="1"/>
  </rowBreaks>
  <customProperties>
    <customPr name="_pios_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R448"/>
  <sheetViews>
    <sheetView workbookViewId="0">
      <selection sqref="A1:J1"/>
    </sheetView>
  </sheetViews>
  <sheetFormatPr defaultColWidth="8.88671875" defaultRowHeight="12.75"/>
  <cols>
    <col min="1" max="1" width="5.6640625" style="839" customWidth="1"/>
    <col min="2" max="2" width="31.44140625" style="846" customWidth="1"/>
    <col min="3" max="3" width="10.6640625" style="839" customWidth="1"/>
    <col min="4" max="4" width="9.88671875" style="839" customWidth="1"/>
    <col min="5" max="5" width="16.33203125" style="839" customWidth="1"/>
    <col min="6" max="6" width="12.109375" style="839" customWidth="1"/>
    <col min="7" max="7" width="11.88671875" style="839" customWidth="1"/>
    <col min="8" max="8" width="12" style="839" customWidth="1"/>
    <col min="9" max="9" width="17.109375" style="839" customWidth="1"/>
    <col min="10" max="10" width="39.77734375" style="839" bestFit="1" customWidth="1"/>
    <col min="11" max="11" width="8.88671875" style="839"/>
    <col min="12" max="12" width="12.109375" style="839" customWidth="1"/>
    <col min="13" max="13" width="12.88671875" style="839" customWidth="1"/>
    <col min="14" max="16384" width="8.88671875" style="839"/>
  </cols>
  <sheetData>
    <row r="1" spans="1:18" ht="18" customHeight="1">
      <c r="A1" s="1206" t="s">
        <v>989</v>
      </c>
      <c r="B1" s="1206"/>
      <c r="C1" s="1206"/>
      <c r="D1" s="1206"/>
      <c r="E1" s="1206"/>
      <c r="F1" s="1206"/>
      <c r="G1" s="1206"/>
      <c r="H1" s="1206"/>
      <c r="I1" s="1206"/>
      <c r="J1" s="1206"/>
      <c r="K1" s="838"/>
      <c r="L1" s="838"/>
      <c r="M1" s="838"/>
    </row>
    <row r="2" spans="1:18" ht="18" customHeight="1">
      <c r="A2" s="1206" t="str">
        <f>+'Attachment H'!D5</f>
        <v>Gridliance High Plains LLC</v>
      </c>
      <c r="B2" s="1206"/>
      <c r="C2" s="1206"/>
      <c r="D2" s="1206"/>
      <c r="E2" s="1206"/>
      <c r="F2" s="1206"/>
      <c r="G2" s="1206"/>
      <c r="H2" s="1206"/>
      <c r="I2" s="1206"/>
      <c r="J2" s="1206"/>
      <c r="K2" s="840"/>
      <c r="L2" s="840"/>
      <c r="M2" s="840"/>
    </row>
    <row r="3" spans="1:18" ht="18" customHeight="1">
      <c r="A3" s="1206" t="s">
        <v>1287</v>
      </c>
      <c r="B3" s="1206"/>
      <c r="C3" s="1206"/>
      <c r="D3" s="1206"/>
      <c r="E3" s="1206"/>
      <c r="F3" s="1206"/>
      <c r="G3" s="1206"/>
      <c r="H3" s="1207"/>
      <c r="I3" s="1207"/>
      <c r="J3" s="1206"/>
      <c r="K3" s="838"/>
      <c r="L3" s="838"/>
      <c r="M3" s="838"/>
    </row>
    <row r="4" spans="1:18" ht="18" customHeight="1">
      <c r="A4" s="841"/>
      <c r="B4" s="841"/>
      <c r="C4" s="841"/>
      <c r="D4" s="841"/>
      <c r="E4" s="841"/>
      <c r="F4" s="841"/>
      <c r="G4" s="841"/>
      <c r="H4" s="841"/>
      <c r="I4" s="841"/>
      <c r="J4" s="841"/>
      <c r="K4" s="838"/>
      <c r="L4" s="838"/>
      <c r="M4" s="838"/>
    </row>
    <row r="5" spans="1:18">
      <c r="B5" s="841" t="s">
        <v>292</v>
      </c>
      <c r="C5" s="841" t="s">
        <v>293</v>
      </c>
      <c r="D5" s="841" t="s">
        <v>294</v>
      </c>
      <c r="E5" s="841" t="s">
        <v>295</v>
      </c>
      <c r="F5" s="841" t="s">
        <v>297</v>
      </c>
      <c r="G5" s="842" t="s">
        <v>296</v>
      </c>
      <c r="H5" s="842" t="s">
        <v>298</v>
      </c>
      <c r="I5" s="843" t="s">
        <v>299</v>
      </c>
      <c r="J5" s="841"/>
    </row>
    <row r="6" spans="1:18" ht="25.5">
      <c r="A6" s="844" t="s">
        <v>990</v>
      </c>
      <c r="B6" s="845" t="s">
        <v>991</v>
      </c>
      <c r="C6" s="845" t="s">
        <v>252</v>
      </c>
      <c r="D6" s="845" t="s">
        <v>96</v>
      </c>
      <c r="E6" s="845" t="s">
        <v>992</v>
      </c>
      <c r="F6" s="845" t="s">
        <v>993</v>
      </c>
      <c r="G6" s="845" t="s">
        <v>994</v>
      </c>
      <c r="H6" s="845" t="s">
        <v>995</v>
      </c>
      <c r="I6" s="845" t="s">
        <v>996</v>
      </c>
      <c r="J6" s="845"/>
      <c r="K6" s="838"/>
      <c r="L6" s="838"/>
      <c r="M6" s="838"/>
      <c r="N6" s="838"/>
      <c r="O6" s="838"/>
      <c r="P6" s="838"/>
      <c r="Q6" s="838"/>
      <c r="R6" s="841"/>
    </row>
    <row r="7" spans="1:18">
      <c r="A7" s="839" t="s">
        <v>997</v>
      </c>
      <c r="C7" s="847"/>
      <c r="D7" s="841"/>
      <c r="E7" s="841"/>
      <c r="F7" s="841"/>
      <c r="H7" s="838"/>
      <c r="I7" s="838"/>
      <c r="J7" s="838"/>
      <c r="K7" s="838"/>
      <c r="L7" s="838"/>
      <c r="M7" s="838"/>
      <c r="N7" s="838"/>
      <c r="O7" s="838"/>
      <c r="P7" s="838"/>
      <c r="Q7" s="838"/>
      <c r="R7" s="841"/>
    </row>
    <row r="8" spans="1:18" ht="20.100000000000001" customHeight="1">
      <c r="A8" s="848">
        <v>1</v>
      </c>
      <c r="B8" s="849" t="s">
        <v>998</v>
      </c>
      <c r="C8" s="847" t="s">
        <v>98</v>
      </c>
      <c r="D8" s="995">
        <v>2025</v>
      </c>
      <c r="E8" s="762">
        <f>SUM(F8:H8)</f>
        <v>-1177399.1928406837</v>
      </c>
      <c r="F8" s="762">
        <f>'4c- ADIT BOY'!E54</f>
        <v>-1177399.1928406837</v>
      </c>
      <c r="G8" s="762">
        <f>'4c- ADIT BOY'!F54</f>
        <v>0</v>
      </c>
      <c r="H8" s="762">
        <f>'4c- ADIT BOY'!G54</f>
        <v>0</v>
      </c>
      <c r="I8" s="762"/>
      <c r="J8" s="850"/>
    </row>
    <row r="9" spans="1:18" ht="20.100000000000001" customHeight="1">
      <c r="A9" s="848">
        <f>A8+1</f>
        <v>2</v>
      </c>
      <c r="B9" s="849" t="s">
        <v>1115</v>
      </c>
      <c r="C9" s="847" t="s">
        <v>98</v>
      </c>
      <c r="D9" s="995">
        <v>2026</v>
      </c>
      <c r="E9" s="762">
        <f t="shared" ref="E9:E11" si="0">SUM(F9:H9)</f>
        <v>0</v>
      </c>
      <c r="F9" s="762">
        <f>'4d- ADIT EOY'!E54-'4d- ADIT EOY'!E51</f>
        <v>0</v>
      </c>
      <c r="G9" s="134">
        <f>'4d- ADIT EOY'!F54-'4d- ADIT EOY'!F51</f>
        <v>0</v>
      </c>
      <c r="H9" s="134">
        <f>'4d- ADIT EOY'!G54-'4d- ADIT EOY'!G51</f>
        <v>0</v>
      </c>
      <c r="I9" s="762"/>
      <c r="J9" s="850"/>
    </row>
    <row r="10" spans="1:18" ht="20.100000000000001" customHeight="1">
      <c r="A10" s="848">
        <f>A9+1</f>
        <v>3</v>
      </c>
      <c r="B10" s="849" t="s">
        <v>1074</v>
      </c>
      <c r="C10" s="847" t="s">
        <v>98</v>
      </c>
      <c r="D10" s="995">
        <v>2026</v>
      </c>
      <c r="E10" s="762">
        <f t="shared" si="0"/>
        <v>-1258068.9046043581</v>
      </c>
      <c r="F10" s="762">
        <f>'4b-ADIT Projection Proration'!H22</f>
        <v>-1258068.9046043581</v>
      </c>
      <c r="G10" s="762">
        <f>'4b-ADIT Projection Proration'!J22</f>
        <v>0</v>
      </c>
      <c r="H10" s="762">
        <f>'4b-ADIT Projection Proration'!L22</f>
        <v>0</v>
      </c>
      <c r="I10" s="762"/>
      <c r="J10" s="850"/>
    </row>
    <row r="11" spans="1:18" ht="20.100000000000001" customHeight="1">
      <c r="A11" s="848">
        <f>+A10+1</f>
        <v>4</v>
      </c>
      <c r="B11" s="849" t="s">
        <v>1075</v>
      </c>
      <c r="C11" s="847" t="s">
        <v>98</v>
      </c>
      <c r="D11" s="995">
        <v>2026</v>
      </c>
      <c r="E11" s="762">
        <f t="shared" si="0"/>
        <v>-1258068.9046043581</v>
      </c>
      <c r="F11" s="853">
        <f t="shared" ref="F11:H11" si="1">F9+F10</f>
        <v>-1258068.9046043581</v>
      </c>
      <c r="G11" s="851">
        <f t="shared" si="1"/>
        <v>0</v>
      </c>
      <c r="H11" s="851">
        <f t="shared" si="1"/>
        <v>0</v>
      </c>
      <c r="I11" s="851"/>
      <c r="J11" s="851"/>
    </row>
    <row r="12" spans="1:18" ht="20.100000000000001" customHeight="1">
      <c r="A12" s="848">
        <f t="shared" ref="A12:A15" si="2">+A11+1</f>
        <v>5</v>
      </c>
      <c r="B12" s="849" t="s">
        <v>999</v>
      </c>
      <c r="C12" s="847"/>
      <c r="D12" s="847"/>
      <c r="E12" s="851"/>
      <c r="F12" s="851">
        <v>1</v>
      </c>
      <c r="G12" s="851"/>
      <c r="H12" s="851"/>
      <c r="I12" s="851"/>
      <c r="J12" s="852">
        <v>1</v>
      </c>
    </row>
    <row r="13" spans="1:18" ht="20.100000000000001" customHeight="1">
      <c r="A13" s="848">
        <f t="shared" si="2"/>
        <v>6</v>
      </c>
      <c r="B13" s="849" t="s">
        <v>1000</v>
      </c>
      <c r="C13" s="847"/>
      <c r="D13" s="847"/>
      <c r="E13" s="851"/>
      <c r="F13" s="851"/>
      <c r="G13" s="851">
        <f>'Attachment H'!G$84</f>
        <v>1</v>
      </c>
      <c r="H13" s="851"/>
      <c r="I13" s="851"/>
      <c r="J13" s="847" t="s">
        <v>1001</v>
      </c>
    </row>
    <row r="14" spans="1:18" ht="20.100000000000001" customHeight="1">
      <c r="A14" s="848">
        <f t="shared" si="2"/>
        <v>7</v>
      </c>
      <c r="B14" s="849" t="s">
        <v>1002</v>
      </c>
      <c r="C14" s="847"/>
      <c r="D14" s="847"/>
      <c r="E14" s="851"/>
      <c r="F14" s="851"/>
      <c r="G14" s="851"/>
      <c r="H14" s="851">
        <f>'Attachment H'!I$199</f>
        <v>1</v>
      </c>
      <c r="I14" s="851"/>
      <c r="J14" s="847" t="s">
        <v>1003</v>
      </c>
    </row>
    <row r="15" spans="1:18" ht="20.100000000000001" customHeight="1">
      <c r="A15" s="848">
        <f t="shared" si="2"/>
        <v>8</v>
      </c>
      <c r="B15" s="849" t="s">
        <v>1004</v>
      </c>
      <c r="C15" s="847"/>
      <c r="D15" s="847"/>
      <c r="E15" s="762">
        <f>+E11</f>
        <v>-1258068.9046043581</v>
      </c>
      <c r="F15" s="762">
        <f>+F11*F12</f>
        <v>-1258068.9046043581</v>
      </c>
      <c r="G15" s="851">
        <f>+G11*G13</f>
        <v>0</v>
      </c>
      <c r="H15" s="851">
        <f>+H11*H14</f>
        <v>0</v>
      </c>
      <c r="I15" s="851">
        <f>+F15+G15+H15</f>
        <v>-1258068.9046043581</v>
      </c>
      <c r="J15" s="851" t="s">
        <v>1067</v>
      </c>
    </row>
    <row r="16" spans="1:18">
      <c r="A16" s="848"/>
      <c r="B16" s="849"/>
      <c r="C16" s="847"/>
      <c r="D16" s="847"/>
      <c r="E16" s="762"/>
      <c r="F16" s="762"/>
    </row>
    <row r="17" spans="1:10">
      <c r="A17" s="839" t="s">
        <v>1005</v>
      </c>
      <c r="B17" s="849"/>
      <c r="C17" s="847"/>
      <c r="D17" s="847"/>
      <c r="E17" s="762"/>
      <c r="F17" s="762"/>
    </row>
    <row r="18" spans="1:10" ht="20.100000000000001" customHeight="1">
      <c r="A18" s="848">
        <f>A15+1</f>
        <v>9</v>
      </c>
      <c r="B18" s="849" t="s">
        <v>1006</v>
      </c>
      <c r="C18" s="847" t="s">
        <v>98</v>
      </c>
      <c r="D18" s="995">
        <f>D8</f>
        <v>2025</v>
      </c>
      <c r="E18" s="762">
        <f t="shared" ref="E18:E21" si="3">SUM(F18:H18)</f>
        <v>-126071.83442229188</v>
      </c>
      <c r="F18" s="853">
        <f>'4c- ADIT BOY'!E78</f>
        <v>-126071.83442229188</v>
      </c>
      <c r="G18" s="762">
        <f>'4c- ADIT BOY'!F78</f>
        <v>0</v>
      </c>
      <c r="H18" s="762">
        <f>'4c- ADIT BOY'!G78</f>
        <v>0</v>
      </c>
      <c r="I18" s="762"/>
      <c r="J18" s="850"/>
    </row>
    <row r="19" spans="1:10" ht="20.100000000000001" customHeight="1">
      <c r="A19" s="848">
        <f>A18+1</f>
        <v>10</v>
      </c>
      <c r="B19" s="849" t="s">
        <v>1116</v>
      </c>
      <c r="C19" s="847" t="s">
        <v>98</v>
      </c>
      <c r="D19" s="995">
        <f t="shared" ref="D19:D21" si="4">D9</f>
        <v>2026</v>
      </c>
      <c r="E19" s="134">
        <f t="shared" si="3"/>
        <v>0</v>
      </c>
      <c r="F19" s="762">
        <f>'4d- ADIT EOY'!E78-'4d- ADIT EOY'!E75</f>
        <v>0</v>
      </c>
      <c r="G19" s="762">
        <f>'4d- ADIT EOY'!F78-'4d- ADIT EOY'!F75</f>
        <v>0</v>
      </c>
      <c r="H19" s="762">
        <f>'4d- ADIT EOY'!G78-'4d- ADIT EOY'!G75</f>
        <v>0</v>
      </c>
      <c r="I19" s="762"/>
      <c r="J19" s="850"/>
    </row>
    <row r="20" spans="1:10" ht="20.100000000000001" customHeight="1">
      <c r="A20" s="848">
        <f>A19+1</f>
        <v>11</v>
      </c>
      <c r="B20" s="849" t="s">
        <v>1078</v>
      </c>
      <c r="C20" s="847" t="s">
        <v>98</v>
      </c>
      <c r="D20" s="995">
        <f t="shared" si="4"/>
        <v>2026</v>
      </c>
      <c r="E20" s="134">
        <f t="shared" si="3"/>
        <v>-126071.83442229188</v>
      </c>
      <c r="F20" s="762">
        <f>'4b-ADIT Projection Proration'!H38</f>
        <v>-126071.83442229188</v>
      </c>
      <c r="G20" s="762">
        <f>'4b-ADIT Projection Proration'!J38</f>
        <v>0</v>
      </c>
      <c r="H20" s="762">
        <f>'4b-ADIT Projection Proration'!L38</f>
        <v>0</v>
      </c>
      <c r="I20" s="762"/>
      <c r="J20" s="850"/>
    </row>
    <row r="21" spans="1:10" ht="20.100000000000001" customHeight="1">
      <c r="A21" s="848">
        <f>A20+1</f>
        <v>12</v>
      </c>
      <c r="B21" s="849" t="s">
        <v>1076</v>
      </c>
      <c r="C21" s="847" t="s">
        <v>98</v>
      </c>
      <c r="D21" s="995">
        <f t="shared" si="4"/>
        <v>2026</v>
      </c>
      <c r="E21" s="134">
        <f t="shared" si="3"/>
        <v>-126071.83442229188</v>
      </c>
      <c r="F21" s="762">
        <f>F19+F20</f>
        <v>-126071.83442229188</v>
      </c>
      <c r="G21" s="762">
        <f>G19+G20</f>
        <v>0</v>
      </c>
      <c r="H21" s="762">
        <f>H19+H20</f>
        <v>0</v>
      </c>
      <c r="I21" s="762"/>
      <c r="J21" s="850"/>
    </row>
    <row r="22" spans="1:10" ht="20.100000000000001" customHeight="1">
      <c r="A22" s="848">
        <f t="shared" ref="A22:A25" si="5">A21+1</f>
        <v>13</v>
      </c>
      <c r="B22" s="849" t="s">
        <v>999</v>
      </c>
      <c r="C22" s="847"/>
      <c r="E22" s="851"/>
      <c r="F22" s="851">
        <v>1</v>
      </c>
      <c r="G22" s="851"/>
      <c r="H22" s="851"/>
      <c r="I22" s="851"/>
      <c r="J22" s="852">
        <v>1</v>
      </c>
    </row>
    <row r="23" spans="1:10" ht="20.100000000000001" customHeight="1">
      <c r="A23" s="848">
        <f t="shared" si="5"/>
        <v>14</v>
      </c>
      <c r="B23" s="849" t="s">
        <v>1000</v>
      </c>
      <c r="C23" s="847"/>
      <c r="E23" s="851"/>
      <c r="F23" s="851"/>
      <c r="G23" s="851">
        <f>'Attachment H'!G$84</f>
        <v>1</v>
      </c>
      <c r="H23" s="851"/>
      <c r="I23" s="851"/>
      <c r="J23" s="847" t="s">
        <v>1001</v>
      </c>
    </row>
    <row r="24" spans="1:10" ht="20.100000000000001" customHeight="1">
      <c r="A24" s="848">
        <f t="shared" si="5"/>
        <v>15</v>
      </c>
      <c r="B24" s="849" t="s">
        <v>1002</v>
      </c>
      <c r="C24" s="847"/>
      <c r="E24" s="851"/>
      <c r="F24" s="851"/>
      <c r="G24" s="851"/>
      <c r="H24" s="851">
        <f>'Attachment H'!I$199</f>
        <v>1</v>
      </c>
      <c r="I24" s="851"/>
      <c r="J24" s="847" t="s">
        <v>1003</v>
      </c>
    </row>
    <row r="25" spans="1:10" ht="20.100000000000001" customHeight="1">
      <c r="A25" s="848">
        <f t="shared" si="5"/>
        <v>16</v>
      </c>
      <c r="B25" s="849" t="s">
        <v>1004</v>
      </c>
      <c r="C25" s="847"/>
      <c r="E25" s="853">
        <f>E21</f>
        <v>-126071.83442229188</v>
      </c>
      <c r="F25" s="853">
        <f>+F21*F22</f>
        <v>-126071.83442229188</v>
      </c>
      <c r="G25" s="851">
        <f>+G21*G23</f>
        <v>0</v>
      </c>
      <c r="H25" s="851">
        <f>+H21*H24</f>
        <v>0</v>
      </c>
      <c r="I25" s="851">
        <f>+F25+G25+H25</f>
        <v>-126071.83442229188</v>
      </c>
      <c r="J25" s="851" t="s">
        <v>1067</v>
      </c>
    </row>
    <row r="26" spans="1:10">
      <c r="A26" s="848"/>
      <c r="B26" s="849"/>
      <c r="C26" s="847"/>
      <c r="E26" s="847"/>
      <c r="F26" s="847"/>
    </row>
    <row r="27" spans="1:10">
      <c r="A27" s="839" t="s">
        <v>1007</v>
      </c>
      <c r="B27" s="849"/>
      <c r="C27" s="847"/>
      <c r="E27" s="847"/>
      <c r="F27" s="847"/>
    </row>
    <row r="28" spans="1:10" ht="20.100000000000001" customHeight="1">
      <c r="A28" s="848">
        <f>A25+1</f>
        <v>17</v>
      </c>
      <c r="B28" s="849" t="s">
        <v>1008</v>
      </c>
      <c r="C28" s="847" t="s">
        <v>98</v>
      </c>
      <c r="D28" s="995">
        <f>D18</f>
        <v>2025</v>
      </c>
      <c r="E28" s="762">
        <f t="shared" ref="E28:E31" si="6">SUM(F28:H28)</f>
        <v>-8237.2621616866381</v>
      </c>
      <c r="F28" s="762">
        <f>'4c- ADIT BOY'!E32</f>
        <v>-8237.2621616866381</v>
      </c>
      <c r="G28" s="762">
        <f>'4c- ADIT BOY'!F32</f>
        <v>0</v>
      </c>
      <c r="H28" s="762">
        <f>'4c- ADIT BOY'!G32</f>
        <v>0</v>
      </c>
      <c r="I28" s="762"/>
      <c r="J28" s="850"/>
    </row>
    <row r="29" spans="1:10" ht="20.100000000000001" customHeight="1">
      <c r="A29" s="848">
        <f>A28+1</f>
        <v>18</v>
      </c>
      <c r="B29" s="849" t="s">
        <v>1117</v>
      </c>
      <c r="C29" s="847" t="s">
        <v>98</v>
      </c>
      <c r="D29" s="995">
        <f t="shared" ref="D29:D31" si="7">D19</f>
        <v>2026</v>
      </c>
      <c r="E29" s="762">
        <f t="shared" si="6"/>
        <v>0</v>
      </c>
      <c r="F29" s="762">
        <f>'4d- ADIT EOY'!E32-'4d- ADIT EOY'!E29</f>
        <v>0</v>
      </c>
      <c r="G29" s="762">
        <f>'4d- ADIT EOY'!F32-'4d- ADIT EOY'!F29</f>
        <v>0</v>
      </c>
      <c r="H29" s="762">
        <f>'4d- ADIT EOY'!G32-'4d- ADIT EOY'!G29</f>
        <v>0</v>
      </c>
      <c r="I29" s="762"/>
      <c r="J29" s="850"/>
    </row>
    <row r="30" spans="1:10" ht="20.100000000000001" customHeight="1">
      <c r="A30" s="848">
        <f>A29+1</f>
        <v>19</v>
      </c>
      <c r="B30" s="849" t="s">
        <v>1079</v>
      </c>
      <c r="C30" s="847" t="s">
        <v>98</v>
      </c>
      <c r="D30" s="995">
        <f t="shared" si="7"/>
        <v>2026</v>
      </c>
      <c r="E30" s="762">
        <f t="shared" si="6"/>
        <v>-8440.3508576238692</v>
      </c>
      <c r="F30" s="762">
        <f>'4b-ADIT Projection Proration'!H54</f>
        <v>-8440.3508576238692</v>
      </c>
      <c r="G30" s="762">
        <f>'4b-ADIT Projection Proration'!J54</f>
        <v>0</v>
      </c>
      <c r="H30" s="762">
        <f>'4b-ADIT Projection Proration'!L54</f>
        <v>0</v>
      </c>
      <c r="I30" s="762"/>
      <c r="J30" s="850"/>
    </row>
    <row r="31" spans="1:10" ht="20.100000000000001" customHeight="1">
      <c r="A31" s="848">
        <f>A30+1</f>
        <v>20</v>
      </c>
      <c r="B31" s="849" t="s">
        <v>1077</v>
      </c>
      <c r="C31" s="847" t="s">
        <v>98</v>
      </c>
      <c r="D31" s="995">
        <f t="shared" si="7"/>
        <v>2026</v>
      </c>
      <c r="E31" s="762">
        <f t="shared" si="6"/>
        <v>-8440.3508576238692</v>
      </c>
      <c r="F31" s="853">
        <f>F29+F30</f>
        <v>-8440.3508576238692</v>
      </c>
      <c r="G31" s="762">
        <f>G29+G30</f>
        <v>0</v>
      </c>
      <c r="H31" s="762">
        <f>H29+H30</f>
        <v>0</v>
      </c>
      <c r="I31" s="762"/>
      <c r="J31" s="850"/>
    </row>
    <row r="32" spans="1:10" ht="20.100000000000001" customHeight="1">
      <c r="A32" s="848">
        <f t="shared" ref="A32:A35" si="8">A31+1</f>
        <v>21</v>
      </c>
      <c r="B32" s="849" t="s">
        <v>999</v>
      </c>
      <c r="C32" s="847"/>
      <c r="D32" s="847"/>
      <c r="E32" s="851"/>
      <c r="F32" s="851">
        <v>1</v>
      </c>
      <c r="G32" s="851"/>
      <c r="H32" s="851"/>
      <c r="I32" s="851"/>
      <c r="J32" s="852">
        <v>1</v>
      </c>
    </row>
    <row r="33" spans="1:10" ht="20.100000000000001" customHeight="1">
      <c r="A33" s="848">
        <f t="shared" si="8"/>
        <v>22</v>
      </c>
      <c r="B33" s="849" t="s">
        <v>1000</v>
      </c>
      <c r="C33" s="847"/>
      <c r="D33" s="847"/>
      <c r="E33" s="851"/>
      <c r="F33" s="851"/>
      <c r="G33" s="851">
        <f>'Attachment H'!G$84</f>
        <v>1</v>
      </c>
      <c r="H33" s="851"/>
      <c r="I33" s="851"/>
      <c r="J33" s="847" t="s">
        <v>1001</v>
      </c>
    </row>
    <row r="34" spans="1:10" ht="20.100000000000001" customHeight="1">
      <c r="A34" s="848">
        <f t="shared" si="8"/>
        <v>23</v>
      </c>
      <c r="B34" s="849" t="s">
        <v>1002</v>
      </c>
      <c r="C34" s="847"/>
      <c r="D34" s="847"/>
      <c r="E34" s="851"/>
      <c r="F34" s="851"/>
      <c r="G34" s="851"/>
      <c r="H34" s="851">
        <f>'Attachment H'!I$199</f>
        <v>1</v>
      </c>
      <c r="I34" s="851"/>
      <c r="J34" s="847" t="s">
        <v>1003</v>
      </c>
    </row>
    <row r="35" spans="1:10" ht="20.100000000000001" customHeight="1">
      <c r="A35" s="848">
        <f t="shared" si="8"/>
        <v>24</v>
      </c>
      <c r="B35" s="849" t="s">
        <v>1004</v>
      </c>
      <c r="C35" s="847"/>
      <c r="D35" s="847"/>
      <c r="E35" s="853">
        <f>E31</f>
        <v>-8440.3508576238692</v>
      </c>
      <c r="F35" s="853">
        <f>+F31*F32</f>
        <v>-8440.3508576238692</v>
      </c>
      <c r="G35" s="851">
        <f>+G31*G33</f>
        <v>0</v>
      </c>
      <c r="H35" s="851">
        <f>+H31*H34</f>
        <v>0</v>
      </c>
      <c r="I35" s="851">
        <f>+F35+G35+H35</f>
        <v>-8440.3508576238692</v>
      </c>
      <c r="J35" s="851" t="s">
        <v>1067</v>
      </c>
    </row>
    <row r="36" spans="1:10">
      <c r="B36" s="855"/>
      <c r="C36" s="855"/>
      <c r="D36" s="855"/>
      <c r="E36" s="855"/>
      <c r="F36" s="855"/>
      <c r="G36" s="856"/>
    </row>
    <row r="37" spans="1:10">
      <c r="B37" s="855"/>
      <c r="C37" s="855"/>
      <c r="D37" s="857"/>
      <c r="E37" s="857"/>
      <c r="F37" s="857"/>
      <c r="G37" s="857"/>
      <c r="H37" s="858"/>
      <c r="I37" s="858"/>
    </row>
    <row r="38" spans="1:10">
      <c r="B38" s="859"/>
      <c r="C38" s="855"/>
      <c r="D38" s="860"/>
      <c r="E38" s="855"/>
      <c r="F38" s="855"/>
      <c r="G38" s="855"/>
      <c r="H38" s="856"/>
      <c r="I38" s="856"/>
    </row>
    <row r="39" spans="1:10">
      <c r="B39" s="859"/>
      <c r="C39" s="855"/>
      <c r="D39" s="544"/>
      <c r="E39" s="855"/>
      <c r="F39" s="855"/>
      <c r="G39" s="855"/>
      <c r="H39" s="856"/>
      <c r="I39" s="856"/>
    </row>
    <row r="40" spans="1:10">
      <c r="B40" s="859"/>
      <c r="C40" s="855"/>
      <c r="D40" s="544"/>
      <c r="E40" s="855"/>
      <c r="F40" s="855"/>
      <c r="G40" s="855"/>
      <c r="H40" s="856"/>
      <c r="I40" s="856"/>
    </row>
    <row r="41" spans="1:10">
      <c r="B41" s="859"/>
      <c r="C41" s="855"/>
      <c r="D41" s="544"/>
      <c r="E41" s="855"/>
      <c r="F41" s="855"/>
      <c r="G41" s="855"/>
      <c r="H41" s="856"/>
      <c r="I41" s="856"/>
    </row>
    <row r="42" spans="1:10">
      <c r="B42" s="859"/>
      <c r="C42" s="855"/>
      <c r="D42" s="544"/>
      <c r="E42" s="855"/>
      <c r="F42" s="855"/>
      <c r="G42" s="855"/>
      <c r="H42" s="856"/>
      <c r="I42" s="856"/>
    </row>
    <row r="43" spans="1:10">
      <c r="B43" s="859"/>
      <c r="C43" s="855"/>
      <c r="D43" s="544"/>
      <c r="E43" s="855"/>
      <c r="F43" s="855"/>
      <c r="G43" s="855"/>
      <c r="H43" s="856"/>
      <c r="I43" s="856"/>
    </row>
    <row r="44" spans="1:10">
      <c r="B44" s="859"/>
      <c r="C44" s="855"/>
      <c r="D44" s="544"/>
      <c r="E44" s="855"/>
      <c r="F44" s="855"/>
      <c r="G44" s="855"/>
      <c r="H44" s="856"/>
      <c r="I44" s="856"/>
    </row>
    <row r="45" spans="1:10">
      <c r="B45" s="859"/>
      <c r="C45" s="855"/>
      <c r="D45" s="544"/>
      <c r="E45" s="855"/>
      <c r="F45" s="855"/>
      <c r="G45" s="855"/>
      <c r="H45" s="856"/>
      <c r="I45" s="856"/>
    </row>
    <row r="46" spans="1:10">
      <c r="B46" s="859"/>
      <c r="C46" s="855"/>
      <c r="D46" s="544"/>
      <c r="E46" s="855"/>
      <c r="F46" s="855"/>
      <c r="G46" s="855"/>
      <c r="H46" s="856"/>
      <c r="I46" s="856"/>
    </row>
    <row r="47" spans="1:10">
      <c r="B47" s="859"/>
      <c r="C47" s="855"/>
      <c r="D47" s="544"/>
      <c r="E47" s="855"/>
      <c r="F47" s="855"/>
      <c r="G47" s="855"/>
      <c r="H47" s="856"/>
      <c r="I47" s="856"/>
    </row>
    <row r="48" spans="1:10">
      <c r="B48" s="859"/>
      <c r="C48" s="855"/>
      <c r="D48" s="544"/>
      <c r="E48" s="855"/>
      <c r="F48" s="855"/>
      <c r="G48" s="855"/>
      <c r="H48" s="856"/>
      <c r="I48" s="856"/>
    </row>
    <row r="49" spans="2:11">
      <c r="B49" s="855"/>
      <c r="C49" s="855"/>
      <c r="D49" s="544"/>
      <c r="E49" s="855"/>
      <c r="F49" s="855"/>
      <c r="G49" s="855"/>
      <c r="H49" s="856"/>
      <c r="I49" s="856"/>
    </row>
    <row r="50" spans="2:11">
      <c r="B50" s="859"/>
      <c r="C50" s="855"/>
      <c r="D50" s="544"/>
      <c r="E50" s="855"/>
      <c r="F50" s="855"/>
      <c r="G50" s="855"/>
      <c r="H50" s="856"/>
      <c r="I50" s="856"/>
    </row>
    <row r="51" spans="2:11">
      <c r="B51" s="855"/>
      <c r="C51" s="855"/>
      <c r="D51" s="544"/>
      <c r="E51" s="855"/>
      <c r="F51" s="855"/>
      <c r="G51" s="855"/>
      <c r="H51" s="856"/>
      <c r="I51" s="856"/>
    </row>
    <row r="52" spans="2:11">
      <c r="B52" s="859"/>
      <c r="C52" s="855"/>
      <c r="D52" s="855"/>
      <c r="E52" s="855"/>
      <c r="F52" s="855"/>
      <c r="G52" s="855"/>
      <c r="H52" s="856"/>
      <c r="I52" s="856"/>
    </row>
    <row r="53" spans="2:11">
      <c r="B53" s="859"/>
      <c r="C53" s="855"/>
      <c r="D53" s="855"/>
      <c r="E53" s="855"/>
      <c r="F53" s="855"/>
      <c r="G53" s="855"/>
    </row>
    <row r="54" spans="2:11">
      <c r="B54" s="859"/>
      <c r="C54" s="855"/>
      <c r="D54" s="855"/>
      <c r="E54" s="855"/>
      <c r="F54" s="855"/>
      <c r="G54" s="855"/>
    </row>
    <row r="55" spans="2:11">
      <c r="B55" s="859"/>
      <c r="C55" s="855"/>
      <c r="D55" s="855"/>
      <c r="E55" s="855"/>
      <c r="F55" s="855"/>
      <c r="G55" s="855"/>
    </row>
    <row r="56" spans="2:11">
      <c r="B56" s="859"/>
      <c r="C56" s="855"/>
      <c r="D56" s="855"/>
      <c r="E56" s="855"/>
      <c r="F56" s="855"/>
      <c r="G56" s="855"/>
    </row>
    <row r="57" spans="2:11">
      <c r="B57" s="859"/>
      <c r="C57" s="855"/>
      <c r="D57" s="855"/>
      <c r="E57" s="855"/>
      <c r="F57" s="855"/>
      <c r="G57" s="855"/>
    </row>
    <row r="58" spans="2:11">
      <c r="B58" s="859"/>
      <c r="C58" s="855"/>
      <c r="D58" s="855"/>
      <c r="E58" s="855"/>
      <c r="F58" s="855"/>
      <c r="G58" s="855"/>
    </row>
    <row r="59" spans="2:11">
      <c r="B59" s="859"/>
      <c r="C59" s="855"/>
      <c r="D59" s="855"/>
      <c r="E59" s="855"/>
      <c r="F59" s="855"/>
      <c r="G59" s="855"/>
    </row>
    <row r="60" spans="2:11">
      <c r="B60" s="859"/>
      <c r="C60" s="855"/>
      <c r="D60" s="855"/>
      <c r="E60" s="855"/>
      <c r="F60" s="855"/>
      <c r="G60" s="855"/>
    </row>
    <row r="61" spans="2:11">
      <c r="B61" s="859"/>
      <c r="C61" s="855"/>
      <c r="D61" s="855"/>
      <c r="E61" s="855"/>
      <c r="F61" s="855"/>
      <c r="G61" s="855"/>
    </row>
    <row r="62" spans="2:11">
      <c r="B62" s="859"/>
      <c r="C62" s="855"/>
      <c r="D62" s="855"/>
      <c r="E62" s="855"/>
      <c r="F62" s="855"/>
      <c r="G62" s="855"/>
    </row>
    <row r="63" spans="2:11">
      <c r="B63" s="859"/>
      <c r="C63" s="855"/>
      <c r="D63" s="855"/>
      <c r="E63" s="855"/>
      <c r="F63" s="855"/>
      <c r="G63" s="855"/>
      <c r="K63" s="855"/>
    </row>
    <row r="64" spans="2:11">
      <c r="B64" s="859"/>
      <c r="C64" s="855"/>
      <c r="D64" s="855"/>
      <c r="E64" s="855"/>
      <c r="F64" s="855"/>
      <c r="G64" s="855"/>
    </row>
    <row r="65" spans="2:7">
      <c r="B65" s="859"/>
      <c r="C65" s="855"/>
      <c r="D65" s="855"/>
      <c r="E65" s="855"/>
      <c r="F65" s="855"/>
      <c r="G65" s="855"/>
    </row>
    <row r="66" spans="2:7">
      <c r="B66" s="859"/>
      <c r="C66" s="855"/>
      <c r="D66" s="855"/>
      <c r="E66" s="855"/>
      <c r="F66" s="855"/>
      <c r="G66" s="855"/>
    </row>
    <row r="67" spans="2:7">
      <c r="B67" s="859"/>
      <c r="C67" s="855"/>
      <c r="D67" s="855"/>
      <c r="E67" s="855"/>
      <c r="F67" s="855"/>
      <c r="G67" s="855"/>
    </row>
    <row r="68" spans="2:7">
      <c r="B68" s="859"/>
      <c r="C68" s="855"/>
      <c r="D68" s="855"/>
      <c r="E68" s="855"/>
      <c r="F68" s="855"/>
      <c r="G68" s="855"/>
    </row>
    <row r="69" spans="2:7">
      <c r="B69" s="859"/>
      <c r="C69" s="855"/>
      <c r="D69" s="855"/>
      <c r="E69" s="855"/>
      <c r="F69" s="855"/>
      <c r="G69" s="855"/>
    </row>
    <row r="70" spans="2:7">
      <c r="B70" s="859"/>
      <c r="C70" s="855"/>
      <c r="D70" s="855"/>
      <c r="E70" s="855"/>
      <c r="F70" s="855"/>
      <c r="G70" s="855"/>
    </row>
    <row r="71" spans="2:7">
      <c r="B71" s="859"/>
      <c r="C71" s="855"/>
      <c r="D71" s="855"/>
      <c r="E71" s="855"/>
      <c r="F71" s="855"/>
      <c r="G71" s="855"/>
    </row>
    <row r="72" spans="2:7">
      <c r="B72" s="859"/>
      <c r="C72" s="855"/>
      <c r="D72" s="855"/>
      <c r="E72" s="855"/>
      <c r="F72" s="855"/>
      <c r="G72" s="855"/>
    </row>
    <row r="73" spans="2:7">
      <c r="B73" s="859"/>
      <c r="C73" s="855"/>
      <c r="D73" s="855"/>
      <c r="E73" s="855"/>
      <c r="F73" s="855"/>
      <c r="G73" s="855"/>
    </row>
    <row r="74" spans="2:7">
      <c r="B74" s="859"/>
      <c r="C74" s="855"/>
      <c r="D74" s="855"/>
      <c r="E74" s="855"/>
      <c r="F74" s="855"/>
      <c r="G74" s="855"/>
    </row>
    <row r="75" spans="2:7">
      <c r="B75" s="859"/>
      <c r="C75" s="855"/>
      <c r="D75" s="855"/>
      <c r="E75" s="855"/>
      <c r="F75" s="855"/>
      <c r="G75" s="855"/>
    </row>
    <row r="76" spans="2:7">
      <c r="B76" s="859"/>
      <c r="C76" s="855"/>
      <c r="D76" s="855"/>
      <c r="E76" s="855"/>
      <c r="F76" s="855"/>
      <c r="G76" s="855"/>
    </row>
    <row r="77" spans="2:7">
      <c r="B77" s="859"/>
      <c r="C77" s="855"/>
      <c r="D77" s="855"/>
      <c r="E77" s="855"/>
      <c r="F77" s="855"/>
      <c r="G77" s="855"/>
    </row>
    <row r="78" spans="2:7">
      <c r="B78" s="859"/>
      <c r="C78" s="855"/>
      <c r="D78" s="855"/>
      <c r="E78" s="855"/>
      <c r="F78" s="855"/>
      <c r="G78" s="855"/>
    </row>
    <row r="79" spans="2:7">
      <c r="B79" s="859"/>
      <c r="C79" s="855"/>
      <c r="D79" s="855"/>
      <c r="E79" s="855"/>
      <c r="F79" s="855"/>
      <c r="G79" s="855"/>
    </row>
    <row r="80" spans="2:7">
      <c r="B80" s="859"/>
      <c r="C80" s="855"/>
      <c r="D80" s="855"/>
      <c r="E80" s="855"/>
      <c r="F80" s="855"/>
      <c r="G80" s="855"/>
    </row>
    <row r="81" spans="2:7">
      <c r="B81" s="859"/>
      <c r="C81" s="855"/>
      <c r="D81" s="855"/>
      <c r="E81" s="855"/>
      <c r="F81" s="855"/>
      <c r="G81" s="855"/>
    </row>
    <row r="82" spans="2:7">
      <c r="B82" s="859"/>
      <c r="C82" s="855"/>
      <c r="D82" s="855"/>
      <c r="E82" s="855"/>
      <c r="F82" s="855"/>
      <c r="G82" s="855"/>
    </row>
    <row r="83" spans="2:7">
      <c r="B83" s="859"/>
      <c r="C83" s="855"/>
      <c r="D83" s="855"/>
      <c r="E83" s="855"/>
      <c r="F83" s="855"/>
      <c r="G83" s="855"/>
    </row>
    <row r="84" spans="2:7">
      <c r="B84" s="859"/>
      <c r="C84" s="855"/>
      <c r="D84" s="855"/>
      <c r="E84" s="855"/>
      <c r="F84" s="855"/>
      <c r="G84" s="855"/>
    </row>
    <row r="85" spans="2:7">
      <c r="B85" s="859"/>
      <c r="C85" s="855"/>
      <c r="D85" s="855"/>
      <c r="E85" s="855"/>
      <c r="F85" s="855"/>
      <c r="G85" s="855"/>
    </row>
    <row r="86" spans="2:7">
      <c r="B86" s="859"/>
      <c r="C86" s="855"/>
      <c r="D86" s="855"/>
      <c r="E86" s="855"/>
      <c r="F86" s="855"/>
      <c r="G86" s="855"/>
    </row>
    <row r="87" spans="2:7">
      <c r="B87" s="859"/>
      <c r="C87" s="855"/>
      <c r="D87" s="855"/>
      <c r="E87" s="855"/>
      <c r="F87" s="855"/>
      <c r="G87" s="855"/>
    </row>
    <row r="88" spans="2:7">
      <c r="B88" s="859"/>
      <c r="C88" s="855"/>
      <c r="D88" s="855"/>
      <c r="E88" s="855"/>
      <c r="F88" s="855"/>
      <c r="G88" s="855"/>
    </row>
    <row r="89" spans="2:7">
      <c r="B89" s="859"/>
      <c r="C89" s="855"/>
      <c r="D89" s="855"/>
      <c r="E89" s="855"/>
      <c r="F89" s="855"/>
      <c r="G89" s="855"/>
    </row>
    <row r="90" spans="2:7">
      <c r="B90" s="859"/>
      <c r="C90" s="855"/>
      <c r="D90" s="855"/>
      <c r="E90" s="855"/>
      <c r="F90" s="855"/>
      <c r="G90" s="855"/>
    </row>
    <row r="91" spans="2:7">
      <c r="B91" s="859"/>
      <c r="C91" s="855"/>
      <c r="D91" s="855"/>
      <c r="E91" s="855"/>
      <c r="F91" s="855"/>
      <c r="G91" s="855"/>
    </row>
    <row r="92" spans="2:7">
      <c r="B92" s="859"/>
      <c r="C92" s="855"/>
      <c r="D92" s="855"/>
      <c r="E92" s="855"/>
      <c r="F92" s="855"/>
      <c r="G92" s="855"/>
    </row>
    <row r="93" spans="2:7">
      <c r="B93" s="859"/>
      <c r="C93" s="855"/>
      <c r="D93" s="855"/>
      <c r="E93" s="855"/>
      <c r="F93" s="855"/>
      <c r="G93" s="855"/>
    </row>
    <row r="94" spans="2:7">
      <c r="B94" s="859"/>
      <c r="C94" s="855"/>
      <c r="D94" s="855"/>
      <c r="E94" s="855"/>
      <c r="F94" s="855"/>
      <c r="G94" s="855"/>
    </row>
    <row r="95" spans="2:7">
      <c r="B95" s="859"/>
      <c r="C95" s="855"/>
      <c r="D95" s="855"/>
      <c r="E95" s="855"/>
      <c r="F95" s="855"/>
      <c r="G95" s="855"/>
    </row>
    <row r="96" spans="2:7">
      <c r="B96" s="859"/>
      <c r="C96" s="855"/>
      <c r="D96" s="855"/>
      <c r="E96" s="855"/>
      <c r="F96" s="855"/>
      <c r="G96" s="855"/>
    </row>
    <row r="97" spans="2:7">
      <c r="B97" s="859"/>
      <c r="C97" s="855"/>
      <c r="D97" s="855"/>
      <c r="E97" s="855"/>
      <c r="F97" s="855"/>
      <c r="G97" s="855"/>
    </row>
    <row r="98" spans="2:7">
      <c r="B98" s="859"/>
      <c r="C98" s="855"/>
      <c r="D98" s="855"/>
      <c r="E98" s="855"/>
      <c r="F98" s="855"/>
      <c r="G98" s="855"/>
    </row>
    <row r="99" spans="2:7">
      <c r="B99" s="859"/>
      <c r="C99" s="855"/>
      <c r="D99" s="855"/>
      <c r="E99" s="855"/>
      <c r="F99" s="855"/>
      <c r="G99" s="855"/>
    </row>
    <row r="100" spans="2:7">
      <c r="B100" s="859"/>
      <c r="C100" s="855"/>
      <c r="D100" s="855"/>
      <c r="E100" s="855"/>
      <c r="F100" s="855"/>
      <c r="G100" s="855"/>
    </row>
    <row r="101" spans="2:7">
      <c r="B101" s="859"/>
      <c r="C101" s="855"/>
      <c r="D101" s="855"/>
      <c r="E101" s="855"/>
      <c r="F101" s="855"/>
      <c r="G101" s="855"/>
    </row>
    <row r="102" spans="2:7">
      <c r="B102" s="859"/>
      <c r="C102" s="855"/>
      <c r="D102" s="855"/>
      <c r="E102" s="855"/>
      <c r="F102" s="855"/>
      <c r="G102" s="855"/>
    </row>
    <row r="103" spans="2:7">
      <c r="B103" s="859"/>
      <c r="C103" s="855"/>
      <c r="D103" s="855"/>
      <c r="E103" s="855"/>
      <c r="F103" s="855"/>
      <c r="G103" s="855"/>
    </row>
    <row r="104" spans="2:7">
      <c r="B104" s="859"/>
      <c r="C104" s="855"/>
      <c r="D104" s="855"/>
      <c r="E104" s="855"/>
      <c r="F104" s="855"/>
      <c r="G104" s="855"/>
    </row>
    <row r="105" spans="2:7">
      <c r="B105" s="859"/>
      <c r="C105" s="855"/>
      <c r="D105" s="855"/>
      <c r="E105" s="855"/>
      <c r="F105" s="855"/>
      <c r="G105" s="855"/>
    </row>
    <row r="106" spans="2:7">
      <c r="B106" s="859"/>
      <c r="C106" s="855"/>
      <c r="D106" s="855"/>
      <c r="E106" s="855"/>
      <c r="F106" s="855"/>
      <c r="G106" s="855"/>
    </row>
    <row r="107" spans="2:7">
      <c r="B107" s="859"/>
      <c r="C107" s="855"/>
      <c r="D107" s="855"/>
      <c r="E107" s="855"/>
      <c r="F107" s="855"/>
      <c r="G107" s="855"/>
    </row>
    <row r="108" spans="2:7">
      <c r="B108" s="859"/>
      <c r="C108" s="855"/>
      <c r="D108" s="855"/>
      <c r="E108" s="855"/>
      <c r="F108" s="855"/>
      <c r="G108" s="855"/>
    </row>
    <row r="109" spans="2:7">
      <c r="B109" s="859"/>
      <c r="C109" s="855"/>
      <c r="D109" s="855"/>
      <c r="E109" s="855"/>
      <c r="F109" s="855"/>
      <c r="G109" s="855"/>
    </row>
    <row r="110" spans="2:7">
      <c r="B110" s="859"/>
      <c r="C110" s="855"/>
      <c r="D110" s="855"/>
      <c r="E110" s="855"/>
      <c r="F110" s="855"/>
      <c r="G110" s="855"/>
    </row>
    <row r="111" spans="2:7">
      <c r="B111" s="859"/>
      <c r="C111" s="855"/>
      <c r="D111" s="855"/>
      <c r="E111" s="855"/>
      <c r="F111" s="855"/>
      <c r="G111" s="855"/>
    </row>
    <row r="112" spans="2:7">
      <c r="B112" s="859"/>
      <c r="C112" s="855"/>
      <c r="D112" s="855"/>
      <c r="E112" s="855"/>
      <c r="F112" s="855"/>
      <c r="G112" s="855"/>
    </row>
    <row r="113" spans="2:7">
      <c r="B113" s="859"/>
      <c r="C113" s="855"/>
      <c r="D113" s="855"/>
      <c r="E113" s="855"/>
      <c r="F113" s="855"/>
      <c r="G113" s="855"/>
    </row>
    <row r="114" spans="2:7">
      <c r="B114" s="859"/>
      <c r="C114" s="855"/>
      <c r="D114" s="855"/>
      <c r="E114" s="855"/>
      <c r="F114" s="855"/>
      <c r="G114" s="855"/>
    </row>
    <row r="115" spans="2:7">
      <c r="B115" s="859"/>
      <c r="C115" s="855"/>
      <c r="D115" s="855"/>
      <c r="E115" s="855"/>
      <c r="F115" s="855"/>
      <c r="G115" s="855"/>
    </row>
    <row r="116" spans="2:7">
      <c r="B116" s="859"/>
      <c r="C116" s="855"/>
      <c r="D116" s="855"/>
      <c r="E116" s="855"/>
      <c r="F116" s="855"/>
      <c r="G116" s="855"/>
    </row>
    <row r="117" spans="2:7">
      <c r="B117" s="859"/>
      <c r="C117" s="855"/>
      <c r="D117" s="855"/>
      <c r="E117" s="855"/>
      <c r="F117" s="855"/>
      <c r="G117" s="855"/>
    </row>
    <row r="118" spans="2:7">
      <c r="B118" s="859"/>
      <c r="C118" s="855"/>
      <c r="D118" s="855"/>
      <c r="E118" s="855"/>
      <c r="F118" s="855"/>
      <c r="G118" s="855"/>
    </row>
    <row r="119" spans="2:7">
      <c r="B119" s="859"/>
      <c r="C119" s="855"/>
      <c r="D119" s="855"/>
      <c r="E119" s="855"/>
      <c r="F119" s="855"/>
      <c r="G119" s="855"/>
    </row>
    <row r="120" spans="2:7">
      <c r="B120" s="859"/>
      <c r="C120" s="855"/>
      <c r="D120" s="855"/>
      <c r="E120" s="855"/>
      <c r="F120" s="855"/>
      <c r="G120" s="855"/>
    </row>
    <row r="121" spans="2:7">
      <c r="B121" s="859"/>
      <c r="C121" s="855"/>
      <c r="D121" s="855"/>
      <c r="E121" s="855"/>
      <c r="F121" s="855"/>
      <c r="G121" s="855"/>
    </row>
    <row r="122" spans="2:7">
      <c r="B122" s="859"/>
      <c r="C122" s="855"/>
      <c r="D122" s="855"/>
      <c r="E122" s="855"/>
      <c r="F122" s="855"/>
      <c r="G122" s="855"/>
    </row>
    <row r="123" spans="2:7">
      <c r="B123" s="859"/>
      <c r="C123" s="855"/>
      <c r="D123" s="855"/>
      <c r="E123" s="855"/>
      <c r="F123" s="855"/>
      <c r="G123" s="855"/>
    </row>
    <row r="124" spans="2:7">
      <c r="B124" s="859"/>
      <c r="C124" s="855"/>
      <c r="D124" s="855"/>
      <c r="E124" s="855"/>
      <c r="F124" s="855"/>
      <c r="G124" s="855"/>
    </row>
    <row r="125" spans="2:7">
      <c r="B125" s="859"/>
      <c r="C125" s="855"/>
      <c r="D125" s="855"/>
      <c r="E125" s="855"/>
      <c r="F125" s="855"/>
      <c r="G125" s="855"/>
    </row>
    <row r="126" spans="2:7">
      <c r="B126" s="859"/>
      <c r="C126" s="855"/>
      <c r="D126" s="855"/>
      <c r="E126" s="855"/>
      <c r="F126" s="855"/>
      <c r="G126" s="855"/>
    </row>
    <row r="127" spans="2:7">
      <c r="B127" s="859"/>
      <c r="C127" s="855"/>
      <c r="D127" s="855"/>
      <c r="E127" s="855"/>
      <c r="F127" s="855"/>
      <c r="G127" s="855"/>
    </row>
    <row r="128" spans="2:7">
      <c r="B128" s="859"/>
      <c r="C128" s="855"/>
      <c r="D128" s="855"/>
      <c r="E128" s="855"/>
      <c r="F128" s="855"/>
      <c r="G128" s="855"/>
    </row>
    <row r="129" spans="2:7">
      <c r="B129" s="859"/>
      <c r="C129" s="855"/>
      <c r="D129" s="855"/>
      <c r="E129" s="855"/>
      <c r="F129" s="855"/>
      <c r="G129" s="855"/>
    </row>
    <row r="130" spans="2:7">
      <c r="B130" s="859"/>
      <c r="C130" s="855"/>
      <c r="D130" s="855"/>
      <c r="E130" s="855"/>
      <c r="F130" s="855"/>
      <c r="G130" s="855"/>
    </row>
    <row r="131" spans="2:7">
      <c r="B131" s="859"/>
      <c r="C131" s="855"/>
      <c r="D131" s="855"/>
      <c r="E131" s="855"/>
      <c r="F131" s="855"/>
      <c r="G131" s="855"/>
    </row>
    <row r="132" spans="2:7">
      <c r="B132" s="859"/>
      <c r="C132" s="855"/>
      <c r="D132" s="855"/>
      <c r="E132" s="855"/>
      <c r="F132" s="855"/>
      <c r="G132" s="855"/>
    </row>
    <row r="133" spans="2:7">
      <c r="B133" s="859"/>
      <c r="C133" s="855"/>
      <c r="D133" s="855"/>
      <c r="E133" s="855"/>
      <c r="F133" s="855"/>
      <c r="G133" s="855"/>
    </row>
    <row r="134" spans="2:7">
      <c r="B134" s="859"/>
      <c r="C134" s="855"/>
      <c r="D134" s="855"/>
      <c r="E134" s="855"/>
      <c r="F134" s="855"/>
      <c r="G134" s="855"/>
    </row>
    <row r="135" spans="2:7">
      <c r="B135" s="859"/>
      <c r="C135" s="855"/>
      <c r="D135" s="855"/>
      <c r="E135" s="855"/>
      <c r="F135" s="855"/>
      <c r="G135" s="855"/>
    </row>
    <row r="136" spans="2:7">
      <c r="B136" s="859"/>
      <c r="C136" s="855"/>
      <c r="D136" s="855"/>
      <c r="E136" s="855"/>
      <c r="F136" s="855"/>
      <c r="G136" s="855"/>
    </row>
    <row r="137" spans="2:7">
      <c r="B137" s="859"/>
      <c r="C137" s="855"/>
      <c r="D137" s="855"/>
      <c r="E137" s="855"/>
      <c r="F137" s="855"/>
      <c r="G137" s="855"/>
    </row>
    <row r="138" spans="2:7">
      <c r="B138" s="859"/>
      <c r="C138" s="855"/>
      <c r="D138" s="855"/>
      <c r="E138" s="855"/>
      <c r="F138" s="855"/>
      <c r="G138" s="855"/>
    </row>
    <row r="139" spans="2:7">
      <c r="B139" s="859"/>
      <c r="C139" s="855"/>
      <c r="D139" s="855"/>
      <c r="E139" s="855"/>
      <c r="F139" s="855"/>
      <c r="G139" s="855"/>
    </row>
    <row r="140" spans="2:7">
      <c r="B140" s="859"/>
      <c r="C140" s="855"/>
      <c r="D140" s="855"/>
      <c r="E140" s="855"/>
      <c r="F140" s="855"/>
      <c r="G140" s="855"/>
    </row>
    <row r="141" spans="2:7">
      <c r="B141" s="859"/>
      <c r="C141" s="855"/>
      <c r="D141" s="855"/>
      <c r="E141" s="855"/>
      <c r="F141" s="855"/>
      <c r="G141" s="855"/>
    </row>
    <row r="142" spans="2:7">
      <c r="B142" s="859"/>
      <c r="C142" s="855"/>
      <c r="D142" s="855"/>
      <c r="E142" s="855"/>
      <c r="F142" s="855"/>
      <c r="G142" s="855"/>
    </row>
    <row r="143" spans="2:7">
      <c r="B143" s="859"/>
      <c r="C143" s="855"/>
      <c r="D143" s="855"/>
      <c r="E143" s="855"/>
      <c r="F143" s="855"/>
      <c r="G143" s="855"/>
    </row>
    <row r="144" spans="2:7">
      <c r="B144" s="859"/>
      <c r="C144" s="855"/>
      <c r="D144" s="855"/>
      <c r="E144" s="855"/>
      <c r="F144" s="855"/>
      <c r="G144" s="855"/>
    </row>
    <row r="145" spans="2:9">
      <c r="B145" s="859"/>
      <c r="C145" s="855"/>
      <c r="D145" s="855"/>
      <c r="E145" s="855"/>
      <c r="F145" s="855"/>
      <c r="G145" s="855"/>
    </row>
    <row r="146" spans="2:9">
      <c r="B146" s="859"/>
      <c r="C146" s="855"/>
      <c r="D146" s="855"/>
      <c r="E146" s="855"/>
      <c r="F146" s="855"/>
      <c r="G146" s="855"/>
    </row>
    <row r="147" spans="2:9">
      <c r="B147" s="859"/>
      <c r="C147" s="855"/>
      <c r="D147" s="855"/>
      <c r="E147" s="855"/>
      <c r="F147" s="855"/>
      <c r="G147" s="855"/>
    </row>
    <row r="148" spans="2:9">
      <c r="B148" s="859"/>
      <c r="C148" s="855"/>
      <c r="D148" s="855"/>
      <c r="E148" s="855"/>
      <c r="F148" s="855"/>
      <c r="G148" s="855"/>
    </row>
    <row r="149" spans="2:9">
      <c r="B149" s="859"/>
      <c r="C149" s="855"/>
      <c r="D149" s="855"/>
      <c r="E149" s="855"/>
      <c r="F149" s="855"/>
      <c r="G149" s="855"/>
    </row>
    <row r="150" spans="2:9">
      <c r="B150" s="859"/>
      <c r="C150" s="855"/>
      <c r="D150" s="855"/>
      <c r="E150" s="855"/>
      <c r="F150" s="855"/>
      <c r="G150" s="855"/>
    </row>
    <row r="151" spans="2:9">
      <c r="B151" s="859"/>
      <c r="C151" s="855"/>
      <c r="D151" s="855"/>
      <c r="E151" s="855"/>
      <c r="F151" s="855"/>
      <c r="G151" s="855"/>
    </row>
    <row r="152" spans="2:9">
      <c r="B152" s="859"/>
      <c r="C152" s="855"/>
      <c r="D152" s="855"/>
      <c r="E152" s="855"/>
      <c r="F152" s="855"/>
      <c r="G152" s="855"/>
    </row>
    <row r="153" spans="2:9">
      <c r="B153" s="859"/>
      <c r="C153" s="855"/>
      <c r="D153" s="855"/>
      <c r="E153" s="855"/>
      <c r="F153" s="855"/>
      <c r="G153" s="855"/>
    </row>
    <row r="154" spans="2:9">
      <c r="B154" s="859"/>
      <c r="C154" s="855"/>
      <c r="D154" s="855"/>
      <c r="E154" s="855"/>
      <c r="F154" s="855"/>
      <c r="G154" s="855"/>
    </row>
    <row r="155" spans="2:9">
      <c r="B155" s="859"/>
      <c r="C155" s="855"/>
      <c r="D155" s="855"/>
      <c r="E155" s="855"/>
      <c r="F155" s="855"/>
      <c r="G155" s="855"/>
      <c r="H155" s="861"/>
      <c r="I155" s="861"/>
    </row>
    <row r="156" spans="2:9">
      <c r="B156" s="859"/>
      <c r="C156" s="855"/>
      <c r="D156" s="855"/>
      <c r="E156" s="855"/>
      <c r="F156" s="855"/>
      <c r="G156" s="855"/>
    </row>
    <row r="157" spans="2:9">
      <c r="B157" s="859"/>
      <c r="C157" s="855"/>
      <c r="D157" s="855"/>
      <c r="E157" s="855"/>
      <c r="F157" s="855"/>
      <c r="G157" s="855"/>
    </row>
    <row r="158" spans="2:9">
      <c r="B158" s="859"/>
      <c r="C158" s="855"/>
      <c r="D158" s="855"/>
      <c r="E158" s="855"/>
      <c r="F158" s="855"/>
      <c r="G158" s="855"/>
    </row>
    <row r="159" spans="2:9">
      <c r="B159" s="859"/>
      <c r="C159" s="855"/>
      <c r="D159" s="855"/>
      <c r="E159" s="855"/>
      <c r="F159" s="855"/>
      <c r="G159" s="855"/>
    </row>
    <row r="160" spans="2:9">
      <c r="B160" s="859"/>
      <c r="C160" s="855"/>
      <c r="D160" s="855"/>
      <c r="E160" s="855"/>
      <c r="F160" s="855"/>
      <c r="G160" s="855"/>
    </row>
    <row r="161" spans="2:7">
      <c r="B161" s="859"/>
      <c r="C161" s="855"/>
      <c r="D161" s="855"/>
      <c r="E161" s="855"/>
      <c r="F161" s="855"/>
      <c r="G161" s="855"/>
    </row>
    <row r="162" spans="2:7">
      <c r="B162" s="859"/>
      <c r="C162" s="855"/>
      <c r="D162" s="855"/>
      <c r="E162" s="855"/>
      <c r="F162" s="855"/>
      <c r="G162" s="855"/>
    </row>
    <row r="163" spans="2:7">
      <c r="B163" s="859"/>
      <c r="C163" s="855"/>
      <c r="D163" s="855"/>
      <c r="E163" s="855"/>
      <c r="F163" s="855"/>
      <c r="G163" s="855"/>
    </row>
    <row r="164" spans="2:7">
      <c r="B164" s="859"/>
      <c r="C164" s="855"/>
      <c r="D164" s="855"/>
      <c r="E164" s="855"/>
      <c r="F164" s="855"/>
      <c r="G164" s="855"/>
    </row>
    <row r="165" spans="2:7">
      <c r="B165" s="859"/>
      <c r="C165" s="855"/>
      <c r="D165" s="855"/>
      <c r="E165" s="855"/>
      <c r="F165" s="855"/>
      <c r="G165" s="855"/>
    </row>
    <row r="166" spans="2:7">
      <c r="B166" s="859"/>
      <c r="C166" s="855"/>
      <c r="D166" s="855"/>
      <c r="E166" s="855"/>
      <c r="F166" s="855"/>
      <c r="G166" s="855"/>
    </row>
    <row r="167" spans="2:7">
      <c r="B167" s="859"/>
      <c r="C167" s="855"/>
      <c r="D167" s="855"/>
      <c r="E167" s="855"/>
      <c r="F167" s="855"/>
      <c r="G167" s="855"/>
    </row>
    <row r="168" spans="2:7">
      <c r="B168" s="859"/>
      <c r="C168" s="855"/>
      <c r="D168" s="855"/>
      <c r="E168" s="855"/>
      <c r="F168" s="855"/>
      <c r="G168" s="855"/>
    </row>
    <row r="169" spans="2:7">
      <c r="B169" s="859"/>
      <c r="C169" s="855"/>
      <c r="D169" s="855"/>
      <c r="E169" s="855"/>
      <c r="F169" s="855"/>
      <c r="G169" s="855"/>
    </row>
    <row r="170" spans="2:7">
      <c r="B170" s="859"/>
      <c r="C170" s="855"/>
      <c r="D170" s="855"/>
      <c r="E170" s="855"/>
      <c r="F170" s="855"/>
      <c r="G170" s="855"/>
    </row>
    <row r="171" spans="2:7">
      <c r="B171" s="859"/>
      <c r="C171" s="855"/>
      <c r="D171" s="855"/>
      <c r="E171" s="855"/>
      <c r="F171" s="855"/>
      <c r="G171" s="855"/>
    </row>
    <row r="172" spans="2:7">
      <c r="B172" s="859"/>
      <c r="C172" s="855"/>
      <c r="D172" s="855"/>
      <c r="E172" s="855"/>
      <c r="F172" s="855"/>
      <c r="G172" s="855"/>
    </row>
    <row r="173" spans="2:7">
      <c r="B173" s="859"/>
      <c r="C173" s="855"/>
      <c r="D173" s="855"/>
      <c r="E173" s="855"/>
      <c r="F173" s="855"/>
      <c r="G173" s="855"/>
    </row>
    <row r="174" spans="2:7">
      <c r="B174" s="859"/>
      <c r="C174" s="855"/>
      <c r="D174" s="855"/>
      <c r="E174" s="855"/>
      <c r="F174" s="855"/>
      <c r="G174" s="855"/>
    </row>
    <row r="175" spans="2:7">
      <c r="B175" s="859"/>
      <c r="C175" s="855"/>
      <c r="D175" s="855"/>
      <c r="E175" s="855"/>
      <c r="F175" s="855"/>
      <c r="G175" s="855"/>
    </row>
    <row r="176" spans="2:7">
      <c r="B176" s="859"/>
      <c r="C176" s="855"/>
      <c r="D176" s="855"/>
      <c r="E176" s="855"/>
      <c r="F176" s="855"/>
      <c r="G176" s="855"/>
    </row>
    <row r="177" spans="2:7">
      <c r="B177" s="859"/>
      <c r="C177" s="855"/>
      <c r="D177" s="855"/>
      <c r="E177" s="855"/>
      <c r="F177" s="855"/>
      <c r="G177" s="855"/>
    </row>
    <row r="178" spans="2:7">
      <c r="B178" s="859"/>
      <c r="C178" s="855"/>
      <c r="D178" s="855"/>
      <c r="E178" s="855"/>
      <c r="F178" s="855"/>
      <c r="G178" s="855"/>
    </row>
    <row r="179" spans="2:7">
      <c r="B179" s="859"/>
      <c r="C179" s="855"/>
      <c r="D179" s="855"/>
      <c r="E179" s="855"/>
      <c r="F179" s="855"/>
      <c r="G179" s="855"/>
    </row>
    <row r="180" spans="2:7">
      <c r="B180" s="859"/>
      <c r="C180" s="855"/>
      <c r="D180" s="855"/>
      <c r="E180" s="855"/>
      <c r="F180" s="855"/>
      <c r="G180" s="855"/>
    </row>
    <row r="181" spans="2:7">
      <c r="B181" s="859"/>
      <c r="C181" s="855"/>
      <c r="D181" s="855"/>
      <c r="E181" s="855"/>
      <c r="F181" s="855"/>
      <c r="G181" s="855"/>
    </row>
    <row r="182" spans="2:7">
      <c r="B182" s="859"/>
      <c r="C182" s="855"/>
      <c r="D182" s="855"/>
      <c r="E182" s="855"/>
      <c r="F182" s="855"/>
      <c r="G182" s="855"/>
    </row>
    <row r="183" spans="2:7">
      <c r="B183" s="859"/>
      <c r="C183" s="855"/>
      <c r="D183" s="855"/>
      <c r="E183" s="855"/>
      <c r="F183" s="855"/>
      <c r="G183" s="855"/>
    </row>
    <row r="184" spans="2:7">
      <c r="B184" s="859"/>
      <c r="C184" s="855"/>
      <c r="D184" s="855"/>
      <c r="E184" s="855"/>
      <c r="F184" s="855"/>
      <c r="G184" s="855"/>
    </row>
    <row r="185" spans="2:7">
      <c r="B185" s="859"/>
      <c r="C185" s="855"/>
      <c r="D185" s="855"/>
      <c r="E185" s="855"/>
      <c r="F185" s="855"/>
      <c r="G185" s="855"/>
    </row>
    <row r="186" spans="2:7">
      <c r="B186" s="859"/>
      <c r="C186" s="855"/>
      <c r="D186" s="855"/>
      <c r="E186" s="855"/>
      <c r="F186" s="855"/>
      <c r="G186" s="855"/>
    </row>
    <row r="187" spans="2:7">
      <c r="B187" s="859"/>
      <c r="C187" s="855"/>
      <c r="D187" s="855"/>
      <c r="E187" s="855"/>
      <c r="F187" s="855"/>
      <c r="G187" s="855"/>
    </row>
    <row r="188" spans="2:7">
      <c r="B188" s="859"/>
      <c r="C188" s="855"/>
      <c r="D188" s="855"/>
      <c r="E188" s="855"/>
      <c r="F188" s="855"/>
      <c r="G188" s="855"/>
    </row>
    <row r="189" spans="2:7">
      <c r="B189" s="859"/>
      <c r="C189" s="855"/>
      <c r="D189" s="855"/>
      <c r="E189" s="855"/>
      <c r="F189" s="855"/>
      <c r="G189" s="855"/>
    </row>
    <row r="190" spans="2:7">
      <c r="B190" s="859"/>
      <c r="C190" s="855"/>
      <c r="D190" s="855"/>
      <c r="E190" s="855"/>
      <c r="F190" s="855"/>
      <c r="G190" s="855"/>
    </row>
    <row r="191" spans="2:7">
      <c r="B191" s="859"/>
      <c r="C191" s="855"/>
      <c r="D191" s="855"/>
      <c r="E191" s="855"/>
      <c r="F191" s="855"/>
      <c r="G191" s="855"/>
    </row>
    <row r="192" spans="2:7">
      <c r="B192" s="859"/>
      <c r="C192" s="855"/>
      <c r="D192" s="855"/>
      <c r="E192" s="855"/>
      <c r="F192" s="855"/>
      <c r="G192" s="855"/>
    </row>
    <row r="193" spans="2:7">
      <c r="B193" s="859"/>
      <c r="C193" s="855"/>
      <c r="D193" s="855"/>
      <c r="E193" s="855"/>
      <c r="F193" s="855"/>
      <c r="G193" s="855"/>
    </row>
    <row r="194" spans="2:7">
      <c r="B194" s="859"/>
      <c r="C194" s="855"/>
      <c r="D194" s="855"/>
      <c r="E194" s="855"/>
      <c r="F194" s="855"/>
      <c r="G194" s="855"/>
    </row>
    <row r="195" spans="2:7">
      <c r="B195" s="859"/>
      <c r="C195" s="855"/>
      <c r="D195" s="855"/>
      <c r="E195" s="855"/>
      <c r="F195" s="855"/>
      <c r="G195" s="855"/>
    </row>
    <row r="196" spans="2:7">
      <c r="B196" s="859"/>
      <c r="C196" s="855"/>
      <c r="D196" s="855"/>
      <c r="E196" s="855"/>
      <c r="F196" s="855"/>
      <c r="G196" s="855"/>
    </row>
    <row r="197" spans="2:7">
      <c r="B197" s="859"/>
      <c r="C197" s="855"/>
      <c r="D197" s="855"/>
      <c r="E197" s="855"/>
      <c r="F197" s="855"/>
      <c r="G197" s="855"/>
    </row>
    <row r="198" spans="2:7">
      <c r="B198" s="859"/>
      <c r="C198" s="855"/>
      <c r="D198" s="855"/>
      <c r="E198" s="855"/>
      <c r="F198" s="855"/>
      <c r="G198" s="855"/>
    </row>
    <row r="199" spans="2:7">
      <c r="B199" s="859"/>
      <c r="C199" s="855"/>
      <c r="D199" s="855"/>
      <c r="E199" s="855"/>
      <c r="F199" s="855"/>
      <c r="G199" s="855"/>
    </row>
    <row r="200" spans="2:7">
      <c r="B200" s="859"/>
      <c r="C200" s="855"/>
      <c r="D200" s="855"/>
      <c r="E200" s="855"/>
      <c r="F200" s="855"/>
      <c r="G200" s="855"/>
    </row>
    <row r="201" spans="2:7">
      <c r="B201" s="859"/>
      <c r="C201" s="855"/>
      <c r="D201" s="855"/>
      <c r="E201" s="855"/>
      <c r="F201" s="855"/>
      <c r="G201" s="855"/>
    </row>
    <row r="202" spans="2:7">
      <c r="B202" s="859"/>
      <c r="C202" s="855"/>
      <c r="D202" s="855"/>
      <c r="E202" s="855"/>
      <c r="F202" s="855"/>
      <c r="G202" s="855"/>
    </row>
    <row r="203" spans="2:7">
      <c r="B203" s="859"/>
      <c r="C203" s="855"/>
      <c r="D203" s="855"/>
      <c r="E203" s="855"/>
      <c r="F203" s="855"/>
      <c r="G203" s="855"/>
    </row>
    <row r="204" spans="2:7">
      <c r="B204" s="859"/>
      <c r="C204" s="855"/>
      <c r="D204" s="855"/>
      <c r="E204" s="855"/>
      <c r="F204" s="855"/>
      <c r="G204" s="855"/>
    </row>
    <row r="205" spans="2:7">
      <c r="B205" s="859"/>
      <c r="C205" s="855"/>
      <c r="D205" s="855"/>
      <c r="E205" s="855"/>
      <c r="F205" s="855"/>
      <c r="G205" s="855"/>
    </row>
    <row r="206" spans="2:7">
      <c r="B206" s="859"/>
      <c r="C206" s="855"/>
      <c r="D206" s="855"/>
      <c r="E206" s="855"/>
      <c r="F206" s="855"/>
      <c r="G206" s="855"/>
    </row>
    <row r="207" spans="2:7">
      <c r="B207" s="859"/>
      <c r="C207" s="855"/>
      <c r="D207" s="855"/>
      <c r="E207" s="855"/>
      <c r="F207" s="855"/>
      <c r="G207" s="855"/>
    </row>
    <row r="208" spans="2:7">
      <c r="B208" s="859"/>
      <c r="C208" s="855"/>
      <c r="D208" s="855"/>
      <c r="E208" s="855"/>
      <c r="F208" s="855"/>
      <c r="G208" s="855"/>
    </row>
    <row r="209" spans="2:7">
      <c r="B209" s="859"/>
      <c r="C209" s="855"/>
      <c r="D209" s="855"/>
      <c r="E209" s="855"/>
      <c r="F209" s="855"/>
      <c r="G209" s="855"/>
    </row>
    <row r="210" spans="2:7">
      <c r="B210" s="859"/>
      <c r="C210" s="855"/>
      <c r="D210" s="855"/>
      <c r="E210" s="855"/>
      <c r="F210" s="855"/>
      <c r="G210" s="855"/>
    </row>
    <row r="211" spans="2:7">
      <c r="B211" s="859"/>
      <c r="C211" s="855"/>
      <c r="D211" s="855"/>
      <c r="E211" s="855"/>
      <c r="F211" s="855"/>
      <c r="G211" s="855"/>
    </row>
    <row r="212" spans="2:7">
      <c r="B212" s="859"/>
      <c r="C212" s="855"/>
      <c r="D212" s="855"/>
      <c r="E212" s="855"/>
      <c r="F212" s="855"/>
      <c r="G212" s="855"/>
    </row>
    <row r="213" spans="2:7">
      <c r="B213" s="859"/>
      <c r="C213" s="855"/>
      <c r="D213" s="855"/>
      <c r="E213" s="855"/>
      <c r="F213" s="855"/>
      <c r="G213" s="855"/>
    </row>
    <row r="214" spans="2:7">
      <c r="B214" s="859"/>
      <c r="C214" s="855"/>
      <c r="D214" s="855"/>
      <c r="E214" s="855"/>
      <c r="F214" s="855"/>
      <c r="G214" s="855"/>
    </row>
    <row r="215" spans="2:7">
      <c r="B215" s="859"/>
      <c r="C215" s="855"/>
      <c r="D215" s="855"/>
      <c r="E215" s="855"/>
      <c r="F215" s="855"/>
      <c r="G215" s="855"/>
    </row>
    <row r="216" spans="2:7">
      <c r="B216" s="859"/>
      <c r="C216" s="855"/>
      <c r="D216" s="855"/>
      <c r="E216" s="855"/>
      <c r="F216" s="855"/>
      <c r="G216" s="855"/>
    </row>
    <row r="217" spans="2:7">
      <c r="B217" s="859"/>
      <c r="C217" s="855"/>
      <c r="D217" s="855"/>
      <c r="E217" s="855"/>
      <c r="F217" s="855"/>
      <c r="G217" s="855"/>
    </row>
    <row r="218" spans="2:7">
      <c r="B218" s="859"/>
      <c r="C218" s="855"/>
      <c r="D218" s="855"/>
      <c r="E218" s="855"/>
      <c r="F218" s="855"/>
      <c r="G218" s="855"/>
    </row>
    <row r="219" spans="2:7">
      <c r="B219" s="859"/>
      <c r="C219" s="855"/>
      <c r="D219" s="855"/>
      <c r="E219" s="855"/>
      <c r="F219" s="855"/>
      <c r="G219" s="855"/>
    </row>
    <row r="220" spans="2:7">
      <c r="B220" s="859"/>
      <c r="C220" s="855"/>
      <c r="D220" s="855"/>
      <c r="E220" s="855"/>
      <c r="F220" s="855"/>
      <c r="G220" s="855"/>
    </row>
    <row r="221" spans="2:7">
      <c r="B221" s="859"/>
      <c r="C221" s="855"/>
      <c r="D221" s="855"/>
      <c r="E221" s="855"/>
      <c r="F221" s="855"/>
      <c r="G221" s="855"/>
    </row>
    <row r="222" spans="2:7">
      <c r="B222" s="859"/>
      <c r="C222" s="855"/>
      <c r="D222" s="855"/>
      <c r="E222" s="855"/>
      <c r="F222" s="855"/>
      <c r="G222" s="855"/>
    </row>
    <row r="223" spans="2:7">
      <c r="B223" s="859"/>
      <c r="C223" s="855"/>
      <c r="D223" s="855"/>
      <c r="E223" s="855"/>
      <c r="F223" s="855"/>
      <c r="G223" s="855"/>
    </row>
    <row r="224" spans="2:7">
      <c r="B224" s="859"/>
      <c r="C224" s="855"/>
      <c r="D224" s="855"/>
      <c r="E224" s="855"/>
      <c r="F224" s="855"/>
      <c r="G224" s="855"/>
    </row>
    <row r="225" spans="2:7">
      <c r="B225" s="859"/>
      <c r="C225" s="855"/>
      <c r="D225" s="855"/>
      <c r="E225" s="855"/>
      <c r="F225" s="855"/>
      <c r="G225" s="855"/>
    </row>
    <row r="226" spans="2:7">
      <c r="B226" s="859"/>
      <c r="C226" s="855"/>
      <c r="D226" s="855"/>
      <c r="E226" s="855"/>
      <c r="F226" s="855"/>
      <c r="G226" s="855"/>
    </row>
    <row r="227" spans="2:7">
      <c r="B227" s="859"/>
      <c r="C227" s="855"/>
      <c r="D227" s="855"/>
      <c r="E227" s="855"/>
      <c r="F227" s="855"/>
      <c r="G227" s="855"/>
    </row>
    <row r="228" spans="2:7">
      <c r="B228" s="859"/>
      <c r="C228" s="855"/>
      <c r="D228" s="855"/>
      <c r="E228" s="855"/>
      <c r="F228" s="855"/>
      <c r="G228" s="855"/>
    </row>
    <row r="229" spans="2:7">
      <c r="B229" s="859"/>
      <c r="C229" s="855"/>
      <c r="D229" s="855"/>
      <c r="E229" s="855"/>
      <c r="F229" s="855"/>
      <c r="G229" s="855"/>
    </row>
    <row r="230" spans="2:7">
      <c r="B230" s="859"/>
      <c r="C230" s="855"/>
      <c r="D230" s="855"/>
      <c r="E230" s="855"/>
      <c r="F230" s="855"/>
      <c r="G230" s="855"/>
    </row>
    <row r="231" spans="2:7">
      <c r="B231" s="859"/>
      <c r="C231" s="855"/>
      <c r="D231" s="855"/>
      <c r="E231" s="855"/>
      <c r="F231" s="855"/>
      <c r="G231" s="855"/>
    </row>
    <row r="232" spans="2:7">
      <c r="B232" s="859"/>
      <c r="C232" s="855"/>
      <c r="D232" s="855"/>
      <c r="E232" s="855"/>
      <c r="F232" s="855"/>
      <c r="G232" s="855"/>
    </row>
    <row r="233" spans="2:7">
      <c r="B233" s="859"/>
      <c r="C233" s="855"/>
      <c r="D233" s="855"/>
      <c r="E233" s="855"/>
      <c r="F233" s="855"/>
      <c r="G233" s="855"/>
    </row>
    <row r="234" spans="2:7">
      <c r="B234" s="859"/>
      <c r="C234" s="855"/>
      <c r="D234" s="855"/>
      <c r="E234" s="855"/>
      <c r="F234" s="855"/>
      <c r="G234" s="855"/>
    </row>
    <row r="235" spans="2:7">
      <c r="B235" s="859"/>
      <c r="C235" s="855"/>
      <c r="D235" s="855"/>
      <c r="E235" s="855"/>
      <c r="F235" s="855"/>
      <c r="G235" s="855"/>
    </row>
    <row r="236" spans="2:7">
      <c r="B236" s="859"/>
      <c r="C236" s="855"/>
      <c r="D236" s="855"/>
      <c r="E236" s="855"/>
      <c r="F236" s="855"/>
      <c r="G236" s="855"/>
    </row>
    <row r="237" spans="2:7">
      <c r="B237" s="859"/>
      <c r="C237" s="855"/>
      <c r="D237" s="855"/>
      <c r="E237" s="855"/>
      <c r="F237" s="855"/>
      <c r="G237" s="855"/>
    </row>
    <row r="238" spans="2:7">
      <c r="B238" s="859"/>
      <c r="C238" s="855"/>
      <c r="D238" s="855"/>
      <c r="E238" s="855"/>
      <c r="F238" s="855"/>
      <c r="G238" s="855"/>
    </row>
    <row r="239" spans="2:7">
      <c r="B239" s="859"/>
      <c r="C239" s="855"/>
      <c r="D239" s="855"/>
      <c r="E239" s="855"/>
      <c r="F239" s="855"/>
      <c r="G239" s="855"/>
    </row>
    <row r="240" spans="2:7">
      <c r="B240" s="859"/>
      <c r="C240" s="855"/>
      <c r="D240" s="855"/>
      <c r="E240" s="855"/>
      <c r="F240" s="855"/>
      <c r="G240" s="855"/>
    </row>
    <row r="241" spans="2:7">
      <c r="B241" s="859"/>
      <c r="C241" s="855"/>
      <c r="D241" s="855"/>
      <c r="E241" s="855"/>
      <c r="F241" s="855"/>
      <c r="G241" s="855"/>
    </row>
    <row r="242" spans="2:7">
      <c r="B242" s="859"/>
      <c r="C242" s="855"/>
      <c r="D242" s="855"/>
      <c r="E242" s="855"/>
      <c r="F242" s="855"/>
      <c r="G242" s="855"/>
    </row>
    <row r="243" spans="2:7">
      <c r="B243" s="859"/>
      <c r="C243" s="855"/>
      <c r="D243" s="855"/>
      <c r="E243" s="855"/>
      <c r="F243" s="855"/>
      <c r="G243" s="855"/>
    </row>
    <row r="244" spans="2:7">
      <c r="B244" s="859"/>
      <c r="C244" s="855"/>
      <c r="D244" s="855"/>
      <c r="E244" s="855"/>
      <c r="F244" s="855"/>
      <c r="G244" s="855"/>
    </row>
    <row r="245" spans="2:7">
      <c r="B245" s="859"/>
      <c r="C245" s="855"/>
      <c r="D245" s="855"/>
      <c r="E245" s="855"/>
      <c r="F245" s="855"/>
      <c r="G245" s="855"/>
    </row>
    <row r="246" spans="2:7">
      <c r="B246" s="859"/>
      <c r="C246" s="855"/>
      <c r="D246" s="855"/>
      <c r="E246" s="855"/>
      <c r="F246" s="855"/>
      <c r="G246" s="855"/>
    </row>
    <row r="247" spans="2:7">
      <c r="B247" s="859"/>
      <c r="C247" s="855"/>
      <c r="D247" s="855"/>
      <c r="E247" s="855"/>
      <c r="F247" s="855"/>
      <c r="G247" s="855"/>
    </row>
    <row r="248" spans="2:7">
      <c r="B248" s="859"/>
      <c r="C248" s="855"/>
      <c r="D248" s="855"/>
      <c r="E248" s="855"/>
      <c r="F248" s="855"/>
      <c r="G248" s="855"/>
    </row>
    <row r="249" spans="2:7">
      <c r="B249" s="859"/>
      <c r="C249" s="855"/>
      <c r="D249" s="855"/>
      <c r="E249" s="855"/>
      <c r="F249" s="855"/>
      <c r="G249" s="855"/>
    </row>
    <row r="250" spans="2:7">
      <c r="B250" s="859"/>
      <c r="C250" s="855"/>
      <c r="D250" s="855"/>
      <c r="E250" s="855"/>
      <c r="F250" s="855"/>
      <c r="G250" s="855"/>
    </row>
    <row r="251" spans="2:7">
      <c r="B251" s="859"/>
      <c r="C251" s="855"/>
      <c r="D251" s="855"/>
      <c r="E251" s="855"/>
      <c r="F251" s="855"/>
      <c r="G251" s="855"/>
    </row>
    <row r="252" spans="2:7">
      <c r="B252" s="859"/>
      <c r="C252" s="855"/>
      <c r="D252" s="855"/>
      <c r="E252" s="855"/>
      <c r="F252" s="855"/>
      <c r="G252" s="855"/>
    </row>
    <row r="253" spans="2:7">
      <c r="B253" s="859"/>
      <c r="C253" s="855"/>
      <c r="D253" s="855"/>
      <c r="E253" s="855"/>
      <c r="F253" s="855"/>
      <c r="G253" s="855"/>
    </row>
    <row r="254" spans="2:7">
      <c r="B254" s="859"/>
      <c r="C254" s="855"/>
      <c r="D254" s="855"/>
      <c r="E254" s="855"/>
      <c r="F254" s="855"/>
      <c r="G254" s="855"/>
    </row>
    <row r="255" spans="2:7">
      <c r="B255" s="859"/>
      <c r="C255" s="855"/>
      <c r="D255" s="855"/>
      <c r="E255" s="855"/>
      <c r="F255" s="855"/>
      <c r="G255" s="855"/>
    </row>
    <row r="256" spans="2:7">
      <c r="B256" s="859"/>
      <c r="C256" s="855"/>
      <c r="D256" s="855"/>
      <c r="E256" s="855"/>
      <c r="F256" s="855"/>
      <c r="G256" s="855"/>
    </row>
    <row r="257" spans="2:7">
      <c r="B257" s="859"/>
      <c r="C257" s="855"/>
      <c r="D257" s="855"/>
      <c r="E257" s="855"/>
      <c r="F257" s="855"/>
      <c r="G257" s="855"/>
    </row>
    <row r="258" spans="2:7">
      <c r="B258" s="859"/>
      <c r="C258" s="855"/>
      <c r="D258" s="855"/>
      <c r="E258" s="855"/>
      <c r="F258" s="855"/>
      <c r="G258" s="855"/>
    </row>
    <row r="259" spans="2:7">
      <c r="B259" s="859"/>
      <c r="C259" s="855"/>
      <c r="D259" s="855"/>
      <c r="E259" s="855"/>
      <c r="F259" s="855"/>
      <c r="G259" s="855"/>
    </row>
    <row r="260" spans="2:7">
      <c r="B260" s="859"/>
      <c r="C260" s="855"/>
      <c r="D260" s="855"/>
      <c r="E260" s="855"/>
      <c r="F260" s="855"/>
      <c r="G260" s="855"/>
    </row>
    <row r="261" spans="2:7">
      <c r="B261" s="859"/>
      <c r="C261" s="855"/>
      <c r="D261" s="855"/>
      <c r="E261" s="855"/>
      <c r="F261" s="855"/>
      <c r="G261" s="855"/>
    </row>
    <row r="262" spans="2:7">
      <c r="B262" s="859"/>
      <c r="C262" s="855"/>
      <c r="D262" s="855"/>
      <c r="E262" s="855"/>
      <c r="F262" s="855"/>
      <c r="G262" s="855"/>
    </row>
    <row r="263" spans="2:7">
      <c r="B263" s="859"/>
      <c r="C263" s="855"/>
      <c r="D263" s="855"/>
      <c r="E263" s="855"/>
      <c r="F263" s="855"/>
      <c r="G263" s="855"/>
    </row>
    <row r="264" spans="2:7">
      <c r="B264" s="859"/>
      <c r="C264" s="855"/>
      <c r="D264" s="855"/>
      <c r="E264" s="855"/>
      <c r="F264" s="855"/>
      <c r="G264" s="855"/>
    </row>
    <row r="265" spans="2:7">
      <c r="B265" s="859"/>
      <c r="C265" s="855"/>
      <c r="D265" s="855"/>
      <c r="E265" s="855"/>
      <c r="F265" s="855"/>
      <c r="G265" s="855"/>
    </row>
    <row r="266" spans="2:7">
      <c r="B266" s="859"/>
      <c r="C266" s="855"/>
      <c r="D266" s="855"/>
      <c r="E266" s="855"/>
      <c r="F266" s="855"/>
      <c r="G266" s="855"/>
    </row>
    <row r="267" spans="2:7">
      <c r="B267" s="859"/>
      <c r="C267" s="855"/>
      <c r="D267" s="855"/>
      <c r="E267" s="855"/>
      <c r="F267" s="855"/>
      <c r="G267" s="855"/>
    </row>
    <row r="268" spans="2:7">
      <c r="B268" s="859"/>
      <c r="C268" s="855"/>
      <c r="D268" s="855"/>
      <c r="E268" s="855"/>
      <c r="F268" s="855"/>
      <c r="G268" s="855"/>
    </row>
    <row r="269" spans="2:7">
      <c r="B269" s="859"/>
      <c r="C269" s="855"/>
      <c r="D269" s="855"/>
      <c r="E269" s="855"/>
      <c r="F269" s="855"/>
      <c r="G269" s="855"/>
    </row>
    <row r="270" spans="2:7">
      <c r="B270" s="859"/>
      <c r="C270" s="855"/>
      <c r="D270" s="855"/>
      <c r="E270" s="855"/>
      <c r="F270" s="855"/>
      <c r="G270" s="855"/>
    </row>
    <row r="271" spans="2:7">
      <c r="B271" s="859"/>
      <c r="C271" s="855"/>
      <c r="D271" s="855"/>
      <c r="E271" s="855"/>
      <c r="F271" s="855"/>
      <c r="G271" s="855"/>
    </row>
    <row r="272" spans="2:7">
      <c r="B272" s="859"/>
      <c r="C272" s="855"/>
      <c r="D272" s="855"/>
      <c r="E272" s="855"/>
      <c r="F272" s="855"/>
      <c r="G272" s="855"/>
    </row>
    <row r="273" spans="2:7">
      <c r="B273" s="859"/>
      <c r="C273" s="855"/>
      <c r="D273" s="855"/>
      <c r="E273" s="855"/>
      <c r="F273" s="855"/>
      <c r="G273" s="855"/>
    </row>
    <row r="274" spans="2:7">
      <c r="B274" s="859"/>
      <c r="C274" s="855"/>
      <c r="D274" s="855"/>
      <c r="E274" s="855"/>
      <c r="F274" s="855"/>
      <c r="G274" s="855"/>
    </row>
    <row r="275" spans="2:7">
      <c r="B275" s="859"/>
      <c r="C275" s="855"/>
      <c r="D275" s="855"/>
      <c r="E275" s="855"/>
      <c r="F275" s="855"/>
      <c r="G275" s="855"/>
    </row>
    <row r="276" spans="2:7">
      <c r="B276" s="859"/>
      <c r="C276" s="855"/>
      <c r="D276" s="855"/>
      <c r="E276" s="855"/>
      <c r="F276" s="855"/>
      <c r="G276" s="855"/>
    </row>
    <row r="277" spans="2:7">
      <c r="B277" s="859"/>
      <c r="C277" s="855"/>
      <c r="D277" s="855"/>
      <c r="E277" s="855"/>
      <c r="F277" s="855"/>
      <c r="G277" s="855"/>
    </row>
    <row r="278" spans="2:7">
      <c r="B278" s="859"/>
      <c r="C278" s="855"/>
      <c r="D278" s="855"/>
      <c r="E278" s="855"/>
      <c r="F278" s="855"/>
      <c r="G278" s="855"/>
    </row>
    <row r="279" spans="2:7">
      <c r="B279" s="859"/>
      <c r="C279" s="855"/>
      <c r="D279" s="855"/>
      <c r="E279" s="855"/>
      <c r="F279" s="855"/>
      <c r="G279" s="855"/>
    </row>
    <row r="280" spans="2:7">
      <c r="B280" s="859"/>
      <c r="C280" s="855"/>
      <c r="D280" s="855"/>
      <c r="E280" s="855"/>
      <c r="F280" s="855"/>
      <c r="G280" s="855"/>
    </row>
    <row r="281" spans="2:7">
      <c r="B281" s="859"/>
      <c r="C281" s="855"/>
      <c r="D281" s="855"/>
      <c r="E281" s="855"/>
      <c r="F281" s="855"/>
      <c r="G281" s="855"/>
    </row>
    <row r="282" spans="2:7">
      <c r="B282" s="859"/>
      <c r="C282" s="855"/>
      <c r="D282" s="855"/>
      <c r="E282" s="855"/>
      <c r="F282" s="855"/>
      <c r="G282" s="855"/>
    </row>
    <row r="283" spans="2:7">
      <c r="B283" s="859"/>
      <c r="C283" s="855"/>
      <c r="D283" s="855"/>
      <c r="E283" s="855"/>
      <c r="F283" s="855"/>
      <c r="G283" s="855"/>
    </row>
    <row r="284" spans="2:7">
      <c r="B284" s="859"/>
      <c r="C284" s="855"/>
      <c r="D284" s="855"/>
      <c r="E284" s="855"/>
      <c r="F284" s="855"/>
      <c r="G284" s="855"/>
    </row>
    <row r="285" spans="2:7">
      <c r="B285" s="859"/>
      <c r="C285" s="855"/>
      <c r="D285" s="855"/>
      <c r="E285" s="855"/>
      <c r="F285" s="855"/>
      <c r="G285" s="855"/>
    </row>
    <row r="286" spans="2:7">
      <c r="B286" s="859"/>
      <c r="C286" s="855"/>
      <c r="D286" s="855"/>
      <c r="E286" s="855"/>
      <c r="F286" s="855"/>
      <c r="G286" s="855"/>
    </row>
    <row r="287" spans="2:7">
      <c r="B287" s="859"/>
      <c r="C287" s="855"/>
      <c r="D287" s="855"/>
      <c r="E287" s="855"/>
      <c r="F287" s="855"/>
      <c r="G287" s="855"/>
    </row>
    <row r="288" spans="2:7">
      <c r="B288" s="859"/>
      <c r="C288" s="855"/>
      <c r="D288" s="855"/>
      <c r="E288" s="855"/>
      <c r="F288" s="855"/>
      <c r="G288" s="855"/>
    </row>
    <row r="289" spans="2:7">
      <c r="B289" s="859"/>
      <c r="C289" s="855"/>
      <c r="D289" s="855"/>
      <c r="E289" s="855"/>
      <c r="F289" s="855"/>
      <c r="G289" s="855"/>
    </row>
    <row r="290" spans="2:7">
      <c r="B290" s="859"/>
      <c r="C290" s="855"/>
      <c r="D290" s="855"/>
      <c r="E290" s="855"/>
      <c r="F290" s="855"/>
      <c r="G290" s="855"/>
    </row>
    <row r="291" spans="2:7">
      <c r="B291" s="859"/>
      <c r="C291" s="855"/>
      <c r="D291" s="855"/>
      <c r="E291" s="855"/>
      <c r="F291" s="855"/>
      <c r="G291" s="855"/>
    </row>
    <row r="292" spans="2:7">
      <c r="B292" s="859"/>
      <c r="C292" s="855"/>
      <c r="D292" s="855"/>
      <c r="E292" s="855"/>
      <c r="F292" s="855"/>
      <c r="G292" s="855"/>
    </row>
    <row r="293" spans="2:7">
      <c r="B293" s="859"/>
      <c r="C293" s="855"/>
      <c r="D293" s="855"/>
      <c r="E293" s="855"/>
      <c r="F293" s="855"/>
      <c r="G293" s="855"/>
    </row>
    <row r="294" spans="2:7">
      <c r="B294" s="859"/>
      <c r="C294" s="855"/>
      <c r="D294" s="855"/>
      <c r="E294" s="855"/>
      <c r="F294" s="855"/>
      <c r="G294" s="855"/>
    </row>
    <row r="295" spans="2:7">
      <c r="B295" s="859"/>
      <c r="C295" s="855"/>
      <c r="D295" s="855"/>
      <c r="E295" s="855"/>
      <c r="F295" s="855"/>
      <c r="G295" s="855"/>
    </row>
    <row r="296" spans="2:7">
      <c r="B296" s="859"/>
      <c r="C296" s="855"/>
      <c r="D296" s="855"/>
      <c r="E296" s="855"/>
      <c r="F296" s="855"/>
      <c r="G296" s="855"/>
    </row>
    <row r="297" spans="2:7">
      <c r="B297" s="859"/>
      <c r="C297" s="855"/>
      <c r="D297" s="855"/>
      <c r="E297" s="855"/>
      <c r="F297" s="855"/>
      <c r="G297" s="855"/>
    </row>
    <row r="298" spans="2:7">
      <c r="B298" s="859"/>
      <c r="C298" s="855"/>
      <c r="D298" s="855"/>
      <c r="E298" s="855"/>
      <c r="F298" s="855"/>
      <c r="G298" s="855"/>
    </row>
    <row r="299" spans="2:7">
      <c r="B299" s="859"/>
      <c r="C299" s="855"/>
      <c r="D299" s="855"/>
      <c r="E299" s="855"/>
      <c r="F299" s="855"/>
      <c r="G299" s="855"/>
    </row>
    <row r="300" spans="2:7">
      <c r="B300" s="859"/>
      <c r="C300" s="855"/>
      <c r="D300" s="855"/>
      <c r="E300" s="855"/>
      <c r="F300" s="855"/>
      <c r="G300" s="855"/>
    </row>
    <row r="301" spans="2:7">
      <c r="B301" s="859"/>
      <c r="C301" s="855"/>
      <c r="D301" s="855"/>
      <c r="E301" s="855"/>
      <c r="F301" s="855"/>
      <c r="G301" s="855"/>
    </row>
    <row r="302" spans="2:7">
      <c r="B302" s="859"/>
      <c r="C302" s="855"/>
      <c r="D302" s="855"/>
      <c r="E302" s="855"/>
      <c r="F302" s="855"/>
      <c r="G302" s="855"/>
    </row>
    <row r="303" spans="2:7">
      <c r="B303" s="859"/>
      <c r="C303" s="855"/>
      <c r="D303" s="855"/>
      <c r="E303" s="855"/>
      <c r="F303" s="855"/>
      <c r="G303" s="855"/>
    </row>
    <row r="304" spans="2:7">
      <c r="B304" s="859"/>
      <c r="C304" s="855"/>
      <c r="D304" s="855"/>
      <c r="E304" s="855"/>
      <c r="F304" s="855"/>
      <c r="G304" s="855"/>
    </row>
    <row r="305" spans="2:7">
      <c r="B305" s="859"/>
      <c r="C305" s="855"/>
      <c r="D305" s="855"/>
      <c r="E305" s="855"/>
      <c r="F305" s="855"/>
      <c r="G305" s="855"/>
    </row>
    <row r="306" spans="2:7">
      <c r="B306" s="859"/>
      <c r="C306" s="855"/>
      <c r="D306" s="855"/>
      <c r="E306" s="855"/>
      <c r="F306" s="855"/>
      <c r="G306" s="855"/>
    </row>
    <row r="307" spans="2:7">
      <c r="B307" s="859"/>
      <c r="C307" s="855"/>
      <c r="D307" s="855"/>
      <c r="E307" s="855"/>
      <c r="F307" s="855"/>
      <c r="G307" s="855"/>
    </row>
    <row r="308" spans="2:7">
      <c r="B308" s="859"/>
      <c r="C308" s="855"/>
      <c r="D308" s="855"/>
      <c r="E308" s="855"/>
      <c r="F308" s="855"/>
      <c r="G308" s="855"/>
    </row>
    <row r="309" spans="2:7">
      <c r="B309" s="859"/>
      <c r="C309" s="855"/>
      <c r="D309" s="855"/>
      <c r="E309" s="855"/>
      <c r="F309" s="855"/>
      <c r="G309" s="855"/>
    </row>
    <row r="310" spans="2:7">
      <c r="B310" s="859"/>
      <c r="C310" s="855"/>
      <c r="D310" s="855"/>
      <c r="E310" s="855"/>
      <c r="F310" s="855"/>
      <c r="G310" s="855"/>
    </row>
    <row r="311" spans="2:7">
      <c r="B311" s="859"/>
      <c r="C311" s="855"/>
      <c r="D311" s="855"/>
      <c r="E311" s="855"/>
      <c r="F311" s="855"/>
      <c r="G311" s="855"/>
    </row>
    <row r="312" spans="2:7">
      <c r="B312" s="859"/>
      <c r="C312" s="855"/>
      <c r="D312" s="855"/>
      <c r="E312" s="855"/>
      <c r="F312" s="855"/>
      <c r="G312" s="855"/>
    </row>
    <row r="313" spans="2:7">
      <c r="B313" s="859"/>
      <c r="C313" s="855"/>
      <c r="D313" s="855"/>
      <c r="E313" s="855"/>
      <c r="F313" s="855"/>
      <c r="G313" s="855"/>
    </row>
    <row r="314" spans="2:7">
      <c r="B314" s="859"/>
      <c r="C314" s="855"/>
      <c r="D314" s="855"/>
      <c r="E314" s="855"/>
      <c r="F314" s="855"/>
      <c r="G314" s="855"/>
    </row>
    <row r="315" spans="2:7">
      <c r="B315" s="859"/>
      <c r="C315" s="855"/>
      <c r="D315" s="855"/>
      <c r="E315" s="855"/>
      <c r="F315" s="855"/>
      <c r="G315" s="855"/>
    </row>
    <row r="316" spans="2:7">
      <c r="B316" s="859"/>
      <c r="C316" s="855"/>
      <c r="D316" s="855"/>
      <c r="E316" s="855"/>
      <c r="F316" s="855"/>
      <c r="G316" s="855"/>
    </row>
    <row r="317" spans="2:7">
      <c r="B317" s="859"/>
      <c r="C317" s="855"/>
      <c r="D317" s="855"/>
      <c r="E317" s="855"/>
      <c r="F317" s="855"/>
      <c r="G317" s="855"/>
    </row>
    <row r="318" spans="2:7">
      <c r="B318" s="859"/>
      <c r="C318" s="855"/>
      <c r="D318" s="855"/>
      <c r="E318" s="855"/>
      <c r="F318" s="855"/>
      <c r="G318" s="855"/>
    </row>
    <row r="319" spans="2:7">
      <c r="B319" s="859"/>
      <c r="C319" s="855"/>
      <c r="D319" s="855"/>
      <c r="E319" s="855"/>
      <c r="F319" s="855"/>
      <c r="G319" s="855"/>
    </row>
    <row r="320" spans="2:7">
      <c r="B320" s="859"/>
      <c r="C320" s="855"/>
      <c r="D320" s="855"/>
      <c r="E320" s="855"/>
      <c r="F320" s="855"/>
      <c r="G320" s="855"/>
    </row>
    <row r="321" spans="2:7">
      <c r="B321" s="859"/>
      <c r="C321" s="855"/>
      <c r="D321" s="855"/>
      <c r="E321" s="855"/>
      <c r="F321" s="855"/>
      <c r="G321" s="855"/>
    </row>
    <row r="322" spans="2:7">
      <c r="B322" s="859"/>
      <c r="C322" s="855"/>
      <c r="D322" s="855"/>
      <c r="E322" s="855"/>
      <c r="F322" s="855"/>
      <c r="G322" s="855"/>
    </row>
    <row r="323" spans="2:7">
      <c r="B323" s="859"/>
      <c r="C323" s="855"/>
      <c r="D323" s="855"/>
      <c r="E323" s="855"/>
      <c r="F323" s="855"/>
      <c r="G323" s="855"/>
    </row>
    <row r="324" spans="2:7">
      <c r="B324" s="859"/>
      <c r="C324" s="855"/>
      <c r="D324" s="855"/>
      <c r="E324" s="855"/>
      <c r="F324" s="855"/>
      <c r="G324" s="855"/>
    </row>
    <row r="325" spans="2:7">
      <c r="B325" s="859"/>
      <c r="C325" s="855"/>
      <c r="D325" s="855"/>
      <c r="E325" s="855"/>
      <c r="F325" s="855"/>
      <c r="G325" s="855"/>
    </row>
    <row r="326" spans="2:7">
      <c r="B326" s="859"/>
      <c r="C326" s="855"/>
      <c r="D326" s="855"/>
      <c r="E326" s="855"/>
      <c r="F326" s="855"/>
      <c r="G326" s="855"/>
    </row>
    <row r="327" spans="2:7">
      <c r="B327" s="859"/>
      <c r="C327" s="855"/>
      <c r="D327" s="855"/>
      <c r="E327" s="855"/>
      <c r="F327" s="855"/>
      <c r="G327" s="855"/>
    </row>
    <row r="328" spans="2:7">
      <c r="B328" s="859"/>
      <c r="C328" s="855"/>
      <c r="D328" s="855"/>
      <c r="E328" s="855"/>
      <c r="F328" s="855"/>
      <c r="G328" s="855"/>
    </row>
    <row r="329" spans="2:7">
      <c r="B329" s="859"/>
      <c r="C329" s="855"/>
      <c r="D329" s="855"/>
      <c r="E329" s="855"/>
      <c r="F329" s="855"/>
      <c r="G329" s="855"/>
    </row>
    <row r="330" spans="2:7">
      <c r="B330" s="859"/>
      <c r="C330" s="855"/>
      <c r="D330" s="855"/>
      <c r="E330" s="855"/>
      <c r="F330" s="855"/>
      <c r="G330" s="855"/>
    </row>
    <row r="331" spans="2:7">
      <c r="B331" s="859"/>
      <c r="C331" s="855"/>
      <c r="D331" s="855"/>
      <c r="E331" s="855"/>
      <c r="F331" s="855"/>
      <c r="G331" s="855"/>
    </row>
    <row r="332" spans="2:7">
      <c r="B332" s="859"/>
      <c r="C332" s="855"/>
      <c r="D332" s="855"/>
      <c r="E332" s="855"/>
      <c r="F332" s="855"/>
      <c r="G332" s="855"/>
    </row>
    <row r="333" spans="2:7">
      <c r="B333" s="859"/>
      <c r="C333" s="855"/>
      <c r="D333" s="855"/>
      <c r="E333" s="855"/>
      <c r="F333" s="855"/>
      <c r="G333" s="855"/>
    </row>
    <row r="334" spans="2:7">
      <c r="B334" s="859"/>
      <c r="C334" s="855"/>
      <c r="D334" s="855"/>
      <c r="E334" s="855"/>
      <c r="F334" s="855"/>
      <c r="G334" s="855"/>
    </row>
    <row r="335" spans="2:7">
      <c r="B335" s="859"/>
      <c r="C335" s="855"/>
      <c r="D335" s="855"/>
      <c r="E335" s="855"/>
      <c r="F335" s="855"/>
      <c r="G335" s="855"/>
    </row>
    <row r="336" spans="2:7">
      <c r="B336" s="859"/>
      <c r="C336" s="855"/>
      <c r="D336" s="855"/>
      <c r="E336" s="855"/>
      <c r="F336" s="855"/>
      <c r="G336" s="855"/>
    </row>
    <row r="337" spans="2:7">
      <c r="B337" s="859"/>
      <c r="C337" s="855"/>
      <c r="D337" s="855"/>
      <c r="E337" s="855"/>
      <c r="F337" s="855"/>
      <c r="G337" s="855"/>
    </row>
    <row r="338" spans="2:7">
      <c r="B338" s="859"/>
      <c r="C338" s="855"/>
      <c r="D338" s="855"/>
      <c r="E338" s="855"/>
      <c r="F338" s="855"/>
      <c r="G338" s="855"/>
    </row>
    <row r="339" spans="2:7">
      <c r="B339" s="859"/>
      <c r="C339" s="855"/>
      <c r="D339" s="855"/>
      <c r="E339" s="855"/>
      <c r="F339" s="855"/>
      <c r="G339" s="855"/>
    </row>
    <row r="340" spans="2:7">
      <c r="B340" s="859"/>
      <c r="C340" s="855"/>
      <c r="D340" s="855"/>
      <c r="E340" s="855"/>
      <c r="F340" s="855"/>
      <c r="G340" s="855"/>
    </row>
    <row r="341" spans="2:7">
      <c r="B341" s="859"/>
      <c r="C341" s="855"/>
      <c r="D341" s="855"/>
      <c r="E341" s="855"/>
      <c r="F341" s="855"/>
      <c r="G341" s="855"/>
    </row>
    <row r="342" spans="2:7">
      <c r="B342" s="859"/>
      <c r="C342" s="855"/>
      <c r="D342" s="855"/>
      <c r="E342" s="855"/>
      <c r="F342" s="855"/>
      <c r="G342" s="855"/>
    </row>
    <row r="343" spans="2:7">
      <c r="B343" s="859"/>
      <c r="C343" s="855"/>
      <c r="D343" s="855"/>
      <c r="E343" s="855"/>
      <c r="F343" s="855"/>
      <c r="G343" s="855"/>
    </row>
    <row r="344" spans="2:7">
      <c r="B344" s="859"/>
      <c r="C344" s="855"/>
      <c r="D344" s="855"/>
      <c r="E344" s="855"/>
      <c r="F344" s="855"/>
      <c r="G344" s="855"/>
    </row>
    <row r="345" spans="2:7">
      <c r="B345" s="859"/>
      <c r="C345" s="855"/>
      <c r="D345" s="855"/>
      <c r="E345" s="855"/>
      <c r="F345" s="855"/>
      <c r="G345" s="855"/>
    </row>
    <row r="346" spans="2:7">
      <c r="B346" s="859"/>
      <c r="C346" s="855"/>
      <c r="D346" s="855"/>
      <c r="E346" s="855"/>
      <c r="F346" s="855"/>
      <c r="G346" s="855"/>
    </row>
    <row r="347" spans="2:7">
      <c r="B347" s="859"/>
      <c r="C347" s="855"/>
      <c r="D347" s="855"/>
      <c r="E347" s="855"/>
      <c r="F347" s="855"/>
      <c r="G347" s="855"/>
    </row>
    <row r="348" spans="2:7">
      <c r="B348" s="859"/>
      <c r="C348" s="855"/>
      <c r="D348" s="855"/>
      <c r="E348" s="855"/>
      <c r="F348" s="855"/>
      <c r="G348" s="855"/>
    </row>
    <row r="349" spans="2:7">
      <c r="B349" s="859"/>
      <c r="C349" s="855"/>
      <c r="D349" s="855"/>
      <c r="E349" s="855"/>
      <c r="F349" s="855"/>
      <c r="G349" s="855"/>
    </row>
    <row r="350" spans="2:7">
      <c r="B350" s="859"/>
      <c r="C350" s="855"/>
      <c r="D350" s="855"/>
      <c r="E350" s="855"/>
      <c r="F350" s="855"/>
      <c r="G350" s="855"/>
    </row>
    <row r="351" spans="2:7">
      <c r="B351" s="859"/>
      <c r="C351" s="855"/>
      <c r="D351" s="855"/>
      <c r="E351" s="855"/>
      <c r="F351" s="855"/>
      <c r="G351" s="855"/>
    </row>
    <row r="352" spans="2:7">
      <c r="B352" s="859"/>
      <c r="C352" s="855"/>
      <c r="D352" s="855"/>
      <c r="E352" s="855"/>
      <c r="F352" s="855"/>
      <c r="G352" s="855"/>
    </row>
    <row r="353" spans="2:7">
      <c r="B353" s="859"/>
      <c r="C353" s="855"/>
      <c r="D353" s="855"/>
      <c r="E353" s="855"/>
      <c r="F353" s="855"/>
      <c r="G353" s="855"/>
    </row>
    <row r="354" spans="2:7">
      <c r="B354" s="859"/>
      <c r="C354" s="855"/>
      <c r="D354" s="855"/>
      <c r="E354" s="855"/>
      <c r="F354" s="855"/>
      <c r="G354" s="855"/>
    </row>
    <row r="355" spans="2:7">
      <c r="B355" s="859"/>
      <c r="C355" s="855"/>
      <c r="D355" s="855"/>
      <c r="E355" s="855"/>
      <c r="F355" s="855"/>
      <c r="G355" s="855"/>
    </row>
    <row r="356" spans="2:7">
      <c r="B356" s="859"/>
      <c r="C356" s="855"/>
      <c r="D356" s="855"/>
      <c r="E356" s="855"/>
      <c r="F356" s="855"/>
      <c r="G356" s="855"/>
    </row>
    <row r="357" spans="2:7">
      <c r="B357" s="859"/>
      <c r="C357" s="855"/>
      <c r="D357" s="855"/>
      <c r="E357" s="855"/>
      <c r="F357" s="855"/>
      <c r="G357" s="855"/>
    </row>
    <row r="358" spans="2:7">
      <c r="B358" s="859"/>
      <c r="C358" s="855"/>
      <c r="D358" s="855"/>
      <c r="E358" s="855"/>
      <c r="F358" s="855"/>
      <c r="G358" s="855"/>
    </row>
    <row r="359" spans="2:7">
      <c r="B359" s="859"/>
      <c r="C359" s="855"/>
      <c r="D359" s="855"/>
      <c r="E359" s="855"/>
      <c r="F359" s="855"/>
      <c r="G359" s="855"/>
    </row>
    <row r="360" spans="2:7">
      <c r="B360" s="859"/>
      <c r="C360" s="855"/>
      <c r="D360" s="855"/>
      <c r="E360" s="855"/>
      <c r="F360" s="855"/>
      <c r="G360" s="855"/>
    </row>
    <row r="361" spans="2:7">
      <c r="B361" s="859"/>
      <c r="C361" s="855"/>
      <c r="D361" s="855"/>
      <c r="E361" s="855"/>
      <c r="F361" s="855"/>
      <c r="G361" s="855"/>
    </row>
    <row r="362" spans="2:7">
      <c r="B362" s="859"/>
      <c r="C362" s="855"/>
      <c r="D362" s="855"/>
      <c r="E362" s="855"/>
      <c r="F362" s="855"/>
      <c r="G362" s="855"/>
    </row>
    <row r="363" spans="2:7">
      <c r="B363" s="859"/>
      <c r="C363" s="855"/>
      <c r="D363" s="855"/>
      <c r="E363" s="855"/>
      <c r="F363" s="855"/>
      <c r="G363" s="855"/>
    </row>
    <row r="364" spans="2:7">
      <c r="B364" s="859"/>
      <c r="C364" s="855"/>
      <c r="D364" s="855"/>
      <c r="E364" s="855"/>
      <c r="F364" s="855"/>
      <c r="G364" s="855"/>
    </row>
    <row r="365" spans="2:7">
      <c r="B365" s="859"/>
      <c r="C365" s="855"/>
      <c r="D365" s="855"/>
      <c r="E365" s="855"/>
      <c r="F365" s="855"/>
      <c r="G365" s="855"/>
    </row>
    <row r="366" spans="2:7">
      <c r="B366" s="859"/>
      <c r="C366" s="855"/>
      <c r="D366" s="855"/>
      <c r="E366" s="855"/>
      <c r="F366" s="855"/>
      <c r="G366" s="855"/>
    </row>
    <row r="367" spans="2:7">
      <c r="B367" s="859"/>
      <c r="C367" s="855"/>
      <c r="D367" s="855"/>
      <c r="E367" s="855"/>
      <c r="F367" s="855"/>
      <c r="G367" s="855"/>
    </row>
    <row r="368" spans="2:7">
      <c r="B368" s="859"/>
      <c r="C368" s="855"/>
      <c r="D368" s="855"/>
      <c r="E368" s="855"/>
      <c r="F368" s="855"/>
      <c r="G368" s="855"/>
    </row>
    <row r="369" spans="2:7">
      <c r="B369" s="859"/>
      <c r="C369" s="855"/>
      <c r="D369" s="855"/>
      <c r="E369" s="855"/>
      <c r="F369" s="855"/>
      <c r="G369" s="855"/>
    </row>
    <row r="370" spans="2:7">
      <c r="B370" s="859"/>
      <c r="C370" s="855"/>
      <c r="D370" s="855"/>
      <c r="E370" s="855"/>
      <c r="F370" s="855"/>
      <c r="G370" s="855"/>
    </row>
    <row r="371" spans="2:7">
      <c r="B371" s="859"/>
      <c r="C371" s="855"/>
      <c r="D371" s="855"/>
      <c r="E371" s="855"/>
      <c r="F371" s="855"/>
      <c r="G371" s="855"/>
    </row>
    <row r="372" spans="2:7">
      <c r="B372" s="859"/>
      <c r="C372" s="855"/>
      <c r="D372" s="855"/>
      <c r="E372" s="855"/>
      <c r="F372" s="855"/>
      <c r="G372" s="855"/>
    </row>
    <row r="373" spans="2:7">
      <c r="B373" s="859"/>
      <c r="C373" s="855"/>
      <c r="D373" s="855"/>
      <c r="E373" s="855"/>
      <c r="F373" s="855"/>
      <c r="G373" s="855"/>
    </row>
    <row r="374" spans="2:7">
      <c r="B374" s="859"/>
      <c r="C374" s="855"/>
      <c r="D374" s="855"/>
      <c r="E374" s="855"/>
      <c r="F374" s="855"/>
      <c r="G374" s="855"/>
    </row>
    <row r="375" spans="2:7">
      <c r="B375" s="859"/>
      <c r="C375" s="855"/>
      <c r="D375" s="855"/>
      <c r="E375" s="855"/>
      <c r="F375" s="855"/>
      <c r="G375" s="855"/>
    </row>
    <row r="376" spans="2:7">
      <c r="B376" s="859"/>
      <c r="C376" s="855"/>
      <c r="D376" s="855"/>
      <c r="E376" s="855"/>
      <c r="F376" s="855"/>
      <c r="G376" s="855"/>
    </row>
    <row r="377" spans="2:7">
      <c r="B377" s="859"/>
      <c r="C377" s="855"/>
      <c r="D377" s="855"/>
      <c r="E377" s="855"/>
      <c r="F377" s="855"/>
      <c r="G377" s="855"/>
    </row>
    <row r="378" spans="2:7">
      <c r="B378" s="859"/>
      <c r="C378" s="855"/>
      <c r="D378" s="855"/>
      <c r="E378" s="855"/>
      <c r="F378" s="855"/>
      <c r="G378" s="855"/>
    </row>
    <row r="379" spans="2:7">
      <c r="B379" s="859"/>
      <c r="C379" s="855"/>
      <c r="D379" s="855"/>
      <c r="E379" s="855"/>
      <c r="F379" s="855"/>
      <c r="G379" s="855"/>
    </row>
    <row r="380" spans="2:7">
      <c r="B380" s="859"/>
      <c r="C380" s="855"/>
      <c r="D380" s="855"/>
      <c r="E380" s="855"/>
      <c r="F380" s="855"/>
      <c r="G380" s="855"/>
    </row>
    <row r="381" spans="2:7">
      <c r="B381" s="859"/>
      <c r="C381" s="855"/>
      <c r="D381" s="855"/>
      <c r="E381" s="855"/>
      <c r="F381" s="855"/>
      <c r="G381" s="855"/>
    </row>
    <row r="382" spans="2:7">
      <c r="B382" s="859"/>
      <c r="C382" s="855"/>
      <c r="D382" s="855"/>
      <c r="E382" s="855"/>
      <c r="F382" s="855"/>
      <c r="G382" s="855"/>
    </row>
    <row r="383" spans="2:7">
      <c r="B383" s="859"/>
      <c r="C383" s="855"/>
      <c r="D383" s="855"/>
      <c r="E383" s="855"/>
      <c r="F383" s="855"/>
      <c r="G383" s="855"/>
    </row>
    <row r="384" spans="2:7">
      <c r="B384" s="859"/>
      <c r="C384" s="855"/>
      <c r="D384" s="855"/>
      <c r="E384" s="855"/>
      <c r="F384" s="855"/>
      <c r="G384" s="855"/>
    </row>
    <row r="385" spans="2:7">
      <c r="B385" s="859"/>
      <c r="C385" s="855"/>
      <c r="D385" s="855"/>
      <c r="E385" s="855"/>
      <c r="F385" s="855"/>
      <c r="G385" s="855"/>
    </row>
    <row r="386" spans="2:7">
      <c r="B386" s="859"/>
      <c r="C386" s="855"/>
      <c r="D386" s="855"/>
      <c r="E386" s="855"/>
      <c r="F386" s="855"/>
      <c r="G386" s="855"/>
    </row>
    <row r="387" spans="2:7">
      <c r="B387" s="859"/>
      <c r="C387" s="855"/>
      <c r="D387" s="855"/>
      <c r="E387" s="855"/>
      <c r="F387" s="855"/>
      <c r="G387" s="855"/>
    </row>
    <row r="388" spans="2:7">
      <c r="B388" s="859"/>
      <c r="C388" s="855"/>
      <c r="D388" s="855"/>
      <c r="E388" s="855"/>
      <c r="F388" s="855"/>
      <c r="G388" s="855"/>
    </row>
    <row r="389" spans="2:7">
      <c r="B389" s="859"/>
      <c r="C389" s="855"/>
      <c r="D389" s="855"/>
      <c r="E389" s="855"/>
      <c r="F389" s="855"/>
      <c r="G389" s="855"/>
    </row>
    <row r="390" spans="2:7">
      <c r="B390" s="859"/>
      <c r="C390" s="855"/>
      <c r="D390" s="855"/>
      <c r="E390" s="855"/>
      <c r="F390" s="855"/>
      <c r="G390" s="855"/>
    </row>
    <row r="391" spans="2:7">
      <c r="B391" s="859"/>
      <c r="C391" s="855"/>
      <c r="D391" s="855"/>
      <c r="E391" s="855"/>
      <c r="F391" s="855"/>
      <c r="G391" s="855"/>
    </row>
    <row r="392" spans="2:7">
      <c r="B392" s="859"/>
      <c r="C392" s="855"/>
      <c r="D392" s="855"/>
      <c r="E392" s="855"/>
      <c r="F392" s="855"/>
      <c r="G392" s="855"/>
    </row>
    <row r="393" spans="2:7">
      <c r="B393" s="859"/>
      <c r="C393" s="855"/>
      <c r="D393" s="855"/>
      <c r="E393" s="855"/>
      <c r="F393" s="855"/>
      <c r="G393" s="855"/>
    </row>
    <row r="394" spans="2:7">
      <c r="B394" s="859"/>
      <c r="C394" s="855"/>
      <c r="D394" s="855"/>
      <c r="E394" s="855"/>
      <c r="F394" s="855"/>
      <c r="G394" s="855"/>
    </row>
    <row r="395" spans="2:7">
      <c r="B395" s="859"/>
      <c r="C395" s="855"/>
      <c r="D395" s="855"/>
      <c r="E395" s="855"/>
      <c r="F395" s="855"/>
      <c r="G395" s="855"/>
    </row>
    <row r="396" spans="2:7">
      <c r="B396" s="859"/>
      <c r="C396" s="855"/>
      <c r="D396" s="855"/>
      <c r="E396" s="855"/>
      <c r="F396" s="855"/>
      <c r="G396" s="855"/>
    </row>
    <row r="397" spans="2:7">
      <c r="B397" s="859"/>
      <c r="C397" s="855"/>
      <c r="D397" s="855"/>
      <c r="E397" s="855"/>
      <c r="F397" s="855"/>
      <c r="G397" s="855"/>
    </row>
    <row r="398" spans="2:7">
      <c r="B398" s="859"/>
      <c r="C398" s="855"/>
      <c r="D398" s="855"/>
      <c r="E398" s="855"/>
      <c r="F398" s="855"/>
      <c r="G398" s="855"/>
    </row>
    <row r="399" spans="2:7">
      <c r="B399" s="859"/>
      <c r="C399" s="855"/>
      <c r="D399" s="855"/>
      <c r="E399" s="855"/>
      <c r="F399" s="855"/>
      <c r="G399" s="855"/>
    </row>
    <row r="400" spans="2:7">
      <c r="B400" s="859"/>
      <c r="C400" s="855"/>
      <c r="D400" s="855"/>
      <c r="E400" s="855"/>
      <c r="F400" s="855"/>
      <c r="G400" s="855"/>
    </row>
    <row r="401" spans="2:7">
      <c r="B401" s="859"/>
      <c r="C401" s="855"/>
      <c r="D401" s="855"/>
      <c r="E401" s="855"/>
      <c r="F401" s="855"/>
      <c r="G401" s="855"/>
    </row>
    <row r="402" spans="2:7">
      <c r="B402" s="859"/>
      <c r="C402" s="855"/>
      <c r="D402" s="855"/>
      <c r="E402" s="855"/>
      <c r="F402" s="855"/>
      <c r="G402" s="855"/>
    </row>
    <row r="403" spans="2:7">
      <c r="B403" s="859"/>
      <c r="C403" s="855"/>
      <c r="D403" s="855"/>
      <c r="E403" s="855"/>
      <c r="F403" s="855"/>
      <c r="G403" s="855"/>
    </row>
    <row r="404" spans="2:7">
      <c r="B404" s="859"/>
      <c r="C404" s="855"/>
      <c r="D404" s="855"/>
      <c r="E404" s="855"/>
      <c r="F404" s="855"/>
      <c r="G404" s="855"/>
    </row>
    <row r="405" spans="2:7">
      <c r="B405" s="859"/>
      <c r="C405" s="855"/>
      <c r="D405" s="855"/>
      <c r="E405" s="855"/>
      <c r="F405" s="855"/>
      <c r="G405" s="855"/>
    </row>
    <row r="406" spans="2:7">
      <c r="B406" s="859"/>
      <c r="C406" s="855"/>
      <c r="D406" s="855"/>
      <c r="E406" s="855"/>
      <c r="F406" s="855"/>
      <c r="G406" s="855"/>
    </row>
    <row r="407" spans="2:7">
      <c r="B407" s="859"/>
      <c r="C407" s="855"/>
      <c r="D407" s="855"/>
      <c r="E407" s="855"/>
      <c r="F407" s="855"/>
      <c r="G407" s="855"/>
    </row>
    <row r="408" spans="2:7">
      <c r="B408" s="859"/>
      <c r="C408" s="855"/>
      <c r="D408" s="855"/>
      <c r="E408" s="855"/>
      <c r="F408" s="855"/>
      <c r="G408" s="855"/>
    </row>
    <row r="409" spans="2:7">
      <c r="B409" s="859"/>
      <c r="C409" s="855"/>
      <c r="D409" s="855"/>
      <c r="E409" s="855"/>
      <c r="F409" s="855"/>
      <c r="G409" s="855"/>
    </row>
    <row r="410" spans="2:7">
      <c r="B410" s="859"/>
      <c r="C410" s="855"/>
      <c r="D410" s="855"/>
      <c r="E410" s="855"/>
      <c r="F410" s="855"/>
      <c r="G410" s="855"/>
    </row>
    <row r="411" spans="2:7">
      <c r="B411" s="859"/>
      <c r="C411" s="855"/>
      <c r="D411" s="855"/>
      <c r="E411" s="855"/>
      <c r="F411" s="855"/>
      <c r="G411" s="855"/>
    </row>
    <row r="412" spans="2:7">
      <c r="B412" s="859"/>
      <c r="C412" s="855"/>
      <c r="D412" s="855"/>
      <c r="E412" s="855"/>
      <c r="F412" s="855"/>
      <c r="G412" s="855"/>
    </row>
    <row r="413" spans="2:7">
      <c r="B413" s="859"/>
      <c r="C413" s="855"/>
      <c r="D413" s="855"/>
      <c r="E413" s="855"/>
      <c r="F413" s="855"/>
      <c r="G413" s="855"/>
    </row>
    <row r="414" spans="2:7">
      <c r="B414" s="859"/>
      <c r="C414" s="855"/>
      <c r="D414" s="855"/>
      <c r="E414" s="855"/>
      <c r="F414" s="855"/>
      <c r="G414" s="855"/>
    </row>
    <row r="415" spans="2:7">
      <c r="B415" s="859"/>
      <c r="C415" s="855"/>
      <c r="D415" s="855"/>
      <c r="E415" s="855"/>
      <c r="F415" s="855"/>
      <c r="G415" s="855"/>
    </row>
    <row r="416" spans="2:7">
      <c r="B416" s="859"/>
      <c r="C416" s="855"/>
      <c r="D416" s="855"/>
      <c r="E416" s="855"/>
      <c r="F416" s="855"/>
      <c r="G416" s="855"/>
    </row>
    <row r="417" spans="2:7">
      <c r="B417" s="859"/>
      <c r="C417" s="855"/>
      <c r="D417" s="855"/>
      <c r="E417" s="855"/>
      <c r="F417" s="855"/>
      <c r="G417" s="855"/>
    </row>
    <row r="418" spans="2:7">
      <c r="B418" s="859"/>
      <c r="C418" s="855"/>
      <c r="D418" s="855"/>
      <c r="E418" s="855"/>
      <c r="F418" s="855"/>
      <c r="G418" s="855"/>
    </row>
    <row r="419" spans="2:7">
      <c r="B419" s="859"/>
      <c r="C419" s="855"/>
      <c r="D419" s="855"/>
      <c r="E419" s="855"/>
      <c r="F419" s="855"/>
      <c r="G419" s="855"/>
    </row>
    <row r="420" spans="2:7">
      <c r="B420" s="859"/>
      <c r="C420" s="855"/>
      <c r="D420" s="855"/>
      <c r="E420" s="855"/>
      <c r="F420" s="855"/>
      <c r="G420" s="855"/>
    </row>
    <row r="421" spans="2:7">
      <c r="B421" s="859"/>
      <c r="C421" s="855"/>
      <c r="D421" s="855"/>
      <c r="E421" s="855"/>
      <c r="F421" s="855"/>
      <c r="G421" s="855"/>
    </row>
    <row r="422" spans="2:7">
      <c r="B422" s="859"/>
      <c r="C422" s="855"/>
      <c r="D422" s="855"/>
      <c r="E422" s="855"/>
      <c r="F422" s="855"/>
      <c r="G422" s="855"/>
    </row>
    <row r="423" spans="2:7">
      <c r="B423" s="859"/>
      <c r="C423" s="855"/>
      <c r="D423" s="855"/>
      <c r="E423" s="855"/>
      <c r="F423" s="855"/>
      <c r="G423" s="855"/>
    </row>
    <row r="424" spans="2:7">
      <c r="B424" s="859"/>
      <c r="C424" s="855"/>
      <c r="D424" s="855"/>
      <c r="E424" s="855"/>
      <c r="F424" s="855"/>
      <c r="G424" s="855"/>
    </row>
    <row r="425" spans="2:7">
      <c r="B425" s="859"/>
      <c r="C425" s="855"/>
      <c r="D425" s="855"/>
      <c r="E425" s="855"/>
      <c r="F425" s="855"/>
      <c r="G425" s="855"/>
    </row>
    <row r="426" spans="2:7">
      <c r="B426" s="859"/>
      <c r="C426" s="855"/>
      <c r="D426" s="855"/>
      <c r="E426" s="855"/>
      <c r="F426" s="855"/>
      <c r="G426" s="855"/>
    </row>
    <row r="427" spans="2:7">
      <c r="B427" s="859"/>
      <c r="C427" s="855"/>
      <c r="D427" s="855"/>
      <c r="E427" s="855"/>
      <c r="F427" s="855"/>
      <c r="G427" s="855"/>
    </row>
    <row r="428" spans="2:7">
      <c r="B428" s="859"/>
      <c r="C428" s="855"/>
      <c r="D428" s="855"/>
      <c r="E428" s="855"/>
      <c r="F428" s="855"/>
      <c r="G428" s="855"/>
    </row>
    <row r="429" spans="2:7">
      <c r="B429" s="859"/>
      <c r="C429" s="855"/>
      <c r="D429" s="855"/>
      <c r="E429" s="855"/>
      <c r="F429" s="855"/>
      <c r="G429" s="855"/>
    </row>
    <row r="430" spans="2:7">
      <c r="B430" s="859"/>
      <c r="C430" s="855"/>
      <c r="D430" s="855"/>
      <c r="E430" s="855"/>
      <c r="F430" s="855"/>
      <c r="G430" s="855"/>
    </row>
    <row r="431" spans="2:7">
      <c r="B431" s="859"/>
      <c r="C431" s="855"/>
      <c r="D431" s="855"/>
      <c r="E431" s="855"/>
      <c r="F431" s="855"/>
      <c r="G431" s="855"/>
    </row>
    <row r="432" spans="2:7">
      <c r="B432" s="859"/>
      <c r="C432" s="855"/>
      <c r="D432" s="855"/>
      <c r="E432" s="855"/>
      <c r="F432" s="855"/>
      <c r="G432" s="855"/>
    </row>
    <row r="433" spans="2:7">
      <c r="B433" s="859"/>
      <c r="C433" s="855"/>
      <c r="D433" s="855"/>
      <c r="E433" s="855"/>
      <c r="F433" s="855"/>
      <c r="G433" s="855"/>
    </row>
    <row r="434" spans="2:7">
      <c r="B434" s="859"/>
      <c r="C434" s="855"/>
      <c r="D434" s="855"/>
      <c r="E434" s="855"/>
      <c r="F434" s="855"/>
      <c r="G434" s="855"/>
    </row>
    <row r="435" spans="2:7">
      <c r="B435" s="859"/>
      <c r="C435" s="855"/>
      <c r="D435" s="855"/>
      <c r="E435" s="855"/>
      <c r="F435" s="855"/>
      <c r="G435" s="855"/>
    </row>
    <row r="436" spans="2:7">
      <c r="B436" s="859"/>
      <c r="C436" s="855"/>
      <c r="D436" s="855"/>
      <c r="E436" s="855"/>
      <c r="F436" s="855"/>
      <c r="G436" s="855"/>
    </row>
    <row r="437" spans="2:7">
      <c r="B437" s="859"/>
      <c r="C437" s="855"/>
      <c r="D437" s="855"/>
      <c r="E437" s="855"/>
      <c r="F437" s="855"/>
      <c r="G437" s="855"/>
    </row>
    <row r="438" spans="2:7">
      <c r="B438" s="859"/>
      <c r="C438" s="855"/>
      <c r="D438" s="855"/>
      <c r="E438" s="855"/>
      <c r="F438" s="855"/>
      <c r="G438" s="855"/>
    </row>
    <row r="439" spans="2:7">
      <c r="B439" s="859"/>
      <c r="C439" s="855"/>
      <c r="D439" s="855"/>
      <c r="E439" s="855"/>
      <c r="F439" s="855"/>
      <c r="G439" s="855"/>
    </row>
    <row r="440" spans="2:7">
      <c r="B440" s="859"/>
      <c r="C440" s="855"/>
      <c r="D440" s="855"/>
      <c r="E440" s="855"/>
      <c r="F440" s="855"/>
      <c r="G440" s="855"/>
    </row>
    <row r="441" spans="2:7">
      <c r="B441" s="859"/>
      <c r="C441" s="855"/>
      <c r="D441" s="855"/>
      <c r="E441" s="855"/>
      <c r="F441" s="855"/>
      <c r="G441" s="855"/>
    </row>
    <row r="442" spans="2:7">
      <c r="B442" s="859"/>
      <c r="C442" s="855"/>
      <c r="D442" s="855"/>
      <c r="E442" s="855"/>
      <c r="F442" s="855"/>
      <c r="G442" s="855"/>
    </row>
    <row r="443" spans="2:7">
      <c r="B443" s="859"/>
      <c r="C443" s="855"/>
      <c r="D443" s="855"/>
      <c r="E443" s="855"/>
      <c r="F443" s="855"/>
      <c r="G443" s="855"/>
    </row>
    <row r="444" spans="2:7">
      <c r="B444" s="859"/>
      <c r="C444" s="855"/>
      <c r="D444" s="855"/>
      <c r="E444" s="855"/>
      <c r="F444" s="855"/>
      <c r="G444" s="855"/>
    </row>
    <row r="445" spans="2:7">
      <c r="B445" s="859"/>
      <c r="C445" s="855"/>
      <c r="D445" s="855"/>
      <c r="E445" s="855"/>
      <c r="F445" s="855"/>
      <c r="G445" s="855"/>
    </row>
    <row r="446" spans="2:7">
      <c r="B446" s="859"/>
      <c r="C446" s="855"/>
      <c r="D446" s="855"/>
      <c r="E446" s="855"/>
      <c r="F446" s="855"/>
      <c r="G446" s="855"/>
    </row>
    <row r="447" spans="2:7">
      <c r="B447" s="859"/>
      <c r="C447" s="855"/>
      <c r="D447" s="855"/>
      <c r="E447" s="855"/>
      <c r="F447" s="855"/>
      <c r="G447" s="855"/>
    </row>
    <row r="448" spans="2:7">
      <c r="B448" s="859"/>
      <c r="C448" s="855"/>
      <c r="D448" s="855"/>
      <c r="E448" s="855"/>
      <c r="F448" s="855"/>
      <c r="G448" s="855"/>
    </row>
  </sheetData>
  <mergeCells count="3">
    <mergeCell ref="A1:J1"/>
    <mergeCell ref="A2:J2"/>
    <mergeCell ref="A3:J3"/>
  </mergeCells>
  <printOptions horizontalCentered="1"/>
  <pageMargins left="0.25" right="0.25" top="0.75" bottom="0.75" header="0.3" footer="0.3"/>
  <pageSetup scale="67" orientation="landscape" r:id="rId1"/>
  <headerFooter alignWithMargins="0"/>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T471"/>
  <sheetViews>
    <sheetView workbookViewId="0">
      <selection sqref="A1:L1"/>
    </sheetView>
  </sheetViews>
  <sheetFormatPr defaultColWidth="8.88671875" defaultRowHeight="12.75"/>
  <cols>
    <col min="1" max="1" width="5.6640625" style="868" customWidth="1"/>
    <col min="2" max="2" width="31.109375" style="873" customWidth="1"/>
    <col min="3" max="3" width="10.6640625" style="868" customWidth="1"/>
    <col min="4" max="4" width="9.88671875" style="868" customWidth="1"/>
    <col min="5" max="5" width="10" style="868" customWidth="1"/>
    <col min="6" max="6" width="14.88671875" style="868" customWidth="1"/>
    <col min="7" max="7" width="12.109375" style="868" customWidth="1"/>
    <col min="8" max="8" width="11.88671875" style="868" customWidth="1"/>
    <col min="9" max="9" width="12" style="862" customWidth="1"/>
    <col min="10" max="10" width="15.88671875" style="862" customWidth="1"/>
    <col min="11" max="11" width="8.88671875" style="862"/>
    <col min="12" max="12" width="12.109375" style="862" customWidth="1"/>
    <col min="13" max="13" width="44.88671875" style="862" customWidth="1"/>
    <col min="14" max="16384" width="8.88671875" style="862"/>
  </cols>
  <sheetData>
    <row r="1" spans="1:20" ht="18" customHeight="1">
      <c r="A1" s="1208" t="s">
        <v>1009</v>
      </c>
      <c r="B1" s="1208"/>
      <c r="C1" s="1208"/>
      <c r="D1" s="1208"/>
      <c r="E1" s="1208"/>
      <c r="F1" s="1208"/>
      <c r="G1" s="1208"/>
      <c r="H1" s="1208"/>
      <c r="I1" s="1208"/>
      <c r="J1" s="1208"/>
      <c r="K1" s="1208"/>
      <c r="L1" s="1208"/>
    </row>
    <row r="2" spans="1:20" ht="18" customHeight="1">
      <c r="A2" s="1208" t="str">
        <f>+'4a-ADIT Projection'!A2:J2</f>
        <v>Gridliance High Plains LLC</v>
      </c>
      <c r="B2" s="1208"/>
      <c r="C2" s="1208"/>
      <c r="D2" s="1208"/>
      <c r="E2" s="1208"/>
      <c r="F2" s="1208"/>
      <c r="G2" s="1208"/>
      <c r="H2" s="1208"/>
      <c r="I2" s="1208"/>
      <c r="J2" s="1208"/>
      <c r="K2" s="1208"/>
      <c r="L2" s="1208"/>
    </row>
    <row r="3" spans="1:20" ht="18" customHeight="1">
      <c r="A3" s="1208" t="s">
        <v>1287</v>
      </c>
      <c r="B3" s="1208"/>
      <c r="C3" s="1208"/>
      <c r="D3" s="1208"/>
      <c r="E3" s="1208"/>
      <c r="F3" s="1208"/>
      <c r="G3" s="1208"/>
      <c r="H3" s="1209"/>
      <c r="I3" s="1208"/>
      <c r="J3" s="1208"/>
      <c r="K3" s="1208"/>
      <c r="L3" s="1208"/>
    </row>
    <row r="5" spans="1:20" s="865" customFormat="1">
      <c r="A5" s="863"/>
      <c r="B5" s="864"/>
      <c r="C5" s="863"/>
      <c r="J5" s="863"/>
      <c r="K5" s="866"/>
      <c r="L5" s="866"/>
      <c r="M5" s="866"/>
      <c r="N5" s="866"/>
      <c r="O5" s="866"/>
      <c r="P5" s="866"/>
      <c r="Q5" s="866"/>
      <c r="R5" s="866"/>
      <c r="S5" s="866"/>
      <c r="T5" s="867"/>
    </row>
    <row r="6" spans="1:20">
      <c r="B6" s="869" t="s">
        <v>292</v>
      </c>
      <c r="C6" s="869" t="s">
        <v>293</v>
      </c>
      <c r="D6" s="869" t="s">
        <v>294</v>
      </c>
      <c r="E6" s="869" t="s">
        <v>295</v>
      </c>
      <c r="F6" s="869" t="s">
        <v>297</v>
      </c>
      <c r="G6" s="869" t="s">
        <v>296</v>
      </c>
      <c r="H6" s="869" t="s">
        <v>298</v>
      </c>
      <c r="I6" s="870" t="s">
        <v>299</v>
      </c>
      <c r="J6" s="870" t="s">
        <v>300</v>
      </c>
      <c r="K6" s="870" t="s">
        <v>393</v>
      </c>
      <c r="L6" s="870" t="s">
        <v>397</v>
      </c>
    </row>
    <row r="7" spans="1:20" ht="38.25">
      <c r="A7" s="871"/>
      <c r="B7" s="872" t="s">
        <v>991</v>
      </c>
      <c r="C7" s="872" t="s">
        <v>252</v>
      </c>
      <c r="D7" s="872" t="s">
        <v>96</v>
      </c>
      <c r="E7" s="872" t="s">
        <v>1010</v>
      </c>
      <c r="F7" s="872" t="s">
        <v>1011</v>
      </c>
      <c r="G7" s="872" t="s">
        <v>25</v>
      </c>
      <c r="H7" s="872" t="s">
        <v>1012</v>
      </c>
      <c r="I7" s="872" t="s">
        <v>994</v>
      </c>
      <c r="J7" s="872" t="s">
        <v>1013</v>
      </c>
      <c r="K7" s="872" t="s">
        <v>995</v>
      </c>
      <c r="L7" s="872" t="s">
        <v>1014</v>
      </c>
      <c r="M7" s="866"/>
      <c r="N7" s="866"/>
      <c r="O7" s="866"/>
      <c r="P7" s="866"/>
      <c r="Q7" s="866"/>
      <c r="R7" s="866"/>
      <c r="S7" s="866"/>
      <c r="T7" s="867"/>
    </row>
    <row r="8" spans="1:20">
      <c r="A8" s="868" t="s">
        <v>1015</v>
      </c>
      <c r="C8" s="863"/>
      <c r="D8" s="869"/>
      <c r="E8" s="869"/>
      <c r="F8" s="869"/>
      <c r="G8" s="869"/>
      <c r="H8" s="863"/>
      <c r="J8" s="866"/>
      <c r="K8" s="866"/>
      <c r="L8" s="874"/>
      <c r="M8" s="866"/>
      <c r="N8" s="866"/>
      <c r="O8" s="866"/>
      <c r="P8" s="866"/>
      <c r="Q8" s="866"/>
      <c r="R8" s="866"/>
      <c r="S8" s="866"/>
      <c r="T8" s="867"/>
    </row>
    <row r="9" spans="1:20" ht="20.100000000000001" customHeight="1">
      <c r="A9" s="875">
        <v>1</v>
      </c>
      <c r="B9" s="873" t="s">
        <v>1016</v>
      </c>
      <c r="C9" s="863" t="s">
        <v>98</v>
      </c>
      <c r="D9" s="996">
        <v>2025</v>
      </c>
      <c r="E9" s="876">
        <f>365/365</f>
        <v>1</v>
      </c>
      <c r="F9" s="877">
        <f>'4c- ADIT BOY'!C54</f>
        <v>-1177399.1928406837</v>
      </c>
      <c r="G9" s="877">
        <f>'4c- ADIT BOY'!E54</f>
        <v>-1177399.1928406837</v>
      </c>
      <c r="H9" s="878">
        <f t="shared" ref="H9:H21" si="0">E9*G9</f>
        <v>-1177399.1928406837</v>
      </c>
      <c r="I9" s="879">
        <f>'4c- ADIT BOY'!F54</f>
        <v>0</v>
      </c>
      <c r="J9" s="880">
        <f t="shared" ref="J9:J21" si="1">I9*E9</f>
        <v>0</v>
      </c>
      <c r="K9" s="879">
        <f>'4c- ADIT BOY'!G54</f>
        <v>0</v>
      </c>
      <c r="L9" s="880">
        <f t="shared" ref="L9:L21" si="2">E9*K9</f>
        <v>0</v>
      </c>
    </row>
    <row r="10" spans="1:20" ht="20.100000000000001" customHeight="1">
      <c r="A10" s="875">
        <f t="shared" ref="A10:A22" si="3">+A9+1</f>
        <v>2</v>
      </c>
      <c r="B10" s="873" t="s">
        <v>1017</v>
      </c>
      <c r="C10" s="863" t="s">
        <v>105</v>
      </c>
      <c r="D10" s="996">
        <v>2026</v>
      </c>
      <c r="E10" s="876">
        <f>335/365</f>
        <v>0.9178082191780822</v>
      </c>
      <c r="F10" s="883">
        <f>-('4c- ADIT BOY'!E50-'4d- ADIT EOY'!E50)/12</f>
        <v>-14511.801278334731</v>
      </c>
      <c r="G10" s="883">
        <f>F10</f>
        <v>-14511.801278334731</v>
      </c>
      <c r="H10" s="878">
        <f t="shared" si="0"/>
        <v>-13319.050488334617</v>
      </c>
      <c r="I10" s="882">
        <v>0</v>
      </c>
      <c r="J10" s="880">
        <f t="shared" si="1"/>
        <v>0</v>
      </c>
      <c r="K10" s="882">
        <v>0</v>
      </c>
      <c r="L10" s="880">
        <f t="shared" si="2"/>
        <v>0</v>
      </c>
    </row>
    <row r="11" spans="1:20" ht="20.100000000000001" customHeight="1">
      <c r="A11" s="875">
        <f t="shared" si="3"/>
        <v>3</v>
      </c>
      <c r="B11" s="873" t="s">
        <v>1017</v>
      </c>
      <c r="C11" s="863" t="s">
        <v>104</v>
      </c>
      <c r="D11" s="996">
        <v>2026</v>
      </c>
      <c r="E11" s="876">
        <f>307/365</f>
        <v>0.84109589041095889</v>
      </c>
      <c r="F11" s="883">
        <f>F10</f>
        <v>-14511.801278334731</v>
      </c>
      <c r="G11" s="883">
        <f t="shared" ref="G11:G21" si="4">F11</f>
        <v>-14511.801278334731</v>
      </c>
      <c r="H11" s="878">
        <f t="shared" si="0"/>
        <v>-12205.816417667842</v>
      </c>
      <c r="I11" s="882">
        <v>0</v>
      </c>
      <c r="J11" s="880">
        <f t="shared" si="1"/>
        <v>0</v>
      </c>
      <c r="K11" s="882">
        <v>0</v>
      </c>
      <c r="L11" s="880">
        <f t="shared" si="2"/>
        <v>0</v>
      </c>
    </row>
    <row r="12" spans="1:20" ht="20.100000000000001" customHeight="1">
      <c r="A12" s="875">
        <f t="shared" si="3"/>
        <v>4</v>
      </c>
      <c r="B12" s="873" t="s">
        <v>1017</v>
      </c>
      <c r="C12" s="863" t="s">
        <v>103</v>
      </c>
      <c r="D12" s="996">
        <v>2026</v>
      </c>
      <c r="E12" s="876">
        <f>276/365</f>
        <v>0.75616438356164384</v>
      </c>
      <c r="F12" s="883">
        <f t="shared" ref="F12:F21" si="5">F11</f>
        <v>-14511.801278334731</v>
      </c>
      <c r="G12" s="883">
        <f t="shared" si="4"/>
        <v>-14511.801278334731</v>
      </c>
      <c r="H12" s="884">
        <f t="shared" si="0"/>
        <v>-10973.307268001057</v>
      </c>
      <c r="I12" s="882">
        <v>0</v>
      </c>
      <c r="J12" s="880">
        <f t="shared" si="1"/>
        <v>0</v>
      </c>
      <c r="K12" s="882">
        <v>0</v>
      </c>
      <c r="L12" s="880">
        <f t="shared" si="2"/>
        <v>0</v>
      </c>
    </row>
    <row r="13" spans="1:20" ht="20.100000000000001" customHeight="1">
      <c r="A13" s="875">
        <f t="shared" si="3"/>
        <v>5</v>
      </c>
      <c r="B13" s="873" t="s">
        <v>1017</v>
      </c>
      <c r="C13" s="863" t="s">
        <v>95</v>
      </c>
      <c r="D13" s="996">
        <v>2026</v>
      </c>
      <c r="E13" s="876">
        <f>246/365</f>
        <v>0.67397260273972603</v>
      </c>
      <c r="F13" s="883">
        <f t="shared" si="5"/>
        <v>-14511.801278334731</v>
      </c>
      <c r="G13" s="883">
        <f t="shared" si="4"/>
        <v>-14511.801278334731</v>
      </c>
      <c r="H13" s="884">
        <f t="shared" si="0"/>
        <v>-9780.5564780009427</v>
      </c>
      <c r="I13" s="882">
        <v>0</v>
      </c>
      <c r="J13" s="880">
        <f t="shared" si="1"/>
        <v>0</v>
      </c>
      <c r="K13" s="882">
        <v>0</v>
      </c>
      <c r="L13" s="880">
        <f t="shared" si="2"/>
        <v>0</v>
      </c>
    </row>
    <row r="14" spans="1:20" ht="20.100000000000001" customHeight="1">
      <c r="A14" s="875">
        <f t="shared" si="3"/>
        <v>6</v>
      </c>
      <c r="B14" s="873" t="s">
        <v>1017</v>
      </c>
      <c r="C14" s="863" t="s">
        <v>92</v>
      </c>
      <c r="D14" s="996">
        <v>2026</v>
      </c>
      <c r="E14" s="876">
        <f>215/365</f>
        <v>0.58904109589041098</v>
      </c>
      <c r="F14" s="883">
        <f t="shared" si="5"/>
        <v>-14511.801278334731</v>
      </c>
      <c r="G14" s="883">
        <f t="shared" si="4"/>
        <v>-14511.801278334731</v>
      </c>
      <c r="H14" s="884">
        <f t="shared" si="0"/>
        <v>-8548.0473283341562</v>
      </c>
      <c r="I14" s="882">
        <v>0</v>
      </c>
      <c r="J14" s="880">
        <f t="shared" si="1"/>
        <v>0</v>
      </c>
      <c r="K14" s="882">
        <v>0</v>
      </c>
      <c r="L14" s="880">
        <f t="shared" si="2"/>
        <v>0</v>
      </c>
    </row>
    <row r="15" spans="1:20" ht="20.100000000000001" customHeight="1">
      <c r="A15" s="875">
        <f t="shared" si="3"/>
        <v>7</v>
      </c>
      <c r="B15" s="873" t="s">
        <v>1017</v>
      </c>
      <c r="C15" s="863" t="s">
        <v>145</v>
      </c>
      <c r="D15" s="996">
        <v>2026</v>
      </c>
      <c r="E15" s="876">
        <f>185/365</f>
        <v>0.50684931506849318</v>
      </c>
      <c r="F15" s="883">
        <f t="shared" si="5"/>
        <v>-14511.801278334731</v>
      </c>
      <c r="G15" s="883">
        <f t="shared" si="4"/>
        <v>-14511.801278334731</v>
      </c>
      <c r="H15" s="884">
        <f t="shared" si="0"/>
        <v>-7355.2965383340425</v>
      </c>
      <c r="I15" s="882">
        <v>0</v>
      </c>
      <c r="J15" s="880">
        <f t="shared" si="1"/>
        <v>0</v>
      </c>
      <c r="K15" s="882">
        <v>0</v>
      </c>
      <c r="L15" s="880">
        <f t="shared" si="2"/>
        <v>0</v>
      </c>
    </row>
    <row r="16" spans="1:20" ht="20.100000000000001" customHeight="1">
      <c r="A16" s="875">
        <f t="shared" si="3"/>
        <v>8</v>
      </c>
      <c r="B16" s="873" t="s">
        <v>1017</v>
      </c>
      <c r="C16" s="863" t="s">
        <v>102</v>
      </c>
      <c r="D16" s="996">
        <v>2026</v>
      </c>
      <c r="E16" s="876">
        <f>154/365</f>
        <v>0.42191780821917807</v>
      </c>
      <c r="F16" s="883">
        <f t="shared" si="5"/>
        <v>-14511.801278334731</v>
      </c>
      <c r="G16" s="883">
        <f t="shared" si="4"/>
        <v>-14511.801278334731</v>
      </c>
      <c r="H16" s="884">
        <f t="shared" si="0"/>
        <v>-6122.787388667256</v>
      </c>
      <c r="I16" s="882">
        <v>0</v>
      </c>
      <c r="J16" s="880">
        <f t="shared" si="1"/>
        <v>0</v>
      </c>
      <c r="K16" s="882">
        <v>0</v>
      </c>
      <c r="L16" s="880">
        <f t="shared" si="2"/>
        <v>0</v>
      </c>
    </row>
    <row r="17" spans="1:20" s="865" customFormat="1" ht="20.100000000000001" customHeight="1">
      <c r="A17" s="875">
        <f t="shared" si="3"/>
        <v>9</v>
      </c>
      <c r="B17" s="873" t="s">
        <v>1017</v>
      </c>
      <c r="C17" s="863" t="s">
        <v>101</v>
      </c>
      <c r="D17" s="996">
        <v>2026</v>
      </c>
      <c r="E17" s="876">
        <f>123/365</f>
        <v>0.33698630136986302</v>
      </c>
      <c r="F17" s="883">
        <f t="shared" si="5"/>
        <v>-14511.801278334731</v>
      </c>
      <c r="G17" s="883">
        <f t="shared" si="4"/>
        <v>-14511.801278334731</v>
      </c>
      <c r="H17" s="884">
        <f t="shared" si="0"/>
        <v>-4890.2782390004713</v>
      </c>
      <c r="I17" s="882">
        <v>0</v>
      </c>
      <c r="J17" s="880">
        <f t="shared" si="1"/>
        <v>0</v>
      </c>
      <c r="K17" s="882">
        <v>0</v>
      </c>
      <c r="L17" s="880">
        <f t="shared" si="2"/>
        <v>0</v>
      </c>
    </row>
    <row r="18" spans="1:20" s="865" customFormat="1" ht="20.100000000000001" customHeight="1">
      <c r="A18" s="875">
        <f t="shared" si="3"/>
        <v>10</v>
      </c>
      <c r="B18" s="873" t="s">
        <v>1017</v>
      </c>
      <c r="C18" s="863" t="s">
        <v>100</v>
      </c>
      <c r="D18" s="996">
        <v>2026</v>
      </c>
      <c r="E18" s="876">
        <f>93/365</f>
        <v>0.25479452054794521</v>
      </c>
      <c r="F18" s="883">
        <f t="shared" si="5"/>
        <v>-14511.801278334731</v>
      </c>
      <c r="G18" s="883">
        <f t="shared" si="4"/>
        <v>-14511.801278334731</v>
      </c>
      <c r="H18" s="884">
        <f t="shared" si="0"/>
        <v>-3697.5274490003562</v>
      </c>
      <c r="I18" s="882">
        <v>0</v>
      </c>
      <c r="J18" s="880">
        <f t="shared" si="1"/>
        <v>0</v>
      </c>
      <c r="K18" s="882">
        <v>0</v>
      </c>
      <c r="L18" s="880">
        <f t="shared" si="2"/>
        <v>0</v>
      </c>
    </row>
    <row r="19" spans="1:20" ht="20.100000000000001" customHeight="1">
      <c r="A19" s="875">
        <f t="shared" si="3"/>
        <v>11</v>
      </c>
      <c r="B19" s="873" t="s">
        <v>1017</v>
      </c>
      <c r="C19" s="863" t="s">
        <v>106</v>
      </c>
      <c r="D19" s="996">
        <v>2026</v>
      </c>
      <c r="E19" s="876">
        <f>62/365</f>
        <v>0.16986301369863013</v>
      </c>
      <c r="F19" s="883">
        <f t="shared" si="5"/>
        <v>-14511.801278334731</v>
      </c>
      <c r="G19" s="883">
        <f t="shared" si="4"/>
        <v>-14511.801278334731</v>
      </c>
      <c r="H19" s="884">
        <f t="shared" si="0"/>
        <v>-2465.0182993335707</v>
      </c>
      <c r="I19" s="882">
        <v>0</v>
      </c>
      <c r="J19" s="880">
        <f t="shared" si="1"/>
        <v>0</v>
      </c>
      <c r="K19" s="882">
        <v>0</v>
      </c>
      <c r="L19" s="880">
        <f t="shared" si="2"/>
        <v>0</v>
      </c>
    </row>
    <row r="20" spans="1:20" ht="20.100000000000001" customHeight="1">
      <c r="A20" s="875">
        <f t="shared" si="3"/>
        <v>12</v>
      </c>
      <c r="B20" s="873" t="s">
        <v>1017</v>
      </c>
      <c r="C20" s="863" t="s">
        <v>99</v>
      </c>
      <c r="D20" s="996">
        <v>2026</v>
      </c>
      <c r="E20" s="876">
        <f>32/365</f>
        <v>8.7671232876712329E-2</v>
      </c>
      <c r="F20" s="883">
        <f t="shared" si="5"/>
        <v>-14511.801278334731</v>
      </c>
      <c r="G20" s="883">
        <f t="shared" si="4"/>
        <v>-14511.801278334731</v>
      </c>
      <c r="H20" s="884">
        <f t="shared" si="0"/>
        <v>-1272.2675093334558</v>
      </c>
      <c r="I20" s="882">
        <v>0</v>
      </c>
      <c r="J20" s="880">
        <f t="shared" si="1"/>
        <v>0</v>
      </c>
      <c r="K20" s="882">
        <v>0</v>
      </c>
      <c r="L20" s="880">
        <f t="shared" si="2"/>
        <v>0</v>
      </c>
    </row>
    <row r="21" spans="1:20" ht="20.100000000000001" customHeight="1">
      <c r="A21" s="875">
        <f t="shared" si="3"/>
        <v>13</v>
      </c>
      <c r="B21" s="873" t="s">
        <v>1017</v>
      </c>
      <c r="C21" s="863" t="s">
        <v>98</v>
      </c>
      <c r="D21" s="996">
        <v>2026</v>
      </c>
      <c r="E21" s="876">
        <f>1/365</f>
        <v>2.7397260273972603E-3</v>
      </c>
      <c r="F21" s="883">
        <f t="shared" si="5"/>
        <v>-14511.801278334731</v>
      </c>
      <c r="G21" s="883">
        <f t="shared" si="4"/>
        <v>-14511.801278334731</v>
      </c>
      <c r="H21" s="884">
        <f t="shared" si="0"/>
        <v>-39.758359666670493</v>
      </c>
      <c r="I21" s="882">
        <v>0</v>
      </c>
      <c r="J21" s="880">
        <f t="shared" si="1"/>
        <v>0</v>
      </c>
      <c r="K21" s="882">
        <v>0</v>
      </c>
      <c r="L21" s="880">
        <f t="shared" si="2"/>
        <v>0</v>
      </c>
    </row>
    <row r="22" spans="1:20" ht="20.100000000000001" customHeight="1">
      <c r="A22" s="875">
        <f t="shared" si="3"/>
        <v>14</v>
      </c>
      <c r="B22" s="864" t="s">
        <v>1018</v>
      </c>
      <c r="C22" s="863"/>
      <c r="E22" s="863"/>
      <c r="F22" s="884">
        <f t="shared" ref="F22:L22" si="6">SUM(F9:F21)</f>
        <v>-1351540.8081807015</v>
      </c>
      <c r="G22" s="884">
        <f t="shared" si="6"/>
        <v>-1351540.8081807015</v>
      </c>
      <c r="H22" s="884">
        <f t="shared" si="6"/>
        <v>-1258068.9046043581</v>
      </c>
      <c r="I22" s="880">
        <f t="shared" si="6"/>
        <v>0</v>
      </c>
      <c r="J22" s="880">
        <f t="shared" si="6"/>
        <v>0</v>
      </c>
      <c r="K22" s="880">
        <f t="shared" si="6"/>
        <v>0</v>
      </c>
      <c r="L22" s="880">
        <f t="shared" si="6"/>
        <v>0</v>
      </c>
    </row>
    <row r="23" spans="1:20">
      <c r="A23" s="875"/>
      <c r="B23" s="864"/>
      <c r="C23" s="863"/>
      <c r="E23" s="863"/>
      <c r="F23" s="863"/>
      <c r="G23" s="863"/>
      <c r="H23" s="863"/>
    </row>
    <row r="24" spans="1:20">
      <c r="A24" s="868" t="s">
        <v>1019</v>
      </c>
      <c r="C24" s="863"/>
      <c r="D24" s="997"/>
      <c r="E24" s="869"/>
      <c r="F24" s="869"/>
      <c r="G24" s="869"/>
      <c r="H24" s="863"/>
      <c r="J24" s="866"/>
      <c r="K24" s="866"/>
      <c r="L24" s="866"/>
      <c r="M24" s="866"/>
      <c r="N24" s="866"/>
      <c r="O24" s="866"/>
      <c r="P24" s="866"/>
      <c r="Q24" s="866"/>
      <c r="R24" s="866"/>
      <c r="S24" s="866"/>
      <c r="T24" s="867"/>
    </row>
    <row r="25" spans="1:20" ht="20.100000000000001" customHeight="1">
      <c r="A25" s="875">
        <f>A22+1</f>
        <v>15</v>
      </c>
      <c r="B25" s="873" t="s">
        <v>1020</v>
      </c>
      <c r="C25" s="863" t="s">
        <v>98</v>
      </c>
      <c r="D25" s="996">
        <f>D9</f>
        <v>2025</v>
      </c>
      <c r="E25" s="876">
        <f>365/365</f>
        <v>1</v>
      </c>
      <c r="F25" s="877">
        <f>'4c- ADIT BOY'!C78</f>
        <v>-126071.83442229188</v>
      </c>
      <c r="G25" s="877">
        <f>'4c- ADIT BOY'!E78</f>
        <v>-126071.83442229188</v>
      </c>
      <c r="H25" s="878">
        <f t="shared" ref="H25:H37" si="7">E25*G25</f>
        <v>-126071.83442229188</v>
      </c>
      <c r="I25" s="879">
        <f>'4c- ADIT BOY'!F74</f>
        <v>0</v>
      </c>
      <c r="J25" s="885">
        <f t="shared" ref="J25:J37" si="8">I25*E25</f>
        <v>0</v>
      </c>
      <c r="K25" s="879">
        <f>'4c- ADIT BOY'!G74</f>
        <v>0</v>
      </c>
      <c r="L25" s="880">
        <f t="shared" ref="L25:L37" si="9">E25*K25</f>
        <v>0</v>
      </c>
    </row>
    <row r="26" spans="1:20" ht="20.100000000000001" customHeight="1">
      <c r="A26" s="875">
        <f t="shared" ref="A26:A38" si="10">+A25+1</f>
        <v>16</v>
      </c>
      <c r="B26" s="873" t="s">
        <v>1017</v>
      </c>
      <c r="C26" s="863" t="s">
        <v>105</v>
      </c>
      <c r="D26" s="996">
        <f t="shared" ref="D26:D37" si="11">D10</f>
        <v>2026</v>
      </c>
      <c r="E26" s="876">
        <f>335/365</f>
        <v>0.9178082191780822</v>
      </c>
      <c r="F26" s="883">
        <v>0</v>
      </c>
      <c r="G26" s="883">
        <v>0</v>
      </c>
      <c r="H26" s="878">
        <f t="shared" si="7"/>
        <v>0</v>
      </c>
      <c r="I26" s="882">
        <v>0</v>
      </c>
      <c r="J26" s="880">
        <f t="shared" si="8"/>
        <v>0</v>
      </c>
      <c r="K26" s="882">
        <v>0</v>
      </c>
      <c r="L26" s="880">
        <f t="shared" si="9"/>
        <v>0</v>
      </c>
    </row>
    <row r="27" spans="1:20" ht="20.100000000000001" customHeight="1">
      <c r="A27" s="875">
        <f t="shared" si="10"/>
        <v>17</v>
      </c>
      <c r="B27" s="873" t="s">
        <v>1017</v>
      </c>
      <c r="C27" s="863" t="s">
        <v>104</v>
      </c>
      <c r="D27" s="996">
        <f t="shared" si="11"/>
        <v>2026</v>
      </c>
      <c r="E27" s="876">
        <f>307/365</f>
        <v>0.84109589041095889</v>
      </c>
      <c r="F27" s="883">
        <v>0</v>
      </c>
      <c r="G27" s="883">
        <v>0</v>
      </c>
      <c r="H27" s="878">
        <f t="shared" si="7"/>
        <v>0</v>
      </c>
      <c r="I27" s="882">
        <v>0</v>
      </c>
      <c r="J27" s="880">
        <f t="shared" si="8"/>
        <v>0</v>
      </c>
      <c r="K27" s="882">
        <v>0</v>
      </c>
      <c r="L27" s="880">
        <f t="shared" si="9"/>
        <v>0</v>
      </c>
    </row>
    <row r="28" spans="1:20" ht="20.100000000000001" customHeight="1">
      <c r="A28" s="875">
        <f t="shared" si="10"/>
        <v>18</v>
      </c>
      <c r="B28" s="873" t="s">
        <v>1017</v>
      </c>
      <c r="C28" s="863" t="s">
        <v>103</v>
      </c>
      <c r="D28" s="996">
        <f t="shared" si="11"/>
        <v>2026</v>
      </c>
      <c r="E28" s="876">
        <f>276/365</f>
        <v>0.75616438356164384</v>
      </c>
      <c r="F28" s="883">
        <v>0</v>
      </c>
      <c r="G28" s="883">
        <v>0</v>
      </c>
      <c r="H28" s="878">
        <f t="shared" si="7"/>
        <v>0</v>
      </c>
      <c r="I28" s="882">
        <v>0</v>
      </c>
      <c r="J28" s="880">
        <f t="shared" si="8"/>
        <v>0</v>
      </c>
      <c r="K28" s="882">
        <v>0</v>
      </c>
      <c r="L28" s="880">
        <f t="shared" si="9"/>
        <v>0</v>
      </c>
    </row>
    <row r="29" spans="1:20" ht="20.100000000000001" customHeight="1">
      <c r="A29" s="875">
        <f t="shared" si="10"/>
        <v>19</v>
      </c>
      <c r="B29" s="873" t="s">
        <v>1017</v>
      </c>
      <c r="C29" s="863" t="s">
        <v>95</v>
      </c>
      <c r="D29" s="996">
        <f t="shared" si="11"/>
        <v>2026</v>
      </c>
      <c r="E29" s="876">
        <f>246/365</f>
        <v>0.67397260273972603</v>
      </c>
      <c r="F29" s="883">
        <v>0</v>
      </c>
      <c r="G29" s="883">
        <v>0</v>
      </c>
      <c r="H29" s="878">
        <f t="shared" si="7"/>
        <v>0</v>
      </c>
      <c r="I29" s="882">
        <v>0</v>
      </c>
      <c r="J29" s="880">
        <f t="shared" si="8"/>
        <v>0</v>
      </c>
      <c r="K29" s="882">
        <v>0</v>
      </c>
      <c r="L29" s="880">
        <f t="shared" si="9"/>
        <v>0</v>
      </c>
    </row>
    <row r="30" spans="1:20" ht="20.100000000000001" customHeight="1">
      <c r="A30" s="875">
        <f t="shared" si="10"/>
        <v>20</v>
      </c>
      <c r="B30" s="873" t="s">
        <v>1017</v>
      </c>
      <c r="C30" s="863" t="s">
        <v>92</v>
      </c>
      <c r="D30" s="996">
        <f t="shared" si="11"/>
        <v>2026</v>
      </c>
      <c r="E30" s="876">
        <f>215/365</f>
        <v>0.58904109589041098</v>
      </c>
      <c r="F30" s="883">
        <v>0</v>
      </c>
      <c r="G30" s="883">
        <v>0</v>
      </c>
      <c r="H30" s="878">
        <f t="shared" si="7"/>
        <v>0</v>
      </c>
      <c r="I30" s="882">
        <v>0</v>
      </c>
      <c r="J30" s="880">
        <f t="shared" si="8"/>
        <v>0</v>
      </c>
      <c r="K30" s="882">
        <v>0</v>
      </c>
      <c r="L30" s="880">
        <f t="shared" si="9"/>
        <v>0</v>
      </c>
    </row>
    <row r="31" spans="1:20" ht="20.100000000000001" customHeight="1">
      <c r="A31" s="875">
        <f t="shared" si="10"/>
        <v>21</v>
      </c>
      <c r="B31" s="873" t="s">
        <v>1017</v>
      </c>
      <c r="C31" s="863" t="s">
        <v>145</v>
      </c>
      <c r="D31" s="996">
        <f t="shared" si="11"/>
        <v>2026</v>
      </c>
      <c r="E31" s="876">
        <f>185/365</f>
        <v>0.50684931506849318</v>
      </c>
      <c r="F31" s="883">
        <v>0</v>
      </c>
      <c r="G31" s="883">
        <v>0</v>
      </c>
      <c r="H31" s="878">
        <f t="shared" si="7"/>
        <v>0</v>
      </c>
      <c r="I31" s="882">
        <v>0</v>
      </c>
      <c r="J31" s="880">
        <f t="shared" si="8"/>
        <v>0</v>
      </c>
      <c r="K31" s="882">
        <v>0</v>
      </c>
      <c r="L31" s="880">
        <f t="shared" si="9"/>
        <v>0</v>
      </c>
    </row>
    <row r="32" spans="1:20" ht="20.100000000000001" customHeight="1">
      <c r="A32" s="875">
        <f t="shared" si="10"/>
        <v>22</v>
      </c>
      <c r="B32" s="873" t="s">
        <v>1017</v>
      </c>
      <c r="C32" s="863" t="s">
        <v>102</v>
      </c>
      <c r="D32" s="996">
        <f t="shared" si="11"/>
        <v>2026</v>
      </c>
      <c r="E32" s="876">
        <f>154/365</f>
        <v>0.42191780821917807</v>
      </c>
      <c r="F32" s="883">
        <v>0</v>
      </c>
      <c r="G32" s="883">
        <v>0</v>
      </c>
      <c r="H32" s="878">
        <f t="shared" si="7"/>
        <v>0</v>
      </c>
      <c r="I32" s="882">
        <v>0</v>
      </c>
      <c r="J32" s="880">
        <f t="shared" si="8"/>
        <v>0</v>
      </c>
      <c r="K32" s="882">
        <v>0</v>
      </c>
      <c r="L32" s="880">
        <f t="shared" si="9"/>
        <v>0</v>
      </c>
    </row>
    <row r="33" spans="1:20" s="865" customFormat="1" ht="20.100000000000001" customHeight="1">
      <c r="A33" s="875">
        <f t="shared" si="10"/>
        <v>23</v>
      </c>
      <c r="B33" s="873" t="s">
        <v>1017</v>
      </c>
      <c r="C33" s="863" t="s">
        <v>101</v>
      </c>
      <c r="D33" s="996">
        <f t="shared" si="11"/>
        <v>2026</v>
      </c>
      <c r="E33" s="876">
        <f>123/365</f>
        <v>0.33698630136986302</v>
      </c>
      <c r="F33" s="883">
        <v>0</v>
      </c>
      <c r="G33" s="883">
        <v>0</v>
      </c>
      <c r="H33" s="878">
        <f t="shared" si="7"/>
        <v>0</v>
      </c>
      <c r="I33" s="882">
        <v>0</v>
      </c>
      <c r="J33" s="880">
        <f t="shared" si="8"/>
        <v>0</v>
      </c>
      <c r="K33" s="882">
        <v>0</v>
      </c>
      <c r="L33" s="880">
        <f t="shared" si="9"/>
        <v>0</v>
      </c>
    </row>
    <row r="34" spans="1:20" s="865" customFormat="1" ht="20.100000000000001" customHeight="1">
      <c r="A34" s="875">
        <f t="shared" si="10"/>
        <v>24</v>
      </c>
      <c r="B34" s="873" t="s">
        <v>1017</v>
      </c>
      <c r="C34" s="863" t="s">
        <v>100</v>
      </c>
      <c r="D34" s="996">
        <f t="shared" si="11"/>
        <v>2026</v>
      </c>
      <c r="E34" s="876">
        <f>93/365</f>
        <v>0.25479452054794521</v>
      </c>
      <c r="F34" s="883">
        <v>0</v>
      </c>
      <c r="G34" s="883">
        <v>0</v>
      </c>
      <c r="H34" s="878">
        <f t="shared" si="7"/>
        <v>0</v>
      </c>
      <c r="I34" s="882">
        <v>0</v>
      </c>
      <c r="J34" s="880">
        <f t="shared" si="8"/>
        <v>0</v>
      </c>
      <c r="K34" s="882">
        <v>0</v>
      </c>
      <c r="L34" s="880">
        <f t="shared" si="9"/>
        <v>0</v>
      </c>
    </row>
    <row r="35" spans="1:20" ht="20.100000000000001" customHeight="1">
      <c r="A35" s="875">
        <f t="shared" si="10"/>
        <v>25</v>
      </c>
      <c r="B35" s="873" t="s">
        <v>1017</v>
      </c>
      <c r="C35" s="863" t="s">
        <v>106</v>
      </c>
      <c r="D35" s="996">
        <f t="shared" si="11"/>
        <v>2026</v>
      </c>
      <c r="E35" s="876">
        <f>62/365</f>
        <v>0.16986301369863013</v>
      </c>
      <c r="F35" s="883">
        <v>0</v>
      </c>
      <c r="G35" s="883">
        <v>0</v>
      </c>
      <c r="H35" s="878">
        <f t="shared" si="7"/>
        <v>0</v>
      </c>
      <c r="I35" s="882">
        <v>0</v>
      </c>
      <c r="J35" s="880">
        <f t="shared" si="8"/>
        <v>0</v>
      </c>
      <c r="K35" s="882">
        <v>0</v>
      </c>
      <c r="L35" s="880">
        <f t="shared" si="9"/>
        <v>0</v>
      </c>
    </row>
    <row r="36" spans="1:20" ht="20.100000000000001" customHeight="1">
      <c r="A36" s="875">
        <f t="shared" si="10"/>
        <v>26</v>
      </c>
      <c r="B36" s="873" t="s">
        <v>1017</v>
      </c>
      <c r="C36" s="863" t="s">
        <v>99</v>
      </c>
      <c r="D36" s="996">
        <f t="shared" si="11"/>
        <v>2026</v>
      </c>
      <c r="E36" s="876">
        <f>32/365</f>
        <v>8.7671232876712329E-2</v>
      </c>
      <c r="F36" s="883">
        <v>0</v>
      </c>
      <c r="G36" s="883">
        <v>0</v>
      </c>
      <c r="H36" s="878">
        <f t="shared" si="7"/>
        <v>0</v>
      </c>
      <c r="I36" s="882">
        <v>0</v>
      </c>
      <c r="J36" s="880">
        <f t="shared" si="8"/>
        <v>0</v>
      </c>
      <c r="K36" s="882">
        <v>0</v>
      </c>
      <c r="L36" s="880">
        <f t="shared" si="9"/>
        <v>0</v>
      </c>
    </row>
    <row r="37" spans="1:20" ht="20.100000000000001" customHeight="1">
      <c r="A37" s="875">
        <f t="shared" si="10"/>
        <v>27</v>
      </c>
      <c r="B37" s="873" t="s">
        <v>1017</v>
      </c>
      <c r="C37" s="863" t="s">
        <v>98</v>
      </c>
      <c r="D37" s="996">
        <f t="shared" si="11"/>
        <v>2026</v>
      </c>
      <c r="E37" s="876">
        <f>1/365</f>
        <v>2.7397260273972603E-3</v>
      </c>
      <c r="F37" s="883">
        <v>0</v>
      </c>
      <c r="G37" s="883">
        <v>0</v>
      </c>
      <c r="H37" s="878">
        <f t="shared" si="7"/>
        <v>0</v>
      </c>
      <c r="I37" s="882">
        <v>0</v>
      </c>
      <c r="J37" s="880">
        <f t="shared" si="8"/>
        <v>0</v>
      </c>
      <c r="K37" s="882">
        <v>0</v>
      </c>
      <c r="L37" s="880">
        <f t="shared" si="9"/>
        <v>0</v>
      </c>
    </row>
    <row r="38" spans="1:20" ht="20.100000000000001" customHeight="1">
      <c r="A38" s="875">
        <f t="shared" si="10"/>
        <v>28</v>
      </c>
      <c r="B38" s="864" t="s">
        <v>1021</v>
      </c>
      <c r="C38" s="863"/>
      <c r="E38" s="863"/>
      <c r="F38" s="878">
        <f t="shared" ref="F38:L38" si="12">SUM(F25:F37)</f>
        <v>-126071.83442229188</v>
      </c>
      <c r="G38" s="878">
        <f t="shared" si="12"/>
        <v>-126071.83442229188</v>
      </c>
      <c r="H38" s="878">
        <f t="shared" si="12"/>
        <v>-126071.83442229188</v>
      </c>
      <c r="I38" s="880">
        <f t="shared" si="12"/>
        <v>0</v>
      </c>
      <c r="J38" s="880">
        <f t="shared" si="12"/>
        <v>0</v>
      </c>
      <c r="K38" s="880">
        <f t="shared" si="12"/>
        <v>0</v>
      </c>
      <c r="L38" s="880">
        <f t="shared" si="12"/>
        <v>0</v>
      </c>
    </row>
    <row r="39" spans="1:20">
      <c r="A39" s="875"/>
      <c r="B39" s="864"/>
      <c r="C39" s="863"/>
      <c r="E39" s="863"/>
      <c r="F39" s="878"/>
      <c r="G39" s="878"/>
      <c r="H39" s="863"/>
      <c r="I39" s="880"/>
      <c r="J39" s="880"/>
      <c r="K39" s="880"/>
      <c r="L39" s="880"/>
    </row>
    <row r="40" spans="1:20">
      <c r="A40" s="868" t="s">
        <v>1022</v>
      </c>
      <c r="C40" s="863"/>
      <c r="D40" s="997"/>
      <c r="E40" s="869"/>
      <c r="F40" s="869"/>
      <c r="G40" s="869"/>
      <c r="H40" s="863"/>
      <c r="J40" s="866"/>
      <c r="K40" s="866"/>
      <c r="L40" s="866"/>
      <c r="M40" s="866"/>
      <c r="N40" s="866"/>
      <c r="O40" s="866"/>
      <c r="P40" s="866"/>
      <c r="Q40" s="866"/>
      <c r="R40" s="866"/>
      <c r="S40" s="866"/>
      <c r="T40" s="867"/>
    </row>
    <row r="41" spans="1:20" ht="20.100000000000001" customHeight="1">
      <c r="A41" s="875">
        <f>A38+1</f>
        <v>29</v>
      </c>
      <c r="B41" s="873" t="s">
        <v>1023</v>
      </c>
      <c r="C41" s="863" t="s">
        <v>98</v>
      </c>
      <c r="D41" s="996">
        <f>D25</f>
        <v>2025</v>
      </c>
      <c r="E41" s="876">
        <f>365/365</f>
        <v>1</v>
      </c>
      <c r="F41" s="877">
        <f>'4c- ADIT BOY'!C32</f>
        <v>-8237.2621616866381</v>
      </c>
      <c r="G41" s="877">
        <f>'4c- ADIT BOY'!E32</f>
        <v>-8237.2621616866381</v>
      </c>
      <c r="H41" s="878">
        <f t="shared" ref="H41:H42" si="13">E41*G41</f>
        <v>-8237.2621616866381</v>
      </c>
      <c r="I41" s="879">
        <f>'4c- ADIT BOY'!F28</f>
        <v>0</v>
      </c>
      <c r="J41" s="885">
        <f t="shared" ref="J41:J53" si="14">I41*E41</f>
        <v>0</v>
      </c>
      <c r="K41" s="879">
        <f>'4c- ADIT BOY'!G28</f>
        <v>0</v>
      </c>
      <c r="L41" s="880">
        <f t="shared" ref="L41:L53" si="15">E41*K41</f>
        <v>0</v>
      </c>
    </row>
    <row r="42" spans="1:20" ht="20.100000000000001" customHeight="1">
      <c r="A42" s="875">
        <f t="shared" ref="A42:A54" si="16">+A41+1</f>
        <v>30</v>
      </c>
      <c r="B42" s="873" t="s">
        <v>1017</v>
      </c>
      <c r="C42" s="863" t="s">
        <v>105</v>
      </c>
      <c r="D42" s="996">
        <f t="shared" ref="D42:D53" si="17">D26</f>
        <v>2026</v>
      </c>
      <c r="E42" s="876">
        <f>335/365</f>
        <v>0.9178082191780822</v>
      </c>
      <c r="F42" s="881">
        <f>('4d- ADIT EOY'!E28-'4c- ADIT BOY'!E28)/12</f>
        <v>-36.533944808816464</v>
      </c>
      <c r="G42" s="881">
        <f>F42</f>
        <v>-36.533944808816464</v>
      </c>
      <c r="H42" s="878">
        <f t="shared" si="13"/>
        <v>-33.531154824530176</v>
      </c>
      <c r="I42" s="882">
        <v>0</v>
      </c>
      <c r="J42" s="880">
        <f t="shared" si="14"/>
        <v>0</v>
      </c>
      <c r="K42" s="882">
        <v>0</v>
      </c>
      <c r="L42" s="880">
        <f t="shared" si="15"/>
        <v>0</v>
      </c>
    </row>
    <row r="43" spans="1:20" ht="20.100000000000001" customHeight="1">
      <c r="A43" s="875">
        <f t="shared" si="16"/>
        <v>31</v>
      </c>
      <c r="B43" s="873" t="s">
        <v>1017</v>
      </c>
      <c r="C43" s="863" t="s">
        <v>104</v>
      </c>
      <c r="D43" s="996">
        <f t="shared" si="17"/>
        <v>2026</v>
      </c>
      <c r="E43" s="876">
        <f>307/365</f>
        <v>0.84109589041095889</v>
      </c>
      <c r="F43" s="881">
        <f>$F$42</f>
        <v>-36.533944808816464</v>
      </c>
      <c r="G43" s="881">
        <f t="shared" ref="G43:G53" si="18">F43</f>
        <v>-36.533944808816464</v>
      </c>
      <c r="H43" s="878">
        <f t="shared" ref="H43:H53" si="19">E43*G43</f>
        <v>-30.728550839196313</v>
      </c>
      <c r="I43" s="882">
        <v>0</v>
      </c>
      <c r="J43" s="880">
        <f t="shared" si="14"/>
        <v>0</v>
      </c>
      <c r="K43" s="882">
        <v>0</v>
      </c>
      <c r="L43" s="880">
        <f t="shared" si="15"/>
        <v>0</v>
      </c>
    </row>
    <row r="44" spans="1:20" ht="20.100000000000001" customHeight="1">
      <c r="A44" s="875">
        <f t="shared" si="16"/>
        <v>32</v>
      </c>
      <c r="B44" s="873" t="s">
        <v>1017</v>
      </c>
      <c r="C44" s="863" t="s">
        <v>103</v>
      </c>
      <c r="D44" s="996">
        <f t="shared" si="17"/>
        <v>2026</v>
      </c>
      <c r="E44" s="876">
        <f>276/365</f>
        <v>0.75616438356164384</v>
      </c>
      <c r="F44" s="881">
        <f t="shared" ref="F44:F53" si="20">$F$42</f>
        <v>-36.533944808816464</v>
      </c>
      <c r="G44" s="881">
        <f t="shared" si="18"/>
        <v>-36.533944808816464</v>
      </c>
      <c r="H44" s="878">
        <f t="shared" si="19"/>
        <v>-27.625667855433822</v>
      </c>
      <c r="I44" s="882">
        <v>0</v>
      </c>
      <c r="J44" s="880">
        <f t="shared" si="14"/>
        <v>0</v>
      </c>
      <c r="K44" s="882">
        <v>0</v>
      </c>
      <c r="L44" s="880">
        <f t="shared" si="15"/>
        <v>0</v>
      </c>
    </row>
    <row r="45" spans="1:20" ht="20.100000000000001" customHeight="1">
      <c r="A45" s="875">
        <f t="shared" si="16"/>
        <v>33</v>
      </c>
      <c r="B45" s="873" t="s">
        <v>1017</v>
      </c>
      <c r="C45" s="863" t="s">
        <v>95</v>
      </c>
      <c r="D45" s="996">
        <f t="shared" si="17"/>
        <v>2026</v>
      </c>
      <c r="E45" s="876">
        <f>246/365</f>
        <v>0.67397260273972603</v>
      </c>
      <c r="F45" s="881">
        <f t="shared" si="20"/>
        <v>-36.533944808816464</v>
      </c>
      <c r="G45" s="881">
        <f t="shared" si="18"/>
        <v>-36.533944808816464</v>
      </c>
      <c r="H45" s="878">
        <f t="shared" si="19"/>
        <v>-24.622877871147534</v>
      </c>
      <c r="I45" s="882">
        <v>0</v>
      </c>
      <c r="J45" s="880">
        <f t="shared" si="14"/>
        <v>0</v>
      </c>
      <c r="K45" s="882">
        <v>0</v>
      </c>
      <c r="L45" s="880">
        <f t="shared" si="15"/>
        <v>0</v>
      </c>
    </row>
    <row r="46" spans="1:20" ht="20.100000000000001" customHeight="1">
      <c r="A46" s="875">
        <f t="shared" si="16"/>
        <v>34</v>
      </c>
      <c r="B46" s="873" t="s">
        <v>1017</v>
      </c>
      <c r="C46" s="863" t="s">
        <v>92</v>
      </c>
      <c r="D46" s="996">
        <f t="shared" si="17"/>
        <v>2026</v>
      </c>
      <c r="E46" s="876">
        <f>215/365</f>
        <v>0.58904109589041098</v>
      </c>
      <c r="F46" s="881">
        <f t="shared" si="20"/>
        <v>-36.533944808816464</v>
      </c>
      <c r="G46" s="881">
        <f t="shared" si="18"/>
        <v>-36.533944808816464</v>
      </c>
      <c r="H46" s="878">
        <f t="shared" si="19"/>
        <v>-21.519994887385042</v>
      </c>
      <c r="I46" s="882">
        <v>0</v>
      </c>
      <c r="J46" s="880">
        <f t="shared" si="14"/>
        <v>0</v>
      </c>
      <c r="K46" s="882">
        <v>0</v>
      </c>
      <c r="L46" s="880">
        <f t="shared" si="15"/>
        <v>0</v>
      </c>
    </row>
    <row r="47" spans="1:20" ht="20.100000000000001" customHeight="1">
      <c r="A47" s="875">
        <f t="shared" si="16"/>
        <v>35</v>
      </c>
      <c r="B47" s="873" t="s">
        <v>1017</v>
      </c>
      <c r="C47" s="863" t="s">
        <v>145</v>
      </c>
      <c r="D47" s="996">
        <f t="shared" si="17"/>
        <v>2026</v>
      </c>
      <c r="E47" s="876">
        <f>185/365</f>
        <v>0.50684931506849318</v>
      </c>
      <c r="F47" s="881">
        <f t="shared" si="20"/>
        <v>-36.533944808816464</v>
      </c>
      <c r="G47" s="881">
        <f t="shared" si="18"/>
        <v>-36.533944808816464</v>
      </c>
      <c r="H47" s="878">
        <f t="shared" si="19"/>
        <v>-18.517204903098758</v>
      </c>
      <c r="I47" s="882">
        <v>0</v>
      </c>
      <c r="J47" s="880">
        <f t="shared" si="14"/>
        <v>0</v>
      </c>
      <c r="K47" s="882">
        <v>0</v>
      </c>
      <c r="L47" s="880">
        <f t="shared" si="15"/>
        <v>0</v>
      </c>
    </row>
    <row r="48" spans="1:20" ht="20.100000000000001" customHeight="1">
      <c r="A48" s="875">
        <f t="shared" si="16"/>
        <v>36</v>
      </c>
      <c r="B48" s="873" t="s">
        <v>1017</v>
      </c>
      <c r="C48" s="863" t="s">
        <v>102</v>
      </c>
      <c r="D48" s="996">
        <f t="shared" si="17"/>
        <v>2026</v>
      </c>
      <c r="E48" s="876">
        <f>154/365</f>
        <v>0.42191780821917807</v>
      </c>
      <c r="F48" s="881">
        <f t="shared" si="20"/>
        <v>-36.533944808816464</v>
      </c>
      <c r="G48" s="881">
        <f t="shared" si="18"/>
        <v>-36.533944808816464</v>
      </c>
      <c r="H48" s="878">
        <f t="shared" si="19"/>
        <v>-15.414321919336262</v>
      </c>
      <c r="I48" s="882">
        <v>0</v>
      </c>
      <c r="J48" s="880">
        <f t="shared" si="14"/>
        <v>0</v>
      </c>
      <c r="K48" s="882">
        <v>0</v>
      </c>
      <c r="L48" s="880">
        <f t="shared" si="15"/>
        <v>0</v>
      </c>
    </row>
    <row r="49" spans="1:12" s="865" customFormat="1" ht="20.100000000000001" customHeight="1">
      <c r="A49" s="875">
        <f t="shared" si="16"/>
        <v>37</v>
      </c>
      <c r="B49" s="873" t="s">
        <v>1017</v>
      </c>
      <c r="C49" s="863" t="s">
        <v>101</v>
      </c>
      <c r="D49" s="996">
        <f t="shared" si="17"/>
        <v>2026</v>
      </c>
      <c r="E49" s="876">
        <f>123/365</f>
        <v>0.33698630136986302</v>
      </c>
      <c r="F49" s="881">
        <f t="shared" si="20"/>
        <v>-36.533944808816464</v>
      </c>
      <c r="G49" s="881">
        <f t="shared" si="18"/>
        <v>-36.533944808816464</v>
      </c>
      <c r="H49" s="878">
        <f t="shared" si="19"/>
        <v>-12.311438935573767</v>
      </c>
      <c r="I49" s="882">
        <v>0</v>
      </c>
      <c r="J49" s="880">
        <f t="shared" si="14"/>
        <v>0</v>
      </c>
      <c r="K49" s="882">
        <v>0</v>
      </c>
      <c r="L49" s="880">
        <f t="shared" si="15"/>
        <v>0</v>
      </c>
    </row>
    <row r="50" spans="1:12" s="865" customFormat="1" ht="20.100000000000001" customHeight="1">
      <c r="A50" s="875">
        <f t="shared" si="16"/>
        <v>38</v>
      </c>
      <c r="B50" s="873" t="s">
        <v>1017</v>
      </c>
      <c r="C50" s="863" t="s">
        <v>100</v>
      </c>
      <c r="D50" s="996">
        <f t="shared" si="17"/>
        <v>2026</v>
      </c>
      <c r="E50" s="876">
        <f>93/365</f>
        <v>0.25479452054794521</v>
      </c>
      <c r="F50" s="881">
        <f t="shared" si="20"/>
        <v>-36.533944808816464</v>
      </c>
      <c r="G50" s="881">
        <f t="shared" si="18"/>
        <v>-36.533944808816464</v>
      </c>
      <c r="H50" s="878">
        <f t="shared" si="19"/>
        <v>-9.3086489512874824</v>
      </c>
      <c r="I50" s="882">
        <v>0</v>
      </c>
      <c r="J50" s="880">
        <f t="shared" si="14"/>
        <v>0</v>
      </c>
      <c r="K50" s="882">
        <v>0</v>
      </c>
      <c r="L50" s="880">
        <f t="shared" si="15"/>
        <v>0</v>
      </c>
    </row>
    <row r="51" spans="1:12" ht="20.100000000000001" customHeight="1">
      <c r="A51" s="875">
        <f t="shared" si="16"/>
        <v>39</v>
      </c>
      <c r="B51" s="873" t="s">
        <v>1017</v>
      </c>
      <c r="C51" s="863" t="s">
        <v>106</v>
      </c>
      <c r="D51" s="996">
        <f t="shared" si="17"/>
        <v>2026</v>
      </c>
      <c r="E51" s="876">
        <f>62/365</f>
        <v>0.16986301369863013</v>
      </c>
      <c r="F51" s="881">
        <f t="shared" si="20"/>
        <v>-36.533944808816464</v>
      </c>
      <c r="G51" s="881">
        <f t="shared" si="18"/>
        <v>-36.533944808816464</v>
      </c>
      <c r="H51" s="878">
        <f t="shared" si="19"/>
        <v>-6.2057659675249885</v>
      </c>
      <c r="I51" s="882">
        <v>0</v>
      </c>
      <c r="J51" s="880">
        <f t="shared" si="14"/>
        <v>0</v>
      </c>
      <c r="K51" s="882">
        <v>0</v>
      </c>
      <c r="L51" s="880">
        <f t="shared" si="15"/>
        <v>0</v>
      </c>
    </row>
    <row r="52" spans="1:12" ht="20.100000000000001" customHeight="1">
      <c r="A52" s="875">
        <f t="shared" si="16"/>
        <v>40</v>
      </c>
      <c r="B52" s="873" t="s">
        <v>1017</v>
      </c>
      <c r="C52" s="863" t="s">
        <v>99</v>
      </c>
      <c r="D52" s="996">
        <f t="shared" si="17"/>
        <v>2026</v>
      </c>
      <c r="E52" s="876">
        <f>32/365</f>
        <v>8.7671232876712329E-2</v>
      </c>
      <c r="F52" s="881">
        <f t="shared" si="20"/>
        <v>-36.533944808816464</v>
      </c>
      <c r="G52" s="881">
        <f t="shared" si="18"/>
        <v>-36.533944808816464</v>
      </c>
      <c r="H52" s="878">
        <f t="shared" si="19"/>
        <v>-3.2029759832387037</v>
      </c>
      <c r="I52" s="882">
        <v>0</v>
      </c>
      <c r="J52" s="880">
        <f t="shared" si="14"/>
        <v>0</v>
      </c>
      <c r="K52" s="882">
        <v>0</v>
      </c>
      <c r="L52" s="880">
        <f t="shared" si="15"/>
        <v>0</v>
      </c>
    </row>
    <row r="53" spans="1:12" ht="20.100000000000001" customHeight="1">
      <c r="A53" s="875">
        <f t="shared" si="16"/>
        <v>41</v>
      </c>
      <c r="B53" s="873" t="s">
        <v>1017</v>
      </c>
      <c r="C53" s="863" t="s">
        <v>98</v>
      </c>
      <c r="D53" s="996">
        <f t="shared" si="17"/>
        <v>2026</v>
      </c>
      <c r="E53" s="876">
        <f>1/365</f>
        <v>2.7397260273972603E-3</v>
      </c>
      <c r="F53" s="881">
        <f t="shared" si="20"/>
        <v>-36.533944808816464</v>
      </c>
      <c r="G53" s="881">
        <f t="shared" si="18"/>
        <v>-36.533944808816464</v>
      </c>
      <c r="H53" s="878">
        <f t="shared" si="19"/>
        <v>-0.10009299947620949</v>
      </c>
      <c r="I53" s="882">
        <v>0</v>
      </c>
      <c r="J53" s="880">
        <f t="shared" si="14"/>
        <v>0</v>
      </c>
      <c r="K53" s="882">
        <v>0</v>
      </c>
      <c r="L53" s="880">
        <f t="shared" si="15"/>
        <v>0</v>
      </c>
    </row>
    <row r="54" spans="1:12" ht="20.100000000000001" customHeight="1">
      <c r="A54" s="875">
        <f t="shared" si="16"/>
        <v>42</v>
      </c>
      <c r="B54" s="864" t="s">
        <v>1024</v>
      </c>
      <c r="C54" s="863"/>
      <c r="D54" s="863"/>
      <c r="E54" s="863"/>
      <c r="F54" s="878">
        <f t="shared" ref="F54:L54" si="21">SUM(F41:F53)</f>
        <v>-8675.669499392432</v>
      </c>
      <c r="G54" s="878">
        <f t="shared" si="21"/>
        <v>-8675.669499392432</v>
      </c>
      <c r="H54" s="878">
        <f t="shared" si="21"/>
        <v>-8440.3508576238692</v>
      </c>
      <c r="I54" s="880">
        <f t="shared" si="21"/>
        <v>0</v>
      </c>
      <c r="J54" s="880">
        <f t="shared" si="21"/>
        <v>0</v>
      </c>
      <c r="K54" s="880">
        <f t="shared" si="21"/>
        <v>0</v>
      </c>
      <c r="L54" s="880">
        <f t="shared" si="21"/>
        <v>0</v>
      </c>
    </row>
    <row r="55" spans="1:12">
      <c r="B55" s="886"/>
      <c r="C55" s="886"/>
      <c r="D55" s="886"/>
      <c r="E55" s="886"/>
      <c r="F55" s="886"/>
      <c r="G55" s="886"/>
      <c r="H55" s="886"/>
      <c r="I55" s="887"/>
    </row>
    <row r="56" spans="1:12">
      <c r="B56" s="886"/>
      <c r="C56" s="886"/>
      <c r="D56" s="886"/>
      <c r="E56" s="886"/>
      <c r="F56" s="886"/>
      <c r="G56" s="886"/>
      <c r="H56" s="886"/>
      <c r="I56" s="887"/>
    </row>
    <row r="57" spans="1:12" ht="15.75" customHeight="1">
      <c r="A57" s="888" t="s">
        <v>1025</v>
      </c>
      <c r="B57" s="886" t="s">
        <v>1026</v>
      </c>
      <c r="C57" s="886"/>
      <c r="D57" s="886"/>
      <c r="E57" s="886"/>
      <c r="F57" s="886"/>
      <c r="G57" s="886"/>
      <c r="H57" s="886"/>
      <c r="I57" s="887"/>
    </row>
    <row r="58" spans="1:12">
      <c r="A58" s="888" t="s">
        <v>1027</v>
      </c>
      <c r="B58" s="886" t="s">
        <v>1028</v>
      </c>
      <c r="C58" s="886"/>
      <c r="D58" s="889"/>
      <c r="E58" s="889"/>
      <c r="F58" s="889"/>
      <c r="G58" s="889"/>
      <c r="H58" s="889"/>
      <c r="I58" s="890"/>
    </row>
    <row r="59" spans="1:12">
      <c r="A59" s="891" t="s">
        <v>75</v>
      </c>
      <c r="B59" s="886" t="s">
        <v>1029</v>
      </c>
      <c r="C59" s="886"/>
      <c r="D59" s="889"/>
      <c r="E59" s="889"/>
      <c r="F59" s="889"/>
      <c r="G59" s="889"/>
      <c r="H59" s="889"/>
      <c r="I59" s="890"/>
    </row>
    <row r="60" spans="1:12">
      <c r="A60" s="891" t="s">
        <v>76</v>
      </c>
      <c r="B60" s="886" t="s">
        <v>1030</v>
      </c>
      <c r="C60" s="886"/>
      <c r="D60" s="889"/>
      <c r="E60" s="889"/>
      <c r="F60" s="889"/>
      <c r="G60" s="889"/>
      <c r="H60" s="889"/>
      <c r="I60" s="890"/>
    </row>
    <row r="61" spans="1:12">
      <c r="A61" s="891" t="s">
        <v>77</v>
      </c>
      <c r="B61" s="892" t="s">
        <v>1031</v>
      </c>
      <c r="C61" s="886"/>
      <c r="D61" s="893"/>
      <c r="E61" s="893"/>
      <c r="F61" s="886"/>
      <c r="G61" s="886"/>
      <c r="H61" s="886"/>
      <c r="I61" s="887"/>
    </row>
    <row r="62" spans="1:12">
      <c r="B62" s="892"/>
      <c r="C62" s="886"/>
      <c r="D62" s="894"/>
      <c r="E62" s="894"/>
      <c r="F62" s="886"/>
      <c r="G62" s="886"/>
      <c r="H62" s="886"/>
      <c r="I62" s="887"/>
    </row>
    <row r="63" spans="1:12">
      <c r="B63" s="892"/>
      <c r="C63" s="886"/>
      <c r="D63" s="894"/>
      <c r="E63" s="894"/>
      <c r="F63" s="886"/>
      <c r="G63" s="886"/>
      <c r="H63" s="886"/>
      <c r="I63" s="887"/>
    </row>
    <row r="64" spans="1:12">
      <c r="B64" s="892"/>
      <c r="C64" s="886"/>
      <c r="D64" s="894"/>
      <c r="E64" s="894"/>
      <c r="F64" s="886"/>
      <c r="G64" s="886"/>
      <c r="H64" s="886"/>
      <c r="I64" s="887"/>
    </row>
    <row r="65" spans="2:10">
      <c r="B65" s="892"/>
      <c r="C65" s="886"/>
      <c r="D65" s="894"/>
      <c r="E65" s="894"/>
      <c r="F65" s="886"/>
      <c r="G65" s="886"/>
      <c r="H65" s="886"/>
      <c r="I65" s="887"/>
    </row>
    <row r="66" spans="2:10">
      <c r="B66" s="892"/>
      <c r="C66" s="886"/>
      <c r="D66" s="894"/>
      <c r="E66" s="894"/>
      <c r="F66" s="886"/>
      <c r="G66" s="886"/>
      <c r="H66" s="886"/>
      <c r="I66" s="887"/>
      <c r="J66" s="894"/>
    </row>
    <row r="67" spans="2:10">
      <c r="B67" s="892"/>
      <c r="C67" s="886"/>
      <c r="D67" s="894"/>
      <c r="E67" s="894"/>
      <c r="F67" s="886"/>
      <c r="G67" s="886"/>
      <c r="H67" s="886"/>
      <c r="I67" s="887"/>
    </row>
    <row r="68" spans="2:10">
      <c r="B68" s="892"/>
      <c r="C68" s="886"/>
      <c r="D68" s="894"/>
      <c r="E68" s="894"/>
      <c r="F68" s="886"/>
      <c r="G68" s="886"/>
      <c r="H68" s="886"/>
      <c r="I68" s="887"/>
    </row>
    <row r="69" spans="2:10">
      <c r="B69" s="892"/>
      <c r="C69" s="886"/>
      <c r="D69" s="894"/>
      <c r="E69" s="894"/>
      <c r="F69" s="886"/>
      <c r="G69" s="886"/>
      <c r="H69" s="886"/>
      <c r="I69" s="887"/>
    </row>
    <row r="70" spans="2:10">
      <c r="B70" s="892"/>
      <c r="C70" s="886"/>
      <c r="D70" s="894"/>
      <c r="E70" s="894"/>
      <c r="F70" s="886"/>
      <c r="G70" s="886"/>
      <c r="H70" s="886"/>
      <c r="I70" s="887"/>
    </row>
    <row r="71" spans="2:10">
      <c r="B71" s="892"/>
      <c r="C71" s="886"/>
      <c r="D71" s="894"/>
      <c r="E71" s="894"/>
      <c r="F71" s="886"/>
      <c r="G71" s="886"/>
      <c r="H71" s="886"/>
      <c r="I71" s="887"/>
    </row>
    <row r="72" spans="2:10">
      <c r="B72" s="886"/>
      <c r="C72" s="886"/>
      <c r="D72" s="894"/>
      <c r="E72" s="894"/>
      <c r="F72" s="886"/>
      <c r="G72" s="886"/>
      <c r="H72" s="886"/>
      <c r="I72" s="887"/>
    </row>
    <row r="73" spans="2:10">
      <c r="B73" s="892"/>
      <c r="C73" s="886"/>
      <c r="D73" s="894"/>
      <c r="E73" s="894"/>
      <c r="F73" s="886"/>
      <c r="G73" s="886"/>
      <c r="H73" s="886"/>
      <c r="I73" s="887"/>
    </row>
    <row r="74" spans="2:10">
      <c r="B74" s="886"/>
      <c r="C74" s="886"/>
      <c r="D74" s="894"/>
      <c r="E74" s="894"/>
      <c r="F74" s="886"/>
      <c r="G74" s="886"/>
      <c r="H74" s="886"/>
      <c r="I74" s="887"/>
    </row>
    <row r="75" spans="2:10">
      <c r="B75" s="892"/>
      <c r="C75" s="886"/>
      <c r="D75" s="886"/>
      <c r="E75" s="886"/>
      <c r="F75" s="886"/>
      <c r="G75" s="886"/>
      <c r="H75" s="886"/>
      <c r="I75" s="887"/>
    </row>
    <row r="76" spans="2:10">
      <c r="B76" s="892"/>
      <c r="C76" s="886"/>
      <c r="D76" s="886"/>
      <c r="E76" s="886"/>
      <c r="F76" s="886"/>
      <c r="G76" s="886"/>
      <c r="H76" s="886"/>
    </row>
    <row r="77" spans="2:10">
      <c r="B77" s="892"/>
      <c r="C77" s="886"/>
      <c r="D77" s="886"/>
      <c r="E77" s="886"/>
      <c r="F77" s="886"/>
      <c r="G77" s="886"/>
      <c r="H77" s="886"/>
    </row>
    <row r="78" spans="2:10">
      <c r="B78" s="892"/>
      <c r="C78" s="886"/>
      <c r="D78" s="886"/>
      <c r="E78" s="886"/>
      <c r="F78" s="886"/>
      <c r="G78" s="886"/>
      <c r="H78" s="886"/>
    </row>
    <row r="79" spans="2:10">
      <c r="B79" s="892"/>
      <c r="C79" s="886"/>
      <c r="D79" s="886"/>
      <c r="E79" s="886"/>
      <c r="F79" s="886"/>
      <c r="G79" s="886"/>
      <c r="H79" s="886"/>
    </row>
    <row r="80" spans="2:10">
      <c r="B80" s="892"/>
      <c r="C80" s="886"/>
      <c r="D80" s="886"/>
      <c r="E80" s="886"/>
      <c r="F80" s="886"/>
      <c r="G80" s="886"/>
      <c r="H80" s="886"/>
    </row>
    <row r="81" spans="2:8">
      <c r="B81" s="892"/>
      <c r="C81" s="886"/>
      <c r="D81" s="886"/>
      <c r="E81" s="886"/>
      <c r="F81" s="886"/>
      <c r="G81" s="886"/>
      <c r="H81" s="886"/>
    </row>
    <row r="82" spans="2:8">
      <c r="B82" s="892"/>
      <c r="C82" s="886"/>
      <c r="D82" s="886"/>
      <c r="E82" s="886"/>
      <c r="F82" s="886"/>
      <c r="G82" s="886"/>
      <c r="H82" s="886"/>
    </row>
    <row r="83" spans="2:8">
      <c r="B83" s="892"/>
      <c r="C83" s="886"/>
      <c r="D83" s="886"/>
      <c r="E83" s="886"/>
      <c r="F83" s="886"/>
      <c r="G83" s="886"/>
      <c r="H83" s="886"/>
    </row>
    <row r="84" spans="2:8">
      <c r="B84" s="892"/>
      <c r="C84" s="886"/>
      <c r="D84" s="886"/>
      <c r="E84" s="886"/>
      <c r="F84" s="886"/>
      <c r="G84" s="886"/>
      <c r="H84" s="886"/>
    </row>
    <row r="85" spans="2:8">
      <c r="B85" s="892"/>
      <c r="C85" s="886"/>
      <c r="D85" s="886"/>
      <c r="E85" s="886"/>
      <c r="F85" s="886"/>
      <c r="G85" s="886"/>
      <c r="H85" s="886"/>
    </row>
    <row r="86" spans="2:8">
      <c r="B86" s="892"/>
      <c r="C86" s="886"/>
      <c r="D86" s="886"/>
      <c r="E86" s="886"/>
      <c r="F86" s="886"/>
      <c r="G86" s="886"/>
      <c r="H86" s="886"/>
    </row>
    <row r="87" spans="2:8">
      <c r="B87" s="892"/>
      <c r="C87" s="886"/>
      <c r="D87" s="886"/>
      <c r="E87" s="886"/>
      <c r="F87" s="886"/>
      <c r="G87" s="886"/>
      <c r="H87" s="886"/>
    </row>
    <row r="88" spans="2:8">
      <c r="B88" s="892"/>
      <c r="C88" s="886"/>
      <c r="D88" s="886"/>
      <c r="E88" s="886"/>
      <c r="F88" s="886"/>
      <c r="G88" s="886"/>
      <c r="H88" s="886"/>
    </row>
    <row r="89" spans="2:8">
      <c r="B89" s="892"/>
      <c r="C89" s="886"/>
      <c r="D89" s="886"/>
      <c r="E89" s="886"/>
      <c r="F89" s="886"/>
      <c r="G89" s="886"/>
      <c r="H89" s="886"/>
    </row>
    <row r="90" spans="2:8">
      <c r="B90" s="892"/>
      <c r="C90" s="886"/>
      <c r="D90" s="886"/>
      <c r="E90" s="886"/>
      <c r="F90" s="886"/>
      <c r="G90" s="886"/>
      <c r="H90" s="886"/>
    </row>
    <row r="91" spans="2:8">
      <c r="B91" s="892"/>
      <c r="C91" s="886"/>
      <c r="D91" s="886"/>
      <c r="E91" s="886"/>
      <c r="F91" s="886"/>
      <c r="G91" s="886"/>
      <c r="H91" s="886"/>
    </row>
    <row r="92" spans="2:8">
      <c r="B92" s="892"/>
      <c r="C92" s="886"/>
      <c r="D92" s="886"/>
      <c r="E92" s="886"/>
      <c r="F92" s="886"/>
      <c r="G92" s="886"/>
      <c r="H92" s="886"/>
    </row>
    <row r="93" spans="2:8">
      <c r="B93" s="892"/>
      <c r="C93" s="886"/>
      <c r="D93" s="886"/>
      <c r="E93" s="886"/>
      <c r="F93" s="886"/>
      <c r="G93" s="886"/>
      <c r="H93" s="886"/>
    </row>
    <row r="94" spans="2:8">
      <c r="B94" s="892"/>
      <c r="C94" s="886"/>
      <c r="D94" s="886"/>
      <c r="E94" s="886"/>
      <c r="F94" s="886"/>
      <c r="G94" s="886"/>
      <c r="H94" s="886"/>
    </row>
    <row r="95" spans="2:8">
      <c r="B95" s="892"/>
      <c r="C95" s="886"/>
      <c r="D95" s="886"/>
      <c r="E95" s="886"/>
      <c r="F95" s="886"/>
      <c r="G95" s="886"/>
      <c r="H95" s="886"/>
    </row>
    <row r="96" spans="2:8">
      <c r="B96" s="892"/>
      <c r="C96" s="886"/>
      <c r="D96" s="886"/>
      <c r="E96" s="886"/>
      <c r="F96" s="886"/>
      <c r="G96" s="886"/>
      <c r="H96" s="886"/>
    </row>
    <row r="97" spans="2:8">
      <c r="B97" s="892"/>
      <c r="C97" s="886"/>
      <c r="D97" s="886"/>
      <c r="E97" s="886"/>
      <c r="F97" s="886"/>
      <c r="G97" s="886"/>
      <c r="H97" s="886"/>
    </row>
    <row r="98" spans="2:8">
      <c r="B98" s="892"/>
      <c r="C98" s="886"/>
      <c r="D98" s="886"/>
      <c r="E98" s="886"/>
      <c r="F98" s="886"/>
      <c r="G98" s="886"/>
      <c r="H98" s="886"/>
    </row>
    <row r="99" spans="2:8">
      <c r="B99" s="892"/>
      <c r="C99" s="886"/>
      <c r="D99" s="886"/>
      <c r="E99" s="886"/>
      <c r="F99" s="886"/>
      <c r="G99" s="886"/>
      <c r="H99" s="886"/>
    </row>
    <row r="100" spans="2:8">
      <c r="B100" s="892"/>
      <c r="C100" s="886"/>
      <c r="D100" s="886"/>
      <c r="E100" s="886"/>
      <c r="F100" s="886"/>
      <c r="G100" s="886"/>
      <c r="H100" s="886"/>
    </row>
    <row r="101" spans="2:8">
      <c r="B101" s="892"/>
      <c r="C101" s="886"/>
      <c r="D101" s="886"/>
      <c r="E101" s="886"/>
      <c r="F101" s="886"/>
      <c r="G101" s="886"/>
      <c r="H101" s="886"/>
    </row>
    <row r="102" spans="2:8">
      <c r="B102" s="892"/>
      <c r="C102" s="886"/>
      <c r="D102" s="886"/>
      <c r="E102" s="886"/>
      <c r="F102" s="886"/>
      <c r="G102" s="886"/>
      <c r="H102" s="886"/>
    </row>
    <row r="103" spans="2:8">
      <c r="B103" s="892"/>
      <c r="C103" s="886"/>
      <c r="D103" s="886"/>
      <c r="E103" s="886"/>
      <c r="F103" s="886"/>
      <c r="G103" s="886"/>
      <c r="H103" s="886"/>
    </row>
    <row r="104" spans="2:8">
      <c r="B104" s="892"/>
      <c r="C104" s="886"/>
      <c r="D104" s="886"/>
      <c r="E104" s="886"/>
      <c r="F104" s="886"/>
      <c r="G104" s="886"/>
      <c r="H104" s="886"/>
    </row>
    <row r="105" spans="2:8">
      <c r="B105" s="892"/>
      <c r="C105" s="886"/>
      <c r="D105" s="886"/>
      <c r="E105" s="886"/>
      <c r="F105" s="886"/>
      <c r="G105" s="886"/>
      <c r="H105" s="886"/>
    </row>
    <row r="106" spans="2:8">
      <c r="B106" s="892"/>
      <c r="C106" s="886"/>
      <c r="D106" s="886"/>
      <c r="E106" s="886"/>
      <c r="F106" s="886"/>
      <c r="G106" s="886"/>
      <c r="H106" s="886"/>
    </row>
    <row r="107" spans="2:8">
      <c r="B107" s="892"/>
      <c r="C107" s="886"/>
      <c r="D107" s="886"/>
      <c r="E107" s="886"/>
      <c r="F107" s="886"/>
      <c r="G107" s="886"/>
      <c r="H107" s="886"/>
    </row>
    <row r="108" spans="2:8">
      <c r="B108" s="892"/>
      <c r="C108" s="886"/>
      <c r="D108" s="886"/>
      <c r="E108" s="886"/>
      <c r="F108" s="886"/>
      <c r="G108" s="886"/>
      <c r="H108" s="886"/>
    </row>
    <row r="109" spans="2:8">
      <c r="B109" s="892"/>
      <c r="C109" s="886"/>
      <c r="D109" s="886"/>
      <c r="E109" s="886"/>
      <c r="F109" s="886"/>
      <c r="G109" s="886"/>
      <c r="H109" s="886"/>
    </row>
    <row r="110" spans="2:8">
      <c r="B110" s="892"/>
      <c r="C110" s="886"/>
      <c r="D110" s="886"/>
      <c r="E110" s="886"/>
      <c r="F110" s="886"/>
      <c r="G110" s="886"/>
      <c r="H110" s="886"/>
    </row>
    <row r="111" spans="2:8">
      <c r="B111" s="892"/>
      <c r="C111" s="886"/>
      <c r="D111" s="886"/>
      <c r="E111" s="886"/>
      <c r="F111" s="886"/>
      <c r="G111" s="886"/>
      <c r="H111" s="886"/>
    </row>
    <row r="112" spans="2:8">
      <c r="B112" s="892"/>
      <c r="C112" s="886"/>
      <c r="D112" s="886"/>
      <c r="E112" s="886"/>
      <c r="F112" s="886"/>
      <c r="G112" s="886"/>
      <c r="H112" s="886"/>
    </row>
    <row r="113" spans="2:8">
      <c r="B113" s="892"/>
      <c r="C113" s="886"/>
      <c r="D113" s="886"/>
      <c r="E113" s="886"/>
      <c r="F113" s="886"/>
      <c r="G113" s="886"/>
      <c r="H113" s="886"/>
    </row>
    <row r="114" spans="2:8">
      <c r="B114" s="892"/>
      <c r="C114" s="886"/>
      <c r="D114" s="886"/>
      <c r="E114" s="886"/>
      <c r="F114" s="886"/>
      <c r="G114" s="886"/>
      <c r="H114" s="886"/>
    </row>
    <row r="115" spans="2:8">
      <c r="B115" s="892"/>
      <c r="C115" s="886"/>
      <c r="D115" s="886"/>
      <c r="E115" s="886"/>
      <c r="F115" s="886"/>
      <c r="G115" s="886"/>
      <c r="H115" s="886"/>
    </row>
    <row r="116" spans="2:8">
      <c r="B116" s="892"/>
      <c r="C116" s="886"/>
      <c r="D116" s="886"/>
      <c r="E116" s="886"/>
      <c r="F116" s="886"/>
      <c r="G116" s="886"/>
      <c r="H116" s="886"/>
    </row>
    <row r="117" spans="2:8">
      <c r="B117" s="892"/>
      <c r="C117" s="886"/>
      <c r="D117" s="886"/>
      <c r="E117" s="886"/>
      <c r="F117" s="886"/>
      <c r="G117" s="886"/>
      <c r="H117" s="886"/>
    </row>
    <row r="118" spans="2:8">
      <c r="B118" s="892"/>
      <c r="C118" s="886"/>
      <c r="D118" s="886"/>
      <c r="E118" s="886"/>
      <c r="F118" s="886"/>
      <c r="G118" s="886"/>
      <c r="H118" s="886"/>
    </row>
    <row r="119" spans="2:8">
      <c r="B119" s="892"/>
      <c r="C119" s="886"/>
      <c r="D119" s="886"/>
      <c r="E119" s="886"/>
      <c r="F119" s="886"/>
      <c r="G119" s="886"/>
      <c r="H119" s="886"/>
    </row>
    <row r="120" spans="2:8">
      <c r="B120" s="892"/>
      <c r="C120" s="886"/>
      <c r="D120" s="886"/>
      <c r="E120" s="886"/>
      <c r="F120" s="886"/>
      <c r="G120" s="886"/>
      <c r="H120" s="886"/>
    </row>
    <row r="121" spans="2:8">
      <c r="B121" s="892"/>
      <c r="C121" s="886"/>
      <c r="D121" s="886"/>
      <c r="E121" s="886"/>
      <c r="F121" s="886"/>
      <c r="G121" s="886"/>
      <c r="H121" s="886"/>
    </row>
    <row r="122" spans="2:8">
      <c r="B122" s="892"/>
      <c r="C122" s="886"/>
      <c r="D122" s="886"/>
      <c r="E122" s="886"/>
      <c r="F122" s="886"/>
      <c r="G122" s="886"/>
      <c r="H122" s="886"/>
    </row>
    <row r="123" spans="2:8">
      <c r="B123" s="892"/>
      <c r="C123" s="886"/>
      <c r="D123" s="886"/>
      <c r="E123" s="886"/>
      <c r="F123" s="886"/>
      <c r="G123" s="886"/>
      <c r="H123" s="886"/>
    </row>
    <row r="124" spans="2:8">
      <c r="B124" s="892"/>
      <c r="C124" s="886"/>
      <c r="D124" s="886"/>
      <c r="E124" s="886"/>
      <c r="F124" s="886"/>
      <c r="G124" s="886"/>
      <c r="H124" s="886"/>
    </row>
    <row r="125" spans="2:8">
      <c r="B125" s="892"/>
      <c r="C125" s="886"/>
      <c r="D125" s="886"/>
      <c r="E125" s="886"/>
      <c r="F125" s="886"/>
      <c r="G125" s="886"/>
      <c r="H125" s="886"/>
    </row>
    <row r="126" spans="2:8">
      <c r="B126" s="892"/>
      <c r="C126" s="886"/>
      <c r="D126" s="886"/>
      <c r="E126" s="886"/>
      <c r="F126" s="886"/>
      <c r="G126" s="886"/>
      <c r="H126" s="886"/>
    </row>
    <row r="127" spans="2:8">
      <c r="B127" s="892"/>
      <c r="C127" s="886"/>
      <c r="D127" s="886"/>
      <c r="E127" s="886"/>
      <c r="F127" s="886"/>
      <c r="G127" s="886"/>
      <c r="H127" s="886"/>
    </row>
    <row r="128" spans="2:8">
      <c r="B128" s="892"/>
      <c r="C128" s="886"/>
      <c r="D128" s="886"/>
      <c r="E128" s="886"/>
      <c r="F128" s="886"/>
      <c r="G128" s="886"/>
      <c r="H128" s="886"/>
    </row>
    <row r="129" spans="2:8">
      <c r="B129" s="892"/>
      <c r="C129" s="886"/>
      <c r="D129" s="886"/>
      <c r="E129" s="886"/>
      <c r="F129" s="886"/>
      <c r="G129" s="886"/>
      <c r="H129" s="886"/>
    </row>
    <row r="130" spans="2:8">
      <c r="B130" s="892"/>
      <c r="C130" s="886"/>
      <c r="D130" s="886"/>
      <c r="E130" s="886"/>
      <c r="F130" s="886"/>
      <c r="G130" s="886"/>
      <c r="H130" s="886"/>
    </row>
    <row r="131" spans="2:8">
      <c r="B131" s="892"/>
      <c r="C131" s="886"/>
      <c r="D131" s="886"/>
      <c r="E131" s="886"/>
      <c r="F131" s="886"/>
      <c r="G131" s="886"/>
      <c r="H131" s="886"/>
    </row>
    <row r="132" spans="2:8">
      <c r="B132" s="892"/>
      <c r="C132" s="886"/>
      <c r="D132" s="886"/>
      <c r="E132" s="886"/>
      <c r="F132" s="886"/>
      <c r="G132" s="886"/>
      <c r="H132" s="886"/>
    </row>
    <row r="133" spans="2:8">
      <c r="B133" s="892"/>
      <c r="C133" s="886"/>
      <c r="D133" s="886"/>
      <c r="E133" s="886"/>
      <c r="F133" s="886"/>
      <c r="G133" s="886"/>
      <c r="H133" s="886"/>
    </row>
    <row r="134" spans="2:8">
      <c r="B134" s="892"/>
      <c r="C134" s="886"/>
      <c r="D134" s="886"/>
      <c r="E134" s="886"/>
      <c r="F134" s="886"/>
      <c r="G134" s="886"/>
      <c r="H134" s="886"/>
    </row>
    <row r="135" spans="2:8">
      <c r="B135" s="892"/>
      <c r="C135" s="886"/>
      <c r="D135" s="886"/>
      <c r="E135" s="886"/>
      <c r="F135" s="886"/>
      <c r="G135" s="886"/>
      <c r="H135" s="886"/>
    </row>
    <row r="136" spans="2:8">
      <c r="B136" s="892"/>
      <c r="C136" s="886"/>
      <c r="D136" s="886"/>
      <c r="E136" s="886"/>
      <c r="F136" s="886"/>
      <c r="G136" s="886"/>
      <c r="H136" s="886"/>
    </row>
    <row r="137" spans="2:8">
      <c r="B137" s="892"/>
      <c r="C137" s="886"/>
      <c r="D137" s="886"/>
      <c r="E137" s="886"/>
      <c r="F137" s="886"/>
      <c r="G137" s="886"/>
      <c r="H137" s="886"/>
    </row>
    <row r="138" spans="2:8">
      <c r="B138" s="892"/>
      <c r="C138" s="886"/>
      <c r="D138" s="886"/>
      <c r="E138" s="886"/>
      <c r="F138" s="886"/>
      <c r="G138" s="886"/>
      <c r="H138" s="886"/>
    </row>
    <row r="139" spans="2:8">
      <c r="B139" s="892"/>
      <c r="C139" s="886"/>
      <c r="D139" s="886"/>
      <c r="E139" s="886"/>
      <c r="F139" s="886"/>
      <c r="G139" s="886"/>
      <c r="H139" s="886"/>
    </row>
    <row r="140" spans="2:8">
      <c r="B140" s="892"/>
      <c r="C140" s="886"/>
      <c r="D140" s="886"/>
      <c r="E140" s="886"/>
      <c r="F140" s="886"/>
      <c r="G140" s="886"/>
      <c r="H140" s="886"/>
    </row>
    <row r="141" spans="2:8">
      <c r="B141" s="892"/>
      <c r="C141" s="886"/>
      <c r="D141" s="886"/>
      <c r="E141" s="886"/>
      <c r="F141" s="886"/>
      <c r="G141" s="886"/>
      <c r="H141" s="886"/>
    </row>
    <row r="142" spans="2:8">
      <c r="B142" s="892"/>
      <c r="C142" s="886"/>
      <c r="D142" s="886"/>
      <c r="E142" s="886"/>
      <c r="F142" s="886"/>
      <c r="G142" s="886"/>
      <c r="H142" s="886"/>
    </row>
    <row r="143" spans="2:8">
      <c r="B143" s="892"/>
      <c r="C143" s="886"/>
      <c r="D143" s="886"/>
      <c r="E143" s="886"/>
      <c r="F143" s="886"/>
      <c r="G143" s="886"/>
      <c r="H143" s="886"/>
    </row>
    <row r="144" spans="2:8">
      <c r="B144" s="892"/>
      <c r="C144" s="886"/>
      <c r="D144" s="886"/>
      <c r="E144" s="886"/>
      <c r="F144" s="886"/>
      <c r="G144" s="886"/>
      <c r="H144" s="886"/>
    </row>
    <row r="145" spans="2:8">
      <c r="B145" s="892"/>
      <c r="C145" s="886"/>
      <c r="D145" s="886"/>
      <c r="E145" s="886"/>
      <c r="F145" s="886"/>
      <c r="G145" s="886"/>
      <c r="H145" s="886"/>
    </row>
    <row r="146" spans="2:8">
      <c r="B146" s="892"/>
      <c r="C146" s="886"/>
      <c r="D146" s="886"/>
      <c r="E146" s="886"/>
      <c r="F146" s="886"/>
      <c r="G146" s="886"/>
      <c r="H146" s="886"/>
    </row>
    <row r="147" spans="2:8">
      <c r="B147" s="892"/>
      <c r="C147" s="886"/>
      <c r="D147" s="886"/>
      <c r="E147" s="886"/>
      <c r="F147" s="886"/>
      <c r="G147" s="886"/>
      <c r="H147" s="886"/>
    </row>
    <row r="148" spans="2:8">
      <c r="B148" s="892"/>
      <c r="C148" s="886"/>
      <c r="D148" s="886"/>
      <c r="E148" s="886"/>
      <c r="F148" s="886"/>
      <c r="G148" s="886"/>
      <c r="H148" s="886"/>
    </row>
    <row r="149" spans="2:8">
      <c r="B149" s="892"/>
      <c r="C149" s="886"/>
      <c r="D149" s="886"/>
      <c r="E149" s="886"/>
      <c r="F149" s="886"/>
      <c r="G149" s="886"/>
      <c r="H149" s="886"/>
    </row>
    <row r="150" spans="2:8">
      <c r="B150" s="892"/>
      <c r="C150" s="886"/>
      <c r="D150" s="886"/>
      <c r="E150" s="886"/>
      <c r="F150" s="886"/>
      <c r="G150" s="886"/>
      <c r="H150" s="886"/>
    </row>
    <row r="151" spans="2:8">
      <c r="B151" s="892"/>
      <c r="C151" s="886"/>
      <c r="D151" s="886"/>
      <c r="E151" s="886"/>
      <c r="F151" s="886"/>
      <c r="G151" s="886"/>
      <c r="H151" s="886"/>
    </row>
    <row r="152" spans="2:8">
      <c r="B152" s="892"/>
      <c r="C152" s="886"/>
      <c r="D152" s="886"/>
      <c r="E152" s="886"/>
      <c r="F152" s="886"/>
      <c r="G152" s="886"/>
      <c r="H152" s="886"/>
    </row>
    <row r="153" spans="2:8">
      <c r="B153" s="892"/>
      <c r="C153" s="886"/>
      <c r="D153" s="886"/>
      <c r="E153" s="886"/>
      <c r="F153" s="886"/>
      <c r="G153" s="886"/>
      <c r="H153" s="886"/>
    </row>
    <row r="154" spans="2:8">
      <c r="B154" s="892"/>
      <c r="C154" s="886"/>
      <c r="D154" s="886"/>
      <c r="E154" s="886"/>
      <c r="F154" s="886"/>
      <c r="G154" s="886"/>
      <c r="H154" s="886"/>
    </row>
    <row r="155" spans="2:8">
      <c r="B155" s="892"/>
      <c r="C155" s="886"/>
      <c r="D155" s="886"/>
      <c r="E155" s="886"/>
      <c r="F155" s="886"/>
      <c r="G155" s="886"/>
      <c r="H155" s="886"/>
    </row>
    <row r="156" spans="2:8">
      <c r="B156" s="892"/>
      <c r="C156" s="886"/>
      <c r="D156" s="886"/>
      <c r="E156" s="886"/>
      <c r="F156" s="886"/>
      <c r="G156" s="886"/>
      <c r="H156" s="886"/>
    </row>
    <row r="157" spans="2:8">
      <c r="B157" s="892"/>
      <c r="C157" s="886"/>
      <c r="D157" s="886"/>
      <c r="E157" s="886"/>
      <c r="F157" s="886"/>
      <c r="G157" s="886"/>
      <c r="H157" s="886"/>
    </row>
    <row r="158" spans="2:8">
      <c r="B158" s="892"/>
      <c r="C158" s="886"/>
      <c r="D158" s="886"/>
      <c r="E158" s="886"/>
      <c r="F158" s="886"/>
      <c r="G158" s="886"/>
      <c r="H158" s="886"/>
    </row>
    <row r="159" spans="2:8">
      <c r="B159" s="892"/>
      <c r="C159" s="886"/>
      <c r="D159" s="886"/>
      <c r="E159" s="886"/>
      <c r="F159" s="886"/>
      <c r="G159" s="886"/>
      <c r="H159" s="886"/>
    </row>
    <row r="160" spans="2:8">
      <c r="B160" s="892"/>
      <c r="C160" s="886"/>
      <c r="D160" s="886"/>
      <c r="E160" s="886"/>
      <c r="F160" s="886"/>
      <c r="G160" s="886"/>
      <c r="H160" s="886"/>
    </row>
    <row r="161" spans="2:8">
      <c r="B161" s="892"/>
      <c r="C161" s="886"/>
      <c r="D161" s="886"/>
      <c r="E161" s="886"/>
      <c r="F161" s="886"/>
      <c r="G161" s="886"/>
      <c r="H161" s="886"/>
    </row>
    <row r="162" spans="2:8">
      <c r="B162" s="892"/>
      <c r="C162" s="886"/>
      <c r="D162" s="886"/>
      <c r="E162" s="886"/>
      <c r="F162" s="886"/>
      <c r="G162" s="886"/>
      <c r="H162" s="886"/>
    </row>
    <row r="163" spans="2:8">
      <c r="B163" s="892"/>
      <c r="C163" s="886"/>
      <c r="D163" s="886"/>
      <c r="E163" s="886"/>
      <c r="F163" s="886"/>
      <c r="G163" s="886"/>
      <c r="H163" s="886"/>
    </row>
    <row r="164" spans="2:8">
      <c r="B164" s="892"/>
      <c r="C164" s="886"/>
      <c r="D164" s="886"/>
      <c r="E164" s="886"/>
      <c r="F164" s="886"/>
      <c r="G164" s="886"/>
      <c r="H164" s="886"/>
    </row>
    <row r="165" spans="2:8">
      <c r="B165" s="892"/>
      <c r="C165" s="886"/>
      <c r="D165" s="886"/>
      <c r="E165" s="886"/>
      <c r="F165" s="886"/>
      <c r="G165" s="886"/>
      <c r="H165" s="886"/>
    </row>
    <row r="166" spans="2:8">
      <c r="B166" s="892"/>
      <c r="C166" s="886"/>
      <c r="D166" s="886"/>
      <c r="E166" s="886"/>
      <c r="F166" s="886"/>
      <c r="G166" s="886"/>
      <c r="H166" s="886"/>
    </row>
    <row r="167" spans="2:8">
      <c r="B167" s="892"/>
      <c r="C167" s="886"/>
      <c r="D167" s="886"/>
      <c r="E167" s="886"/>
      <c r="F167" s="886"/>
      <c r="G167" s="886"/>
      <c r="H167" s="886"/>
    </row>
    <row r="168" spans="2:8">
      <c r="B168" s="892"/>
      <c r="C168" s="886"/>
      <c r="D168" s="886"/>
      <c r="E168" s="886"/>
      <c r="F168" s="886"/>
      <c r="G168" s="886"/>
      <c r="H168" s="886"/>
    </row>
    <row r="169" spans="2:8">
      <c r="B169" s="892"/>
      <c r="C169" s="886"/>
      <c r="D169" s="886"/>
      <c r="E169" s="886"/>
      <c r="F169" s="886"/>
      <c r="G169" s="886"/>
      <c r="H169" s="886"/>
    </row>
    <row r="170" spans="2:8">
      <c r="B170" s="892"/>
      <c r="C170" s="886"/>
      <c r="D170" s="886"/>
      <c r="E170" s="886"/>
      <c r="F170" s="886"/>
      <c r="G170" s="886"/>
      <c r="H170" s="886"/>
    </row>
    <row r="171" spans="2:8">
      <c r="B171" s="892"/>
      <c r="C171" s="886"/>
      <c r="D171" s="886"/>
      <c r="E171" s="886"/>
      <c r="F171" s="886"/>
      <c r="G171" s="886"/>
      <c r="H171" s="886"/>
    </row>
    <row r="172" spans="2:8">
      <c r="B172" s="892"/>
      <c r="C172" s="886"/>
      <c r="D172" s="886"/>
      <c r="E172" s="886"/>
      <c r="F172" s="886"/>
      <c r="G172" s="886"/>
      <c r="H172" s="886"/>
    </row>
    <row r="173" spans="2:8">
      <c r="B173" s="892"/>
      <c r="C173" s="886"/>
      <c r="D173" s="886"/>
      <c r="E173" s="886"/>
      <c r="F173" s="886"/>
      <c r="G173" s="886"/>
      <c r="H173" s="886"/>
    </row>
    <row r="174" spans="2:8">
      <c r="B174" s="892"/>
      <c r="C174" s="886"/>
      <c r="D174" s="886"/>
      <c r="E174" s="886"/>
      <c r="F174" s="886"/>
      <c r="G174" s="886"/>
      <c r="H174" s="886"/>
    </row>
    <row r="175" spans="2:8">
      <c r="B175" s="892"/>
      <c r="C175" s="886"/>
      <c r="D175" s="886"/>
      <c r="E175" s="886"/>
      <c r="F175" s="886"/>
      <c r="G175" s="886"/>
      <c r="H175" s="886"/>
    </row>
    <row r="176" spans="2:8">
      <c r="B176" s="892"/>
      <c r="C176" s="886"/>
      <c r="D176" s="886"/>
      <c r="E176" s="886"/>
      <c r="F176" s="886"/>
      <c r="G176" s="886"/>
      <c r="H176" s="886"/>
    </row>
    <row r="177" spans="2:9">
      <c r="B177" s="892"/>
      <c r="C177" s="886"/>
      <c r="D177" s="886"/>
      <c r="E177" s="886"/>
      <c r="F177" s="886"/>
      <c r="G177" s="886"/>
      <c r="H177" s="886"/>
    </row>
    <row r="178" spans="2:9">
      <c r="B178" s="892"/>
      <c r="C178" s="886"/>
      <c r="D178" s="886"/>
      <c r="E178" s="886"/>
      <c r="F178" s="886"/>
      <c r="G178" s="886"/>
      <c r="H178" s="886"/>
      <c r="I178" s="895"/>
    </row>
    <row r="179" spans="2:9">
      <c r="B179" s="892"/>
      <c r="C179" s="886"/>
      <c r="D179" s="886"/>
      <c r="E179" s="886"/>
      <c r="F179" s="886"/>
      <c r="G179" s="886"/>
      <c r="H179" s="886"/>
    </row>
    <row r="180" spans="2:9">
      <c r="B180" s="892"/>
      <c r="C180" s="886"/>
      <c r="D180" s="886"/>
      <c r="E180" s="886"/>
      <c r="F180" s="886"/>
      <c r="G180" s="886"/>
      <c r="H180" s="886"/>
    </row>
    <row r="181" spans="2:9">
      <c r="B181" s="892"/>
      <c r="C181" s="886"/>
      <c r="D181" s="886"/>
      <c r="E181" s="886"/>
      <c r="F181" s="886"/>
      <c r="G181" s="886"/>
      <c r="H181" s="886"/>
    </row>
    <row r="182" spans="2:9">
      <c r="B182" s="892"/>
      <c r="C182" s="886"/>
      <c r="D182" s="886"/>
      <c r="E182" s="886"/>
      <c r="F182" s="886"/>
      <c r="G182" s="886"/>
      <c r="H182" s="886"/>
    </row>
    <row r="183" spans="2:9">
      <c r="B183" s="892"/>
      <c r="C183" s="886"/>
      <c r="D183" s="886"/>
      <c r="E183" s="886"/>
      <c r="F183" s="886"/>
      <c r="G183" s="886"/>
      <c r="H183" s="886"/>
    </row>
    <row r="184" spans="2:9">
      <c r="B184" s="892"/>
      <c r="C184" s="886"/>
      <c r="D184" s="886"/>
      <c r="E184" s="886"/>
      <c r="F184" s="886"/>
      <c r="G184" s="886"/>
      <c r="H184" s="886"/>
    </row>
    <row r="185" spans="2:9">
      <c r="B185" s="892"/>
      <c r="C185" s="886"/>
      <c r="D185" s="886"/>
      <c r="E185" s="886"/>
      <c r="F185" s="886"/>
      <c r="G185" s="886"/>
      <c r="H185" s="886"/>
    </row>
    <row r="186" spans="2:9">
      <c r="B186" s="892"/>
      <c r="C186" s="886"/>
      <c r="D186" s="886"/>
      <c r="E186" s="886"/>
      <c r="F186" s="886"/>
      <c r="G186" s="886"/>
      <c r="H186" s="886"/>
    </row>
    <row r="187" spans="2:9">
      <c r="B187" s="892"/>
      <c r="C187" s="886"/>
      <c r="D187" s="886"/>
      <c r="E187" s="886"/>
      <c r="F187" s="886"/>
      <c r="G187" s="886"/>
      <c r="H187" s="886"/>
    </row>
    <row r="188" spans="2:9">
      <c r="B188" s="892"/>
      <c r="C188" s="886"/>
      <c r="D188" s="886"/>
      <c r="E188" s="886"/>
      <c r="F188" s="886"/>
      <c r="G188" s="886"/>
      <c r="H188" s="886"/>
    </row>
    <row r="189" spans="2:9">
      <c r="B189" s="892"/>
      <c r="C189" s="886"/>
      <c r="D189" s="886"/>
      <c r="E189" s="886"/>
      <c r="F189" s="886"/>
      <c r="G189" s="886"/>
      <c r="H189" s="886"/>
    </row>
    <row r="190" spans="2:9">
      <c r="B190" s="892"/>
      <c r="C190" s="886"/>
      <c r="D190" s="886"/>
      <c r="E190" s="886"/>
      <c r="F190" s="886"/>
      <c r="G190" s="886"/>
      <c r="H190" s="886"/>
    </row>
    <row r="191" spans="2:9">
      <c r="B191" s="892"/>
      <c r="C191" s="886"/>
      <c r="D191" s="886"/>
      <c r="E191" s="886"/>
      <c r="F191" s="886"/>
      <c r="G191" s="886"/>
      <c r="H191" s="886"/>
    </row>
    <row r="192" spans="2:9">
      <c r="B192" s="892"/>
      <c r="C192" s="886"/>
      <c r="D192" s="886"/>
      <c r="E192" s="886"/>
      <c r="F192" s="886"/>
      <c r="G192" s="886"/>
      <c r="H192" s="886"/>
    </row>
    <row r="193" spans="2:8">
      <c r="B193" s="892"/>
      <c r="C193" s="886"/>
      <c r="D193" s="886"/>
      <c r="E193" s="886"/>
      <c r="F193" s="886"/>
      <c r="G193" s="886"/>
      <c r="H193" s="886"/>
    </row>
    <row r="194" spans="2:8">
      <c r="B194" s="892"/>
      <c r="C194" s="886"/>
      <c r="D194" s="886"/>
      <c r="E194" s="886"/>
      <c r="F194" s="886"/>
      <c r="G194" s="886"/>
      <c r="H194" s="886"/>
    </row>
    <row r="195" spans="2:8">
      <c r="B195" s="892"/>
      <c r="C195" s="886"/>
      <c r="D195" s="886"/>
      <c r="E195" s="886"/>
      <c r="F195" s="886"/>
      <c r="G195" s="886"/>
      <c r="H195" s="886"/>
    </row>
    <row r="196" spans="2:8">
      <c r="B196" s="892"/>
      <c r="C196" s="886"/>
      <c r="D196" s="886"/>
      <c r="E196" s="886"/>
      <c r="F196" s="886"/>
      <c r="G196" s="886"/>
      <c r="H196" s="886"/>
    </row>
    <row r="197" spans="2:8">
      <c r="B197" s="892"/>
      <c r="C197" s="886"/>
      <c r="D197" s="886"/>
      <c r="E197" s="886"/>
      <c r="F197" s="886"/>
      <c r="G197" s="886"/>
      <c r="H197" s="886"/>
    </row>
    <row r="198" spans="2:8">
      <c r="B198" s="892"/>
      <c r="C198" s="886"/>
      <c r="D198" s="886"/>
      <c r="E198" s="886"/>
      <c r="F198" s="886"/>
      <c r="G198" s="886"/>
      <c r="H198" s="886"/>
    </row>
    <row r="199" spans="2:8">
      <c r="B199" s="892"/>
      <c r="C199" s="886"/>
      <c r="D199" s="886"/>
      <c r="E199" s="886"/>
      <c r="F199" s="886"/>
      <c r="G199" s="886"/>
      <c r="H199" s="886"/>
    </row>
    <row r="200" spans="2:8">
      <c r="B200" s="892"/>
      <c r="C200" s="886"/>
      <c r="D200" s="886"/>
      <c r="E200" s="886"/>
      <c r="F200" s="886"/>
      <c r="G200" s="886"/>
      <c r="H200" s="886"/>
    </row>
    <row r="201" spans="2:8">
      <c r="B201" s="892"/>
      <c r="C201" s="886"/>
      <c r="D201" s="886"/>
      <c r="E201" s="886"/>
      <c r="F201" s="886"/>
      <c r="G201" s="886"/>
      <c r="H201" s="886"/>
    </row>
    <row r="202" spans="2:8">
      <c r="B202" s="892"/>
      <c r="C202" s="886"/>
      <c r="D202" s="886"/>
      <c r="E202" s="886"/>
      <c r="F202" s="886"/>
      <c r="G202" s="886"/>
      <c r="H202" s="886"/>
    </row>
    <row r="203" spans="2:8">
      <c r="B203" s="892"/>
      <c r="C203" s="886"/>
      <c r="D203" s="886"/>
      <c r="E203" s="886"/>
      <c r="F203" s="886"/>
      <c r="G203" s="886"/>
      <c r="H203" s="886"/>
    </row>
    <row r="204" spans="2:8">
      <c r="B204" s="892"/>
      <c r="C204" s="886"/>
      <c r="D204" s="886"/>
      <c r="E204" s="886"/>
      <c r="F204" s="886"/>
      <c r="G204" s="886"/>
      <c r="H204" s="886"/>
    </row>
    <row r="205" spans="2:8">
      <c r="B205" s="892"/>
      <c r="C205" s="886"/>
      <c r="D205" s="886"/>
      <c r="E205" s="886"/>
      <c r="F205" s="886"/>
      <c r="G205" s="886"/>
      <c r="H205" s="886"/>
    </row>
    <row r="206" spans="2:8">
      <c r="B206" s="892"/>
      <c r="C206" s="886"/>
      <c r="D206" s="886"/>
      <c r="E206" s="886"/>
      <c r="F206" s="886"/>
      <c r="G206" s="886"/>
      <c r="H206" s="886"/>
    </row>
    <row r="207" spans="2:8">
      <c r="B207" s="892"/>
      <c r="C207" s="886"/>
      <c r="D207" s="886"/>
      <c r="E207" s="886"/>
      <c r="F207" s="886"/>
      <c r="G207" s="886"/>
      <c r="H207" s="886"/>
    </row>
    <row r="208" spans="2:8">
      <c r="B208" s="892"/>
      <c r="C208" s="886"/>
      <c r="D208" s="886"/>
      <c r="E208" s="886"/>
      <c r="F208" s="886"/>
      <c r="G208" s="886"/>
      <c r="H208" s="886"/>
    </row>
    <row r="209" spans="2:8">
      <c r="B209" s="892"/>
      <c r="C209" s="886"/>
      <c r="D209" s="886"/>
      <c r="E209" s="886"/>
      <c r="F209" s="886"/>
      <c r="G209" s="886"/>
      <c r="H209" s="886"/>
    </row>
    <row r="210" spans="2:8">
      <c r="B210" s="892"/>
      <c r="C210" s="886"/>
      <c r="D210" s="886"/>
      <c r="E210" s="886"/>
      <c r="F210" s="886"/>
      <c r="G210" s="886"/>
      <c r="H210" s="886"/>
    </row>
    <row r="211" spans="2:8">
      <c r="B211" s="892"/>
      <c r="C211" s="886"/>
      <c r="D211" s="886"/>
      <c r="E211" s="886"/>
      <c r="F211" s="886"/>
      <c r="G211" s="886"/>
      <c r="H211" s="886"/>
    </row>
    <row r="212" spans="2:8">
      <c r="B212" s="892"/>
      <c r="C212" s="886"/>
      <c r="D212" s="886"/>
      <c r="E212" s="886"/>
      <c r="F212" s="886"/>
      <c r="G212" s="886"/>
      <c r="H212" s="886"/>
    </row>
    <row r="213" spans="2:8">
      <c r="B213" s="892"/>
      <c r="C213" s="886"/>
      <c r="D213" s="886"/>
      <c r="E213" s="886"/>
      <c r="F213" s="886"/>
      <c r="G213" s="886"/>
      <c r="H213" s="886"/>
    </row>
    <row r="214" spans="2:8">
      <c r="B214" s="892"/>
      <c r="C214" s="886"/>
      <c r="D214" s="886"/>
      <c r="E214" s="886"/>
      <c r="F214" s="886"/>
      <c r="G214" s="886"/>
      <c r="H214" s="886"/>
    </row>
    <row r="215" spans="2:8">
      <c r="B215" s="892"/>
      <c r="C215" s="886"/>
      <c r="D215" s="886"/>
      <c r="E215" s="886"/>
      <c r="F215" s="886"/>
      <c r="G215" s="886"/>
      <c r="H215" s="886"/>
    </row>
    <row r="216" spans="2:8">
      <c r="B216" s="892"/>
      <c r="C216" s="886"/>
      <c r="D216" s="886"/>
      <c r="E216" s="886"/>
      <c r="F216" s="886"/>
      <c r="G216" s="886"/>
      <c r="H216" s="886"/>
    </row>
    <row r="217" spans="2:8">
      <c r="B217" s="892"/>
      <c r="C217" s="886"/>
      <c r="D217" s="886"/>
      <c r="E217" s="886"/>
      <c r="F217" s="886"/>
      <c r="G217" s="886"/>
      <c r="H217" s="886"/>
    </row>
    <row r="218" spans="2:8">
      <c r="B218" s="892"/>
      <c r="C218" s="886"/>
      <c r="D218" s="886"/>
      <c r="E218" s="886"/>
      <c r="F218" s="886"/>
      <c r="G218" s="886"/>
      <c r="H218" s="886"/>
    </row>
    <row r="219" spans="2:8">
      <c r="B219" s="892"/>
      <c r="C219" s="886"/>
      <c r="D219" s="886"/>
      <c r="E219" s="886"/>
      <c r="F219" s="886"/>
      <c r="G219" s="886"/>
      <c r="H219" s="886"/>
    </row>
    <row r="220" spans="2:8">
      <c r="B220" s="892"/>
      <c r="C220" s="886"/>
      <c r="D220" s="886"/>
      <c r="E220" s="886"/>
      <c r="F220" s="886"/>
      <c r="G220" s="886"/>
      <c r="H220" s="886"/>
    </row>
    <row r="221" spans="2:8">
      <c r="B221" s="892"/>
      <c r="C221" s="886"/>
      <c r="D221" s="886"/>
      <c r="E221" s="886"/>
      <c r="F221" s="886"/>
      <c r="G221" s="886"/>
      <c r="H221" s="886"/>
    </row>
    <row r="222" spans="2:8">
      <c r="B222" s="892"/>
      <c r="C222" s="886"/>
      <c r="D222" s="886"/>
      <c r="E222" s="886"/>
      <c r="F222" s="886"/>
      <c r="G222" s="886"/>
      <c r="H222" s="886"/>
    </row>
    <row r="223" spans="2:8">
      <c r="B223" s="892"/>
      <c r="C223" s="886"/>
      <c r="D223" s="886"/>
      <c r="E223" s="886"/>
      <c r="F223" s="886"/>
      <c r="G223" s="886"/>
      <c r="H223" s="886"/>
    </row>
    <row r="224" spans="2:8">
      <c r="B224" s="892"/>
      <c r="C224" s="886"/>
      <c r="D224" s="886"/>
      <c r="E224" s="886"/>
      <c r="F224" s="886"/>
      <c r="G224" s="886"/>
      <c r="H224" s="886"/>
    </row>
    <row r="225" spans="2:8">
      <c r="B225" s="892"/>
      <c r="C225" s="886"/>
      <c r="D225" s="886"/>
      <c r="E225" s="886"/>
      <c r="F225" s="886"/>
      <c r="G225" s="886"/>
      <c r="H225" s="886"/>
    </row>
    <row r="226" spans="2:8">
      <c r="B226" s="892"/>
      <c r="C226" s="886"/>
      <c r="D226" s="886"/>
      <c r="E226" s="886"/>
      <c r="F226" s="886"/>
      <c r="G226" s="886"/>
      <c r="H226" s="886"/>
    </row>
    <row r="227" spans="2:8">
      <c r="B227" s="892"/>
      <c r="C227" s="886"/>
      <c r="D227" s="886"/>
      <c r="E227" s="886"/>
      <c r="F227" s="886"/>
      <c r="G227" s="886"/>
      <c r="H227" s="886"/>
    </row>
    <row r="228" spans="2:8">
      <c r="B228" s="892"/>
      <c r="C228" s="886"/>
      <c r="D228" s="886"/>
      <c r="E228" s="886"/>
      <c r="F228" s="886"/>
      <c r="G228" s="886"/>
      <c r="H228" s="886"/>
    </row>
    <row r="229" spans="2:8">
      <c r="B229" s="892"/>
      <c r="C229" s="886"/>
      <c r="D229" s="886"/>
      <c r="E229" s="886"/>
      <c r="F229" s="886"/>
      <c r="G229" s="886"/>
      <c r="H229" s="886"/>
    </row>
    <row r="230" spans="2:8">
      <c r="B230" s="892"/>
      <c r="C230" s="886"/>
      <c r="D230" s="886"/>
      <c r="E230" s="886"/>
      <c r="F230" s="886"/>
      <c r="G230" s="886"/>
      <c r="H230" s="886"/>
    </row>
    <row r="231" spans="2:8">
      <c r="B231" s="892"/>
      <c r="C231" s="886"/>
      <c r="D231" s="886"/>
      <c r="E231" s="886"/>
      <c r="F231" s="886"/>
      <c r="G231" s="886"/>
      <c r="H231" s="886"/>
    </row>
    <row r="232" spans="2:8">
      <c r="B232" s="892"/>
      <c r="C232" s="886"/>
      <c r="D232" s="886"/>
      <c r="E232" s="886"/>
      <c r="F232" s="886"/>
      <c r="G232" s="886"/>
      <c r="H232" s="886"/>
    </row>
    <row r="233" spans="2:8">
      <c r="B233" s="892"/>
      <c r="C233" s="886"/>
      <c r="D233" s="886"/>
      <c r="E233" s="886"/>
      <c r="F233" s="886"/>
      <c r="G233" s="886"/>
      <c r="H233" s="886"/>
    </row>
    <row r="234" spans="2:8">
      <c r="B234" s="892"/>
      <c r="C234" s="886"/>
      <c r="D234" s="886"/>
      <c r="E234" s="886"/>
      <c r="F234" s="886"/>
      <c r="G234" s="886"/>
      <c r="H234" s="886"/>
    </row>
    <row r="235" spans="2:8">
      <c r="B235" s="892"/>
      <c r="C235" s="886"/>
      <c r="D235" s="886"/>
      <c r="E235" s="886"/>
      <c r="F235" s="886"/>
      <c r="G235" s="886"/>
      <c r="H235" s="886"/>
    </row>
    <row r="236" spans="2:8">
      <c r="B236" s="892"/>
      <c r="C236" s="886"/>
      <c r="D236" s="886"/>
      <c r="E236" s="886"/>
      <c r="F236" s="886"/>
      <c r="G236" s="886"/>
      <c r="H236" s="886"/>
    </row>
    <row r="237" spans="2:8">
      <c r="B237" s="892"/>
      <c r="C237" s="886"/>
      <c r="D237" s="886"/>
      <c r="E237" s="886"/>
      <c r="F237" s="886"/>
      <c r="G237" s="886"/>
      <c r="H237" s="886"/>
    </row>
    <row r="238" spans="2:8">
      <c r="B238" s="892"/>
      <c r="C238" s="886"/>
      <c r="D238" s="886"/>
      <c r="E238" s="886"/>
      <c r="F238" s="886"/>
      <c r="G238" s="886"/>
      <c r="H238" s="886"/>
    </row>
    <row r="239" spans="2:8">
      <c r="B239" s="892"/>
      <c r="C239" s="886"/>
      <c r="D239" s="886"/>
      <c r="E239" s="886"/>
      <c r="F239" s="886"/>
      <c r="G239" s="886"/>
      <c r="H239" s="886"/>
    </row>
    <row r="240" spans="2:8">
      <c r="B240" s="892"/>
      <c r="C240" s="886"/>
      <c r="D240" s="886"/>
      <c r="E240" s="886"/>
      <c r="F240" s="886"/>
      <c r="G240" s="886"/>
      <c r="H240" s="886"/>
    </row>
    <row r="241" spans="2:8">
      <c r="B241" s="892"/>
      <c r="C241" s="886"/>
      <c r="D241" s="886"/>
      <c r="E241" s="886"/>
      <c r="F241" s="886"/>
      <c r="G241" s="886"/>
      <c r="H241" s="886"/>
    </row>
    <row r="242" spans="2:8">
      <c r="B242" s="892"/>
      <c r="C242" s="886"/>
      <c r="D242" s="886"/>
      <c r="E242" s="886"/>
      <c r="F242" s="886"/>
      <c r="G242" s="886"/>
      <c r="H242" s="886"/>
    </row>
    <row r="243" spans="2:8">
      <c r="B243" s="892"/>
      <c r="C243" s="886"/>
      <c r="D243" s="886"/>
      <c r="E243" s="886"/>
      <c r="F243" s="886"/>
      <c r="G243" s="886"/>
      <c r="H243" s="886"/>
    </row>
    <row r="244" spans="2:8">
      <c r="B244" s="892"/>
      <c r="C244" s="886"/>
      <c r="D244" s="886"/>
      <c r="E244" s="886"/>
      <c r="F244" s="886"/>
      <c r="G244" s="886"/>
      <c r="H244" s="886"/>
    </row>
    <row r="245" spans="2:8">
      <c r="B245" s="892"/>
      <c r="C245" s="886"/>
      <c r="D245" s="886"/>
      <c r="E245" s="886"/>
      <c r="F245" s="886"/>
      <c r="G245" s="886"/>
      <c r="H245" s="886"/>
    </row>
    <row r="246" spans="2:8">
      <c r="B246" s="892"/>
      <c r="C246" s="886"/>
      <c r="D246" s="886"/>
      <c r="E246" s="886"/>
      <c r="F246" s="886"/>
      <c r="G246" s="886"/>
      <c r="H246" s="886"/>
    </row>
    <row r="247" spans="2:8">
      <c r="B247" s="892"/>
      <c r="C247" s="886"/>
      <c r="D247" s="886"/>
      <c r="E247" s="886"/>
      <c r="F247" s="886"/>
      <c r="G247" s="886"/>
      <c r="H247" s="886"/>
    </row>
    <row r="248" spans="2:8">
      <c r="B248" s="892"/>
      <c r="C248" s="886"/>
      <c r="D248" s="886"/>
      <c r="E248" s="886"/>
      <c r="F248" s="886"/>
      <c r="G248" s="886"/>
      <c r="H248" s="886"/>
    </row>
    <row r="249" spans="2:8">
      <c r="B249" s="892"/>
      <c r="C249" s="886"/>
      <c r="D249" s="886"/>
      <c r="E249" s="886"/>
      <c r="F249" s="886"/>
      <c r="G249" s="886"/>
      <c r="H249" s="886"/>
    </row>
    <row r="250" spans="2:8">
      <c r="B250" s="892"/>
      <c r="C250" s="886"/>
      <c r="D250" s="886"/>
      <c r="E250" s="886"/>
      <c r="F250" s="886"/>
      <c r="G250" s="886"/>
      <c r="H250" s="886"/>
    </row>
    <row r="251" spans="2:8">
      <c r="B251" s="892"/>
      <c r="C251" s="886"/>
      <c r="D251" s="886"/>
      <c r="E251" s="886"/>
      <c r="F251" s="886"/>
      <c r="G251" s="886"/>
      <c r="H251" s="886"/>
    </row>
    <row r="252" spans="2:8">
      <c r="B252" s="892"/>
      <c r="C252" s="886"/>
      <c r="D252" s="886"/>
      <c r="E252" s="886"/>
      <c r="F252" s="886"/>
      <c r="G252" s="886"/>
      <c r="H252" s="886"/>
    </row>
    <row r="253" spans="2:8">
      <c r="B253" s="892"/>
      <c r="C253" s="886"/>
      <c r="D253" s="886"/>
      <c r="E253" s="886"/>
      <c r="F253" s="886"/>
      <c r="G253" s="886"/>
      <c r="H253" s="886"/>
    </row>
    <row r="254" spans="2:8">
      <c r="B254" s="892"/>
      <c r="C254" s="886"/>
      <c r="D254" s="886"/>
      <c r="E254" s="886"/>
      <c r="F254" s="886"/>
      <c r="G254" s="886"/>
      <c r="H254" s="886"/>
    </row>
    <row r="255" spans="2:8">
      <c r="B255" s="892"/>
      <c r="C255" s="886"/>
      <c r="D255" s="886"/>
      <c r="E255" s="886"/>
      <c r="F255" s="886"/>
      <c r="G255" s="886"/>
      <c r="H255" s="886"/>
    </row>
    <row r="256" spans="2:8">
      <c r="B256" s="892"/>
      <c r="C256" s="886"/>
      <c r="D256" s="886"/>
      <c r="E256" s="886"/>
      <c r="F256" s="886"/>
      <c r="G256" s="886"/>
      <c r="H256" s="886"/>
    </row>
    <row r="257" spans="2:8">
      <c r="B257" s="892"/>
      <c r="C257" s="886"/>
      <c r="D257" s="886"/>
      <c r="E257" s="886"/>
      <c r="F257" s="886"/>
      <c r="G257" s="886"/>
      <c r="H257" s="886"/>
    </row>
    <row r="258" spans="2:8">
      <c r="B258" s="892"/>
      <c r="C258" s="886"/>
      <c r="D258" s="886"/>
      <c r="E258" s="886"/>
      <c r="F258" s="886"/>
      <c r="G258" s="886"/>
      <c r="H258" s="886"/>
    </row>
    <row r="259" spans="2:8">
      <c r="B259" s="892"/>
      <c r="C259" s="886"/>
      <c r="D259" s="886"/>
      <c r="E259" s="886"/>
      <c r="F259" s="886"/>
      <c r="G259" s="886"/>
      <c r="H259" s="886"/>
    </row>
    <row r="260" spans="2:8">
      <c r="B260" s="892"/>
      <c r="C260" s="886"/>
      <c r="D260" s="886"/>
      <c r="E260" s="886"/>
      <c r="F260" s="886"/>
      <c r="G260" s="886"/>
      <c r="H260" s="886"/>
    </row>
    <row r="261" spans="2:8">
      <c r="B261" s="892"/>
      <c r="C261" s="886"/>
      <c r="D261" s="886"/>
      <c r="E261" s="886"/>
      <c r="F261" s="886"/>
      <c r="G261" s="886"/>
      <c r="H261" s="886"/>
    </row>
    <row r="262" spans="2:8">
      <c r="B262" s="892"/>
      <c r="C262" s="886"/>
      <c r="D262" s="886"/>
      <c r="E262" s="886"/>
      <c r="F262" s="886"/>
      <c r="G262" s="886"/>
      <c r="H262" s="886"/>
    </row>
    <row r="263" spans="2:8">
      <c r="B263" s="892"/>
      <c r="C263" s="886"/>
      <c r="D263" s="886"/>
      <c r="E263" s="886"/>
      <c r="F263" s="886"/>
      <c r="G263" s="886"/>
      <c r="H263" s="886"/>
    </row>
    <row r="264" spans="2:8">
      <c r="B264" s="892"/>
      <c r="C264" s="886"/>
      <c r="D264" s="886"/>
      <c r="E264" s="886"/>
      <c r="F264" s="886"/>
      <c r="G264" s="886"/>
      <c r="H264" s="886"/>
    </row>
    <row r="265" spans="2:8">
      <c r="B265" s="892"/>
      <c r="C265" s="886"/>
      <c r="D265" s="886"/>
      <c r="E265" s="886"/>
      <c r="F265" s="886"/>
      <c r="G265" s="886"/>
      <c r="H265" s="886"/>
    </row>
    <row r="266" spans="2:8">
      <c r="B266" s="892"/>
      <c r="C266" s="886"/>
      <c r="D266" s="886"/>
      <c r="E266" s="886"/>
      <c r="F266" s="886"/>
      <c r="G266" s="886"/>
      <c r="H266" s="886"/>
    </row>
    <row r="267" spans="2:8">
      <c r="B267" s="892"/>
      <c r="C267" s="886"/>
      <c r="D267" s="886"/>
      <c r="E267" s="886"/>
      <c r="F267" s="886"/>
      <c r="G267" s="886"/>
      <c r="H267" s="886"/>
    </row>
    <row r="268" spans="2:8">
      <c r="B268" s="892"/>
      <c r="C268" s="886"/>
      <c r="D268" s="886"/>
      <c r="E268" s="886"/>
      <c r="F268" s="886"/>
      <c r="G268" s="886"/>
      <c r="H268" s="886"/>
    </row>
    <row r="269" spans="2:8">
      <c r="B269" s="892"/>
      <c r="C269" s="886"/>
      <c r="D269" s="886"/>
      <c r="E269" s="886"/>
      <c r="F269" s="886"/>
      <c r="G269" s="886"/>
      <c r="H269" s="886"/>
    </row>
    <row r="270" spans="2:8">
      <c r="B270" s="892"/>
      <c r="C270" s="886"/>
      <c r="D270" s="886"/>
      <c r="E270" s="886"/>
      <c r="F270" s="886"/>
      <c r="G270" s="886"/>
      <c r="H270" s="886"/>
    </row>
    <row r="271" spans="2:8">
      <c r="B271" s="892"/>
      <c r="C271" s="886"/>
      <c r="D271" s="886"/>
      <c r="E271" s="886"/>
      <c r="F271" s="886"/>
      <c r="G271" s="886"/>
      <c r="H271" s="886"/>
    </row>
    <row r="272" spans="2:8">
      <c r="B272" s="892"/>
      <c r="C272" s="886"/>
      <c r="D272" s="886"/>
      <c r="E272" s="886"/>
      <c r="F272" s="886"/>
      <c r="G272" s="886"/>
      <c r="H272" s="886"/>
    </row>
    <row r="273" spans="2:8">
      <c r="B273" s="892"/>
      <c r="C273" s="886"/>
      <c r="D273" s="886"/>
      <c r="E273" s="886"/>
      <c r="F273" s="886"/>
      <c r="G273" s="886"/>
      <c r="H273" s="886"/>
    </row>
    <row r="274" spans="2:8">
      <c r="B274" s="892"/>
      <c r="C274" s="886"/>
      <c r="D274" s="886"/>
      <c r="E274" s="886"/>
      <c r="F274" s="886"/>
      <c r="G274" s="886"/>
      <c r="H274" s="886"/>
    </row>
    <row r="275" spans="2:8">
      <c r="B275" s="892"/>
      <c r="C275" s="886"/>
      <c r="D275" s="886"/>
      <c r="E275" s="886"/>
      <c r="F275" s="886"/>
      <c r="G275" s="886"/>
      <c r="H275" s="886"/>
    </row>
    <row r="276" spans="2:8">
      <c r="B276" s="892"/>
      <c r="C276" s="886"/>
      <c r="D276" s="886"/>
      <c r="E276" s="886"/>
      <c r="F276" s="886"/>
      <c r="G276" s="886"/>
      <c r="H276" s="886"/>
    </row>
    <row r="277" spans="2:8">
      <c r="B277" s="892"/>
      <c r="C277" s="886"/>
      <c r="D277" s="886"/>
      <c r="E277" s="886"/>
      <c r="F277" s="886"/>
      <c r="G277" s="886"/>
      <c r="H277" s="886"/>
    </row>
    <row r="278" spans="2:8">
      <c r="B278" s="892"/>
      <c r="C278" s="886"/>
      <c r="D278" s="886"/>
      <c r="E278" s="886"/>
      <c r="F278" s="886"/>
      <c r="G278" s="886"/>
      <c r="H278" s="886"/>
    </row>
    <row r="279" spans="2:8">
      <c r="B279" s="892"/>
      <c r="C279" s="886"/>
      <c r="D279" s="886"/>
      <c r="E279" s="886"/>
      <c r="F279" s="886"/>
      <c r="G279" s="886"/>
      <c r="H279" s="886"/>
    </row>
    <row r="280" spans="2:8">
      <c r="B280" s="892"/>
      <c r="C280" s="886"/>
      <c r="D280" s="886"/>
      <c r="E280" s="886"/>
      <c r="F280" s="886"/>
      <c r="G280" s="886"/>
      <c r="H280" s="886"/>
    </row>
    <row r="281" spans="2:8">
      <c r="B281" s="892"/>
      <c r="C281" s="886"/>
      <c r="D281" s="886"/>
      <c r="E281" s="886"/>
      <c r="F281" s="886"/>
      <c r="G281" s="886"/>
      <c r="H281" s="886"/>
    </row>
    <row r="282" spans="2:8">
      <c r="B282" s="892"/>
      <c r="C282" s="886"/>
      <c r="D282" s="886"/>
      <c r="E282" s="886"/>
      <c r="F282" s="886"/>
      <c r="G282" s="886"/>
      <c r="H282" s="886"/>
    </row>
    <row r="283" spans="2:8">
      <c r="B283" s="892"/>
      <c r="C283" s="886"/>
      <c r="D283" s="886"/>
      <c r="E283" s="886"/>
      <c r="F283" s="886"/>
      <c r="G283" s="886"/>
      <c r="H283" s="886"/>
    </row>
    <row r="284" spans="2:8">
      <c r="B284" s="892"/>
      <c r="C284" s="886"/>
      <c r="D284" s="886"/>
      <c r="E284" s="886"/>
      <c r="F284" s="886"/>
      <c r="G284" s="886"/>
      <c r="H284" s="886"/>
    </row>
    <row r="285" spans="2:8">
      <c r="B285" s="892"/>
      <c r="C285" s="886"/>
      <c r="D285" s="886"/>
      <c r="E285" s="886"/>
      <c r="F285" s="886"/>
      <c r="G285" s="886"/>
      <c r="H285" s="886"/>
    </row>
    <row r="286" spans="2:8">
      <c r="B286" s="892"/>
      <c r="C286" s="886"/>
      <c r="D286" s="886"/>
      <c r="E286" s="886"/>
      <c r="F286" s="886"/>
      <c r="G286" s="886"/>
      <c r="H286" s="886"/>
    </row>
    <row r="287" spans="2:8">
      <c r="B287" s="892"/>
      <c r="C287" s="886"/>
      <c r="D287" s="886"/>
      <c r="E287" s="886"/>
      <c r="F287" s="886"/>
      <c r="G287" s="886"/>
      <c r="H287" s="886"/>
    </row>
    <row r="288" spans="2:8">
      <c r="B288" s="892"/>
      <c r="C288" s="886"/>
      <c r="D288" s="886"/>
      <c r="E288" s="886"/>
      <c r="F288" s="886"/>
      <c r="G288" s="886"/>
      <c r="H288" s="886"/>
    </row>
    <row r="289" spans="2:8">
      <c r="B289" s="892"/>
      <c r="C289" s="886"/>
      <c r="D289" s="886"/>
      <c r="E289" s="886"/>
      <c r="F289" s="886"/>
      <c r="G289" s="886"/>
      <c r="H289" s="886"/>
    </row>
    <row r="290" spans="2:8">
      <c r="B290" s="892"/>
      <c r="C290" s="886"/>
      <c r="D290" s="886"/>
      <c r="E290" s="886"/>
      <c r="F290" s="886"/>
      <c r="G290" s="886"/>
      <c r="H290" s="886"/>
    </row>
    <row r="291" spans="2:8">
      <c r="B291" s="892"/>
      <c r="C291" s="886"/>
      <c r="D291" s="886"/>
      <c r="E291" s="886"/>
      <c r="F291" s="886"/>
      <c r="G291" s="886"/>
      <c r="H291" s="886"/>
    </row>
    <row r="292" spans="2:8">
      <c r="B292" s="892"/>
      <c r="C292" s="886"/>
      <c r="D292" s="886"/>
      <c r="E292" s="886"/>
      <c r="F292" s="886"/>
      <c r="G292" s="886"/>
      <c r="H292" s="886"/>
    </row>
    <row r="293" spans="2:8">
      <c r="B293" s="892"/>
      <c r="C293" s="886"/>
      <c r="D293" s="886"/>
      <c r="E293" s="886"/>
      <c r="F293" s="886"/>
      <c r="G293" s="886"/>
      <c r="H293" s="886"/>
    </row>
    <row r="294" spans="2:8">
      <c r="B294" s="892"/>
      <c r="C294" s="886"/>
      <c r="D294" s="886"/>
      <c r="E294" s="886"/>
      <c r="F294" s="886"/>
      <c r="G294" s="886"/>
      <c r="H294" s="886"/>
    </row>
    <row r="295" spans="2:8">
      <c r="B295" s="892"/>
      <c r="C295" s="886"/>
      <c r="D295" s="886"/>
      <c r="E295" s="886"/>
      <c r="F295" s="886"/>
      <c r="G295" s="886"/>
      <c r="H295" s="886"/>
    </row>
    <row r="296" spans="2:8">
      <c r="B296" s="892"/>
      <c r="C296" s="886"/>
      <c r="D296" s="886"/>
      <c r="E296" s="886"/>
      <c r="F296" s="886"/>
      <c r="G296" s="886"/>
      <c r="H296" s="886"/>
    </row>
    <row r="297" spans="2:8">
      <c r="B297" s="892"/>
      <c r="C297" s="886"/>
      <c r="D297" s="886"/>
      <c r="E297" s="886"/>
      <c r="F297" s="886"/>
      <c r="G297" s="886"/>
      <c r="H297" s="886"/>
    </row>
    <row r="298" spans="2:8">
      <c r="B298" s="892"/>
      <c r="C298" s="886"/>
      <c r="D298" s="886"/>
      <c r="E298" s="886"/>
      <c r="F298" s="886"/>
      <c r="G298" s="886"/>
      <c r="H298" s="886"/>
    </row>
    <row r="299" spans="2:8">
      <c r="B299" s="892"/>
      <c r="C299" s="886"/>
      <c r="D299" s="886"/>
      <c r="E299" s="886"/>
      <c r="F299" s="886"/>
      <c r="G299" s="886"/>
      <c r="H299" s="886"/>
    </row>
    <row r="300" spans="2:8">
      <c r="B300" s="892"/>
      <c r="C300" s="886"/>
      <c r="D300" s="886"/>
      <c r="E300" s="886"/>
      <c r="F300" s="886"/>
      <c r="G300" s="886"/>
      <c r="H300" s="886"/>
    </row>
    <row r="301" spans="2:8">
      <c r="B301" s="892"/>
      <c r="C301" s="886"/>
      <c r="D301" s="886"/>
      <c r="E301" s="886"/>
      <c r="F301" s="886"/>
      <c r="G301" s="886"/>
      <c r="H301" s="886"/>
    </row>
    <row r="302" spans="2:8">
      <c r="B302" s="892"/>
      <c r="C302" s="886"/>
      <c r="D302" s="886"/>
      <c r="E302" s="886"/>
      <c r="F302" s="886"/>
      <c r="G302" s="886"/>
      <c r="H302" s="886"/>
    </row>
    <row r="303" spans="2:8">
      <c r="B303" s="892"/>
      <c r="C303" s="886"/>
      <c r="D303" s="886"/>
      <c r="E303" s="886"/>
      <c r="F303" s="886"/>
      <c r="G303" s="886"/>
      <c r="H303" s="886"/>
    </row>
    <row r="304" spans="2:8">
      <c r="B304" s="892"/>
      <c r="C304" s="886"/>
      <c r="D304" s="886"/>
      <c r="E304" s="886"/>
      <c r="F304" s="886"/>
      <c r="G304" s="886"/>
      <c r="H304" s="886"/>
    </row>
    <row r="305" spans="2:8">
      <c r="B305" s="892"/>
      <c r="C305" s="886"/>
      <c r="D305" s="886"/>
      <c r="E305" s="886"/>
      <c r="F305" s="886"/>
      <c r="G305" s="886"/>
      <c r="H305" s="886"/>
    </row>
    <row r="306" spans="2:8">
      <c r="B306" s="892"/>
      <c r="C306" s="886"/>
      <c r="D306" s="886"/>
      <c r="E306" s="886"/>
      <c r="F306" s="886"/>
      <c r="G306" s="886"/>
      <c r="H306" s="886"/>
    </row>
    <row r="307" spans="2:8">
      <c r="B307" s="892"/>
      <c r="C307" s="886"/>
      <c r="D307" s="886"/>
      <c r="E307" s="886"/>
      <c r="F307" s="886"/>
      <c r="G307" s="886"/>
      <c r="H307" s="886"/>
    </row>
    <row r="308" spans="2:8">
      <c r="B308" s="892"/>
      <c r="C308" s="886"/>
      <c r="D308" s="886"/>
      <c r="E308" s="886"/>
      <c r="F308" s="886"/>
      <c r="G308" s="886"/>
      <c r="H308" s="886"/>
    </row>
    <row r="309" spans="2:8">
      <c r="B309" s="892"/>
      <c r="C309" s="886"/>
      <c r="D309" s="886"/>
      <c r="E309" s="886"/>
      <c r="F309" s="886"/>
      <c r="G309" s="886"/>
      <c r="H309" s="886"/>
    </row>
    <row r="310" spans="2:8">
      <c r="B310" s="892"/>
      <c r="C310" s="886"/>
      <c r="D310" s="886"/>
      <c r="E310" s="886"/>
      <c r="F310" s="886"/>
      <c r="G310" s="886"/>
      <c r="H310" s="886"/>
    </row>
    <row r="311" spans="2:8">
      <c r="B311" s="892"/>
      <c r="C311" s="886"/>
      <c r="D311" s="886"/>
      <c r="E311" s="886"/>
      <c r="F311" s="886"/>
      <c r="G311" s="886"/>
      <c r="H311" s="886"/>
    </row>
    <row r="312" spans="2:8">
      <c r="B312" s="892"/>
      <c r="C312" s="886"/>
      <c r="D312" s="886"/>
      <c r="E312" s="886"/>
      <c r="F312" s="886"/>
      <c r="G312" s="886"/>
      <c r="H312" s="886"/>
    </row>
    <row r="313" spans="2:8">
      <c r="B313" s="892"/>
      <c r="C313" s="886"/>
      <c r="D313" s="886"/>
      <c r="E313" s="886"/>
      <c r="F313" s="886"/>
      <c r="G313" s="886"/>
      <c r="H313" s="886"/>
    </row>
    <row r="314" spans="2:8">
      <c r="B314" s="892"/>
      <c r="C314" s="886"/>
      <c r="D314" s="886"/>
      <c r="E314" s="886"/>
      <c r="F314" s="886"/>
      <c r="G314" s="886"/>
      <c r="H314" s="886"/>
    </row>
    <row r="315" spans="2:8">
      <c r="B315" s="892"/>
      <c r="C315" s="886"/>
      <c r="D315" s="886"/>
      <c r="E315" s="886"/>
      <c r="F315" s="886"/>
      <c r="G315" s="886"/>
      <c r="H315" s="886"/>
    </row>
    <row r="316" spans="2:8">
      <c r="B316" s="892"/>
      <c r="C316" s="886"/>
      <c r="D316" s="886"/>
      <c r="E316" s="886"/>
      <c r="F316" s="886"/>
      <c r="G316" s="886"/>
      <c r="H316" s="886"/>
    </row>
    <row r="317" spans="2:8">
      <c r="B317" s="892"/>
      <c r="C317" s="886"/>
      <c r="D317" s="886"/>
      <c r="E317" s="886"/>
      <c r="F317" s="886"/>
      <c r="G317" s="886"/>
      <c r="H317" s="886"/>
    </row>
    <row r="318" spans="2:8">
      <c r="B318" s="892"/>
      <c r="C318" s="886"/>
      <c r="D318" s="886"/>
      <c r="E318" s="886"/>
      <c r="F318" s="886"/>
      <c r="G318" s="886"/>
      <c r="H318" s="886"/>
    </row>
    <row r="319" spans="2:8">
      <c r="B319" s="892"/>
      <c r="C319" s="886"/>
      <c r="D319" s="886"/>
      <c r="E319" s="886"/>
      <c r="F319" s="886"/>
      <c r="G319" s="886"/>
      <c r="H319" s="886"/>
    </row>
    <row r="320" spans="2:8">
      <c r="B320" s="892"/>
      <c r="C320" s="886"/>
      <c r="D320" s="886"/>
      <c r="E320" s="886"/>
      <c r="F320" s="886"/>
      <c r="G320" s="886"/>
      <c r="H320" s="886"/>
    </row>
    <row r="321" spans="2:8">
      <c r="B321" s="892"/>
      <c r="C321" s="886"/>
      <c r="D321" s="886"/>
      <c r="E321" s="886"/>
      <c r="F321" s="886"/>
      <c r="G321" s="886"/>
      <c r="H321" s="886"/>
    </row>
    <row r="322" spans="2:8">
      <c r="B322" s="892"/>
      <c r="C322" s="886"/>
      <c r="D322" s="886"/>
      <c r="E322" s="886"/>
      <c r="F322" s="886"/>
      <c r="G322" s="886"/>
      <c r="H322" s="886"/>
    </row>
    <row r="323" spans="2:8">
      <c r="B323" s="892"/>
      <c r="C323" s="886"/>
      <c r="D323" s="886"/>
      <c r="E323" s="886"/>
      <c r="F323" s="886"/>
      <c r="G323" s="886"/>
      <c r="H323" s="886"/>
    </row>
    <row r="324" spans="2:8">
      <c r="B324" s="892"/>
      <c r="C324" s="886"/>
      <c r="D324" s="886"/>
      <c r="E324" s="886"/>
      <c r="F324" s="886"/>
      <c r="G324" s="886"/>
      <c r="H324" s="886"/>
    </row>
    <row r="325" spans="2:8">
      <c r="B325" s="892"/>
      <c r="C325" s="886"/>
      <c r="D325" s="886"/>
      <c r="E325" s="886"/>
      <c r="F325" s="886"/>
      <c r="G325" s="886"/>
      <c r="H325" s="886"/>
    </row>
    <row r="326" spans="2:8">
      <c r="B326" s="892"/>
      <c r="C326" s="886"/>
      <c r="D326" s="886"/>
      <c r="E326" s="886"/>
      <c r="F326" s="886"/>
      <c r="G326" s="886"/>
      <c r="H326" s="886"/>
    </row>
    <row r="327" spans="2:8">
      <c r="B327" s="892"/>
      <c r="C327" s="886"/>
      <c r="D327" s="886"/>
      <c r="E327" s="886"/>
      <c r="F327" s="886"/>
      <c r="G327" s="886"/>
      <c r="H327" s="886"/>
    </row>
    <row r="328" spans="2:8">
      <c r="B328" s="892"/>
      <c r="C328" s="886"/>
      <c r="D328" s="886"/>
      <c r="E328" s="886"/>
      <c r="F328" s="886"/>
      <c r="G328" s="886"/>
      <c r="H328" s="886"/>
    </row>
    <row r="329" spans="2:8">
      <c r="B329" s="892"/>
      <c r="C329" s="886"/>
      <c r="D329" s="886"/>
      <c r="E329" s="886"/>
      <c r="F329" s="886"/>
      <c r="G329" s="886"/>
      <c r="H329" s="886"/>
    </row>
    <row r="330" spans="2:8">
      <c r="B330" s="892"/>
      <c r="C330" s="886"/>
      <c r="D330" s="886"/>
      <c r="E330" s="886"/>
      <c r="F330" s="886"/>
      <c r="G330" s="886"/>
      <c r="H330" s="886"/>
    </row>
    <row r="331" spans="2:8">
      <c r="B331" s="892"/>
      <c r="C331" s="886"/>
      <c r="D331" s="886"/>
      <c r="E331" s="886"/>
      <c r="F331" s="886"/>
      <c r="G331" s="886"/>
      <c r="H331" s="886"/>
    </row>
    <row r="332" spans="2:8">
      <c r="B332" s="892"/>
      <c r="C332" s="886"/>
      <c r="D332" s="886"/>
      <c r="E332" s="886"/>
      <c r="F332" s="886"/>
      <c r="G332" s="886"/>
      <c r="H332" s="886"/>
    </row>
    <row r="333" spans="2:8">
      <c r="B333" s="892"/>
      <c r="C333" s="886"/>
      <c r="D333" s="886"/>
      <c r="E333" s="886"/>
      <c r="F333" s="886"/>
      <c r="G333" s="886"/>
      <c r="H333" s="886"/>
    </row>
    <row r="334" spans="2:8">
      <c r="B334" s="892"/>
      <c r="C334" s="886"/>
      <c r="D334" s="886"/>
      <c r="E334" s="886"/>
      <c r="F334" s="886"/>
      <c r="G334" s="886"/>
      <c r="H334" s="886"/>
    </row>
    <row r="335" spans="2:8">
      <c r="B335" s="892"/>
      <c r="C335" s="886"/>
      <c r="D335" s="886"/>
      <c r="E335" s="886"/>
      <c r="F335" s="886"/>
      <c r="G335" s="886"/>
      <c r="H335" s="886"/>
    </row>
    <row r="336" spans="2:8">
      <c r="B336" s="892"/>
      <c r="C336" s="886"/>
      <c r="D336" s="886"/>
      <c r="E336" s="886"/>
      <c r="F336" s="886"/>
      <c r="G336" s="886"/>
      <c r="H336" s="886"/>
    </row>
    <row r="337" spans="2:8">
      <c r="B337" s="892"/>
      <c r="C337" s="886"/>
      <c r="D337" s="886"/>
      <c r="E337" s="886"/>
      <c r="F337" s="886"/>
      <c r="G337" s="886"/>
      <c r="H337" s="886"/>
    </row>
    <row r="338" spans="2:8">
      <c r="B338" s="892"/>
      <c r="C338" s="886"/>
      <c r="D338" s="886"/>
      <c r="E338" s="886"/>
      <c r="F338" s="886"/>
      <c r="G338" s="886"/>
      <c r="H338" s="886"/>
    </row>
    <row r="339" spans="2:8">
      <c r="B339" s="892"/>
      <c r="C339" s="886"/>
      <c r="D339" s="886"/>
      <c r="E339" s="886"/>
      <c r="F339" s="886"/>
      <c r="G339" s="886"/>
      <c r="H339" s="886"/>
    </row>
    <row r="340" spans="2:8">
      <c r="B340" s="892"/>
      <c r="C340" s="886"/>
      <c r="D340" s="886"/>
      <c r="E340" s="886"/>
      <c r="F340" s="886"/>
      <c r="G340" s="886"/>
      <c r="H340" s="886"/>
    </row>
    <row r="341" spans="2:8">
      <c r="B341" s="892"/>
      <c r="C341" s="886"/>
      <c r="D341" s="886"/>
      <c r="E341" s="886"/>
      <c r="F341" s="886"/>
      <c r="G341" s="886"/>
      <c r="H341" s="886"/>
    </row>
    <row r="342" spans="2:8">
      <c r="B342" s="892"/>
      <c r="C342" s="886"/>
      <c r="D342" s="886"/>
      <c r="E342" s="886"/>
      <c r="F342" s="886"/>
      <c r="G342" s="886"/>
      <c r="H342" s="886"/>
    </row>
    <row r="343" spans="2:8">
      <c r="B343" s="892"/>
      <c r="C343" s="886"/>
      <c r="D343" s="886"/>
      <c r="E343" s="886"/>
      <c r="F343" s="886"/>
      <c r="G343" s="886"/>
      <c r="H343" s="886"/>
    </row>
    <row r="344" spans="2:8">
      <c r="B344" s="892"/>
      <c r="C344" s="886"/>
      <c r="D344" s="886"/>
      <c r="E344" s="886"/>
      <c r="F344" s="886"/>
      <c r="G344" s="886"/>
      <c r="H344" s="886"/>
    </row>
    <row r="345" spans="2:8">
      <c r="B345" s="892"/>
      <c r="C345" s="886"/>
      <c r="D345" s="886"/>
      <c r="E345" s="886"/>
      <c r="F345" s="886"/>
      <c r="G345" s="886"/>
      <c r="H345" s="886"/>
    </row>
    <row r="346" spans="2:8">
      <c r="B346" s="892"/>
      <c r="C346" s="886"/>
      <c r="D346" s="886"/>
      <c r="E346" s="886"/>
      <c r="F346" s="886"/>
      <c r="G346" s="886"/>
      <c r="H346" s="886"/>
    </row>
    <row r="347" spans="2:8">
      <c r="B347" s="892"/>
      <c r="C347" s="886"/>
      <c r="D347" s="886"/>
      <c r="E347" s="886"/>
      <c r="F347" s="886"/>
      <c r="G347" s="886"/>
      <c r="H347" s="886"/>
    </row>
    <row r="348" spans="2:8">
      <c r="B348" s="892"/>
      <c r="C348" s="886"/>
      <c r="D348" s="886"/>
      <c r="E348" s="886"/>
      <c r="F348" s="886"/>
      <c r="G348" s="886"/>
      <c r="H348" s="886"/>
    </row>
    <row r="349" spans="2:8">
      <c r="B349" s="892"/>
      <c r="C349" s="886"/>
      <c r="D349" s="886"/>
      <c r="E349" s="886"/>
      <c r="F349" s="886"/>
      <c r="G349" s="886"/>
      <c r="H349" s="886"/>
    </row>
    <row r="350" spans="2:8">
      <c r="B350" s="892"/>
      <c r="C350" s="886"/>
      <c r="D350" s="886"/>
      <c r="E350" s="886"/>
      <c r="F350" s="886"/>
      <c r="G350" s="886"/>
      <c r="H350" s="886"/>
    </row>
    <row r="351" spans="2:8">
      <c r="B351" s="892"/>
      <c r="C351" s="886"/>
      <c r="D351" s="886"/>
      <c r="E351" s="886"/>
      <c r="F351" s="886"/>
      <c r="G351" s="886"/>
      <c r="H351" s="886"/>
    </row>
    <row r="352" spans="2:8">
      <c r="B352" s="892"/>
      <c r="C352" s="886"/>
      <c r="D352" s="886"/>
      <c r="E352" s="886"/>
      <c r="F352" s="886"/>
      <c r="G352" s="886"/>
      <c r="H352" s="886"/>
    </row>
    <row r="353" spans="2:8">
      <c r="B353" s="892"/>
      <c r="C353" s="886"/>
      <c r="D353" s="886"/>
      <c r="E353" s="886"/>
      <c r="F353" s="886"/>
      <c r="G353" s="886"/>
      <c r="H353" s="886"/>
    </row>
    <row r="354" spans="2:8">
      <c r="B354" s="892"/>
      <c r="C354" s="886"/>
      <c r="D354" s="886"/>
      <c r="E354" s="886"/>
      <c r="F354" s="886"/>
      <c r="G354" s="886"/>
      <c r="H354" s="886"/>
    </row>
    <row r="355" spans="2:8">
      <c r="B355" s="892"/>
      <c r="C355" s="886"/>
      <c r="D355" s="886"/>
      <c r="E355" s="886"/>
      <c r="F355" s="886"/>
      <c r="G355" s="886"/>
      <c r="H355" s="886"/>
    </row>
    <row r="356" spans="2:8">
      <c r="B356" s="892"/>
      <c r="C356" s="886"/>
      <c r="D356" s="886"/>
      <c r="E356" s="886"/>
      <c r="F356" s="886"/>
      <c r="G356" s="886"/>
      <c r="H356" s="886"/>
    </row>
    <row r="357" spans="2:8">
      <c r="B357" s="892"/>
      <c r="C357" s="886"/>
      <c r="D357" s="886"/>
      <c r="E357" s="886"/>
      <c r="F357" s="886"/>
      <c r="G357" s="886"/>
      <c r="H357" s="886"/>
    </row>
    <row r="358" spans="2:8">
      <c r="B358" s="892"/>
      <c r="C358" s="886"/>
      <c r="D358" s="886"/>
      <c r="E358" s="886"/>
      <c r="F358" s="886"/>
      <c r="G358" s="886"/>
      <c r="H358" s="886"/>
    </row>
    <row r="359" spans="2:8">
      <c r="B359" s="892"/>
      <c r="C359" s="886"/>
      <c r="D359" s="886"/>
      <c r="E359" s="886"/>
      <c r="F359" s="886"/>
      <c r="G359" s="886"/>
      <c r="H359" s="886"/>
    </row>
    <row r="360" spans="2:8">
      <c r="B360" s="892"/>
      <c r="C360" s="886"/>
      <c r="D360" s="886"/>
      <c r="E360" s="886"/>
      <c r="F360" s="886"/>
      <c r="G360" s="886"/>
      <c r="H360" s="886"/>
    </row>
    <row r="361" spans="2:8">
      <c r="B361" s="892"/>
      <c r="C361" s="886"/>
      <c r="D361" s="886"/>
      <c r="E361" s="886"/>
      <c r="F361" s="886"/>
      <c r="G361" s="886"/>
      <c r="H361" s="886"/>
    </row>
    <row r="362" spans="2:8">
      <c r="B362" s="892"/>
      <c r="C362" s="886"/>
      <c r="D362" s="886"/>
      <c r="E362" s="886"/>
      <c r="F362" s="886"/>
      <c r="G362" s="886"/>
      <c r="H362" s="886"/>
    </row>
    <row r="363" spans="2:8">
      <c r="B363" s="892"/>
      <c r="C363" s="886"/>
      <c r="D363" s="886"/>
      <c r="E363" s="886"/>
      <c r="F363" s="886"/>
      <c r="G363" s="886"/>
      <c r="H363" s="886"/>
    </row>
    <row r="364" spans="2:8">
      <c r="B364" s="892"/>
      <c r="C364" s="886"/>
      <c r="D364" s="886"/>
      <c r="E364" s="886"/>
      <c r="F364" s="886"/>
      <c r="G364" s="886"/>
      <c r="H364" s="886"/>
    </row>
    <row r="365" spans="2:8">
      <c r="B365" s="892"/>
      <c r="C365" s="886"/>
      <c r="D365" s="886"/>
      <c r="E365" s="886"/>
      <c r="F365" s="886"/>
      <c r="G365" s="886"/>
      <c r="H365" s="886"/>
    </row>
    <row r="366" spans="2:8">
      <c r="B366" s="892"/>
      <c r="C366" s="886"/>
      <c r="D366" s="886"/>
      <c r="E366" s="886"/>
      <c r="F366" s="886"/>
      <c r="G366" s="886"/>
      <c r="H366" s="886"/>
    </row>
    <row r="367" spans="2:8">
      <c r="B367" s="892"/>
      <c r="C367" s="886"/>
      <c r="D367" s="886"/>
      <c r="E367" s="886"/>
      <c r="F367" s="886"/>
      <c r="G367" s="886"/>
      <c r="H367" s="886"/>
    </row>
    <row r="368" spans="2:8">
      <c r="B368" s="892"/>
      <c r="C368" s="886"/>
      <c r="D368" s="886"/>
      <c r="E368" s="886"/>
      <c r="F368" s="886"/>
      <c r="G368" s="886"/>
      <c r="H368" s="886"/>
    </row>
    <row r="369" spans="2:8">
      <c r="B369" s="892"/>
      <c r="C369" s="886"/>
      <c r="D369" s="886"/>
      <c r="E369" s="886"/>
      <c r="F369" s="886"/>
      <c r="G369" s="886"/>
      <c r="H369" s="886"/>
    </row>
    <row r="370" spans="2:8">
      <c r="B370" s="892"/>
      <c r="C370" s="886"/>
      <c r="D370" s="886"/>
      <c r="E370" s="886"/>
      <c r="F370" s="886"/>
      <c r="G370" s="886"/>
      <c r="H370" s="886"/>
    </row>
    <row r="371" spans="2:8">
      <c r="B371" s="892"/>
      <c r="C371" s="886"/>
      <c r="D371" s="886"/>
      <c r="E371" s="886"/>
      <c r="F371" s="886"/>
      <c r="G371" s="886"/>
      <c r="H371" s="886"/>
    </row>
    <row r="372" spans="2:8">
      <c r="B372" s="892"/>
      <c r="C372" s="886"/>
      <c r="D372" s="886"/>
      <c r="E372" s="886"/>
      <c r="F372" s="886"/>
      <c r="G372" s="886"/>
      <c r="H372" s="886"/>
    </row>
    <row r="373" spans="2:8">
      <c r="B373" s="892"/>
      <c r="C373" s="886"/>
      <c r="D373" s="886"/>
      <c r="E373" s="886"/>
      <c r="F373" s="886"/>
      <c r="G373" s="886"/>
      <c r="H373" s="886"/>
    </row>
    <row r="374" spans="2:8">
      <c r="B374" s="892"/>
      <c r="C374" s="886"/>
      <c r="D374" s="886"/>
      <c r="E374" s="886"/>
      <c r="F374" s="886"/>
      <c r="G374" s="886"/>
      <c r="H374" s="886"/>
    </row>
    <row r="375" spans="2:8">
      <c r="B375" s="892"/>
      <c r="C375" s="886"/>
      <c r="D375" s="886"/>
      <c r="E375" s="886"/>
      <c r="F375" s="886"/>
      <c r="G375" s="886"/>
      <c r="H375" s="886"/>
    </row>
    <row r="376" spans="2:8">
      <c r="B376" s="892"/>
      <c r="C376" s="886"/>
      <c r="D376" s="886"/>
      <c r="E376" s="886"/>
      <c r="F376" s="886"/>
      <c r="G376" s="886"/>
      <c r="H376" s="886"/>
    </row>
    <row r="377" spans="2:8">
      <c r="B377" s="892"/>
      <c r="C377" s="886"/>
      <c r="D377" s="886"/>
      <c r="E377" s="886"/>
      <c r="F377" s="886"/>
      <c r="G377" s="886"/>
      <c r="H377" s="886"/>
    </row>
    <row r="378" spans="2:8">
      <c r="B378" s="892"/>
      <c r="C378" s="886"/>
      <c r="D378" s="886"/>
      <c r="E378" s="886"/>
      <c r="F378" s="886"/>
      <c r="G378" s="886"/>
      <c r="H378" s="886"/>
    </row>
    <row r="379" spans="2:8">
      <c r="B379" s="892"/>
      <c r="C379" s="886"/>
      <c r="D379" s="886"/>
      <c r="E379" s="886"/>
      <c r="F379" s="886"/>
      <c r="G379" s="886"/>
      <c r="H379" s="886"/>
    </row>
    <row r="380" spans="2:8">
      <c r="B380" s="892"/>
      <c r="C380" s="886"/>
      <c r="D380" s="886"/>
      <c r="E380" s="886"/>
      <c r="F380" s="886"/>
      <c r="G380" s="886"/>
      <c r="H380" s="886"/>
    </row>
    <row r="381" spans="2:8">
      <c r="B381" s="892"/>
      <c r="C381" s="886"/>
      <c r="D381" s="886"/>
      <c r="E381" s="886"/>
      <c r="F381" s="886"/>
      <c r="G381" s="886"/>
      <c r="H381" s="886"/>
    </row>
    <row r="382" spans="2:8">
      <c r="B382" s="892"/>
      <c r="C382" s="886"/>
      <c r="D382" s="886"/>
      <c r="E382" s="886"/>
      <c r="F382" s="886"/>
      <c r="G382" s="886"/>
      <c r="H382" s="886"/>
    </row>
    <row r="383" spans="2:8">
      <c r="B383" s="892"/>
      <c r="C383" s="886"/>
      <c r="D383" s="886"/>
      <c r="E383" s="886"/>
      <c r="F383" s="886"/>
      <c r="G383" s="886"/>
      <c r="H383" s="886"/>
    </row>
    <row r="384" spans="2:8">
      <c r="B384" s="892"/>
      <c r="C384" s="886"/>
      <c r="D384" s="886"/>
      <c r="E384" s="886"/>
      <c r="F384" s="886"/>
      <c r="G384" s="886"/>
      <c r="H384" s="886"/>
    </row>
    <row r="385" spans="2:8">
      <c r="B385" s="892"/>
      <c r="C385" s="886"/>
      <c r="D385" s="886"/>
      <c r="E385" s="886"/>
      <c r="F385" s="886"/>
      <c r="G385" s="886"/>
      <c r="H385" s="886"/>
    </row>
    <row r="386" spans="2:8">
      <c r="B386" s="892"/>
      <c r="C386" s="886"/>
      <c r="D386" s="886"/>
      <c r="E386" s="886"/>
      <c r="F386" s="886"/>
      <c r="G386" s="886"/>
      <c r="H386" s="886"/>
    </row>
    <row r="387" spans="2:8">
      <c r="B387" s="892"/>
      <c r="C387" s="886"/>
      <c r="D387" s="886"/>
      <c r="E387" s="886"/>
      <c r="F387" s="886"/>
      <c r="G387" s="886"/>
      <c r="H387" s="886"/>
    </row>
    <row r="388" spans="2:8">
      <c r="B388" s="892"/>
      <c r="C388" s="886"/>
      <c r="D388" s="886"/>
      <c r="E388" s="886"/>
      <c r="F388" s="886"/>
      <c r="G388" s="886"/>
      <c r="H388" s="886"/>
    </row>
    <row r="389" spans="2:8">
      <c r="B389" s="892"/>
      <c r="C389" s="886"/>
      <c r="D389" s="886"/>
      <c r="E389" s="886"/>
      <c r="F389" s="886"/>
      <c r="G389" s="886"/>
      <c r="H389" s="886"/>
    </row>
    <row r="390" spans="2:8">
      <c r="B390" s="892"/>
      <c r="C390" s="886"/>
      <c r="D390" s="886"/>
      <c r="E390" s="886"/>
      <c r="F390" s="886"/>
      <c r="G390" s="886"/>
      <c r="H390" s="886"/>
    </row>
    <row r="391" spans="2:8">
      <c r="B391" s="892"/>
      <c r="C391" s="886"/>
      <c r="D391" s="886"/>
      <c r="E391" s="886"/>
      <c r="F391" s="886"/>
      <c r="G391" s="886"/>
      <c r="H391" s="886"/>
    </row>
    <row r="392" spans="2:8">
      <c r="B392" s="892"/>
      <c r="C392" s="886"/>
      <c r="D392" s="886"/>
      <c r="E392" s="886"/>
      <c r="F392" s="886"/>
      <c r="G392" s="886"/>
      <c r="H392" s="886"/>
    </row>
    <row r="393" spans="2:8">
      <c r="B393" s="892"/>
      <c r="C393" s="886"/>
      <c r="D393" s="886"/>
      <c r="E393" s="886"/>
      <c r="F393" s="886"/>
      <c r="G393" s="886"/>
      <c r="H393" s="886"/>
    </row>
    <row r="394" spans="2:8">
      <c r="B394" s="892"/>
      <c r="C394" s="886"/>
      <c r="D394" s="886"/>
      <c r="E394" s="886"/>
      <c r="F394" s="886"/>
      <c r="G394" s="886"/>
      <c r="H394" s="886"/>
    </row>
    <row r="395" spans="2:8">
      <c r="B395" s="892"/>
      <c r="C395" s="886"/>
      <c r="D395" s="886"/>
      <c r="E395" s="886"/>
      <c r="F395" s="886"/>
      <c r="G395" s="886"/>
      <c r="H395" s="886"/>
    </row>
    <row r="396" spans="2:8">
      <c r="B396" s="892"/>
      <c r="C396" s="886"/>
      <c r="D396" s="886"/>
      <c r="E396" s="886"/>
      <c r="F396" s="886"/>
      <c r="G396" s="886"/>
      <c r="H396" s="886"/>
    </row>
    <row r="397" spans="2:8">
      <c r="B397" s="892"/>
      <c r="C397" s="886"/>
      <c r="D397" s="886"/>
      <c r="E397" s="886"/>
      <c r="F397" s="886"/>
      <c r="G397" s="886"/>
      <c r="H397" s="886"/>
    </row>
    <row r="398" spans="2:8">
      <c r="B398" s="892"/>
      <c r="C398" s="886"/>
      <c r="D398" s="886"/>
      <c r="E398" s="886"/>
      <c r="F398" s="886"/>
      <c r="G398" s="886"/>
      <c r="H398" s="886"/>
    </row>
    <row r="399" spans="2:8">
      <c r="B399" s="892"/>
      <c r="C399" s="886"/>
      <c r="D399" s="886"/>
      <c r="E399" s="886"/>
      <c r="F399" s="886"/>
      <c r="G399" s="886"/>
      <c r="H399" s="886"/>
    </row>
    <row r="400" spans="2:8">
      <c r="B400" s="892"/>
      <c r="C400" s="886"/>
      <c r="D400" s="886"/>
      <c r="E400" s="886"/>
      <c r="F400" s="886"/>
      <c r="G400" s="886"/>
      <c r="H400" s="886"/>
    </row>
    <row r="401" spans="2:8">
      <c r="B401" s="892"/>
      <c r="C401" s="886"/>
      <c r="D401" s="886"/>
      <c r="E401" s="886"/>
      <c r="F401" s="886"/>
      <c r="G401" s="886"/>
      <c r="H401" s="886"/>
    </row>
    <row r="402" spans="2:8">
      <c r="B402" s="892"/>
      <c r="C402" s="886"/>
      <c r="D402" s="886"/>
      <c r="E402" s="886"/>
      <c r="F402" s="886"/>
      <c r="G402" s="886"/>
      <c r="H402" s="886"/>
    </row>
    <row r="403" spans="2:8">
      <c r="B403" s="892"/>
      <c r="C403" s="886"/>
      <c r="D403" s="886"/>
      <c r="E403" s="886"/>
      <c r="F403" s="886"/>
      <c r="G403" s="886"/>
      <c r="H403" s="886"/>
    </row>
    <row r="404" spans="2:8">
      <c r="B404" s="892"/>
      <c r="C404" s="886"/>
      <c r="D404" s="886"/>
      <c r="E404" s="886"/>
      <c r="F404" s="886"/>
      <c r="G404" s="886"/>
      <c r="H404" s="886"/>
    </row>
    <row r="405" spans="2:8">
      <c r="B405" s="892"/>
      <c r="C405" s="886"/>
      <c r="D405" s="886"/>
      <c r="E405" s="886"/>
      <c r="F405" s="886"/>
      <c r="G405" s="886"/>
      <c r="H405" s="886"/>
    </row>
    <row r="406" spans="2:8">
      <c r="B406" s="892"/>
      <c r="C406" s="886"/>
      <c r="D406" s="886"/>
      <c r="E406" s="886"/>
      <c r="F406" s="886"/>
      <c r="G406" s="886"/>
      <c r="H406" s="886"/>
    </row>
    <row r="407" spans="2:8">
      <c r="B407" s="892"/>
      <c r="C407" s="886"/>
      <c r="D407" s="886"/>
      <c r="E407" s="886"/>
      <c r="F407" s="886"/>
      <c r="G407" s="886"/>
      <c r="H407" s="886"/>
    </row>
    <row r="408" spans="2:8">
      <c r="B408" s="892"/>
      <c r="C408" s="886"/>
      <c r="D408" s="886"/>
      <c r="E408" s="886"/>
      <c r="F408" s="886"/>
      <c r="G408" s="886"/>
      <c r="H408" s="886"/>
    </row>
    <row r="409" spans="2:8">
      <c r="B409" s="892"/>
      <c r="C409" s="886"/>
      <c r="D409" s="886"/>
      <c r="E409" s="886"/>
      <c r="F409" s="886"/>
      <c r="G409" s="886"/>
      <c r="H409" s="886"/>
    </row>
    <row r="410" spans="2:8">
      <c r="B410" s="892"/>
      <c r="C410" s="886"/>
      <c r="D410" s="886"/>
      <c r="E410" s="886"/>
      <c r="F410" s="886"/>
      <c r="G410" s="886"/>
      <c r="H410" s="886"/>
    </row>
    <row r="411" spans="2:8">
      <c r="B411" s="892"/>
      <c r="C411" s="886"/>
      <c r="D411" s="886"/>
      <c r="E411" s="886"/>
      <c r="F411" s="886"/>
      <c r="G411" s="886"/>
      <c r="H411" s="886"/>
    </row>
    <row r="412" spans="2:8">
      <c r="B412" s="892"/>
      <c r="C412" s="886"/>
      <c r="D412" s="886"/>
      <c r="E412" s="886"/>
      <c r="F412" s="886"/>
      <c r="G412" s="886"/>
      <c r="H412" s="886"/>
    </row>
    <row r="413" spans="2:8">
      <c r="B413" s="892"/>
      <c r="C413" s="886"/>
      <c r="D413" s="886"/>
      <c r="E413" s="886"/>
      <c r="F413" s="886"/>
      <c r="G413" s="886"/>
      <c r="H413" s="886"/>
    </row>
    <row r="414" spans="2:8">
      <c r="B414" s="892"/>
      <c r="C414" s="886"/>
      <c r="D414" s="886"/>
      <c r="E414" s="886"/>
      <c r="F414" s="886"/>
      <c r="G414" s="886"/>
      <c r="H414" s="886"/>
    </row>
    <row r="415" spans="2:8">
      <c r="B415" s="892"/>
      <c r="C415" s="886"/>
      <c r="D415" s="886"/>
      <c r="E415" s="886"/>
      <c r="F415" s="886"/>
      <c r="G415" s="886"/>
      <c r="H415" s="886"/>
    </row>
    <row r="416" spans="2:8">
      <c r="B416" s="892"/>
      <c r="C416" s="886"/>
      <c r="D416" s="886"/>
      <c r="E416" s="886"/>
      <c r="F416" s="886"/>
      <c r="G416" s="886"/>
      <c r="H416" s="886"/>
    </row>
    <row r="417" spans="2:8">
      <c r="B417" s="892"/>
      <c r="C417" s="886"/>
      <c r="D417" s="886"/>
      <c r="E417" s="886"/>
      <c r="F417" s="886"/>
      <c r="G417" s="886"/>
      <c r="H417" s="886"/>
    </row>
    <row r="418" spans="2:8">
      <c r="B418" s="892"/>
      <c r="C418" s="886"/>
      <c r="D418" s="886"/>
      <c r="E418" s="886"/>
      <c r="F418" s="886"/>
      <c r="G418" s="886"/>
      <c r="H418" s="886"/>
    </row>
    <row r="419" spans="2:8">
      <c r="B419" s="892"/>
      <c r="C419" s="886"/>
      <c r="D419" s="886"/>
      <c r="E419" s="886"/>
      <c r="F419" s="886"/>
      <c r="G419" s="886"/>
      <c r="H419" s="886"/>
    </row>
    <row r="420" spans="2:8">
      <c r="B420" s="892"/>
      <c r="C420" s="886"/>
      <c r="D420" s="886"/>
      <c r="E420" s="886"/>
      <c r="F420" s="886"/>
      <c r="G420" s="886"/>
      <c r="H420" s="886"/>
    </row>
    <row r="421" spans="2:8">
      <c r="B421" s="892"/>
      <c r="C421" s="886"/>
      <c r="D421" s="886"/>
      <c r="E421" s="886"/>
      <c r="F421" s="886"/>
      <c r="G421" s="886"/>
      <c r="H421" s="886"/>
    </row>
    <row r="422" spans="2:8">
      <c r="B422" s="892"/>
      <c r="C422" s="886"/>
      <c r="D422" s="886"/>
      <c r="E422" s="886"/>
      <c r="F422" s="886"/>
      <c r="G422" s="886"/>
      <c r="H422" s="886"/>
    </row>
    <row r="423" spans="2:8">
      <c r="B423" s="892"/>
      <c r="C423" s="886"/>
      <c r="D423" s="886"/>
      <c r="E423" s="886"/>
      <c r="F423" s="886"/>
      <c r="G423" s="886"/>
      <c r="H423" s="886"/>
    </row>
    <row r="424" spans="2:8">
      <c r="B424" s="892"/>
      <c r="C424" s="886"/>
      <c r="D424" s="886"/>
      <c r="E424" s="886"/>
      <c r="F424" s="886"/>
      <c r="G424" s="886"/>
      <c r="H424" s="886"/>
    </row>
    <row r="425" spans="2:8">
      <c r="B425" s="892"/>
      <c r="C425" s="886"/>
      <c r="D425" s="886"/>
      <c r="E425" s="886"/>
      <c r="F425" s="886"/>
      <c r="G425" s="886"/>
      <c r="H425" s="886"/>
    </row>
    <row r="426" spans="2:8">
      <c r="B426" s="892"/>
      <c r="C426" s="886"/>
      <c r="D426" s="886"/>
      <c r="E426" s="886"/>
      <c r="F426" s="886"/>
      <c r="G426" s="886"/>
      <c r="H426" s="886"/>
    </row>
    <row r="427" spans="2:8">
      <c r="B427" s="892"/>
      <c r="C427" s="886"/>
      <c r="D427" s="886"/>
      <c r="E427" s="886"/>
      <c r="F427" s="886"/>
      <c r="G427" s="886"/>
      <c r="H427" s="886"/>
    </row>
    <row r="428" spans="2:8">
      <c r="B428" s="892"/>
      <c r="C428" s="886"/>
      <c r="D428" s="886"/>
      <c r="E428" s="886"/>
      <c r="F428" s="886"/>
      <c r="G428" s="886"/>
      <c r="H428" s="886"/>
    </row>
    <row r="429" spans="2:8">
      <c r="B429" s="892"/>
      <c r="C429" s="886"/>
      <c r="D429" s="886"/>
      <c r="E429" s="886"/>
      <c r="F429" s="886"/>
      <c r="G429" s="886"/>
      <c r="H429" s="886"/>
    </row>
    <row r="430" spans="2:8">
      <c r="B430" s="892"/>
      <c r="C430" s="886"/>
      <c r="D430" s="886"/>
      <c r="E430" s="886"/>
      <c r="F430" s="886"/>
      <c r="G430" s="886"/>
      <c r="H430" s="886"/>
    </row>
    <row r="431" spans="2:8">
      <c r="B431" s="892"/>
      <c r="C431" s="886"/>
      <c r="D431" s="886"/>
      <c r="E431" s="886"/>
      <c r="F431" s="886"/>
      <c r="G431" s="886"/>
      <c r="H431" s="886"/>
    </row>
    <row r="432" spans="2:8">
      <c r="B432" s="892"/>
      <c r="C432" s="886"/>
      <c r="D432" s="886"/>
      <c r="E432" s="886"/>
      <c r="F432" s="886"/>
      <c r="G432" s="886"/>
      <c r="H432" s="886"/>
    </row>
    <row r="433" spans="2:8">
      <c r="B433" s="892"/>
      <c r="C433" s="886"/>
      <c r="D433" s="886"/>
      <c r="E433" s="886"/>
      <c r="F433" s="886"/>
      <c r="G433" s="886"/>
      <c r="H433" s="886"/>
    </row>
    <row r="434" spans="2:8">
      <c r="B434" s="892"/>
      <c r="C434" s="886"/>
      <c r="D434" s="886"/>
      <c r="E434" s="886"/>
      <c r="F434" s="886"/>
      <c r="G434" s="886"/>
      <c r="H434" s="886"/>
    </row>
    <row r="435" spans="2:8">
      <c r="B435" s="892"/>
      <c r="C435" s="886"/>
      <c r="D435" s="886"/>
      <c r="E435" s="886"/>
      <c r="F435" s="886"/>
      <c r="G435" s="886"/>
      <c r="H435" s="886"/>
    </row>
    <row r="436" spans="2:8">
      <c r="B436" s="892"/>
      <c r="C436" s="886"/>
      <c r="D436" s="886"/>
      <c r="E436" s="886"/>
      <c r="F436" s="886"/>
      <c r="G436" s="886"/>
      <c r="H436" s="886"/>
    </row>
    <row r="437" spans="2:8">
      <c r="B437" s="892"/>
      <c r="C437" s="886"/>
      <c r="D437" s="886"/>
      <c r="E437" s="886"/>
      <c r="F437" s="886"/>
      <c r="G437" s="886"/>
      <c r="H437" s="886"/>
    </row>
    <row r="438" spans="2:8">
      <c r="B438" s="892"/>
      <c r="C438" s="886"/>
      <c r="D438" s="886"/>
      <c r="E438" s="886"/>
      <c r="F438" s="886"/>
      <c r="G438" s="886"/>
      <c r="H438" s="886"/>
    </row>
    <row r="439" spans="2:8">
      <c r="B439" s="892"/>
      <c r="C439" s="886"/>
      <c r="D439" s="886"/>
      <c r="E439" s="886"/>
      <c r="F439" s="886"/>
      <c r="G439" s="886"/>
      <c r="H439" s="886"/>
    </row>
    <row r="440" spans="2:8">
      <c r="B440" s="892"/>
      <c r="C440" s="886"/>
      <c r="D440" s="886"/>
      <c r="E440" s="886"/>
      <c r="F440" s="886"/>
      <c r="G440" s="886"/>
      <c r="H440" s="886"/>
    </row>
    <row r="441" spans="2:8">
      <c r="B441" s="892"/>
      <c r="C441" s="886"/>
      <c r="D441" s="886"/>
      <c r="E441" s="886"/>
      <c r="F441" s="886"/>
      <c r="G441" s="886"/>
      <c r="H441" s="886"/>
    </row>
    <row r="442" spans="2:8">
      <c r="B442" s="892"/>
      <c r="C442" s="886"/>
      <c r="D442" s="886"/>
      <c r="E442" s="886"/>
      <c r="F442" s="886"/>
      <c r="G442" s="886"/>
      <c r="H442" s="886"/>
    </row>
    <row r="443" spans="2:8">
      <c r="B443" s="892"/>
      <c r="C443" s="886"/>
      <c r="D443" s="886"/>
      <c r="E443" s="886"/>
      <c r="F443" s="886"/>
      <c r="G443" s="886"/>
      <c r="H443" s="886"/>
    </row>
    <row r="444" spans="2:8">
      <c r="B444" s="892"/>
      <c r="C444" s="886"/>
      <c r="D444" s="886"/>
      <c r="E444" s="886"/>
      <c r="F444" s="886"/>
      <c r="G444" s="886"/>
      <c r="H444" s="886"/>
    </row>
    <row r="445" spans="2:8">
      <c r="B445" s="892"/>
      <c r="C445" s="886"/>
      <c r="D445" s="886"/>
      <c r="E445" s="886"/>
      <c r="F445" s="886"/>
      <c r="G445" s="886"/>
      <c r="H445" s="886"/>
    </row>
    <row r="446" spans="2:8">
      <c r="B446" s="892"/>
      <c r="C446" s="886"/>
      <c r="D446" s="886"/>
      <c r="E446" s="886"/>
      <c r="F446" s="886"/>
      <c r="G446" s="886"/>
      <c r="H446" s="886"/>
    </row>
    <row r="447" spans="2:8">
      <c r="B447" s="892"/>
      <c r="C447" s="886"/>
      <c r="D447" s="886"/>
      <c r="E447" s="886"/>
      <c r="F447" s="886"/>
      <c r="G447" s="886"/>
      <c r="H447" s="886"/>
    </row>
    <row r="448" spans="2:8">
      <c r="B448" s="892"/>
      <c r="C448" s="886"/>
      <c r="D448" s="886"/>
      <c r="E448" s="886"/>
      <c r="F448" s="886"/>
      <c r="G448" s="886"/>
      <c r="H448" s="886"/>
    </row>
    <row r="449" spans="2:8">
      <c r="B449" s="892"/>
      <c r="C449" s="886"/>
      <c r="D449" s="886"/>
      <c r="E449" s="886"/>
      <c r="F449" s="886"/>
      <c r="G449" s="886"/>
      <c r="H449" s="886"/>
    </row>
    <row r="450" spans="2:8">
      <c r="B450" s="892"/>
      <c r="C450" s="886"/>
      <c r="D450" s="886"/>
      <c r="E450" s="886"/>
      <c r="F450" s="886"/>
      <c r="G450" s="886"/>
      <c r="H450" s="886"/>
    </row>
    <row r="451" spans="2:8">
      <c r="B451" s="892"/>
      <c r="C451" s="886"/>
      <c r="D451" s="886"/>
      <c r="E451" s="886"/>
      <c r="F451" s="886"/>
      <c r="G451" s="886"/>
      <c r="H451" s="886"/>
    </row>
    <row r="452" spans="2:8">
      <c r="B452" s="892"/>
      <c r="C452" s="886"/>
      <c r="D452" s="886"/>
      <c r="E452" s="886"/>
      <c r="F452" s="886"/>
      <c r="G452" s="886"/>
      <c r="H452" s="886"/>
    </row>
    <row r="453" spans="2:8">
      <c r="B453" s="892"/>
      <c r="C453" s="886"/>
      <c r="D453" s="886"/>
      <c r="E453" s="886"/>
      <c r="F453" s="886"/>
      <c r="G453" s="886"/>
      <c r="H453" s="886"/>
    </row>
    <row r="454" spans="2:8">
      <c r="B454" s="892"/>
      <c r="C454" s="886"/>
      <c r="D454" s="886"/>
      <c r="E454" s="886"/>
      <c r="F454" s="886"/>
      <c r="G454" s="886"/>
      <c r="H454" s="886"/>
    </row>
    <row r="455" spans="2:8">
      <c r="B455" s="892"/>
      <c r="C455" s="886"/>
      <c r="D455" s="886"/>
      <c r="E455" s="886"/>
      <c r="F455" s="886"/>
      <c r="G455" s="886"/>
      <c r="H455" s="886"/>
    </row>
    <row r="456" spans="2:8">
      <c r="B456" s="892"/>
      <c r="C456" s="886"/>
      <c r="D456" s="886"/>
      <c r="E456" s="886"/>
      <c r="F456" s="886"/>
      <c r="G456" s="886"/>
      <c r="H456" s="886"/>
    </row>
    <row r="457" spans="2:8">
      <c r="B457" s="892"/>
      <c r="C457" s="886"/>
      <c r="D457" s="886"/>
      <c r="E457" s="886"/>
      <c r="F457" s="886"/>
      <c r="G457" s="886"/>
      <c r="H457" s="886"/>
    </row>
    <row r="458" spans="2:8">
      <c r="B458" s="892"/>
      <c r="C458" s="886"/>
      <c r="D458" s="886"/>
      <c r="E458" s="886"/>
      <c r="F458" s="886"/>
      <c r="G458" s="886"/>
      <c r="H458" s="886"/>
    </row>
    <row r="459" spans="2:8">
      <c r="B459" s="892"/>
      <c r="C459" s="886"/>
      <c r="D459" s="886"/>
      <c r="E459" s="886"/>
      <c r="F459" s="886"/>
      <c r="G459" s="886"/>
      <c r="H459" s="886"/>
    </row>
    <row r="460" spans="2:8">
      <c r="B460" s="892"/>
      <c r="C460" s="886"/>
      <c r="D460" s="886"/>
      <c r="E460" s="886"/>
      <c r="F460" s="886"/>
      <c r="G460" s="886"/>
      <c r="H460" s="886"/>
    </row>
    <row r="461" spans="2:8">
      <c r="B461" s="892"/>
      <c r="C461" s="886"/>
      <c r="D461" s="886"/>
      <c r="E461" s="886"/>
      <c r="F461" s="886"/>
      <c r="G461" s="886"/>
      <c r="H461" s="886"/>
    </row>
    <row r="462" spans="2:8">
      <c r="B462" s="892"/>
      <c r="C462" s="886"/>
      <c r="D462" s="886"/>
      <c r="E462" s="886"/>
      <c r="F462" s="886"/>
      <c r="G462" s="886"/>
      <c r="H462" s="886"/>
    </row>
    <row r="463" spans="2:8">
      <c r="B463" s="892"/>
      <c r="C463" s="886"/>
      <c r="D463" s="886"/>
      <c r="E463" s="886"/>
      <c r="F463" s="886"/>
      <c r="G463" s="886"/>
      <c r="H463" s="886"/>
    </row>
    <row r="464" spans="2:8">
      <c r="B464" s="892"/>
      <c r="C464" s="886"/>
      <c r="D464" s="886"/>
      <c r="E464" s="886"/>
      <c r="F464" s="886"/>
      <c r="G464" s="886"/>
      <c r="H464" s="886"/>
    </row>
    <row r="465" spans="2:8">
      <c r="B465" s="892"/>
      <c r="C465" s="886"/>
      <c r="D465" s="886"/>
      <c r="E465" s="886"/>
      <c r="F465" s="886"/>
      <c r="G465" s="886"/>
      <c r="H465" s="886"/>
    </row>
    <row r="466" spans="2:8">
      <c r="B466" s="892"/>
      <c r="C466" s="886"/>
      <c r="D466" s="886"/>
      <c r="E466" s="886"/>
      <c r="F466" s="886"/>
      <c r="G466" s="886"/>
      <c r="H466" s="886"/>
    </row>
    <row r="467" spans="2:8">
      <c r="B467" s="892"/>
      <c r="C467" s="886"/>
      <c r="D467" s="886"/>
      <c r="E467" s="886"/>
      <c r="F467" s="886"/>
      <c r="G467" s="886"/>
      <c r="H467" s="886"/>
    </row>
    <row r="468" spans="2:8">
      <c r="B468" s="892"/>
      <c r="C468" s="886"/>
      <c r="D468" s="886"/>
      <c r="E468" s="886"/>
      <c r="F468" s="886"/>
      <c r="G468" s="886"/>
      <c r="H468" s="886"/>
    </row>
    <row r="469" spans="2:8">
      <c r="B469" s="892"/>
      <c r="C469" s="886"/>
      <c r="D469" s="886"/>
      <c r="E469" s="886"/>
      <c r="F469" s="886"/>
      <c r="G469" s="886"/>
      <c r="H469" s="886"/>
    </row>
    <row r="470" spans="2:8">
      <c r="B470" s="892"/>
      <c r="C470" s="886"/>
      <c r="D470" s="886"/>
      <c r="E470" s="886"/>
      <c r="F470" s="886"/>
      <c r="G470" s="886"/>
      <c r="H470" s="886"/>
    </row>
    <row r="471" spans="2:8">
      <c r="B471" s="892"/>
      <c r="C471" s="886"/>
      <c r="D471" s="886"/>
      <c r="E471" s="886"/>
      <c r="F471" s="886"/>
      <c r="G471" s="886"/>
      <c r="H471" s="886"/>
    </row>
  </sheetData>
  <mergeCells count="3">
    <mergeCell ref="A1:L1"/>
    <mergeCell ref="A2:L2"/>
    <mergeCell ref="A3:L3"/>
  </mergeCells>
  <printOptions horizontalCentered="1"/>
  <pageMargins left="0.25" right="0.25" top="0.5" bottom="0.5" header="0.3" footer="0.3"/>
  <pageSetup scale="45" fitToWidth="0" fitToHeight="0" orientation="landscape" cellComments="asDisplayed" r:id="rId1"/>
  <headerFooter alignWithMargins="0"/>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U503"/>
  <sheetViews>
    <sheetView zoomScale="70" zoomScaleNormal="70" workbookViewId="0"/>
  </sheetViews>
  <sheetFormatPr defaultColWidth="8.88671875" defaultRowHeight="12.75"/>
  <cols>
    <col min="1" max="1" width="5.33203125" style="839" customWidth="1"/>
    <col min="2" max="2" width="51.44140625" style="846" customWidth="1"/>
    <col min="3" max="3" width="22.109375" style="839" customWidth="1"/>
    <col min="4" max="4" width="16.33203125" style="839" customWidth="1"/>
    <col min="5" max="5" width="11.88671875" style="839" customWidth="1"/>
    <col min="6" max="6" width="13.88671875" style="839" customWidth="1"/>
    <col min="7" max="7" width="13.109375" style="839" customWidth="1"/>
    <col min="8" max="8" width="77.6640625" style="839" customWidth="1"/>
    <col min="9" max="16384" width="8.88671875" style="839"/>
  </cols>
  <sheetData>
    <row r="1" spans="1:21">
      <c r="B1" s="1206" t="s">
        <v>1032</v>
      </c>
      <c r="C1" s="1206"/>
      <c r="D1" s="1206"/>
      <c r="E1" s="1206"/>
      <c r="F1" s="1206"/>
      <c r="G1" s="1206"/>
      <c r="H1" s="1206"/>
    </row>
    <row r="2" spans="1:21">
      <c r="B2" s="1206" t="s">
        <v>1288</v>
      </c>
      <c r="C2" s="1206"/>
      <c r="D2" s="1206"/>
      <c r="E2" s="1206"/>
      <c r="F2" s="1206"/>
      <c r="G2" s="1206"/>
      <c r="H2" s="1206"/>
    </row>
    <row r="3" spans="1:21">
      <c r="B3" s="1206"/>
      <c r="C3" s="1206"/>
      <c r="D3" s="1206"/>
      <c r="E3" s="1206"/>
      <c r="F3" s="1206"/>
      <c r="G3" s="1206"/>
      <c r="H3" s="1207"/>
    </row>
    <row r="4" spans="1:21" s="847" customFormat="1"/>
    <row r="5" spans="1:21" s="847" customFormat="1">
      <c r="B5" s="849"/>
      <c r="D5" s="841"/>
      <c r="E5" s="841"/>
      <c r="G5" s="841"/>
    </row>
    <row r="6" spans="1:21" s="847" customFormat="1">
      <c r="B6" s="849"/>
      <c r="J6" s="838"/>
      <c r="K6" s="838"/>
      <c r="L6" s="838"/>
      <c r="M6" s="838"/>
      <c r="N6" s="838"/>
      <c r="O6" s="838"/>
      <c r="P6" s="838"/>
      <c r="Q6" s="838"/>
      <c r="R6" s="838"/>
      <c r="S6" s="838"/>
      <c r="T6" s="838"/>
      <c r="U6" s="841"/>
    </row>
    <row r="7" spans="1:21" s="847" customFormat="1" ht="34.5" customHeight="1">
      <c r="A7" s="896" t="s">
        <v>990</v>
      </c>
      <c r="B7" s="896" t="s">
        <v>1033</v>
      </c>
      <c r="C7" s="897"/>
      <c r="D7" s="897"/>
      <c r="E7" s="898" t="s">
        <v>993</v>
      </c>
      <c r="F7" s="898" t="s">
        <v>994</v>
      </c>
      <c r="G7" s="896" t="s">
        <v>995</v>
      </c>
      <c r="H7" s="897"/>
      <c r="J7" s="838"/>
      <c r="K7" s="838"/>
      <c r="L7" s="838"/>
      <c r="M7" s="838"/>
      <c r="N7" s="838"/>
      <c r="O7" s="838"/>
      <c r="P7" s="838"/>
      <c r="Q7" s="838"/>
      <c r="R7" s="838"/>
      <c r="S7" s="838"/>
      <c r="T7" s="838"/>
      <c r="U7" s="841"/>
    </row>
    <row r="8" spans="1:21" s="847" customFormat="1">
      <c r="B8" s="848"/>
      <c r="L8" s="134"/>
    </row>
    <row r="9" spans="1:21" s="847" customFormat="1" ht="20.100000000000001" customHeight="1">
      <c r="A9" s="847">
        <v>1</v>
      </c>
      <c r="B9" s="847" t="s">
        <v>997</v>
      </c>
      <c r="E9" s="762">
        <f>+E54</f>
        <v>-1177399.1928406837</v>
      </c>
      <c r="F9" s="762">
        <f>+F54</f>
        <v>0</v>
      </c>
      <c r="G9" s="762">
        <f>+G54</f>
        <v>0</v>
      </c>
      <c r="H9" s="847" t="s">
        <v>1034</v>
      </c>
    </row>
    <row r="10" spans="1:21" s="847" customFormat="1" ht="20.100000000000001" customHeight="1">
      <c r="A10" s="847">
        <f>+A9+1</f>
        <v>2</v>
      </c>
      <c r="B10" s="847" t="s">
        <v>1005</v>
      </c>
      <c r="E10" s="762">
        <f>+E78</f>
        <v>-126071.83442229188</v>
      </c>
      <c r="F10" s="762">
        <f>+F78</f>
        <v>0</v>
      </c>
      <c r="G10" s="762">
        <f>+G78</f>
        <v>0</v>
      </c>
      <c r="H10" s="847" t="s">
        <v>1035</v>
      </c>
    </row>
    <row r="11" spans="1:21" s="847" customFormat="1" ht="20.100000000000001" customHeight="1">
      <c r="A11" s="847">
        <f>+A10+1</f>
        <v>3</v>
      </c>
      <c r="B11" s="847" t="s">
        <v>1007</v>
      </c>
      <c r="E11" s="762">
        <f>E32</f>
        <v>-8237.2621616866381</v>
      </c>
      <c r="F11" s="762">
        <f>F32</f>
        <v>0</v>
      </c>
      <c r="G11" s="762">
        <f>G32</f>
        <v>0</v>
      </c>
      <c r="H11" s="847" t="s">
        <v>1036</v>
      </c>
    </row>
    <row r="12" spans="1:21" s="847" customFormat="1" ht="20.100000000000001" customHeight="1">
      <c r="A12" s="847">
        <f>+A11+1</f>
        <v>4</v>
      </c>
      <c r="B12" s="847" t="s">
        <v>1037</v>
      </c>
      <c r="E12" s="762">
        <f>SUM(E9:E11)</f>
        <v>-1311708.2894246622</v>
      </c>
      <c r="F12" s="762">
        <f>SUM(F9:F11)</f>
        <v>0</v>
      </c>
      <c r="G12" s="762">
        <f>SUM(G9:G11)</f>
        <v>0</v>
      </c>
      <c r="H12" s="899" t="s">
        <v>1038</v>
      </c>
    </row>
    <row r="13" spans="1:21" s="847" customFormat="1">
      <c r="D13" s="899"/>
      <c r="H13" s="762"/>
    </row>
    <row r="14" spans="1:21" s="847" customFormat="1">
      <c r="H14" s="851"/>
    </row>
    <row r="15" spans="1:21" s="847" customFormat="1">
      <c r="B15" s="1211" t="s">
        <v>1039</v>
      </c>
      <c r="C15" s="1211"/>
      <c r="D15" s="1211"/>
      <c r="E15" s="1211"/>
      <c r="F15" s="1211"/>
      <c r="G15" s="1211"/>
      <c r="H15" s="1211"/>
    </row>
    <row r="16" spans="1:21" s="847" customFormat="1">
      <c r="B16" s="849"/>
      <c r="D16" s="841"/>
      <c r="E16" s="841"/>
      <c r="F16" s="841"/>
      <c r="G16" s="841"/>
    </row>
    <row r="17" spans="1:9" s="847" customFormat="1">
      <c r="B17" s="841" t="s">
        <v>75</v>
      </c>
      <c r="C17" s="841" t="s">
        <v>76</v>
      </c>
      <c r="D17" s="841" t="s">
        <v>77</v>
      </c>
      <c r="E17" s="841" t="s">
        <v>78</v>
      </c>
      <c r="F17" s="841" t="s">
        <v>79</v>
      </c>
      <c r="G17" s="841" t="s">
        <v>80</v>
      </c>
      <c r="H17" s="841" t="s">
        <v>81</v>
      </c>
    </row>
    <row r="18" spans="1:9" s="847" customFormat="1" ht="25.5">
      <c r="B18" s="849" t="s">
        <v>1007</v>
      </c>
      <c r="C18" s="900" t="s">
        <v>21</v>
      </c>
      <c r="D18" s="900" t="s">
        <v>1040</v>
      </c>
      <c r="E18" s="900" t="s">
        <v>993</v>
      </c>
      <c r="F18" s="900" t="s">
        <v>994</v>
      </c>
      <c r="G18" s="900" t="s">
        <v>995</v>
      </c>
      <c r="H18" s="900" t="s">
        <v>1041</v>
      </c>
    </row>
    <row r="19" spans="1:9" ht="30" customHeight="1">
      <c r="A19" s="847">
        <f>A12+1</f>
        <v>5</v>
      </c>
      <c r="B19" s="901"/>
      <c r="C19" s="902"/>
      <c r="D19" s="903"/>
      <c r="E19" s="903"/>
      <c r="F19" s="903"/>
      <c r="G19" s="903"/>
      <c r="H19" s="904"/>
      <c r="I19" s="856"/>
    </row>
    <row r="20" spans="1:9" ht="30" customHeight="1">
      <c r="A20" s="847">
        <f t="shared" ref="A20:A32" si="0">+A19+1</f>
        <v>6</v>
      </c>
      <c r="B20" s="905"/>
      <c r="C20" s="902"/>
      <c r="D20" s="903"/>
      <c r="E20" s="903"/>
      <c r="F20" s="903"/>
      <c r="G20" s="903"/>
      <c r="H20" s="904"/>
      <c r="I20" s="856"/>
    </row>
    <row r="21" spans="1:9" ht="30" customHeight="1">
      <c r="A21" s="847">
        <f t="shared" si="0"/>
        <v>7</v>
      </c>
      <c r="B21" s="905"/>
      <c r="C21" s="902"/>
      <c r="D21" s="903"/>
      <c r="E21" s="903"/>
      <c r="F21" s="903"/>
      <c r="G21" s="903"/>
      <c r="H21" s="904"/>
      <c r="I21" s="856"/>
    </row>
    <row r="22" spans="1:9" ht="30" customHeight="1">
      <c r="A22" s="847">
        <f t="shared" si="0"/>
        <v>8</v>
      </c>
      <c r="B22" s="905"/>
      <c r="C22" s="902"/>
      <c r="D22" s="903"/>
      <c r="E22" s="903"/>
      <c r="F22" s="903"/>
      <c r="G22" s="903"/>
      <c r="H22" s="904"/>
      <c r="I22" s="856"/>
    </row>
    <row r="23" spans="1:9" ht="30" customHeight="1">
      <c r="A23" s="847">
        <f t="shared" si="0"/>
        <v>9</v>
      </c>
      <c r="B23" s="905"/>
      <c r="C23" s="902"/>
      <c r="D23" s="903"/>
      <c r="E23" s="903"/>
      <c r="F23" s="903"/>
      <c r="G23" s="903"/>
      <c r="H23" s="904"/>
      <c r="I23" s="856"/>
    </row>
    <row r="24" spans="1:9" ht="30" customHeight="1">
      <c r="A24" s="847">
        <f t="shared" si="0"/>
        <v>10</v>
      </c>
      <c r="B24" s="905"/>
      <c r="C24" s="902"/>
      <c r="D24" s="903"/>
      <c r="E24" s="903"/>
      <c r="F24" s="903"/>
      <c r="G24" s="903"/>
      <c r="H24" s="904"/>
      <c r="I24" s="856"/>
    </row>
    <row r="25" spans="1:9" ht="30" customHeight="1">
      <c r="A25" s="847">
        <f t="shared" si="0"/>
        <v>11</v>
      </c>
      <c r="B25" s="905"/>
      <c r="C25" s="902"/>
      <c r="D25" s="903"/>
      <c r="E25" s="903"/>
      <c r="F25" s="903"/>
      <c r="G25" s="903"/>
      <c r="H25" s="904"/>
      <c r="I25" s="856"/>
    </row>
    <row r="26" spans="1:9" ht="30" customHeight="1">
      <c r="A26" s="847">
        <f t="shared" si="0"/>
        <v>12</v>
      </c>
      <c r="B26" s="998" t="s">
        <v>1112</v>
      </c>
      <c r="C26" s="902">
        <f>E26</f>
        <v>0</v>
      </c>
      <c r="D26" s="906"/>
      <c r="E26" s="903"/>
      <c r="F26" s="903"/>
      <c r="G26" s="903"/>
      <c r="H26" s="904"/>
      <c r="I26" s="856"/>
    </row>
    <row r="27" spans="1:9" ht="30" customHeight="1">
      <c r="A27" s="847">
        <f t="shared" si="0"/>
        <v>13</v>
      </c>
      <c r="B27" s="998" t="s">
        <v>1113</v>
      </c>
      <c r="C27" s="902">
        <f>E27</f>
        <v>0</v>
      </c>
      <c r="D27" s="903"/>
      <c r="E27" s="903">
        <v>0</v>
      </c>
      <c r="F27" s="903"/>
      <c r="G27" s="903"/>
      <c r="H27" s="904"/>
      <c r="I27" s="856"/>
    </row>
    <row r="28" spans="1:9" ht="30" customHeight="1">
      <c r="A28" s="847">
        <f t="shared" si="0"/>
        <v>14</v>
      </c>
      <c r="B28" s="907" t="s">
        <v>1042</v>
      </c>
      <c r="C28" s="908">
        <f>E28</f>
        <v>-8237.2621616866381</v>
      </c>
      <c r="D28" s="908"/>
      <c r="E28" s="908">
        <f>'GLHP Taxes'!K18</f>
        <v>-8237.2621616866381</v>
      </c>
      <c r="F28" s="908"/>
      <c r="G28" s="908"/>
      <c r="H28" s="909" t="s">
        <v>1043</v>
      </c>
      <c r="I28" s="856"/>
    </row>
    <row r="29" spans="1:9" ht="20.100000000000001" customHeight="1">
      <c r="A29" s="847">
        <f t="shared" si="0"/>
        <v>15</v>
      </c>
      <c r="B29" s="910" t="s">
        <v>1044</v>
      </c>
      <c r="C29" s="911">
        <f>SUBTOTAL(9,C19:C28)</f>
        <v>-8237.2621616866381</v>
      </c>
      <c r="D29" s="912">
        <f>SUM(D19:D28)</f>
        <v>0</v>
      </c>
      <c r="E29" s="912">
        <f>SUM(E19:E28)</f>
        <v>-8237.2621616866381</v>
      </c>
      <c r="F29" s="912">
        <f>SUM(F19:F28)</f>
        <v>0</v>
      </c>
      <c r="G29" s="912">
        <f>SUM(G19:G28)</f>
        <v>0</v>
      </c>
      <c r="H29" s="913"/>
      <c r="I29" s="856"/>
    </row>
    <row r="30" spans="1:9" ht="20.100000000000001" customHeight="1">
      <c r="A30" s="847">
        <f t="shared" si="0"/>
        <v>16</v>
      </c>
      <c r="B30" s="914" t="s">
        <v>1045</v>
      </c>
      <c r="C30" s="915"/>
      <c r="D30" s="915"/>
      <c r="E30" s="915"/>
      <c r="F30" s="916"/>
      <c r="G30" s="917"/>
      <c r="H30" s="904"/>
      <c r="I30" s="856"/>
    </row>
    <row r="31" spans="1:9" ht="20.100000000000001" customHeight="1">
      <c r="A31" s="847">
        <f t="shared" si="0"/>
        <v>17</v>
      </c>
      <c r="B31" s="918" t="s">
        <v>1046</v>
      </c>
      <c r="C31" s="919"/>
      <c r="D31" s="919"/>
      <c r="E31" s="919"/>
      <c r="F31" s="919"/>
      <c r="G31" s="919"/>
      <c r="H31" s="920"/>
      <c r="I31" s="856"/>
    </row>
    <row r="32" spans="1:9" ht="20.100000000000001" customHeight="1" thickBot="1">
      <c r="A32" s="847">
        <f t="shared" si="0"/>
        <v>18</v>
      </c>
      <c r="B32" s="921" t="s">
        <v>21</v>
      </c>
      <c r="C32" s="922">
        <f>+C29-C30-C31</f>
        <v>-8237.2621616866381</v>
      </c>
      <c r="D32" s="922">
        <f>+D29-D30-D31</f>
        <v>0</v>
      </c>
      <c r="E32" s="922">
        <f>+E29-E30-E31</f>
        <v>-8237.2621616866381</v>
      </c>
      <c r="F32" s="922">
        <f>+F29-F30-F31</f>
        <v>0</v>
      </c>
      <c r="G32" s="922">
        <f>+G29-G30-G31</f>
        <v>0</v>
      </c>
      <c r="H32" s="923"/>
      <c r="I32" s="856"/>
    </row>
    <row r="33" spans="1:9" ht="20.100000000000001" customHeight="1" thickTop="1">
      <c r="A33" s="847"/>
      <c r="B33" s="855" t="s">
        <v>1047</v>
      </c>
      <c r="C33" s="924"/>
      <c r="D33" s="925"/>
      <c r="E33" s="860"/>
      <c r="F33" s="856"/>
      <c r="G33" s="926"/>
      <c r="H33" s="856"/>
    </row>
    <row r="34" spans="1:9" ht="20.100000000000001" customHeight="1">
      <c r="A34" s="847"/>
      <c r="B34" s="1210" t="s">
        <v>1048</v>
      </c>
      <c r="C34" s="1212"/>
      <c r="D34" s="1212"/>
      <c r="E34" s="1212"/>
      <c r="F34" s="1212"/>
      <c r="G34" s="1212"/>
      <c r="H34" s="856"/>
    </row>
    <row r="35" spans="1:9" ht="20.100000000000001" customHeight="1">
      <c r="A35" s="847"/>
      <c r="B35" s="859" t="s">
        <v>1049</v>
      </c>
      <c r="C35" s="856"/>
      <c r="D35" s="855"/>
      <c r="E35" s="855"/>
      <c r="F35" s="860"/>
      <c r="G35" s="860"/>
      <c r="H35" s="856"/>
    </row>
    <row r="36" spans="1:9" ht="20.100000000000001" customHeight="1">
      <c r="A36" s="847"/>
      <c r="B36" s="859" t="s">
        <v>1050</v>
      </c>
      <c r="C36" s="856"/>
      <c r="D36" s="855"/>
      <c r="E36" s="855"/>
      <c r="F36" s="860"/>
      <c r="G36" s="860"/>
      <c r="H36" s="856"/>
    </row>
    <row r="37" spans="1:9" ht="20.100000000000001" customHeight="1">
      <c r="A37" s="847"/>
      <c r="B37" s="859" t="s">
        <v>1051</v>
      </c>
      <c r="C37" s="856"/>
      <c r="D37" s="855"/>
      <c r="E37" s="855"/>
      <c r="F37" s="860"/>
      <c r="G37" s="860"/>
      <c r="H37" s="856"/>
    </row>
    <row r="38" spans="1:9" ht="35.25" customHeight="1">
      <c r="A38" s="847"/>
      <c r="B38" s="1210" t="s">
        <v>1052</v>
      </c>
      <c r="C38" s="1210"/>
      <c r="D38" s="1210"/>
      <c r="E38" s="1210"/>
      <c r="F38" s="1210"/>
      <c r="G38" s="1210"/>
      <c r="H38" s="927"/>
    </row>
    <row r="39" spans="1:9">
      <c r="A39" s="847"/>
      <c r="B39" s="928"/>
      <c r="C39" s="928"/>
      <c r="D39" s="928"/>
      <c r="E39" s="928"/>
      <c r="F39" s="928"/>
      <c r="G39" s="928"/>
      <c r="H39" s="927"/>
    </row>
    <row r="40" spans="1:9" s="847" customFormat="1">
      <c r="B40" s="929"/>
      <c r="C40" s="929"/>
      <c r="D40" s="929"/>
      <c r="E40" s="929"/>
      <c r="F40" s="929"/>
      <c r="G40" s="929"/>
      <c r="H40" s="929"/>
      <c r="I40" s="855"/>
    </row>
    <row r="41" spans="1:9" s="847" customFormat="1">
      <c r="B41" s="841" t="s">
        <v>75</v>
      </c>
      <c r="C41" s="841" t="s">
        <v>76</v>
      </c>
      <c r="D41" s="841" t="s">
        <v>77</v>
      </c>
      <c r="E41" s="841" t="s">
        <v>78</v>
      </c>
      <c r="F41" s="841" t="s">
        <v>79</v>
      </c>
      <c r="G41" s="841" t="s">
        <v>80</v>
      </c>
      <c r="H41" s="841" t="s">
        <v>81</v>
      </c>
      <c r="I41" s="855"/>
    </row>
    <row r="42" spans="1:9" ht="25.5">
      <c r="A42" s="847"/>
      <c r="B42" s="855" t="s">
        <v>1053</v>
      </c>
      <c r="C42" s="900" t="s">
        <v>21</v>
      </c>
      <c r="D42" s="930" t="s">
        <v>1040</v>
      </c>
      <c r="E42" s="930" t="s">
        <v>993</v>
      </c>
      <c r="F42" s="930" t="s">
        <v>994</v>
      </c>
      <c r="G42" s="930" t="s">
        <v>995</v>
      </c>
      <c r="H42" s="900" t="s">
        <v>1041</v>
      </c>
      <c r="I42" s="856"/>
    </row>
    <row r="43" spans="1:9" ht="30" customHeight="1">
      <c r="A43" s="847">
        <f>A32+1</f>
        <v>19</v>
      </c>
      <c r="B43" s="905"/>
      <c r="C43" s="902"/>
      <c r="D43" s="903"/>
      <c r="E43" s="903"/>
      <c r="F43" s="903"/>
      <c r="G43" s="903"/>
      <c r="H43" s="904"/>
      <c r="I43" s="856"/>
    </row>
    <row r="44" spans="1:9" ht="30" customHeight="1">
      <c r="A44" s="847">
        <f t="shared" ref="A44:A54" si="1">+A43+1</f>
        <v>20</v>
      </c>
      <c r="B44" s="905"/>
      <c r="C44" s="902"/>
      <c r="D44" s="903"/>
      <c r="E44" s="903"/>
      <c r="F44" s="903"/>
      <c r="G44" s="903"/>
      <c r="H44" s="904"/>
      <c r="I44" s="856"/>
    </row>
    <row r="45" spans="1:9" ht="30" customHeight="1">
      <c r="A45" s="847">
        <f t="shared" si="1"/>
        <v>21</v>
      </c>
      <c r="B45" s="905"/>
      <c r="C45" s="902"/>
      <c r="D45" s="903"/>
      <c r="E45" s="903"/>
      <c r="F45" s="903"/>
      <c r="G45" s="903"/>
      <c r="H45" s="904"/>
      <c r="I45" s="856"/>
    </row>
    <row r="46" spans="1:9" ht="30" customHeight="1">
      <c r="A46" s="847">
        <f t="shared" si="1"/>
        <v>22</v>
      </c>
      <c r="B46" s="905"/>
      <c r="C46" s="903"/>
      <c r="D46" s="903"/>
      <c r="E46" s="903"/>
      <c r="F46" s="903"/>
      <c r="G46" s="903"/>
      <c r="H46" s="904"/>
      <c r="I46" s="856"/>
    </row>
    <row r="47" spans="1:9" ht="30" customHeight="1">
      <c r="A47" s="847">
        <f t="shared" si="1"/>
        <v>23</v>
      </c>
      <c r="B47" s="905"/>
      <c r="C47" s="903"/>
      <c r="D47" s="903"/>
      <c r="E47" s="903"/>
      <c r="F47" s="903"/>
      <c r="G47" s="903"/>
      <c r="H47" s="904"/>
      <c r="I47" s="856"/>
    </row>
    <row r="48" spans="1:9" ht="30" customHeight="1">
      <c r="A48" s="847">
        <f t="shared" si="1"/>
        <v>24</v>
      </c>
      <c r="B48" s="998" t="s">
        <v>1112</v>
      </c>
      <c r="C48" s="931">
        <f>E48</f>
        <v>0</v>
      </c>
      <c r="D48" s="931"/>
      <c r="E48" s="931"/>
      <c r="F48" s="931"/>
      <c r="G48" s="931"/>
      <c r="H48" s="904"/>
      <c r="I48" s="856"/>
    </row>
    <row r="49" spans="1:9" ht="30" customHeight="1">
      <c r="A49" s="847">
        <f t="shared" si="1"/>
        <v>25</v>
      </c>
      <c r="B49" s="998" t="s">
        <v>1113</v>
      </c>
      <c r="C49" s="931">
        <f>E49</f>
        <v>0</v>
      </c>
      <c r="D49" s="931"/>
      <c r="E49" s="931">
        <v>0</v>
      </c>
      <c r="F49" s="931"/>
      <c r="G49" s="931"/>
      <c r="H49" s="904"/>
      <c r="I49" s="856"/>
    </row>
    <row r="50" spans="1:9" ht="30" customHeight="1">
      <c r="A50" s="847">
        <f t="shared" si="1"/>
        <v>26</v>
      </c>
      <c r="B50" s="953" t="s">
        <v>1114</v>
      </c>
      <c r="C50" s="954">
        <f>E50</f>
        <v>-1177399.1928406837</v>
      </c>
      <c r="D50" s="954"/>
      <c r="E50" s="954">
        <f>'GLHP Taxes'!K36</f>
        <v>-1177399.1928406837</v>
      </c>
      <c r="F50" s="954"/>
      <c r="G50" s="954"/>
      <c r="H50" s="909"/>
      <c r="I50" s="856"/>
    </row>
    <row r="51" spans="1:9" ht="20.100000000000001" customHeight="1">
      <c r="A51" s="847">
        <f t="shared" si="1"/>
        <v>27</v>
      </c>
      <c r="B51" s="932" t="s">
        <v>1054</v>
      </c>
      <c r="C51" s="912">
        <f>SUBTOTAL(9,C43:C50)</f>
        <v>-1177399.1928406837</v>
      </c>
      <c r="D51" s="912">
        <f>SUM(D43:D50)</f>
        <v>0</v>
      </c>
      <c r="E51" s="912">
        <f>SUM(E43:E50)</f>
        <v>-1177399.1928406837</v>
      </c>
      <c r="F51" s="912">
        <f>SUM(F43:F50)</f>
        <v>0</v>
      </c>
      <c r="G51" s="912">
        <f>SUM(G43:G50)</f>
        <v>0</v>
      </c>
      <c r="H51" s="913"/>
      <c r="I51" s="856"/>
    </row>
    <row r="52" spans="1:9" ht="20.100000000000001" customHeight="1">
      <c r="A52" s="847">
        <f t="shared" si="1"/>
        <v>28</v>
      </c>
      <c r="B52" s="933" t="s">
        <v>1045</v>
      </c>
      <c r="C52" s="915"/>
      <c r="D52" s="915"/>
      <c r="E52" s="915"/>
      <c r="F52" s="915"/>
      <c r="G52" s="915"/>
      <c r="H52" s="904"/>
      <c r="I52" s="856"/>
    </row>
    <row r="53" spans="1:9" ht="20.100000000000001" customHeight="1">
      <c r="A53" s="847">
        <f t="shared" si="1"/>
        <v>29</v>
      </c>
      <c r="B53" s="934" t="s">
        <v>1046</v>
      </c>
      <c r="C53" s="919"/>
      <c r="D53" s="919"/>
      <c r="E53" s="919"/>
      <c r="F53" s="919"/>
      <c r="G53" s="919"/>
      <c r="H53" s="920"/>
      <c r="I53" s="856"/>
    </row>
    <row r="54" spans="1:9" ht="20.100000000000001" customHeight="1" thickBot="1">
      <c r="A54" s="847">
        <f t="shared" si="1"/>
        <v>30</v>
      </c>
      <c r="B54" s="921" t="s">
        <v>21</v>
      </c>
      <c r="C54" s="922">
        <f>+C51-C52-C53</f>
        <v>-1177399.1928406837</v>
      </c>
      <c r="D54" s="922">
        <f>+D51-D52-D53</f>
        <v>0</v>
      </c>
      <c r="E54" s="922">
        <f>+E51-E52-E53</f>
        <v>-1177399.1928406837</v>
      </c>
      <c r="F54" s="922">
        <f>+F51-F52-F53</f>
        <v>0</v>
      </c>
      <c r="G54" s="922">
        <f>+G51-G52-G53</f>
        <v>0</v>
      </c>
      <c r="H54" s="923"/>
      <c r="I54" s="856"/>
    </row>
    <row r="55" spans="1:9" ht="20.100000000000001" customHeight="1" thickTop="1">
      <c r="A55" s="847"/>
      <c r="B55" s="855" t="s">
        <v>1055</v>
      </c>
      <c r="C55" s="855"/>
      <c r="D55" s="860"/>
      <c r="E55" s="925"/>
      <c r="F55" s="856"/>
      <c r="G55" s="927"/>
      <c r="H55" s="856"/>
    </row>
    <row r="56" spans="1:9" ht="20.100000000000001" customHeight="1">
      <c r="A56" s="847"/>
      <c r="B56" s="1210" t="s">
        <v>1048</v>
      </c>
      <c r="C56" s="1212"/>
      <c r="D56" s="1212"/>
      <c r="E56" s="1212"/>
      <c r="F56" s="1212"/>
      <c r="G56" s="1212"/>
      <c r="H56" s="856"/>
    </row>
    <row r="57" spans="1:9" ht="20.100000000000001" customHeight="1">
      <c r="A57" s="847"/>
      <c r="B57" s="859" t="s">
        <v>1049</v>
      </c>
      <c r="C57" s="856"/>
      <c r="D57" s="855"/>
      <c r="E57" s="855"/>
      <c r="F57" s="860"/>
      <c r="G57" s="860"/>
      <c r="H57" s="856"/>
    </row>
    <row r="58" spans="1:9" ht="20.100000000000001" customHeight="1">
      <c r="A58" s="847"/>
      <c r="B58" s="859" t="s">
        <v>1050</v>
      </c>
      <c r="C58" s="856"/>
      <c r="D58" s="855"/>
      <c r="E58" s="855"/>
      <c r="F58" s="860"/>
      <c r="G58" s="860"/>
      <c r="H58" s="856"/>
    </row>
    <row r="59" spans="1:9" ht="20.100000000000001" customHeight="1">
      <c r="A59" s="847"/>
      <c r="B59" s="859" t="s">
        <v>1051</v>
      </c>
      <c r="C59" s="856"/>
      <c r="D59" s="855"/>
      <c r="E59" s="855"/>
      <c r="F59" s="860"/>
      <c r="G59" s="860"/>
      <c r="H59" s="856"/>
    </row>
    <row r="60" spans="1:9" ht="35.1" customHeight="1">
      <c r="A60" s="847"/>
      <c r="B60" s="1210" t="s">
        <v>1052</v>
      </c>
      <c r="C60" s="1210"/>
      <c r="D60" s="1210"/>
      <c r="E60" s="1210"/>
      <c r="F60" s="1210"/>
      <c r="G60" s="1210"/>
      <c r="H60" s="927"/>
    </row>
    <row r="61" spans="1:9" s="847" customFormat="1">
      <c r="B61" s="859"/>
      <c r="C61" s="855"/>
      <c r="D61" s="855"/>
      <c r="E61" s="855"/>
      <c r="F61" s="855"/>
      <c r="G61" s="855"/>
      <c r="H61" s="927"/>
      <c r="I61" s="855"/>
    </row>
    <row r="62" spans="1:9" s="847" customFormat="1">
      <c r="B62" s="859"/>
      <c r="C62" s="855"/>
      <c r="D62" s="855"/>
      <c r="E62" s="855"/>
      <c r="F62" s="855"/>
      <c r="G62" s="855"/>
      <c r="H62" s="927"/>
      <c r="I62" s="855"/>
    </row>
    <row r="63" spans="1:9" s="847" customFormat="1">
      <c r="B63" s="841" t="s">
        <v>75</v>
      </c>
      <c r="C63" s="841" t="s">
        <v>76</v>
      </c>
      <c r="D63" s="841" t="s">
        <v>77</v>
      </c>
      <c r="E63" s="841" t="s">
        <v>78</v>
      </c>
      <c r="F63" s="841" t="s">
        <v>79</v>
      </c>
      <c r="G63" s="841" t="s">
        <v>80</v>
      </c>
      <c r="H63" s="841" t="s">
        <v>81</v>
      </c>
      <c r="I63" s="855"/>
    </row>
    <row r="64" spans="1:9" s="847" customFormat="1" ht="25.5">
      <c r="B64" s="855" t="s">
        <v>1056</v>
      </c>
      <c r="C64" s="900" t="s">
        <v>21</v>
      </c>
      <c r="D64" s="930" t="s">
        <v>1040</v>
      </c>
      <c r="E64" s="930" t="s">
        <v>993</v>
      </c>
      <c r="F64" s="930" t="s">
        <v>994</v>
      </c>
      <c r="G64" s="930" t="s">
        <v>995</v>
      </c>
      <c r="H64" s="900" t="s">
        <v>1041</v>
      </c>
      <c r="I64" s="855"/>
    </row>
    <row r="65" spans="1:10" ht="30" customHeight="1">
      <c r="A65" s="847">
        <f>A54+1</f>
        <v>31</v>
      </c>
      <c r="B65" s="935"/>
      <c r="C65" s="902"/>
      <c r="D65" s="903"/>
      <c r="E65" s="903"/>
      <c r="F65" s="903"/>
      <c r="G65" s="903"/>
      <c r="H65" s="904"/>
      <c r="I65" s="856"/>
    </row>
    <row r="66" spans="1:10" ht="30" customHeight="1">
      <c r="A66" s="847">
        <f t="shared" ref="A66:A78" si="2">+A65+1</f>
        <v>32</v>
      </c>
      <c r="B66" s="905"/>
      <c r="C66" s="902"/>
      <c r="D66" s="903"/>
      <c r="E66" s="903"/>
      <c r="F66" s="903"/>
      <c r="G66" s="903"/>
      <c r="H66" s="904"/>
      <c r="I66" s="856"/>
      <c r="J66" s="936"/>
    </row>
    <row r="67" spans="1:10" ht="30" customHeight="1">
      <c r="A67" s="847">
        <f t="shared" si="2"/>
        <v>33</v>
      </c>
      <c r="B67" s="905"/>
      <c r="C67" s="902"/>
      <c r="D67" s="903"/>
      <c r="E67" s="903"/>
      <c r="F67" s="903"/>
      <c r="G67" s="903"/>
      <c r="H67" s="904"/>
      <c r="I67" s="856"/>
    </row>
    <row r="68" spans="1:10" ht="30" customHeight="1">
      <c r="A68" s="847">
        <f t="shared" si="2"/>
        <v>34</v>
      </c>
      <c r="B68" s="905"/>
      <c r="C68" s="902"/>
      <c r="D68" s="903"/>
      <c r="E68" s="903"/>
      <c r="F68" s="903"/>
      <c r="G68" s="903"/>
      <c r="H68" s="904"/>
      <c r="I68" s="856"/>
    </row>
    <row r="69" spans="1:10" ht="30" customHeight="1">
      <c r="A69" s="847">
        <f t="shared" si="2"/>
        <v>35</v>
      </c>
      <c r="B69" s="905"/>
      <c r="C69" s="903"/>
      <c r="D69" s="931"/>
      <c r="E69" s="903"/>
      <c r="F69" s="903"/>
      <c r="G69" s="903"/>
      <c r="H69" s="904"/>
      <c r="I69" s="856"/>
    </row>
    <row r="70" spans="1:10" ht="30" customHeight="1">
      <c r="A70" s="847">
        <f t="shared" si="2"/>
        <v>36</v>
      </c>
      <c r="B70" s="905"/>
      <c r="C70" s="903"/>
      <c r="D70" s="931"/>
      <c r="E70" s="903"/>
      <c r="F70" s="903"/>
      <c r="G70" s="903"/>
      <c r="H70" s="904"/>
      <c r="I70" s="856"/>
    </row>
    <row r="71" spans="1:10" ht="30" customHeight="1">
      <c r="A71" s="847">
        <f t="shared" si="2"/>
        <v>37</v>
      </c>
      <c r="B71" s="905"/>
      <c r="C71" s="903"/>
      <c r="D71" s="931"/>
      <c r="E71" s="903"/>
      <c r="F71" s="903"/>
      <c r="G71" s="903"/>
      <c r="H71" s="904"/>
      <c r="I71" s="856"/>
    </row>
    <row r="72" spans="1:10" ht="30" customHeight="1">
      <c r="A72" s="847">
        <f t="shared" si="2"/>
        <v>38</v>
      </c>
      <c r="B72" s="998" t="s">
        <v>1112</v>
      </c>
      <c r="C72" s="903">
        <f>E72</f>
        <v>0</v>
      </c>
      <c r="D72" s="906"/>
      <c r="E72" s="903">
        <v>0</v>
      </c>
      <c r="F72" s="903"/>
      <c r="G72" s="903"/>
      <c r="H72" s="904"/>
      <c r="I72" s="856"/>
    </row>
    <row r="73" spans="1:10" ht="30" customHeight="1">
      <c r="A73" s="847">
        <f t="shared" si="2"/>
        <v>39</v>
      </c>
      <c r="B73" s="998" t="s">
        <v>1113</v>
      </c>
      <c r="C73" s="903">
        <f>E73</f>
        <v>0</v>
      </c>
      <c r="D73" s="903"/>
      <c r="E73" s="903"/>
      <c r="F73" s="903"/>
      <c r="G73" s="903"/>
      <c r="H73" s="904"/>
      <c r="I73" s="856"/>
    </row>
    <row r="74" spans="1:10" ht="30" customHeight="1">
      <c r="A74" s="847">
        <f t="shared" si="2"/>
        <v>40</v>
      </c>
      <c r="B74" s="907" t="s">
        <v>1114</v>
      </c>
      <c r="C74" s="937">
        <f>E74</f>
        <v>-126071.83442229188</v>
      </c>
      <c r="D74" s="937"/>
      <c r="E74" s="937">
        <f>'GLHP Taxes'!K45</f>
        <v>-126071.83442229188</v>
      </c>
      <c r="F74" s="937"/>
      <c r="G74" s="937"/>
      <c r="H74" s="909" t="s">
        <v>1043</v>
      </c>
      <c r="I74" s="856"/>
    </row>
    <row r="75" spans="1:10" ht="20.100000000000001" customHeight="1">
      <c r="A75" s="847">
        <f t="shared" si="2"/>
        <v>41</v>
      </c>
      <c r="B75" s="938" t="s">
        <v>1057</v>
      </c>
      <c r="C75" s="911">
        <f>SUBTOTAL(9,C65:C74)</f>
        <v>-126071.83442229188</v>
      </c>
      <c r="D75" s="911">
        <f>SUM(D65:D74)</f>
        <v>0</v>
      </c>
      <c r="E75" s="911">
        <f>SUM(E65:E74)</f>
        <v>-126071.83442229188</v>
      </c>
      <c r="F75" s="911">
        <f>SUM(F65:F74)</f>
        <v>0</v>
      </c>
      <c r="G75" s="911">
        <f>SUM(G65:G74)</f>
        <v>0</v>
      </c>
      <c r="H75" s="904"/>
      <c r="I75" s="856"/>
    </row>
    <row r="76" spans="1:10" ht="20.100000000000001" customHeight="1">
      <c r="A76" s="847">
        <f t="shared" si="2"/>
        <v>42</v>
      </c>
      <c r="B76" s="939" t="s">
        <v>1045</v>
      </c>
      <c r="C76" s="916"/>
      <c r="D76" s="916"/>
      <c r="E76" s="916"/>
      <c r="F76" s="916"/>
      <c r="G76" s="916"/>
      <c r="H76" s="904"/>
      <c r="I76" s="856"/>
    </row>
    <row r="77" spans="1:10" ht="20.100000000000001" customHeight="1">
      <c r="A77" s="847">
        <f t="shared" si="2"/>
        <v>43</v>
      </c>
      <c r="B77" s="940" t="s">
        <v>1046</v>
      </c>
      <c r="C77" s="941"/>
      <c r="D77" s="941"/>
      <c r="E77" s="941"/>
      <c r="F77" s="941"/>
      <c r="G77" s="941"/>
      <c r="H77" s="920"/>
      <c r="I77" s="856"/>
    </row>
    <row r="78" spans="1:10" ht="20.100000000000001" customHeight="1" thickBot="1">
      <c r="A78" s="847">
        <f t="shared" si="2"/>
        <v>44</v>
      </c>
      <c r="B78" s="921" t="s">
        <v>21</v>
      </c>
      <c r="C78" s="942">
        <f>+C75-C76-C77</f>
        <v>-126071.83442229188</v>
      </c>
      <c r="D78" s="942">
        <f>+D75-D76-D77</f>
        <v>0</v>
      </c>
      <c r="E78" s="942">
        <f>+E75-E76-E77</f>
        <v>-126071.83442229188</v>
      </c>
      <c r="F78" s="942">
        <f>+F75-F76-F77</f>
        <v>0</v>
      </c>
      <c r="G78" s="942">
        <f>+G75-G76-G77</f>
        <v>0</v>
      </c>
      <c r="H78" s="923"/>
      <c r="I78" s="856"/>
    </row>
    <row r="79" spans="1:10" ht="20.100000000000001" customHeight="1" thickTop="1">
      <c r="A79" s="847"/>
      <c r="B79" s="855" t="s">
        <v>1058</v>
      </c>
      <c r="C79" s="855"/>
      <c r="D79" s="855"/>
      <c r="E79" s="860"/>
      <c r="F79" s="860"/>
      <c r="G79" s="856"/>
      <c r="H79" s="943"/>
      <c r="I79" s="856"/>
    </row>
    <row r="80" spans="1:10" ht="20.100000000000001" customHeight="1">
      <c r="A80" s="847"/>
      <c r="B80" s="1210" t="s">
        <v>1048</v>
      </c>
      <c r="C80" s="1212"/>
      <c r="D80" s="1212"/>
      <c r="E80" s="1212"/>
      <c r="F80" s="1212"/>
      <c r="G80" s="1212"/>
      <c r="H80" s="856"/>
    </row>
    <row r="81" spans="1:9" ht="20.100000000000001" customHeight="1">
      <c r="A81" s="847"/>
      <c r="B81" s="859" t="s">
        <v>1049</v>
      </c>
      <c r="C81" s="856"/>
      <c r="D81" s="855"/>
      <c r="E81" s="855"/>
      <c r="F81" s="860"/>
      <c r="G81" s="860"/>
      <c r="H81" s="856"/>
    </row>
    <row r="82" spans="1:9" ht="20.100000000000001" customHeight="1">
      <c r="A82" s="847"/>
      <c r="B82" s="859" t="s">
        <v>1050</v>
      </c>
      <c r="C82" s="856"/>
      <c r="D82" s="855"/>
      <c r="E82" s="855"/>
      <c r="F82" s="860"/>
      <c r="G82" s="860"/>
      <c r="H82" s="856"/>
    </row>
    <row r="83" spans="1:9" ht="20.100000000000001" customHeight="1">
      <c r="A83" s="847"/>
      <c r="B83" s="859" t="s">
        <v>1051</v>
      </c>
      <c r="C83" s="856"/>
      <c r="D83" s="855"/>
      <c r="E83" s="855"/>
      <c r="F83" s="860"/>
      <c r="G83" s="860"/>
      <c r="H83" s="856"/>
    </row>
    <row r="84" spans="1:9" ht="35.1" customHeight="1">
      <c r="A84" s="847"/>
      <c r="B84" s="1210" t="s">
        <v>1052</v>
      </c>
      <c r="C84" s="1210"/>
      <c r="D84" s="1210"/>
      <c r="E84" s="1210"/>
      <c r="F84" s="1210"/>
      <c r="G84" s="1210"/>
      <c r="H84" s="856"/>
    </row>
    <row r="85" spans="1:9">
      <c r="B85" s="944"/>
      <c r="C85" s="856"/>
      <c r="D85" s="856"/>
      <c r="E85" s="856"/>
      <c r="F85" s="856"/>
      <c r="G85" s="856"/>
      <c r="H85" s="856"/>
      <c r="I85" s="856"/>
    </row>
    <row r="86" spans="1:9" ht="15.75" customHeight="1">
      <c r="B86" s="945"/>
      <c r="C86" s="945"/>
      <c r="D86" s="945"/>
      <c r="E86" s="945"/>
      <c r="F86" s="945"/>
      <c r="G86" s="945"/>
      <c r="H86" s="945"/>
      <c r="I86" s="856"/>
    </row>
    <row r="87" spans="1:9">
      <c r="B87" s="1213"/>
      <c r="C87" s="1213"/>
      <c r="D87" s="1213"/>
      <c r="E87" s="1213"/>
      <c r="F87" s="1213"/>
      <c r="G87" s="1213"/>
      <c r="H87" s="1213"/>
      <c r="I87" s="946"/>
    </row>
    <row r="88" spans="1:9">
      <c r="B88" s="855"/>
      <c r="C88" s="855"/>
      <c r="D88" s="855"/>
      <c r="E88" s="855"/>
      <c r="F88" s="855"/>
      <c r="G88" s="855"/>
      <c r="H88" s="855"/>
      <c r="I88" s="856"/>
    </row>
    <row r="89" spans="1:9">
      <c r="B89" s="855"/>
      <c r="C89" s="855"/>
      <c r="D89" s="855"/>
      <c r="E89" s="855"/>
      <c r="F89" s="855"/>
      <c r="G89" s="855"/>
      <c r="H89" s="855"/>
      <c r="I89" s="856"/>
    </row>
    <row r="90" spans="1:9" ht="15.75" customHeight="1">
      <c r="B90" s="855"/>
      <c r="C90" s="855"/>
      <c r="D90" s="855"/>
      <c r="E90" s="855"/>
      <c r="F90" s="855"/>
      <c r="G90" s="855"/>
      <c r="H90" s="855"/>
      <c r="I90" s="856"/>
    </row>
    <row r="91" spans="1:9">
      <c r="B91" s="855"/>
      <c r="C91" s="855"/>
      <c r="D91" s="857"/>
      <c r="E91" s="857"/>
      <c r="F91" s="857"/>
      <c r="G91" s="857"/>
      <c r="H91" s="857"/>
      <c r="I91" s="858"/>
    </row>
    <row r="92" spans="1:9">
      <c r="B92" s="855"/>
      <c r="C92" s="855"/>
      <c r="D92" s="857"/>
      <c r="E92" s="857"/>
      <c r="F92" s="857"/>
      <c r="G92" s="857"/>
      <c r="H92" s="857"/>
      <c r="I92" s="858"/>
    </row>
    <row r="93" spans="1:9">
      <c r="B93" s="859"/>
      <c r="C93" s="855"/>
      <c r="D93" s="860"/>
      <c r="E93" s="860"/>
      <c r="F93" s="855"/>
      <c r="G93" s="855"/>
      <c r="H93" s="855"/>
      <c r="I93" s="856"/>
    </row>
    <row r="94" spans="1:9">
      <c r="B94" s="859"/>
      <c r="C94" s="855"/>
      <c r="D94" s="544"/>
      <c r="E94" s="544"/>
      <c r="F94" s="855"/>
      <c r="G94" s="855"/>
      <c r="H94" s="855"/>
      <c r="I94" s="856"/>
    </row>
    <row r="95" spans="1:9">
      <c r="B95" s="859"/>
      <c r="C95" s="855"/>
      <c r="D95" s="544"/>
      <c r="E95" s="544"/>
      <c r="F95" s="855"/>
      <c r="G95" s="855"/>
      <c r="H95" s="855"/>
      <c r="I95" s="856"/>
    </row>
    <row r="96" spans="1:9">
      <c r="B96" s="859"/>
      <c r="C96" s="855"/>
      <c r="D96" s="544"/>
      <c r="E96" s="544"/>
      <c r="F96" s="855"/>
      <c r="G96" s="855"/>
      <c r="H96" s="855"/>
      <c r="I96" s="856"/>
    </row>
    <row r="97" spans="2:9">
      <c r="B97" s="859"/>
      <c r="C97" s="855"/>
      <c r="D97" s="544"/>
      <c r="E97" s="544"/>
      <c r="F97" s="855"/>
      <c r="G97" s="855"/>
      <c r="H97" s="855"/>
      <c r="I97" s="856"/>
    </row>
    <row r="98" spans="2:9">
      <c r="B98" s="859"/>
      <c r="C98" s="855"/>
      <c r="D98" s="544"/>
      <c r="E98" s="544"/>
      <c r="F98" s="855"/>
      <c r="G98" s="855"/>
      <c r="H98" s="855"/>
      <c r="I98" s="856"/>
    </row>
    <row r="99" spans="2:9">
      <c r="B99" s="859"/>
      <c r="C99" s="855"/>
      <c r="D99" s="544"/>
      <c r="E99" s="544"/>
      <c r="F99" s="855"/>
      <c r="G99" s="855"/>
      <c r="H99" s="855"/>
      <c r="I99" s="856"/>
    </row>
    <row r="100" spans="2:9">
      <c r="B100" s="859"/>
      <c r="C100" s="855"/>
      <c r="D100" s="544"/>
      <c r="E100" s="544"/>
      <c r="F100" s="855"/>
      <c r="G100" s="855"/>
      <c r="H100" s="855"/>
      <c r="I100" s="856"/>
    </row>
    <row r="101" spans="2:9">
      <c r="B101" s="859"/>
      <c r="C101" s="855"/>
      <c r="D101" s="544"/>
      <c r="E101" s="544"/>
      <c r="F101" s="855"/>
      <c r="G101" s="855"/>
      <c r="H101" s="855"/>
      <c r="I101" s="856"/>
    </row>
    <row r="102" spans="2:9">
      <c r="B102" s="859"/>
      <c r="C102" s="855"/>
      <c r="D102" s="544"/>
      <c r="E102" s="544"/>
      <c r="F102" s="855"/>
      <c r="G102" s="855"/>
      <c r="H102" s="855"/>
      <c r="I102" s="856"/>
    </row>
    <row r="103" spans="2:9">
      <c r="B103" s="859"/>
      <c r="C103" s="855"/>
      <c r="D103" s="544"/>
      <c r="E103" s="544"/>
      <c r="F103" s="855"/>
      <c r="G103" s="855"/>
      <c r="H103" s="855"/>
      <c r="I103" s="856"/>
    </row>
    <row r="104" spans="2:9">
      <c r="B104" s="855"/>
      <c r="C104" s="855"/>
      <c r="D104" s="544"/>
      <c r="E104" s="544"/>
      <c r="F104" s="855"/>
      <c r="G104" s="855"/>
      <c r="H104" s="855"/>
      <c r="I104" s="856"/>
    </row>
    <row r="105" spans="2:9">
      <c r="B105" s="859"/>
      <c r="C105" s="855"/>
      <c r="D105" s="544"/>
      <c r="E105" s="544"/>
      <c r="F105" s="855"/>
      <c r="G105" s="855"/>
      <c r="H105" s="855"/>
      <c r="I105" s="856"/>
    </row>
    <row r="106" spans="2:9">
      <c r="B106" s="855"/>
      <c r="C106" s="855"/>
      <c r="D106" s="544"/>
      <c r="E106" s="544"/>
      <c r="F106" s="855"/>
      <c r="G106" s="855"/>
      <c r="H106" s="855"/>
      <c r="I106" s="856"/>
    </row>
    <row r="107" spans="2:9">
      <c r="B107" s="859"/>
      <c r="C107" s="855"/>
      <c r="D107" s="855"/>
      <c r="E107" s="855"/>
      <c r="F107" s="855"/>
      <c r="G107" s="855"/>
      <c r="H107" s="855"/>
      <c r="I107" s="856"/>
    </row>
    <row r="108" spans="2:9">
      <c r="B108" s="859"/>
      <c r="C108" s="855"/>
      <c r="D108" s="855"/>
      <c r="E108" s="855"/>
      <c r="F108" s="855"/>
      <c r="G108" s="855"/>
      <c r="H108" s="855"/>
    </row>
    <row r="109" spans="2:9">
      <c r="B109" s="859"/>
      <c r="C109" s="855"/>
      <c r="D109" s="855"/>
      <c r="E109" s="855"/>
      <c r="F109" s="855"/>
      <c r="G109" s="855"/>
      <c r="H109" s="855"/>
    </row>
    <row r="110" spans="2:9">
      <c r="B110" s="859"/>
      <c r="C110" s="855"/>
      <c r="D110" s="855"/>
      <c r="E110" s="855"/>
      <c r="F110" s="855"/>
      <c r="G110" s="855"/>
      <c r="H110" s="855"/>
    </row>
    <row r="111" spans="2:9">
      <c r="B111" s="859"/>
      <c r="C111" s="855"/>
      <c r="D111" s="855"/>
      <c r="E111" s="855"/>
      <c r="F111" s="855"/>
      <c r="G111" s="855"/>
      <c r="H111" s="855"/>
    </row>
    <row r="112" spans="2:9">
      <c r="B112" s="859"/>
      <c r="C112" s="855"/>
      <c r="D112" s="855"/>
      <c r="E112" s="855"/>
      <c r="F112" s="855"/>
      <c r="G112" s="855"/>
      <c r="H112" s="855"/>
    </row>
    <row r="113" spans="2:8">
      <c r="B113" s="859"/>
      <c r="C113" s="855"/>
      <c r="D113" s="855"/>
      <c r="E113" s="855"/>
      <c r="F113" s="855"/>
      <c r="G113" s="855"/>
      <c r="H113" s="855"/>
    </row>
    <row r="114" spans="2:8">
      <c r="B114" s="859"/>
      <c r="C114" s="855"/>
      <c r="D114" s="855"/>
      <c r="E114" s="855"/>
      <c r="F114" s="855"/>
      <c r="G114" s="855"/>
      <c r="H114" s="855"/>
    </row>
    <row r="115" spans="2:8">
      <c r="B115" s="859"/>
      <c r="C115" s="855"/>
      <c r="D115" s="855"/>
      <c r="E115" s="855"/>
      <c r="F115" s="855"/>
      <c r="G115" s="855"/>
      <c r="H115" s="855"/>
    </row>
    <row r="116" spans="2:8">
      <c r="B116" s="859"/>
      <c r="C116" s="855"/>
      <c r="D116" s="855"/>
      <c r="E116" s="855"/>
      <c r="F116" s="855"/>
      <c r="G116" s="855"/>
      <c r="H116" s="855"/>
    </row>
    <row r="117" spans="2:8">
      <c r="B117" s="859"/>
      <c r="C117" s="855"/>
      <c r="D117" s="855"/>
      <c r="E117" s="855"/>
      <c r="F117" s="855"/>
      <c r="G117" s="855"/>
      <c r="H117" s="855"/>
    </row>
    <row r="118" spans="2:8">
      <c r="B118" s="859"/>
      <c r="C118" s="855"/>
      <c r="D118" s="855"/>
      <c r="E118" s="855"/>
      <c r="F118" s="855"/>
      <c r="G118" s="855"/>
      <c r="H118" s="855"/>
    </row>
    <row r="119" spans="2:8">
      <c r="B119" s="859"/>
      <c r="C119" s="855"/>
      <c r="D119" s="855"/>
      <c r="E119" s="855"/>
      <c r="F119" s="855"/>
      <c r="G119" s="855"/>
      <c r="H119" s="855"/>
    </row>
    <row r="120" spans="2:8">
      <c r="B120" s="859"/>
      <c r="C120" s="855"/>
      <c r="D120" s="855"/>
      <c r="E120" s="855"/>
      <c r="F120" s="855"/>
      <c r="G120" s="855"/>
      <c r="H120" s="855"/>
    </row>
    <row r="121" spans="2:8">
      <c r="B121" s="859"/>
      <c r="C121" s="855"/>
      <c r="D121" s="855"/>
      <c r="E121" s="855"/>
      <c r="F121" s="855"/>
      <c r="G121" s="855"/>
      <c r="H121" s="855"/>
    </row>
    <row r="122" spans="2:8">
      <c r="B122" s="859"/>
      <c r="C122" s="855"/>
      <c r="D122" s="855"/>
      <c r="E122" s="855"/>
      <c r="F122" s="855"/>
      <c r="G122" s="855"/>
      <c r="H122" s="855"/>
    </row>
    <row r="123" spans="2:8">
      <c r="B123" s="859"/>
      <c r="C123" s="855"/>
      <c r="D123" s="855"/>
      <c r="E123" s="855"/>
      <c r="F123" s="855"/>
      <c r="G123" s="855"/>
      <c r="H123" s="855"/>
    </row>
    <row r="124" spans="2:8">
      <c r="B124" s="859"/>
      <c r="C124" s="855"/>
      <c r="D124" s="855"/>
      <c r="E124" s="855"/>
      <c r="F124" s="855"/>
      <c r="G124" s="855"/>
      <c r="H124" s="855"/>
    </row>
    <row r="125" spans="2:8">
      <c r="B125" s="859"/>
      <c r="C125" s="855"/>
      <c r="D125" s="855"/>
      <c r="E125" s="855"/>
      <c r="F125" s="855"/>
      <c r="G125" s="855"/>
      <c r="H125" s="855"/>
    </row>
    <row r="126" spans="2:8">
      <c r="B126" s="859"/>
      <c r="C126" s="855"/>
      <c r="D126" s="855"/>
      <c r="E126" s="855"/>
      <c r="F126" s="855"/>
      <c r="G126" s="855"/>
      <c r="H126" s="855"/>
    </row>
    <row r="127" spans="2:8">
      <c r="B127" s="859"/>
      <c r="C127" s="855"/>
      <c r="D127" s="855"/>
      <c r="E127" s="855"/>
      <c r="F127" s="855"/>
      <c r="G127" s="855"/>
      <c r="H127" s="855"/>
    </row>
    <row r="128" spans="2:8">
      <c r="B128" s="859"/>
      <c r="C128" s="855"/>
      <c r="D128" s="855"/>
      <c r="E128" s="855"/>
      <c r="F128" s="855"/>
      <c r="G128" s="855"/>
      <c r="H128" s="855"/>
    </row>
    <row r="129" spans="2:8">
      <c r="B129" s="859"/>
      <c r="C129" s="855"/>
      <c r="D129" s="855"/>
      <c r="E129" s="855"/>
      <c r="F129" s="855"/>
      <c r="G129" s="855"/>
      <c r="H129" s="855"/>
    </row>
    <row r="130" spans="2:8">
      <c r="B130" s="859"/>
      <c r="C130" s="855"/>
      <c r="D130" s="855"/>
      <c r="E130" s="855"/>
      <c r="F130" s="855"/>
      <c r="G130" s="855"/>
      <c r="H130" s="855"/>
    </row>
    <row r="131" spans="2:8">
      <c r="B131" s="859"/>
      <c r="C131" s="855"/>
      <c r="D131" s="855"/>
      <c r="E131" s="855"/>
      <c r="F131" s="855"/>
      <c r="G131" s="855"/>
      <c r="H131" s="855"/>
    </row>
    <row r="132" spans="2:8">
      <c r="B132" s="859"/>
      <c r="C132" s="855"/>
      <c r="D132" s="855"/>
      <c r="E132" s="855"/>
      <c r="F132" s="855"/>
      <c r="G132" s="855"/>
      <c r="H132" s="855"/>
    </row>
    <row r="133" spans="2:8">
      <c r="B133" s="859"/>
      <c r="C133" s="855"/>
      <c r="D133" s="855"/>
      <c r="E133" s="855"/>
      <c r="F133" s="855"/>
      <c r="G133" s="855"/>
      <c r="H133" s="855"/>
    </row>
    <row r="134" spans="2:8">
      <c r="B134" s="859"/>
      <c r="C134" s="855"/>
      <c r="D134" s="855"/>
      <c r="E134" s="855"/>
      <c r="F134" s="855"/>
      <c r="G134" s="855"/>
      <c r="H134" s="855"/>
    </row>
    <row r="135" spans="2:8">
      <c r="B135" s="859"/>
      <c r="C135" s="855"/>
      <c r="D135" s="855"/>
      <c r="E135" s="855"/>
      <c r="F135" s="855"/>
      <c r="G135" s="855"/>
      <c r="H135" s="855"/>
    </row>
    <row r="136" spans="2:8">
      <c r="B136" s="859"/>
      <c r="C136" s="855"/>
      <c r="D136" s="855"/>
      <c r="E136" s="855"/>
      <c r="F136" s="855"/>
      <c r="G136" s="855"/>
      <c r="H136" s="855"/>
    </row>
    <row r="137" spans="2:8">
      <c r="B137" s="859"/>
      <c r="C137" s="855"/>
      <c r="D137" s="855"/>
      <c r="E137" s="855"/>
      <c r="F137" s="855"/>
      <c r="G137" s="855"/>
      <c r="H137" s="855"/>
    </row>
    <row r="138" spans="2:8">
      <c r="B138" s="859"/>
      <c r="C138" s="855"/>
      <c r="D138" s="855"/>
      <c r="E138" s="855"/>
      <c r="F138" s="855"/>
      <c r="G138" s="855"/>
      <c r="H138" s="855"/>
    </row>
    <row r="139" spans="2:8">
      <c r="B139" s="859"/>
      <c r="C139" s="855"/>
      <c r="D139" s="855"/>
      <c r="E139" s="855"/>
      <c r="F139" s="855"/>
      <c r="G139" s="855"/>
      <c r="H139" s="855"/>
    </row>
    <row r="140" spans="2:8">
      <c r="B140" s="859"/>
      <c r="C140" s="855"/>
      <c r="D140" s="855"/>
      <c r="E140" s="855"/>
      <c r="F140" s="855"/>
      <c r="G140" s="855"/>
      <c r="H140" s="855"/>
    </row>
    <row r="141" spans="2:8">
      <c r="B141" s="859"/>
      <c r="C141" s="855"/>
      <c r="D141" s="855"/>
      <c r="E141" s="855"/>
      <c r="F141" s="855"/>
      <c r="G141" s="855"/>
      <c r="H141" s="855"/>
    </row>
    <row r="142" spans="2:8">
      <c r="B142" s="859"/>
      <c r="C142" s="855"/>
      <c r="D142" s="855"/>
      <c r="E142" s="855"/>
      <c r="F142" s="855"/>
      <c r="G142" s="855"/>
      <c r="H142" s="855"/>
    </row>
    <row r="143" spans="2:8">
      <c r="B143" s="859"/>
      <c r="C143" s="855"/>
      <c r="D143" s="855"/>
      <c r="E143" s="855"/>
      <c r="F143" s="855"/>
      <c r="G143" s="855"/>
      <c r="H143" s="855"/>
    </row>
    <row r="144" spans="2:8">
      <c r="B144" s="859"/>
      <c r="C144" s="855"/>
      <c r="D144" s="855"/>
      <c r="E144" s="855"/>
      <c r="F144" s="855"/>
      <c r="G144" s="855"/>
      <c r="H144" s="855"/>
    </row>
    <row r="145" spans="2:8">
      <c r="B145" s="859"/>
      <c r="C145" s="855"/>
      <c r="D145" s="855"/>
      <c r="E145" s="855"/>
      <c r="F145" s="855"/>
      <c r="G145" s="855"/>
      <c r="H145" s="855"/>
    </row>
    <row r="146" spans="2:8">
      <c r="B146" s="859"/>
      <c r="C146" s="855"/>
      <c r="D146" s="855"/>
      <c r="E146" s="855"/>
      <c r="F146" s="855"/>
      <c r="G146" s="855"/>
      <c r="H146" s="855"/>
    </row>
    <row r="147" spans="2:8">
      <c r="B147" s="859"/>
      <c r="C147" s="855"/>
      <c r="D147" s="855"/>
      <c r="E147" s="855"/>
      <c r="F147" s="855"/>
      <c r="G147" s="855"/>
      <c r="H147" s="855"/>
    </row>
    <row r="148" spans="2:8">
      <c r="B148" s="859"/>
      <c r="C148" s="855"/>
      <c r="D148" s="855"/>
      <c r="E148" s="855"/>
      <c r="F148" s="855"/>
      <c r="G148" s="855"/>
      <c r="H148" s="855"/>
    </row>
    <row r="149" spans="2:8">
      <c r="B149" s="859"/>
      <c r="C149" s="855"/>
      <c r="D149" s="855"/>
      <c r="E149" s="855"/>
      <c r="F149" s="855"/>
      <c r="G149" s="855"/>
      <c r="H149" s="855"/>
    </row>
    <row r="150" spans="2:8">
      <c r="B150" s="859"/>
      <c r="C150" s="855"/>
      <c r="D150" s="855"/>
      <c r="E150" s="855"/>
      <c r="F150" s="855"/>
      <c r="G150" s="855"/>
      <c r="H150" s="855"/>
    </row>
    <row r="151" spans="2:8">
      <c r="B151" s="859"/>
      <c r="C151" s="855"/>
      <c r="D151" s="855"/>
      <c r="E151" s="855"/>
      <c r="F151" s="855"/>
      <c r="G151" s="855"/>
      <c r="H151" s="855"/>
    </row>
    <row r="152" spans="2:8">
      <c r="B152" s="859"/>
      <c r="C152" s="855"/>
      <c r="D152" s="855"/>
      <c r="E152" s="855"/>
      <c r="F152" s="855"/>
      <c r="G152" s="855"/>
      <c r="H152" s="855"/>
    </row>
    <row r="153" spans="2:8">
      <c r="B153" s="859"/>
      <c r="C153" s="855"/>
      <c r="D153" s="855"/>
      <c r="E153" s="855"/>
      <c r="F153" s="855"/>
      <c r="G153" s="855"/>
      <c r="H153" s="855"/>
    </row>
    <row r="154" spans="2:8">
      <c r="B154" s="859"/>
      <c r="C154" s="855"/>
      <c r="D154" s="855"/>
      <c r="E154" s="855"/>
      <c r="F154" s="855"/>
      <c r="G154" s="855"/>
      <c r="H154" s="855"/>
    </row>
    <row r="155" spans="2:8">
      <c r="B155" s="859"/>
      <c r="C155" s="855"/>
      <c r="D155" s="855"/>
      <c r="E155" s="855"/>
      <c r="F155" s="855"/>
      <c r="G155" s="855"/>
      <c r="H155" s="855"/>
    </row>
    <row r="156" spans="2:8">
      <c r="B156" s="859"/>
      <c r="C156" s="855"/>
      <c r="D156" s="855"/>
      <c r="E156" s="855"/>
      <c r="F156" s="855"/>
      <c r="G156" s="855"/>
      <c r="H156" s="855"/>
    </row>
    <row r="157" spans="2:8">
      <c r="B157" s="859"/>
      <c r="C157" s="855"/>
      <c r="D157" s="855"/>
      <c r="E157" s="855"/>
      <c r="F157" s="855"/>
      <c r="G157" s="855"/>
      <c r="H157" s="855"/>
    </row>
    <row r="158" spans="2:8">
      <c r="B158" s="859"/>
      <c r="C158" s="855"/>
      <c r="D158" s="855"/>
      <c r="E158" s="855"/>
      <c r="F158" s="855"/>
      <c r="G158" s="855"/>
      <c r="H158" s="855"/>
    </row>
    <row r="159" spans="2:8">
      <c r="B159" s="859"/>
      <c r="C159" s="855"/>
      <c r="D159" s="855"/>
      <c r="E159" s="855"/>
      <c r="F159" s="855"/>
      <c r="G159" s="855"/>
      <c r="H159" s="855"/>
    </row>
    <row r="160" spans="2:8">
      <c r="B160" s="859"/>
      <c r="C160" s="855"/>
      <c r="D160" s="855"/>
      <c r="E160" s="855"/>
      <c r="F160" s="855"/>
      <c r="G160" s="855"/>
      <c r="H160" s="855"/>
    </row>
    <row r="161" spans="2:8">
      <c r="B161" s="859"/>
      <c r="C161" s="855"/>
      <c r="D161" s="855"/>
      <c r="E161" s="855"/>
      <c r="F161" s="855"/>
      <c r="G161" s="855"/>
      <c r="H161" s="855"/>
    </row>
    <row r="162" spans="2:8">
      <c r="B162" s="859"/>
      <c r="C162" s="855"/>
      <c r="D162" s="855"/>
      <c r="E162" s="855"/>
      <c r="F162" s="855"/>
      <c r="G162" s="855"/>
      <c r="H162" s="855"/>
    </row>
    <row r="163" spans="2:8">
      <c r="B163" s="859"/>
      <c r="C163" s="855"/>
      <c r="D163" s="855"/>
      <c r="E163" s="855"/>
      <c r="F163" s="855"/>
      <c r="G163" s="855"/>
      <c r="H163" s="855"/>
    </row>
    <row r="164" spans="2:8">
      <c r="B164" s="859"/>
      <c r="C164" s="855"/>
      <c r="D164" s="855"/>
      <c r="E164" s="855"/>
      <c r="F164" s="855"/>
      <c r="G164" s="855"/>
      <c r="H164" s="855"/>
    </row>
    <row r="165" spans="2:8">
      <c r="B165" s="859"/>
      <c r="C165" s="855"/>
      <c r="D165" s="855"/>
      <c r="E165" s="855"/>
      <c r="F165" s="855"/>
      <c r="G165" s="855"/>
      <c r="H165" s="855"/>
    </row>
    <row r="166" spans="2:8">
      <c r="B166" s="859"/>
      <c r="C166" s="855"/>
      <c r="D166" s="855"/>
      <c r="E166" s="855"/>
      <c r="F166" s="855"/>
      <c r="G166" s="855"/>
      <c r="H166" s="855"/>
    </row>
    <row r="167" spans="2:8">
      <c r="B167" s="859"/>
      <c r="C167" s="855"/>
      <c r="D167" s="855"/>
      <c r="E167" s="855"/>
      <c r="F167" s="855"/>
      <c r="G167" s="855"/>
      <c r="H167" s="855"/>
    </row>
    <row r="168" spans="2:8">
      <c r="B168" s="859"/>
      <c r="C168" s="855"/>
      <c r="D168" s="855"/>
      <c r="E168" s="855"/>
      <c r="F168" s="855"/>
      <c r="G168" s="855"/>
      <c r="H168" s="855"/>
    </row>
    <row r="169" spans="2:8">
      <c r="B169" s="859"/>
      <c r="C169" s="855"/>
      <c r="D169" s="855"/>
      <c r="E169" s="855"/>
      <c r="F169" s="855"/>
      <c r="G169" s="855"/>
      <c r="H169" s="855"/>
    </row>
    <row r="170" spans="2:8">
      <c r="B170" s="859"/>
      <c r="C170" s="855"/>
      <c r="D170" s="855"/>
      <c r="E170" s="855"/>
      <c r="F170" s="855"/>
      <c r="G170" s="855"/>
      <c r="H170" s="855"/>
    </row>
    <row r="171" spans="2:8">
      <c r="B171" s="859"/>
      <c r="C171" s="855"/>
      <c r="D171" s="855"/>
      <c r="E171" s="855"/>
      <c r="F171" s="855"/>
      <c r="G171" s="855"/>
      <c r="H171" s="855"/>
    </row>
    <row r="172" spans="2:8">
      <c r="B172" s="859"/>
      <c r="C172" s="855"/>
      <c r="D172" s="855"/>
      <c r="E172" s="855"/>
      <c r="F172" s="855"/>
      <c r="G172" s="855"/>
      <c r="H172" s="855"/>
    </row>
    <row r="173" spans="2:8">
      <c r="B173" s="859"/>
      <c r="C173" s="855"/>
      <c r="D173" s="855"/>
      <c r="E173" s="855"/>
      <c r="F173" s="855"/>
      <c r="G173" s="855"/>
      <c r="H173" s="855"/>
    </row>
    <row r="174" spans="2:8">
      <c r="B174" s="859"/>
      <c r="C174" s="855"/>
      <c r="D174" s="855"/>
      <c r="E174" s="855"/>
      <c r="F174" s="855"/>
      <c r="G174" s="855"/>
      <c r="H174" s="855"/>
    </row>
    <row r="175" spans="2:8">
      <c r="B175" s="859"/>
      <c r="C175" s="855"/>
      <c r="D175" s="855"/>
      <c r="E175" s="855"/>
      <c r="F175" s="855"/>
      <c r="G175" s="855"/>
      <c r="H175" s="855"/>
    </row>
    <row r="176" spans="2:8">
      <c r="B176" s="859"/>
      <c r="C176" s="855"/>
      <c r="D176" s="855"/>
      <c r="E176" s="855"/>
      <c r="F176" s="855"/>
      <c r="G176" s="855"/>
      <c r="H176" s="855"/>
    </row>
    <row r="177" spans="2:8">
      <c r="B177" s="859"/>
      <c r="C177" s="855"/>
      <c r="D177" s="855"/>
      <c r="E177" s="855"/>
      <c r="F177" s="855"/>
      <c r="G177" s="855"/>
      <c r="H177" s="855"/>
    </row>
    <row r="178" spans="2:8">
      <c r="B178" s="859"/>
      <c r="C178" s="855"/>
      <c r="D178" s="855"/>
      <c r="E178" s="855"/>
      <c r="F178" s="855"/>
      <c r="G178" s="855"/>
      <c r="H178" s="855"/>
    </row>
    <row r="179" spans="2:8">
      <c r="B179" s="859"/>
      <c r="C179" s="855"/>
      <c r="D179" s="855"/>
      <c r="E179" s="855"/>
      <c r="F179" s="855"/>
      <c r="G179" s="855"/>
      <c r="H179" s="855"/>
    </row>
    <row r="180" spans="2:8">
      <c r="B180" s="859"/>
      <c r="C180" s="855"/>
      <c r="D180" s="855"/>
      <c r="E180" s="855"/>
      <c r="F180" s="855"/>
      <c r="G180" s="855"/>
      <c r="H180" s="855"/>
    </row>
    <row r="181" spans="2:8">
      <c r="B181" s="859"/>
      <c r="C181" s="855"/>
      <c r="D181" s="855"/>
      <c r="E181" s="855"/>
      <c r="F181" s="855"/>
      <c r="G181" s="855"/>
      <c r="H181" s="855"/>
    </row>
    <row r="182" spans="2:8">
      <c r="B182" s="859"/>
      <c r="C182" s="855"/>
      <c r="D182" s="855"/>
      <c r="E182" s="855"/>
      <c r="F182" s="855"/>
      <c r="G182" s="855"/>
      <c r="H182" s="855"/>
    </row>
    <row r="183" spans="2:8">
      <c r="B183" s="859"/>
      <c r="C183" s="855"/>
      <c r="D183" s="855"/>
      <c r="E183" s="855"/>
      <c r="F183" s="855"/>
      <c r="G183" s="855"/>
      <c r="H183" s="855"/>
    </row>
    <row r="184" spans="2:8">
      <c r="B184" s="859"/>
      <c r="C184" s="855"/>
      <c r="D184" s="855"/>
      <c r="E184" s="855"/>
      <c r="F184" s="855"/>
      <c r="G184" s="855"/>
      <c r="H184" s="855"/>
    </row>
    <row r="185" spans="2:8">
      <c r="B185" s="859"/>
      <c r="C185" s="855"/>
      <c r="D185" s="855"/>
      <c r="E185" s="855"/>
      <c r="F185" s="855"/>
      <c r="G185" s="855"/>
      <c r="H185" s="855"/>
    </row>
    <row r="186" spans="2:8">
      <c r="B186" s="859"/>
      <c r="C186" s="855"/>
      <c r="D186" s="855"/>
      <c r="E186" s="855"/>
      <c r="F186" s="855"/>
      <c r="G186" s="855"/>
      <c r="H186" s="855"/>
    </row>
    <row r="187" spans="2:8">
      <c r="B187" s="859"/>
      <c r="C187" s="855"/>
      <c r="D187" s="855"/>
      <c r="E187" s="855"/>
      <c r="F187" s="855"/>
      <c r="G187" s="855"/>
      <c r="H187" s="855"/>
    </row>
    <row r="188" spans="2:8">
      <c r="B188" s="859"/>
      <c r="C188" s="855"/>
      <c r="D188" s="855"/>
      <c r="E188" s="855"/>
      <c r="F188" s="855"/>
      <c r="G188" s="855"/>
      <c r="H188" s="855"/>
    </row>
    <row r="189" spans="2:8">
      <c r="B189" s="859"/>
      <c r="C189" s="855"/>
      <c r="D189" s="855"/>
      <c r="E189" s="855"/>
      <c r="F189" s="855"/>
      <c r="G189" s="855"/>
      <c r="H189" s="855"/>
    </row>
    <row r="190" spans="2:8">
      <c r="B190" s="859"/>
      <c r="C190" s="855"/>
      <c r="D190" s="855"/>
      <c r="E190" s="855"/>
      <c r="F190" s="855"/>
      <c r="G190" s="855"/>
      <c r="H190" s="855"/>
    </row>
    <row r="191" spans="2:8">
      <c r="B191" s="859"/>
      <c r="C191" s="855"/>
      <c r="D191" s="855"/>
      <c r="E191" s="855"/>
      <c r="F191" s="855"/>
      <c r="G191" s="855"/>
      <c r="H191" s="855"/>
    </row>
    <row r="192" spans="2:8">
      <c r="B192" s="859"/>
      <c r="C192" s="855"/>
      <c r="D192" s="855"/>
      <c r="E192" s="855"/>
      <c r="F192" s="855"/>
      <c r="G192" s="855"/>
      <c r="H192" s="855"/>
    </row>
    <row r="193" spans="2:8">
      <c r="B193" s="859"/>
      <c r="C193" s="855"/>
      <c r="D193" s="855"/>
      <c r="E193" s="855"/>
      <c r="F193" s="855"/>
      <c r="G193" s="855"/>
      <c r="H193" s="855"/>
    </row>
    <row r="194" spans="2:8">
      <c r="B194" s="859"/>
      <c r="C194" s="855"/>
      <c r="D194" s="855"/>
      <c r="E194" s="855"/>
      <c r="F194" s="855"/>
      <c r="G194" s="855"/>
      <c r="H194" s="855"/>
    </row>
    <row r="195" spans="2:8">
      <c r="B195" s="859"/>
      <c r="C195" s="855"/>
      <c r="D195" s="855"/>
      <c r="E195" s="855"/>
      <c r="F195" s="855"/>
      <c r="G195" s="855"/>
      <c r="H195" s="855"/>
    </row>
    <row r="196" spans="2:8">
      <c r="B196" s="859"/>
      <c r="C196" s="855"/>
      <c r="D196" s="855"/>
      <c r="E196" s="855"/>
      <c r="F196" s="855"/>
      <c r="G196" s="855"/>
      <c r="H196" s="855"/>
    </row>
    <row r="197" spans="2:8">
      <c r="B197" s="859"/>
      <c r="C197" s="855"/>
      <c r="D197" s="855"/>
      <c r="E197" s="855"/>
      <c r="F197" s="855"/>
      <c r="G197" s="855"/>
      <c r="H197" s="855"/>
    </row>
    <row r="198" spans="2:8">
      <c r="B198" s="859"/>
      <c r="C198" s="855"/>
      <c r="D198" s="855"/>
      <c r="E198" s="855"/>
      <c r="F198" s="855"/>
      <c r="G198" s="855"/>
      <c r="H198" s="855"/>
    </row>
    <row r="199" spans="2:8">
      <c r="B199" s="859"/>
      <c r="C199" s="855"/>
      <c r="D199" s="855"/>
      <c r="E199" s="855"/>
      <c r="F199" s="855"/>
      <c r="G199" s="855"/>
      <c r="H199" s="855"/>
    </row>
    <row r="200" spans="2:8">
      <c r="B200" s="859"/>
      <c r="C200" s="855"/>
      <c r="D200" s="855"/>
      <c r="E200" s="855"/>
      <c r="F200" s="855"/>
      <c r="G200" s="855"/>
      <c r="H200" s="855"/>
    </row>
    <row r="201" spans="2:8">
      <c r="B201" s="859"/>
      <c r="C201" s="855"/>
      <c r="D201" s="855"/>
      <c r="E201" s="855"/>
      <c r="F201" s="855"/>
      <c r="G201" s="855"/>
      <c r="H201" s="855"/>
    </row>
    <row r="202" spans="2:8">
      <c r="B202" s="859"/>
      <c r="C202" s="855"/>
      <c r="D202" s="855"/>
      <c r="E202" s="855"/>
      <c r="F202" s="855"/>
      <c r="G202" s="855"/>
      <c r="H202" s="855"/>
    </row>
    <row r="203" spans="2:8">
      <c r="B203" s="859"/>
      <c r="C203" s="855"/>
      <c r="D203" s="855"/>
      <c r="E203" s="855"/>
      <c r="F203" s="855"/>
      <c r="G203" s="855"/>
      <c r="H203" s="855"/>
    </row>
    <row r="204" spans="2:8">
      <c r="B204" s="859"/>
      <c r="C204" s="855"/>
      <c r="D204" s="855"/>
      <c r="E204" s="855"/>
      <c r="F204" s="855"/>
      <c r="G204" s="855"/>
      <c r="H204" s="855"/>
    </row>
    <row r="205" spans="2:8">
      <c r="B205" s="859"/>
      <c r="C205" s="855"/>
      <c r="D205" s="855"/>
      <c r="E205" s="855"/>
      <c r="F205" s="855"/>
      <c r="G205" s="855"/>
      <c r="H205" s="855"/>
    </row>
    <row r="206" spans="2:8">
      <c r="B206" s="859"/>
      <c r="C206" s="855"/>
      <c r="D206" s="855"/>
      <c r="E206" s="855"/>
      <c r="F206" s="855"/>
      <c r="G206" s="855"/>
      <c r="H206" s="855"/>
    </row>
    <row r="207" spans="2:8">
      <c r="B207" s="859"/>
      <c r="C207" s="855"/>
      <c r="D207" s="855"/>
      <c r="E207" s="855"/>
      <c r="F207" s="855"/>
      <c r="G207" s="855"/>
      <c r="H207" s="855"/>
    </row>
    <row r="208" spans="2:8">
      <c r="B208" s="859"/>
      <c r="C208" s="855"/>
      <c r="D208" s="855"/>
      <c r="E208" s="855"/>
      <c r="F208" s="855"/>
      <c r="G208" s="855"/>
      <c r="H208" s="855"/>
    </row>
    <row r="209" spans="2:9">
      <c r="B209" s="859"/>
      <c r="C209" s="855"/>
      <c r="D209" s="855"/>
      <c r="E209" s="855"/>
      <c r="F209" s="855"/>
      <c r="G209" s="855"/>
      <c r="H209" s="855"/>
    </row>
    <row r="210" spans="2:9">
      <c r="B210" s="859"/>
      <c r="C210" s="855"/>
      <c r="D210" s="855"/>
      <c r="E210" s="855"/>
      <c r="F210" s="855"/>
      <c r="G210" s="855"/>
      <c r="H210" s="855"/>
      <c r="I210" s="861"/>
    </row>
    <row r="211" spans="2:9">
      <c r="B211" s="859"/>
      <c r="C211" s="855"/>
      <c r="D211" s="855"/>
      <c r="E211" s="855"/>
      <c r="F211" s="855"/>
      <c r="G211" s="855"/>
      <c r="H211" s="855"/>
    </row>
    <row r="212" spans="2:9">
      <c r="B212" s="859"/>
      <c r="C212" s="855"/>
      <c r="D212" s="855"/>
      <c r="E212" s="855"/>
      <c r="F212" s="855"/>
      <c r="G212" s="855"/>
      <c r="H212" s="855"/>
    </row>
    <row r="213" spans="2:9">
      <c r="B213" s="859"/>
      <c r="C213" s="855"/>
      <c r="D213" s="855"/>
      <c r="E213" s="855"/>
      <c r="F213" s="855"/>
      <c r="G213" s="855"/>
      <c r="H213" s="855"/>
    </row>
    <row r="214" spans="2:9">
      <c r="B214" s="859"/>
      <c r="C214" s="855"/>
      <c r="D214" s="855"/>
      <c r="E214" s="855"/>
      <c r="F214" s="855"/>
      <c r="G214" s="855"/>
      <c r="H214" s="855"/>
    </row>
    <row r="215" spans="2:9">
      <c r="B215" s="859"/>
      <c r="C215" s="855"/>
      <c r="D215" s="855"/>
      <c r="E215" s="855"/>
      <c r="F215" s="855"/>
      <c r="G215" s="855"/>
      <c r="H215" s="855"/>
    </row>
    <row r="216" spans="2:9">
      <c r="B216" s="859"/>
      <c r="C216" s="855"/>
      <c r="D216" s="855"/>
      <c r="E216" s="855"/>
      <c r="F216" s="855"/>
      <c r="G216" s="855"/>
      <c r="H216" s="855"/>
    </row>
    <row r="217" spans="2:9">
      <c r="B217" s="859"/>
      <c r="C217" s="855"/>
      <c r="D217" s="855"/>
      <c r="E217" s="855"/>
      <c r="F217" s="855"/>
      <c r="G217" s="855"/>
      <c r="H217" s="855"/>
    </row>
    <row r="218" spans="2:9">
      <c r="B218" s="859"/>
      <c r="C218" s="855"/>
      <c r="D218" s="855"/>
      <c r="E218" s="855"/>
      <c r="F218" s="855"/>
      <c r="G218" s="855"/>
      <c r="H218" s="855"/>
    </row>
    <row r="219" spans="2:9">
      <c r="B219" s="859"/>
      <c r="C219" s="855"/>
      <c r="D219" s="855"/>
      <c r="E219" s="855"/>
      <c r="F219" s="855"/>
      <c r="G219" s="855"/>
      <c r="H219" s="855"/>
    </row>
    <row r="220" spans="2:9">
      <c r="B220" s="859"/>
      <c r="C220" s="855"/>
      <c r="D220" s="855"/>
      <c r="E220" s="855"/>
      <c r="F220" s="855"/>
      <c r="G220" s="855"/>
      <c r="H220" s="855"/>
    </row>
    <row r="221" spans="2:9">
      <c r="B221" s="859"/>
      <c r="C221" s="855"/>
      <c r="D221" s="855"/>
      <c r="E221" s="855"/>
      <c r="F221" s="855"/>
      <c r="G221" s="855"/>
      <c r="H221" s="855"/>
    </row>
    <row r="222" spans="2:9">
      <c r="B222" s="859"/>
      <c r="C222" s="855"/>
      <c r="D222" s="855"/>
      <c r="E222" s="855"/>
      <c r="F222" s="855"/>
      <c r="G222" s="855"/>
      <c r="H222" s="855"/>
    </row>
    <row r="223" spans="2:9">
      <c r="B223" s="859"/>
      <c r="C223" s="855"/>
      <c r="D223" s="855"/>
      <c r="E223" s="855"/>
      <c r="F223" s="855"/>
      <c r="G223" s="855"/>
      <c r="H223" s="855"/>
    </row>
    <row r="224" spans="2:9">
      <c r="B224" s="859"/>
      <c r="C224" s="855"/>
      <c r="D224" s="855"/>
      <c r="E224" s="855"/>
      <c r="F224" s="855"/>
      <c r="G224" s="855"/>
      <c r="H224" s="855"/>
    </row>
    <row r="225" spans="2:8">
      <c r="B225" s="859"/>
      <c r="C225" s="855"/>
      <c r="D225" s="855"/>
      <c r="E225" s="855"/>
      <c r="F225" s="855"/>
      <c r="G225" s="855"/>
      <c r="H225" s="855"/>
    </row>
    <row r="226" spans="2:8">
      <c r="B226" s="859"/>
      <c r="C226" s="855"/>
      <c r="D226" s="855"/>
      <c r="E226" s="855"/>
      <c r="F226" s="855"/>
      <c r="G226" s="855"/>
      <c r="H226" s="855"/>
    </row>
    <row r="227" spans="2:8">
      <c r="B227" s="859"/>
      <c r="C227" s="855"/>
      <c r="D227" s="855"/>
      <c r="E227" s="855"/>
      <c r="F227" s="855"/>
      <c r="G227" s="855"/>
      <c r="H227" s="855"/>
    </row>
    <row r="228" spans="2:8">
      <c r="B228" s="859"/>
      <c r="C228" s="855"/>
      <c r="D228" s="855"/>
      <c r="E228" s="855"/>
      <c r="F228" s="855"/>
      <c r="G228" s="855"/>
      <c r="H228" s="855"/>
    </row>
    <row r="229" spans="2:8">
      <c r="B229" s="859"/>
      <c r="C229" s="855"/>
      <c r="D229" s="855"/>
      <c r="E229" s="855"/>
      <c r="F229" s="855"/>
      <c r="G229" s="855"/>
      <c r="H229" s="855"/>
    </row>
    <row r="230" spans="2:8">
      <c r="B230" s="859"/>
      <c r="C230" s="855"/>
      <c r="D230" s="855"/>
      <c r="E230" s="855"/>
      <c r="F230" s="855"/>
      <c r="G230" s="855"/>
      <c r="H230" s="855"/>
    </row>
    <row r="231" spans="2:8">
      <c r="B231" s="859"/>
      <c r="C231" s="855"/>
      <c r="D231" s="855"/>
      <c r="E231" s="855"/>
      <c r="F231" s="855"/>
      <c r="G231" s="855"/>
      <c r="H231" s="855"/>
    </row>
    <row r="232" spans="2:8">
      <c r="B232" s="859"/>
      <c r="C232" s="855"/>
      <c r="D232" s="855"/>
      <c r="E232" s="855"/>
      <c r="F232" s="855"/>
      <c r="G232" s="855"/>
      <c r="H232" s="855"/>
    </row>
    <row r="233" spans="2:8">
      <c r="B233" s="859"/>
      <c r="C233" s="855"/>
      <c r="D233" s="855"/>
      <c r="E233" s="855"/>
      <c r="F233" s="855"/>
      <c r="G233" s="855"/>
      <c r="H233" s="855"/>
    </row>
    <row r="234" spans="2:8">
      <c r="B234" s="859"/>
      <c r="C234" s="855"/>
      <c r="D234" s="855"/>
      <c r="E234" s="855"/>
      <c r="F234" s="855"/>
      <c r="G234" s="855"/>
      <c r="H234" s="855"/>
    </row>
    <row r="235" spans="2:8">
      <c r="B235" s="859"/>
      <c r="C235" s="855"/>
      <c r="D235" s="855"/>
      <c r="E235" s="855"/>
      <c r="F235" s="855"/>
      <c r="G235" s="855"/>
      <c r="H235" s="855"/>
    </row>
    <row r="236" spans="2:8">
      <c r="B236" s="859"/>
      <c r="C236" s="855"/>
      <c r="D236" s="855"/>
      <c r="E236" s="855"/>
      <c r="F236" s="855"/>
      <c r="G236" s="855"/>
      <c r="H236" s="855"/>
    </row>
    <row r="237" spans="2:8">
      <c r="B237" s="859"/>
      <c r="C237" s="855"/>
      <c r="D237" s="855"/>
      <c r="E237" s="855"/>
      <c r="F237" s="855"/>
      <c r="G237" s="855"/>
      <c r="H237" s="855"/>
    </row>
    <row r="238" spans="2:8">
      <c r="B238" s="859"/>
      <c r="C238" s="855"/>
      <c r="D238" s="855"/>
      <c r="E238" s="855"/>
      <c r="F238" s="855"/>
      <c r="G238" s="855"/>
      <c r="H238" s="855"/>
    </row>
    <row r="239" spans="2:8">
      <c r="B239" s="859"/>
      <c r="C239" s="855"/>
      <c r="D239" s="855"/>
      <c r="E239" s="855"/>
      <c r="F239" s="855"/>
      <c r="G239" s="855"/>
      <c r="H239" s="855"/>
    </row>
    <row r="240" spans="2:8">
      <c r="B240" s="859"/>
      <c r="C240" s="855"/>
      <c r="D240" s="855"/>
      <c r="E240" s="855"/>
      <c r="F240" s="855"/>
      <c r="G240" s="855"/>
      <c r="H240" s="855"/>
    </row>
    <row r="241" spans="2:8">
      <c r="B241" s="859"/>
      <c r="C241" s="855"/>
      <c r="D241" s="855"/>
      <c r="E241" s="855"/>
      <c r="F241" s="855"/>
      <c r="G241" s="855"/>
      <c r="H241" s="855"/>
    </row>
    <row r="242" spans="2:8">
      <c r="B242" s="859"/>
      <c r="C242" s="855"/>
      <c r="D242" s="855"/>
      <c r="E242" s="855"/>
      <c r="F242" s="855"/>
      <c r="G242" s="855"/>
      <c r="H242" s="855"/>
    </row>
    <row r="243" spans="2:8">
      <c r="B243" s="859"/>
      <c r="C243" s="855"/>
      <c r="D243" s="855"/>
      <c r="E243" s="855"/>
      <c r="F243" s="855"/>
      <c r="G243" s="855"/>
      <c r="H243" s="855"/>
    </row>
    <row r="244" spans="2:8">
      <c r="B244" s="859"/>
      <c r="C244" s="855"/>
      <c r="D244" s="855"/>
      <c r="E244" s="855"/>
      <c r="F244" s="855"/>
      <c r="G244" s="855"/>
      <c r="H244" s="855"/>
    </row>
    <row r="245" spans="2:8">
      <c r="B245" s="859"/>
      <c r="C245" s="855"/>
      <c r="D245" s="855"/>
      <c r="E245" s="855"/>
      <c r="F245" s="855"/>
      <c r="G245" s="855"/>
      <c r="H245" s="855"/>
    </row>
    <row r="246" spans="2:8">
      <c r="B246" s="859"/>
      <c r="C246" s="855"/>
      <c r="D246" s="855"/>
      <c r="E246" s="855"/>
      <c r="F246" s="855"/>
      <c r="G246" s="855"/>
      <c r="H246" s="855"/>
    </row>
    <row r="247" spans="2:8">
      <c r="B247" s="859"/>
      <c r="C247" s="855"/>
      <c r="D247" s="855"/>
      <c r="E247" s="855"/>
      <c r="F247" s="855"/>
      <c r="G247" s="855"/>
      <c r="H247" s="855"/>
    </row>
    <row r="248" spans="2:8">
      <c r="B248" s="859"/>
      <c r="C248" s="855"/>
      <c r="D248" s="855"/>
      <c r="E248" s="855"/>
      <c r="F248" s="855"/>
      <c r="G248" s="855"/>
      <c r="H248" s="855"/>
    </row>
    <row r="249" spans="2:8">
      <c r="B249" s="859"/>
      <c r="C249" s="855"/>
      <c r="D249" s="855"/>
      <c r="E249" s="855"/>
      <c r="F249" s="855"/>
      <c r="G249" s="855"/>
      <c r="H249" s="855"/>
    </row>
    <row r="250" spans="2:8">
      <c r="B250" s="859"/>
      <c r="C250" s="855"/>
      <c r="D250" s="855"/>
      <c r="E250" s="855"/>
      <c r="F250" s="855"/>
      <c r="G250" s="855"/>
      <c r="H250" s="855"/>
    </row>
    <row r="251" spans="2:8">
      <c r="B251" s="859"/>
      <c r="C251" s="855"/>
      <c r="D251" s="855"/>
      <c r="E251" s="855"/>
      <c r="F251" s="855"/>
      <c r="G251" s="855"/>
      <c r="H251" s="855"/>
    </row>
    <row r="252" spans="2:8">
      <c r="B252" s="859"/>
      <c r="C252" s="855"/>
      <c r="D252" s="855"/>
      <c r="E252" s="855"/>
      <c r="F252" s="855"/>
      <c r="G252" s="855"/>
      <c r="H252" s="855"/>
    </row>
    <row r="253" spans="2:8">
      <c r="B253" s="859"/>
      <c r="C253" s="855"/>
      <c r="D253" s="855"/>
      <c r="E253" s="855"/>
      <c r="F253" s="855"/>
      <c r="G253" s="855"/>
      <c r="H253" s="855"/>
    </row>
    <row r="254" spans="2:8">
      <c r="B254" s="859"/>
      <c r="C254" s="855"/>
      <c r="D254" s="855"/>
      <c r="E254" s="855"/>
      <c r="F254" s="855"/>
      <c r="G254" s="855"/>
      <c r="H254" s="855"/>
    </row>
    <row r="255" spans="2:8">
      <c r="B255" s="859"/>
      <c r="C255" s="855"/>
      <c r="D255" s="855"/>
      <c r="E255" s="855"/>
      <c r="F255" s="855"/>
      <c r="G255" s="855"/>
      <c r="H255" s="855"/>
    </row>
    <row r="256" spans="2:8">
      <c r="B256" s="859"/>
      <c r="C256" s="855"/>
      <c r="D256" s="855"/>
      <c r="E256" s="855"/>
      <c r="F256" s="855"/>
      <c r="G256" s="855"/>
      <c r="H256" s="855"/>
    </row>
    <row r="257" spans="2:8">
      <c r="B257" s="859"/>
      <c r="C257" s="855"/>
      <c r="D257" s="855"/>
      <c r="E257" s="855"/>
      <c r="F257" s="855"/>
      <c r="G257" s="855"/>
      <c r="H257" s="855"/>
    </row>
    <row r="258" spans="2:8">
      <c r="B258" s="859"/>
      <c r="C258" s="855"/>
      <c r="D258" s="855"/>
      <c r="E258" s="855"/>
      <c r="F258" s="855"/>
      <c r="G258" s="855"/>
      <c r="H258" s="855"/>
    </row>
    <row r="259" spans="2:8">
      <c r="B259" s="859"/>
      <c r="C259" s="855"/>
      <c r="D259" s="855"/>
      <c r="E259" s="855"/>
      <c r="F259" s="855"/>
      <c r="G259" s="855"/>
      <c r="H259" s="855"/>
    </row>
    <row r="260" spans="2:8">
      <c r="B260" s="859"/>
      <c r="C260" s="855"/>
      <c r="D260" s="855"/>
      <c r="E260" s="855"/>
      <c r="F260" s="855"/>
      <c r="G260" s="855"/>
      <c r="H260" s="855"/>
    </row>
    <row r="261" spans="2:8">
      <c r="B261" s="859"/>
      <c r="C261" s="855"/>
      <c r="D261" s="855"/>
      <c r="E261" s="855"/>
      <c r="F261" s="855"/>
      <c r="G261" s="855"/>
      <c r="H261" s="855"/>
    </row>
    <row r="262" spans="2:8">
      <c r="B262" s="859"/>
      <c r="C262" s="855"/>
      <c r="D262" s="855"/>
      <c r="E262" s="855"/>
      <c r="F262" s="855"/>
      <c r="G262" s="855"/>
      <c r="H262" s="855"/>
    </row>
    <row r="263" spans="2:8">
      <c r="B263" s="859"/>
      <c r="C263" s="855"/>
      <c r="D263" s="855"/>
      <c r="E263" s="855"/>
      <c r="F263" s="855"/>
      <c r="G263" s="855"/>
      <c r="H263" s="855"/>
    </row>
    <row r="264" spans="2:8">
      <c r="B264" s="859"/>
      <c r="C264" s="855"/>
      <c r="D264" s="855"/>
      <c r="E264" s="855"/>
      <c r="F264" s="855"/>
      <c r="G264" s="855"/>
      <c r="H264" s="855"/>
    </row>
    <row r="265" spans="2:8">
      <c r="B265" s="859"/>
      <c r="C265" s="855"/>
      <c r="D265" s="855"/>
      <c r="E265" s="855"/>
      <c r="F265" s="855"/>
      <c r="G265" s="855"/>
      <c r="H265" s="855"/>
    </row>
    <row r="266" spans="2:8">
      <c r="B266" s="859"/>
      <c r="C266" s="855"/>
      <c r="D266" s="855"/>
      <c r="E266" s="855"/>
      <c r="F266" s="855"/>
      <c r="G266" s="855"/>
      <c r="H266" s="855"/>
    </row>
    <row r="267" spans="2:8">
      <c r="B267" s="859"/>
      <c r="C267" s="855"/>
      <c r="D267" s="855"/>
      <c r="E267" s="855"/>
      <c r="F267" s="855"/>
      <c r="G267" s="855"/>
      <c r="H267" s="855"/>
    </row>
    <row r="268" spans="2:8">
      <c r="B268" s="859"/>
      <c r="C268" s="855"/>
      <c r="D268" s="855"/>
      <c r="E268" s="855"/>
      <c r="F268" s="855"/>
      <c r="G268" s="855"/>
      <c r="H268" s="855"/>
    </row>
    <row r="269" spans="2:8">
      <c r="B269" s="859"/>
      <c r="C269" s="855"/>
      <c r="D269" s="855"/>
      <c r="E269" s="855"/>
      <c r="F269" s="855"/>
      <c r="G269" s="855"/>
      <c r="H269" s="855"/>
    </row>
    <row r="270" spans="2:8">
      <c r="B270" s="859"/>
      <c r="C270" s="855"/>
      <c r="D270" s="855"/>
      <c r="E270" s="855"/>
      <c r="F270" s="855"/>
      <c r="G270" s="855"/>
      <c r="H270" s="855"/>
    </row>
    <row r="271" spans="2:8">
      <c r="B271" s="859"/>
      <c r="C271" s="855"/>
      <c r="D271" s="855"/>
      <c r="E271" s="855"/>
      <c r="F271" s="855"/>
      <c r="G271" s="855"/>
      <c r="H271" s="855"/>
    </row>
    <row r="272" spans="2:8">
      <c r="B272" s="859"/>
      <c r="C272" s="855"/>
      <c r="D272" s="855"/>
      <c r="E272" s="855"/>
      <c r="F272" s="855"/>
      <c r="G272" s="855"/>
      <c r="H272" s="855"/>
    </row>
    <row r="273" spans="2:8">
      <c r="B273" s="859"/>
      <c r="C273" s="855"/>
      <c r="D273" s="855"/>
      <c r="E273" s="855"/>
      <c r="F273" s="855"/>
      <c r="G273" s="855"/>
      <c r="H273" s="855"/>
    </row>
    <row r="274" spans="2:8">
      <c r="B274" s="859"/>
      <c r="C274" s="855"/>
      <c r="D274" s="855"/>
      <c r="E274" s="855"/>
      <c r="F274" s="855"/>
      <c r="G274" s="855"/>
      <c r="H274" s="855"/>
    </row>
    <row r="275" spans="2:8">
      <c r="B275" s="859"/>
      <c r="C275" s="855"/>
      <c r="D275" s="855"/>
      <c r="E275" s="855"/>
      <c r="F275" s="855"/>
      <c r="G275" s="855"/>
      <c r="H275" s="855"/>
    </row>
    <row r="276" spans="2:8">
      <c r="B276" s="859"/>
      <c r="C276" s="855"/>
      <c r="D276" s="855"/>
      <c r="E276" s="855"/>
      <c r="F276" s="855"/>
      <c r="G276" s="855"/>
      <c r="H276" s="855"/>
    </row>
    <row r="277" spans="2:8">
      <c r="B277" s="859"/>
      <c r="C277" s="855"/>
      <c r="D277" s="855"/>
      <c r="E277" s="855"/>
      <c r="F277" s="855"/>
      <c r="G277" s="855"/>
      <c r="H277" s="855"/>
    </row>
    <row r="278" spans="2:8">
      <c r="B278" s="859"/>
      <c r="C278" s="855"/>
      <c r="D278" s="855"/>
      <c r="E278" s="855"/>
      <c r="F278" s="855"/>
      <c r="G278" s="855"/>
      <c r="H278" s="855"/>
    </row>
    <row r="279" spans="2:8">
      <c r="B279" s="859"/>
      <c r="C279" s="855"/>
      <c r="D279" s="855"/>
      <c r="E279" s="855"/>
      <c r="F279" s="855"/>
      <c r="G279" s="855"/>
      <c r="H279" s="855"/>
    </row>
    <row r="280" spans="2:8">
      <c r="B280" s="859"/>
      <c r="C280" s="855"/>
      <c r="D280" s="855"/>
      <c r="E280" s="855"/>
      <c r="F280" s="855"/>
      <c r="G280" s="855"/>
      <c r="H280" s="855"/>
    </row>
    <row r="281" spans="2:8">
      <c r="B281" s="859"/>
      <c r="C281" s="855"/>
      <c r="D281" s="855"/>
      <c r="E281" s="855"/>
      <c r="F281" s="855"/>
      <c r="G281" s="855"/>
      <c r="H281" s="855"/>
    </row>
    <row r="282" spans="2:8">
      <c r="B282" s="859"/>
      <c r="C282" s="855"/>
      <c r="D282" s="855"/>
      <c r="E282" s="855"/>
      <c r="F282" s="855"/>
      <c r="G282" s="855"/>
      <c r="H282" s="855"/>
    </row>
    <row r="283" spans="2:8">
      <c r="B283" s="859"/>
      <c r="C283" s="855"/>
      <c r="D283" s="855"/>
      <c r="E283" s="855"/>
      <c r="F283" s="855"/>
      <c r="G283" s="855"/>
      <c r="H283" s="855"/>
    </row>
    <row r="284" spans="2:8">
      <c r="B284" s="859"/>
      <c r="C284" s="855"/>
      <c r="D284" s="855"/>
      <c r="E284" s="855"/>
      <c r="F284" s="855"/>
      <c r="G284" s="855"/>
      <c r="H284" s="855"/>
    </row>
    <row r="285" spans="2:8">
      <c r="B285" s="859"/>
      <c r="C285" s="855"/>
      <c r="D285" s="855"/>
      <c r="E285" s="855"/>
      <c r="F285" s="855"/>
      <c r="G285" s="855"/>
      <c r="H285" s="855"/>
    </row>
    <row r="286" spans="2:8">
      <c r="B286" s="859"/>
      <c r="C286" s="855"/>
      <c r="D286" s="855"/>
      <c r="E286" s="855"/>
      <c r="F286" s="855"/>
      <c r="G286" s="855"/>
      <c r="H286" s="855"/>
    </row>
    <row r="287" spans="2:8">
      <c r="B287" s="859"/>
      <c r="C287" s="855"/>
      <c r="D287" s="855"/>
      <c r="E287" s="855"/>
      <c r="F287" s="855"/>
      <c r="G287" s="855"/>
      <c r="H287" s="855"/>
    </row>
    <row r="288" spans="2:8">
      <c r="B288" s="859"/>
      <c r="C288" s="855"/>
      <c r="D288" s="855"/>
      <c r="E288" s="855"/>
      <c r="F288" s="855"/>
      <c r="G288" s="855"/>
      <c r="H288" s="855"/>
    </row>
    <row r="289" spans="2:8">
      <c r="B289" s="859"/>
      <c r="C289" s="855"/>
      <c r="D289" s="855"/>
      <c r="E289" s="855"/>
      <c r="F289" s="855"/>
      <c r="G289" s="855"/>
      <c r="H289" s="855"/>
    </row>
    <row r="290" spans="2:8">
      <c r="B290" s="859"/>
      <c r="C290" s="855"/>
      <c r="D290" s="855"/>
      <c r="E290" s="855"/>
      <c r="F290" s="855"/>
      <c r="G290" s="855"/>
      <c r="H290" s="855"/>
    </row>
    <row r="291" spans="2:8">
      <c r="B291" s="859"/>
      <c r="C291" s="855"/>
      <c r="D291" s="855"/>
      <c r="E291" s="855"/>
      <c r="F291" s="855"/>
      <c r="G291" s="855"/>
      <c r="H291" s="855"/>
    </row>
    <row r="292" spans="2:8">
      <c r="B292" s="859"/>
      <c r="C292" s="855"/>
      <c r="D292" s="855"/>
      <c r="E292" s="855"/>
      <c r="F292" s="855"/>
      <c r="G292" s="855"/>
      <c r="H292" s="855"/>
    </row>
    <row r="293" spans="2:8">
      <c r="B293" s="859"/>
      <c r="C293" s="855"/>
      <c r="D293" s="855"/>
      <c r="E293" s="855"/>
      <c r="F293" s="855"/>
      <c r="G293" s="855"/>
      <c r="H293" s="855"/>
    </row>
    <row r="294" spans="2:8">
      <c r="B294" s="859"/>
      <c r="C294" s="855"/>
      <c r="D294" s="855"/>
      <c r="E294" s="855"/>
      <c r="F294" s="855"/>
      <c r="G294" s="855"/>
      <c r="H294" s="855"/>
    </row>
    <row r="295" spans="2:8">
      <c r="B295" s="859"/>
      <c r="C295" s="855"/>
      <c r="D295" s="855"/>
      <c r="E295" s="855"/>
      <c r="F295" s="855"/>
      <c r="G295" s="855"/>
      <c r="H295" s="855"/>
    </row>
    <row r="296" spans="2:8">
      <c r="B296" s="859"/>
      <c r="C296" s="855"/>
      <c r="D296" s="855"/>
      <c r="E296" s="855"/>
      <c r="F296" s="855"/>
      <c r="G296" s="855"/>
      <c r="H296" s="855"/>
    </row>
    <row r="297" spans="2:8">
      <c r="B297" s="859"/>
      <c r="C297" s="855"/>
      <c r="D297" s="855"/>
      <c r="E297" s="855"/>
      <c r="F297" s="855"/>
      <c r="G297" s="855"/>
      <c r="H297" s="855"/>
    </row>
    <row r="298" spans="2:8">
      <c r="B298" s="859"/>
      <c r="C298" s="855"/>
      <c r="D298" s="855"/>
      <c r="E298" s="855"/>
      <c r="F298" s="855"/>
      <c r="G298" s="855"/>
      <c r="H298" s="855"/>
    </row>
    <row r="299" spans="2:8">
      <c r="B299" s="859"/>
      <c r="C299" s="855"/>
      <c r="D299" s="855"/>
      <c r="E299" s="855"/>
      <c r="F299" s="855"/>
      <c r="G299" s="855"/>
      <c r="H299" s="855"/>
    </row>
    <row r="300" spans="2:8">
      <c r="B300" s="859"/>
      <c r="C300" s="855"/>
      <c r="D300" s="855"/>
      <c r="E300" s="855"/>
      <c r="F300" s="855"/>
      <c r="G300" s="855"/>
      <c r="H300" s="855"/>
    </row>
    <row r="301" spans="2:8">
      <c r="B301" s="859"/>
      <c r="C301" s="855"/>
      <c r="D301" s="855"/>
      <c r="E301" s="855"/>
      <c r="F301" s="855"/>
      <c r="G301" s="855"/>
      <c r="H301" s="855"/>
    </row>
    <row r="302" spans="2:8">
      <c r="B302" s="859"/>
      <c r="C302" s="855"/>
      <c r="D302" s="855"/>
      <c r="E302" s="855"/>
      <c r="F302" s="855"/>
      <c r="G302" s="855"/>
      <c r="H302" s="855"/>
    </row>
    <row r="303" spans="2:8">
      <c r="B303" s="859"/>
      <c r="C303" s="855"/>
      <c r="D303" s="855"/>
      <c r="E303" s="855"/>
      <c r="F303" s="855"/>
      <c r="G303" s="855"/>
      <c r="H303" s="855"/>
    </row>
    <row r="304" spans="2:8">
      <c r="B304" s="859"/>
      <c r="C304" s="855"/>
      <c r="D304" s="855"/>
      <c r="E304" s="855"/>
      <c r="F304" s="855"/>
      <c r="G304" s="855"/>
      <c r="H304" s="855"/>
    </row>
    <row r="305" spans="2:8">
      <c r="B305" s="859"/>
      <c r="C305" s="855"/>
      <c r="D305" s="855"/>
      <c r="E305" s="855"/>
      <c r="F305" s="855"/>
      <c r="G305" s="855"/>
      <c r="H305" s="855"/>
    </row>
    <row r="306" spans="2:8">
      <c r="B306" s="859"/>
      <c r="C306" s="855"/>
      <c r="D306" s="855"/>
      <c r="E306" s="855"/>
      <c r="F306" s="855"/>
      <c r="G306" s="855"/>
      <c r="H306" s="855"/>
    </row>
    <row r="307" spans="2:8">
      <c r="B307" s="859"/>
      <c r="C307" s="855"/>
      <c r="D307" s="855"/>
      <c r="E307" s="855"/>
      <c r="F307" s="855"/>
      <c r="G307" s="855"/>
      <c r="H307" s="855"/>
    </row>
    <row r="308" spans="2:8">
      <c r="B308" s="859"/>
      <c r="C308" s="855"/>
      <c r="D308" s="855"/>
      <c r="E308" s="855"/>
      <c r="F308" s="855"/>
      <c r="G308" s="855"/>
      <c r="H308" s="855"/>
    </row>
    <row r="309" spans="2:8">
      <c r="B309" s="859"/>
      <c r="C309" s="855"/>
      <c r="D309" s="855"/>
      <c r="E309" s="855"/>
      <c r="F309" s="855"/>
      <c r="G309" s="855"/>
      <c r="H309" s="855"/>
    </row>
    <row r="310" spans="2:8">
      <c r="B310" s="859"/>
      <c r="C310" s="855"/>
      <c r="D310" s="855"/>
      <c r="E310" s="855"/>
      <c r="F310" s="855"/>
      <c r="G310" s="855"/>
      <c r="H310" s="855"/>
    </row>
    <row r="311" spans="2:8">
      <c r="B311" s="859"/>
      <c r="C311" s="855"/>
      <c r="D311" s="855"/>
      <c r="E311" s="855"/>
      <c r="F311" s="855"/>
      <c r="G311" s="855"/>
      <c r="H311" s="855"/>
    </row>
    <row r="312" spans="2:8">
      <c r="B312" s="859"/>
      <c r="C312" s="855"/>
      <c r="D312" s="855"/>
      <c r="E312" s="855"/>
      <c r="F312" s="855"/>
      <c r="G312" s="855"/>
      <c r="H312" s="855"/>
    </row>
    <row r="313" spans="2:8">
      <c r="B313" s="859"/>
      <c r="C313" s="855"/>
      <c r="D313" s="855"/>
      <c r="E313" s="855"/>
      <c r="F313" s="855"/>
      <c r="G313" s="855"/>
      <c r="H313" s="855"/>
    </row>
    <row r="314" spans="2:8">
      <c r="B314" s="859"/>
      <c r="C314" s="855"/>
      <c r="D314" s="855"/>
      <c r="E314" s="855"/>
      <c r="F314" s="855"/>
      <c r="G314" s="855"/>
      <c r="H314" s="855"/>
    </row>
    <row r="315" spans="2:8">
      <c r="B315" s="859"/>
      <c r="C315" s="855"/>
      <c r="D315" s="855"/>
      <c r="E315" s="855"/>
      <c r="F315" s="855"/>
      <c r="G315" s="855"/>
      <c r="H315" s="855"/>
    </row>
    <row r="316" spans="2:8">
      <c r="B316" s="859"/>
      <c r="C316" s="855"/>
      <c r="D316" s="855"/>
      <c r="E316" s="855"/>
      <c r="F316" s="855"/>
      <c r="G316" s="855"/>
      <c r="H316" s="855"/>
    </row>
    <row r="317" spans="2:8">
      <c r="B317" s="859"/>
      <c r="C317" s="855"/>
      <c r="D317" s="855"/>
      <c r="E317" s="855"/>
      <c r="F317" s="855"/>
      <c r="G317" s="855"/>
      <c r="H317" s="855"/>
    </row>
    <row r="318" spans="2:8">
      <c r="B318" s="859"/>
      <c r="C318" s="855"/>
      <c r="D318" s="855"/>
      <c r="E318" s="855"/>
      <c r="F318" s="855"/>
      <c r="G318" s="855"/>
      <c r="H318" s="855"/>
    </row>
    <row r="319" spans="2:8">
      <c r="B319" s="859"/>
      <c r="C319" s="855"/>
      <c r="D319" s="855"/>
      <c r="E319" s="855"/>
      <c r="F319" s="855"/>
      <c r="G319" s="855"/>
      <c r="H319" s="855"/>
    </row>
    <row r="320" spans="2:8">
      <c r="B320" s="859"/>
      <c r="C320" s="855"/>
      <c r="D320" s="855"/>
      <c r="E320" s="855"/>
      <c r="F320" s="855"/>
      <c r="G320" s="855"/>
      <c r="H320" s="855"/>
    </row>
    <row r="321" spans="2:8">
      <c r="B321" s="859"/>
      <c r="C321" s="855"/>
      <c r="D321" s="855"/>
      <c r="E321" s="855"/>
      <c r="F321" s="855"/>
      <c r="G321" s="855"/>
      <c r="H321" s="855"/>
    </row>
    <row r="322" spans="2:8">
      <c r="B322" s="859"/>
      <c r="C322" s="855"/>
      <c r="D322" s="855"/>
      <c r="E322" s="855"/>
      <c r="F322" s="855"/>
      <c r="G322" s="855"/>
      <c r="H322" s="855"/>
    </row>
    <row r="323" spans="2:8">
      <c r="B323" s="859"/>
      <c r="C323" s="855"/>
      <c r="D323" s="855"/>
      <c r="E323" s="855"/>
      <c r="F323" s="855"/>
      <c r="G323" s="855"/>
      <c r="H323" s="855"/>
    </row>
    <row r="324" spans="2:8">
      <c r="B324" s="859"/>
      <c r="C324" s="855"/>
      <c r="D324" s="855"/>
      <c r="E324" s="855"/>
      <c r="F324" s="855"/>
      <c r="G324" s="855"/>
      <c r="H324" s="855"/>
    </row>
    <row r="325" spans="2:8">
      <c r="B325" s="859"/>
      <c r="C325" s="855"/>
      <c r="D325" s="855"/>
      <c r="E325" s="855"/>
      <c r="F325" s="855"/>
      <c r="G325" s="855"/>
      <c r="H325" s="855"/>
    </row>
    <row r="326" spans="2:8">
      <c r="B326" s="859"/>
      <c r="C326" s="855"/>
      <c r="D326" s="855"/>
      <c r="E326" s="855"/>
      <c r="F326" s="855"/>
      <c r="G326" s="855"/>
      <c r="H326" s="855"/>
    </row>
    <row r="327" spans="2:8">
      <c r="B327" s="859"/>
      <c r="C327" s="855"/>
      <c r="D327" s="855"/>
      <c r="E327" s="855"/>
      <c r="F327" s="855"/>
      <c r="G327" s="855"/>
      <c r="H327" s="855"/>
    </row>
    <row r="328" spans="2:8">
      <c r="B328" s="859"/>
      <c r="C328" s="855"/>
      <c r="D328" s="855"/>
      <c r="E328" s="855"/>
      <c r="F328" s="855"/>
      <c r="G328" s="855"/>
      <c r="H328" s="855"/>
    </row>
    <row r="329" spans="2:8">
      <c r="B329" s="859"/>
      <c r="C329" s="855"/>
      <c r="D329" s="855"/>
      <c r="E329" s="855"/>
      <c r="F329" s="855"/>
      <c r="G329" s="855"/>
      <c r="H329" s="855"/>
    </row>
    <row r="330" spans="2:8">
      <c r="B330" s="859"/>
      <c r="C330" s="855"/>
      <c r="D330" s="855"/>
      <c r="E330" s="855"/>
      <c r="F330" s="855"/>
      <c r="G330" s="855"/>
      <c r="H330" s="855"/>
    </row>
    <row r="331" spans="2:8">
      <c r="B331" s="859"/>
      <c r="C331" s="855"/>
      <c r="D331" s="855"/>
      <c r="E331" s="855"/>
      <c r="F331" s="855"/>
      <c r="G331" s="855"/>
      <c r="H331" s="855"/>
    </row>
    <row r="332" spans="2:8">
      <c r="B332" s="859"/>
      <c r="C332" s="855"/>
      <c r="D332" s="855"/>
      <c r="E332" s="855"/>
      <c r="F332" s="855"/>
      <c r="G332" s="855"/>
      <c r="H332" s="855"/>
    </row>
    <row r="333" spans="2:8">
      <c r="B333" s="859"/>
      <c r="C333" s="855"/>
      <c r="D333" s="855"/>
      <c r="E333" s="855"/>
      <c r="F333" s="855"/>
      <c r="G333" s="855"/>
      <c r="H333" s="855"/>
    </row>
    <row r="334" spans="2:8">
      <c r="B334" s="859"/>
      <c r="C334" s="855"/>
      <c r="D334" s="855"/>
      <c r="E334" s="855"/>
      <c r="F334" s="855"/>
      <c r="G334" s="855"/>
      <c r="H334" s="855"/>
    </row>
    <row r="335" spans="2:8">
      <c r="B335" s="859"/>
      <c r="C335" s="855"/>
      <c r="D335" s="855"/>
      <c r="E335" s="855"/>
      <c r="F335" s="855"/>
      <c r="G335" s="855"/>
      <c r="H335" s="855"/>
    </row>
    <row r="336" spans="2:8">
      <c r="B336" s="859"/>
      <c r="C336" s="855"/>
      <c r="D336" s="855"/>
      <c r="E336" s="855"/>
      <c r="F336" s="855"/>
      <c r="G336" s="855"/>
      <c r="H336" s="855"/>
    </row>
    <row r="337" spans="2:8">
      <c r="B337" s="859"/>
      <c r="C337" s="855"/>
      <c r="D337" s="855"/>
      <c r="E337" s="855"/>
      <c r="F337" s="855"/>
      <c r="G337" s="855"/>
      <c r="H337" s="855"/>
    </row>
    <row r="338" spans="2:8">
      <c r="B338" s="859"/>
      <c r="C338" s="855"/>
      <c r="D338" s="855"/>
      <c r="E338" s="855"/>
      <c r="F338" s="855"/>
      <c r="G338" s="855"/>
      <c r="H338" s="855"/>
    </row>
    <row r="339" spans="2:8">
      <c r="B339" s="859"/>
      <c r="C339" s="855"/>
      <c r="D339" s="855"/>
      <c r="E339" s="855"/>
      <c r="F339" s="855"/>
      <c r="G339" s="855"/>
      <c r="H339" s="855"/>
    </row>
    <row r="340" spans="2:8">
      <c r="B340" s="859"/>
      <c r="C340" s="855"/>
      <c r="D340" s="855"/>
      <c r="E340" s="855"/>
      <c r="F340" s="855"/>
      <c r="G340" s="855"/>
      <c r="H340" s="855"/>
    </row>
    <row r="341" spans="2:8">
      <c r="B341" s="859"/>
      <c r="C341" s="855"/>
      <c r="D341" s="855"/>
      <c r="E341" s="855"/>
      <c r="F341" s="855"/>
      <c r="G341" s="855"/>
      <c r="H341" s="855"/>
    </row>
    <row r="342" spans="2:8">
      <c r="B342" s="859"/>
      <c r="C342" s="855"/>
      <c r="D342" s="855"/>
      <c r="E342" s="855"/>
      <c r="F342" s="855"/>
      <c r="G342" s="855"/>
      <c r="H342" s="855"/>
    </row>
    <row r="343" spans="2:8">
      <c r="B343" s="859"/>
      <c r="C343" s="855"/>
      <c r="D343" s="855"/>
      <c r="E343" s="855"/>
      <c r="F343" s="855"/>
      <c r="G343" s="855"/>
      <c r="H343" s="855"/>
    </row>
    <row r="344" spans="2:8">
      <c r="B344" s="859"/>
      <c r="C344" s="855"/>
      <c r="D344" s="855"/>
      <c r="E344" s="855"/>
      <c r="F344" s="855"/>
      <c r="G344" s="855"/>
      <c r="H344" s="855"/>
    </row>
    <row r="345" spans="2:8">
      <c r="B345" s="859"/>
      <c r="C345" s="855"/>
      <c r="D345" s="855"/>
      <c r="E345" s="855"/>
      <c r="F345" s="855"/>
      <c r="G345" s="855"/>
      <c r="H345" s="855"/>
    </row>
    <row r="346" spans="2:8">
      <c r="B346" s="859"/>
      <c r="C346" s="855"/>
      <c r="D346" s="855"/>
      <c r="E346" s="855"/>
      <c r="F346" s="855"/>
      <c r="G346" s="855"/>
      <c r="H346" s="855"/>
    </row>
    <row r="347" spans="2:8">
      <c r="B347" s="859"/>
      <c r="C347" s="855"/>
      <c r="D347" s="855"/>
      <c r="E347" s="855"/>
      <c r="F347" s="855"/>
      <c r="G347" s="855"/>
      <c r="H347" s="855"/>
    </row>
    <row r="348" spans="2:8">
      <c r="B348" s="859"/>
      <c r="C348" s="855"/>
      <c r="D348" s="855"/>
      <c r="E348" s="855"/>
      <c r="F348" s="855"/>
      <c r="G348" s="855"/>
      <c r="H348" s="855"/>
    </row>
    <row r="349" spans="2:8">
      <c r="B349" s="859"/>
      <c r="C349" s="855"/>
      <c r="D349" s="855"/>
      <c r="E349" s="855"/>
      <c r="F349" s="855"/>
      <c r="G349" s="855"/>
      <c r="H349" s="855"/>
    </row>
    <row r="350" spans="2:8">
      <c r="B350" s="859"/>
      <c r="C350" s="855"/>
      <c r="D350" s="855"/>
      <c r="E350" s="855"/>
      <c r="F350" s="855"/>
      <c r="G350" s="855"/>
      <c r="H350" s="855"/>
    </row>
    <row r="351" spans="2:8">
      <c r="B351" s="859"/>
      <c r="C351" s="855"/>
      <c r="D351" s="855"/>
      <c r="E351" s="855"/>
      <c r="F351" s="855"/>
      <c r="G351" s="855"/>
      <c r="H351" s="855"/>
    </row>
    <row r="352" spans="2:8">
      <c r="B352" s="859"/>
      <c r="C352" s="855"/>
      <c r="D352" s="855"/>
      <c r="E352" s="855"/>
      <c r="F352" s="855"/>
      <c r="G352" s="855"/>
      <c r="H352" s="855"/>
    </row>
    <row r="353" spans="2:8">
      <c r="B353" s="859"/>
      <c r="C353" s="855"/>
      <c r="D353" s="855"/>
      <c r="E353" s="855"/>
      <c r="F353" s="855"/>
      <c r="G353" s="855"/>
      <c r="H353" s="855"/>
    </row>
    <row r="354" spans="2:8">
      <c r="B354" s="859"/>
      <c r="C354" s="855"/>
      <c r="D354" s="855"/>
      <c r="E354" s="855"/>
      <c r="F354" s="855"/>
      <c r="G354" s="855"/>
      <c r="H354" s="855"/>
    </row>
    <row r="355" spans="2:8">
      <c r="B355" s="859"/>
      <c r="C355" s="855"/>
      <c r="D355" s="855"/>
      <c r="E355" s="855"/>
      <c r="F355" s="855"/>
      <c r="G355" s="855"/>
      <c r="H355" s="855"/>
    </row>
    <row r="356" spans="2:8">
      <c r="B356" s="859"/>
      <c r="C356" s="855"/>
      <c r="D356" s="855"/>
      <c r="E356" s="855"/>
      <c r="F356" s="855"/>
      <c r="G356" s="855"/>
      <c r="H356" s="855"/>
    </row>
    <row r="357" spans="2:8">
      <c r="B357" s="859"/>
      <c r="C357" s="855"/>
      <c r="D357" s="855"/>
      <c r="E357" s="855"/>
      <c r="F357" s="855"/>
      <c r="G357" s="855"/>
      <c r="H357" s="855"/>
    </row>
    <row r="358" spans="2:8">
      <c r="B358" s="859"/>
      <c r="C358" s="855"/>
      <c r="D358" s="855"/>
      <c r="E358" s="855"/>
      <c r="F358" s="855"/>
      <c r="G358" s="855"/>
      <c r="H358" s="855"/>
    </row>
    <row r="359" spans="2:8">
      <c r="B359" s="859"/>
      <c r="C359" s="855"/>
      <c r="D359" s="855"/>
      <c r="E359" s="855"/>
      <c r="F359" s="855"/>
      <c r="G359" s="855"/>
      <c r="H359" s="855"/>
    </row>
    <row r="360" spans="2:8">
      <c r="B360" s="859"/>
      <c r="C360" s="855"/>
      <c r="D360" s="855"/>
      <c r="E360" s="855"/>
      <c r="F360" s="855"/>
      <c r="G360" s="855"/>
      <c r="H360" s="855"/>
    </row>
    <row r="361" spans="2:8">
      <c r="B361" s="859"/>
      <c r="C361" s="855"/>
      <c r="D361" s="855"/>
      <c r="E361" s="855"/>
      <c r="F361" s="855"/>
      <c r="G361" s="855"/>
      <c r="H361" s="855"/>
    </row>
    <row r="362" spans="2:8">
      <c r="B362" s="859"/>
      <c r="C362" s="855"/>
      <c r="D362" s="855"/>
      <c r="E362" s="855"/>
      <c r="F362" s="855"/>
      <c r="G362" s="855"/>
      <c r="H362" s="855"/>
    </row>
    <row r="363" spans="2:8">
      <c r="B363" s="859"/>
      <c r="C363" s="855"/>
      <c r="D363" s="855"/>
      <c r="E363" s="855"/>
      <c r="F363" s="855"/>
      <c r="G363" s="855"/>
      <c r="H363" s="855"/>
    </row>
    <row r="364" spans="2:8">
      <c r="B364" s="859"/>
      <c r="C364" s="855"/>
      <c r="D364" s="855"/>
      <c r="E364" s="855"/>
      <c r="F364" s="855"/>
      <c r="G364" s="855"/>
      <c r="H364" s="855"/>
    </row>
    <row r="365" spans="2:8">
      <c r="B365" s="859"/>
      <c r="C365" s="855"/>
      <c r="D365" s="855"/>
      <c r="E365" s="855"/>
      <c r="F365" s="855"/>
      <c r="G365" s="855"/>
      <c r="H365" s="855"/>
    </row>
    <row r="366" spans="2:8">
      <c r="B366" s="859"/>
      <c r="C366" s="855"/>
      <c r="D366" s="855"/>
      <c r="E366" s="855"/>
      <c r="F366" s="855"/>
      <c r="G366" s="855"/>
      <c r="H366" s="855"/>
    </row>
    <row r="367" spans="2:8">
      <c r="B367" s="859"/>
      <c r="C367" s="855"/>
      <c r="D367" s="855"/>
      <c r="E367" s="855"/>
      <c r="F367" s="855"/>
      <c r="G367" s="855"/>
      <c r="H367" s="855"/>
    </row>
    <row r="368" spans="2:8">
      <c r="B368" s="859"/>
      <c r="C368" s="855"/>
      <c r="D368" s="855"/>
      <c r="E368" s="855"/>
      <c r="F368" s="855"/>
      <c r="G368" s="855"/>
      <c r="H368" s="855"/>
    </row>
    <row r="369" spans="2:8">
      <c r="B369" s="859"/>
      <c r="C369" s="855"/>
      <c r="D369" s="855"/>
      <c r="E369" s="855"/>
      <c r="F369" s="855"/>
      <c r="G369" s="855"/>
      <c r="H369" s="855"/>
    </row>
    <row r="370" spans="2:8">
      <c r="B370" s="859"/>
      <c r="C370" s="855"/>
      <c r="D370" s="855"/>
      <c r="E370" s="855"/>
      <c r="F370" s="855"/>
      <c r="G370" s="855"/>
      <c r="H370" s="855"/>
    </row>
    <row r="371" spans="2:8">
      <c r="B371" s="859"/>
      <c r="C371" s="855"/>
      <c r="D371" s="855"/>
      <c r="E371" s="855"/>
      <c r="F371" s="855"/>
      <c r="G371" s="855"/>
      <c r="H371" s="855"/>
    </row>
    <row r="372" spans="2:8">
      <c r="B372" s="859"/>
      <c r="C372" s="855"/>
      <c r="D372" s="855"/>
      <c r="E372" s="855"/>
      <c r="F372" s="855"/>
      <c r="G372" s="855"/>
      <c r="H372" s="855"/>
    </row>
    <row r="373" spans="2:8">
      <c r="B373" s="859"/>
      <c r="C373" s="855"/>
      <c r="D373" s="855"/>
      <c r="E373" s="855"/>
      <c r="F373" s="855"/>
      <c r="G373" s="855"/>
      <c r="H373" s="855"/>
    </row>
    <row r="374" spans="2:8">
      <c r="B374" s="859"/>
      <c r="C374" s="855"/>
      <c r="D374" s="855"/>
      <c r="E374" s="855"/>
      <c r="F374" s="855"/>
      <c r="G374" s="855"/>
      <c r="H374" s="855"/>
    </row>
    <row r="375" spans="2:8">
      <c r="B375" s="859"/>
      <c r="C375" s="855"/>
      <c r="D375" s="855"/>
      <c r="E375" s="855"/>
      <c r="F375" s="855"/>
      <c r="G375" s="855"/>
      <c r="H375" s="855"/>
    </row>
    <row r="376" spans="2:8">
      <c r="B376" s="859"/>
      <c r="C376" s="855"/>
      <c r="D376" s="855"/>
      <c r="E376" s="855"/>
      <c r="F376" s="855"/>
      <c r="G376" s="855"/>
      <c r="H376" s="855"/>
    </row>
    <row r="377" spans="2:8">
      <c r="B377" s="859"/>
      <c r="C377" s="855"/>
      <c r="D377" s="855"/>
      <c r="E377" s="855"/>
      <c r="F377" s="855"/>
      <c r="G377" s="855"/>
      <c r="H377" s="855"/>
    </row>
    <row r="378" spans="2:8">
      <c r="B378" s="859"/>
      <c r="C378" s="855"/>
      <c r="D378" s="855"/>
      <c r="E378" s="855"/>
      <c r="F378" s="855"/>
      <c r="G378" s="855"/>
      <c r="H378" s="855"/>
    </row>
    <row r="379" spans="2:8">
      <c r="B379" s="859"/>
      <c r="C379" s="855"/>
      <c r="D379" s="855"/>
      <c r="E379" s="855"/>
      <c r="F379" s="855"/>
      <c r="G379" s="855"/>
      <c r="H379" s="855"/>
    </row>
    <row r="380" spans="2:8">
      <c r="B380" s="859"/>
      <c r="C380" s="855"/>
      <c r="D380" s="855"/>
      <c r="E380" s="855"/>
      <c r="F380" s="855"/>
      <c r="G380" s="855"/>
      <c r="H380" s="855"/>
    </row>
    <row r="381" spans="2:8">
      <c r="B381" s="859"/>
      <c r="C381" s="855"/>
      <c r="D381" s="855"/>
      <c r="E381" s="855"/>
      <c r="F381" s="855"/>
      <c r="G381" s="855"/>
      <c r="H381" s="855"/>
    </row>
    <row r="382" spans="2:8">
      <c r="B382" s="859"/>
      <c r="C382" s="855"/>
      <c r="D382" s="855"/>
      <c r="E382" s="855"/>
      <c r="F382" s="855"/>
      <c r="G382" s="855"/>
      <c r="H382" s="855"/>
    </row>
    <row r="383" spans="2:8">
      <c r="B383" s="859"/>
      <c r="C383" s="855"/>
      <c r="D383" s="855"/>
      <c r="E383" s="855"/>
      <c r="F383" s="855"/>
      <c r="G383" s="855"/>
      <c r="H383" s="855"/>
    </row>
    <row r="384" spans="2:8">
      <c r="B384" s="859"/>
      <c r="C384" s="855"/>
      <c r="D384" s="855"/>
      <c r="E384" s="855"/>
      <c r="F384" s="855"/>
      <c r="G384" s="855"/>
      <c r="H384" s="855"/>
    </row>
    <row r="385" spans="2:8">
      <c r="B385" s="859"/>
      <c r="C385" s="855"/>
      <c r="D385" s="855"/>
      <c r="E385" s="855"/>
      <c r="F385" s="855"/>
      <c r="G385" s="855"/>
      <c r="H385" s="855"/>
    </row>
    <row r="386" spans="2:8">
      <c r="B386" s="859"/>
      <c r="C386" s="855"/>
      <c r="D386" s="855"/>
      <c r="E386" s="855"/>
      <c r="F386" s="855"/>
      <c r="G386" s="855"/>
      <c r="H386" s="855"/>
    </row>
    <row r="387" spans="2:8">
      <c r="B387" s="859"/>
      <c r="C387" s="855"/>
      <c r="D387" s="855"/>
      <c r="E387" s="855"/>
      <c r="F387" s="855"/>
      <c r="G387" s="855"/>
      <c r="H387" s="855"/>
    </row>
    <row r="388" spans="2:8">
      <c r="B388" s="859"/>
      <c r="C388" s="855"/>
      <c r="D388" s="855"/>
      <c r="E388" s="855"/>
      <c r="F388" s="855"/>
      <c r="G388" s="855"/>
      <c r="H388" s="855"/>
    </row>
    <row r="389" spans="2:8">
      <c r="B389" s="859"/>
      <c r="C389" s="855"/>
      <c r="D389" s="855"/>
      <c r="E389" s="855"/>
      <c r="F389" s="855"/>
      <c r="G389" s="855"/>
      <c r="H389" s="855"/>
    </row>
    <row r="390" spans="2:8">
      <c r="B390" s="859"/>
      <c r="C390" s="855"/>
      <c r="D390" s="855"/>
      <c r="E390" s="855"/>
      <c r="F390" s="855"/>
      <c r="G390" s="855"/>
      <c r="H390" s="855"/>
    </row>
    <row r="391" spans="2:8">
      <c r="B391" s="859"/>
      <c r="C391" s="855"/>
      <c r="D391" s="855"/>
      <c r="E391" s="855"/>
      <c r="F391" s="855"/>
      <c r="G391" s="855"/>
      <c r="H391" s="855"/>
    </row>
    <row r="392" spans="2:8">
      <c r="B392" s="859"/>
      <c r="C392" s="855"/>
      <c r="D392" s="855"/>
      <c r="E392" s="855"/>
      <c r="F392" s="855"/>
      <c r="G392" s="855"/>
      <c r="H392" s="855"/>
    </row>
    <row r="393" spans="2:8">
      <c r="B393" s="859"/>
      <c r="C393" s="855"/>
      <c r="D393" s="855"/>
      <c r="E393" s="855"/>
      <c r="F393" s="855"/>
      <c r="G393" s="855"/>
      <c r="H393" s="855"/>
    </row>
    <row r="394" spans="2:8">
      <c r="B394" s="859"/>
      <c r="C394" s="855"/>
      <c r="D394" s="855"/>
      <c r="E394" s="855"/>
      <c r="F394" s="855"/>
      <c r="G394" s="855"/>
      <c r="H394" s="855"/>
    </row>
    <row r="395" spans="2:8">
      <c r="B395" s="859"/>
      <c r="C395" s="855"/>
      <c r="D395" s="855"/>
      <c r="E395" s="855"/>
      <c r="F395" s="855"/>
      <c r="G395" s="855"/>
      <c r="H395" s="855"/>
    </row>
    <row r="396" spans="2:8">
      <c r="B396" s="859"/>
      <c r="C396" s="855"/>
      <c r="D396" s="855"/>
      <c r="E396" s="855"/>
      <c r="F396" s="855"/>
      <c r="G396" s="855"/>
      <c r="H396" s="855"/>
    </row>
    <row r="397" spans="2:8">
      <c r="B397" s="859"/>
      <c r="C397" s="855"/>
      <c r="D397" s="855"/>
      <c r="E397" s="855"/>
      <c r="F397" s="855"/>
      <c r="G397" s="855"/>
      <c r="H397" s="855"/>
    </row>
    <row r="398" spans="2:8">
      <c r="B398" s="859"/>
      <c r="C398" s="855"/>
      <c r="D398" s="855"/>
      <c r="E398" s="855"/>
      <c r="F398" s="855"/>
      <c r="G398" s="855"/>
      <c r="H398" s="855"/>
    </row>
    <row r="399" spans="2:8">
      <c r="B399" s="859"/>
      <c r="C399" s="855"/>
      <c r="D399" s="855"/>
      <c r="E399" s="855"/>
      <c r="F399" s="855"/>
      <c r="G399" s="855"/>
      <c r="H399" s="855"/>
    </row>
    <row r="400" spans="2:8">
      <c r="B400" s="859"/>
      <c r="C400" s="855"/>
      <c r="D400" s="855"/>
      <c r="E400" s="855"/>
      <c r="F400" s="855"/>
      <c r="G400" s="855"/>
      <c r="H400" s="855"/>
    </row>
    <row r="401" spans="2:8">
      <c r="B401" s="859"/>
      <c r="C401" s="855"/>
      <c r="D401" s="855"/>
      <c r="E401" s="855"/>
      <c r="F401" s="855"/>
      <c r="G401" s="855"/>
      <c r="H401" s="855"/>
    </row>
    <row r="402" spans="2:8">
      <c r="B402" s="859"/>
      <c r="C402" s="855"/>
      <c r="D402" s="855"/>
      <c r="E402" s="855"/>
      <c r="F402" s="855"/>
      <c r="G402" s="855"/>
      <c r="H402" s="855"/>
    </row>
    <row r="403" spans="2:8">
      <c r="B403" s="859"/>
      <c r="C403" s="855"/>
      <c r="D403" s="855"/>
      <c r="E403" s="855"/>
      <c r="F403" s="855"/>
      <c r="G403" s="855"/>
      <c r="H403" s="855"/>
    </row>
    <row r="404" spans="2:8">
      <c r="B404" s="859"/>
      <c r="C404" s="855"/>
      <c r="D404" s="855"/>
      <c r="E404" s="855"/>
      <c r="F404" s="855"/>
      <c r="G404" s="855"/>
      <c r="H404" s="855"/>
    </row>
    <row r="405" spans="2:8">
      <c r="B405" s="859"/>
      <c r="C405" s="855"/>
      <c r="D405" s="855"/>
      <c r="E405" s="855"/>
      <c r="F405" s="855"/>
      <c r="G405" s="855"/>
      <c r="H405" s="855"/>
    </row>
    <row r="406" spans="2:8">
      <c r="B406" s="859"/>
      <c r="C406" s="855"/>
      <c r="D406" s="855"/>
      <c r="E406" s="855"/>
      <c r="F406" s="855"/>
      <c r="G406" s="855"/>
      <c r="H406" s="855"/>
    </row>
    <row r="407" spans="2:8">
      <c r="B407" s="859"/>
      <c r="C407" s="855"/>
      <c r="D407" s="855"/>
      <c r="E407" s="855"/>
      <c r="F407" s="855"/>
      <c r="G407" s="855"/>
      <c r="H407" s="855"/>
    </row>
    <row r="408" spans="2:8">
      <c r="B408" s="859"/>
      <c r="C408" s="855"/>
      <c r="D408" s="855"/>
      <c r="E408" s="855"/>
      <c r="F408" s="855"/>
      <c r="G408" s="855"/>
      <c r="H408" s="855"/>
    </row>
    <row r="409" spans="2:8">
      <c r="B409" s="859"/>
      <c r="C409" s="855"/>
      <c r="D409" s="855"/>
      <c r="E409" s="855"/>
      <c r="F409" s="855"/>
      <c r="G409" s="855"/>
      <c r="H409" s="855"/>
    </row>
    <row r="410" spans="2:8">
      <c r="B410" s="859"/>
      <c r="C410" s="855"/>
      <c r="D410" s="855"/>
      <c r="E410" s="855"/>
      <c r="F410" s="855"/>
      <c r="G410" s="855"/>
      <c r="H410" s="855"/>
    </row>
    <row r="411" spans="2:8">
      <c r="B411" s="859"/>
      <c r="C411" s="855"/>
      <c r="D411" s="855"/>
      <c r="E411" s="855"/>
      <c r="F411" s="855"/>
      <c r="G411" s="855"/>
      <c r="H411" s="855"/>
    </row>
    <row r="412" spans="2:8">
      <c r="B412" s="859"/>
      <c r="C412" s="855"/>
      <c r="D412" s="855"/>
      <c r="E412" s="855"/>
      <c r="F412" s="855"/>
      <c r="G412" s="855"/>
      <c r="H412" s="855"/>
    </row>
    <row r="413" spans="2:8">
      <c r="B413" s="859"/>
      <c r="C413" s="855"/>
      <c r="D413" s="855"/>
      <c r="E413" s="855"/>
      <c r="F413" s="855"/>
      <c r="G413" s="855"/>
      <c r="H413" s="855"/>
    </row>
    <row r="414" spans="2:8">
      <c r="B414" s="859"/>
      <c r="C414" s="855"/>
      <c r="D414" s="855"/>
      <c r="E414" s="855"/>
      <c r="F414" s="855"/>
      <c r="G414" s="855"/>
      <c r="H414" s="855"/>
    </row>
    <row r="415" spans="2:8">
      <c r="B415" s="859"/>
      <c r="C415" s="855"/>
      <c r="D415" s="855"/>
      <c r="E415" s="855"/>
      <c r="F415" s="855"/>
      <c r="G415" s="855"/>
      <c r="H415" s="855"/>
    </row>
    <row r="416" spans="2:8">
      <c r="B416" s="859"/>
      <c r="C416" s="855"/>
      <c r="D416" s="855"/>
      <c r="E416" s="855"/>
      <c r="F416" s="855"/>
      <c r="G416" s="855"/>
      <c r="H416" s="855"/>
    </row>
    <row r="417" spans="2:8">
      <c r="B417" s="859"/>
      <c r="C417" s="855"/>
      <c r="D417" s="855"/>
      <c r="E417" s="855"/>
      <c r="F417" s="855"/>
      <c r="G417" s="855"/>
      <c r="H417" s="855"/>
    </row>
    <row r="418" spans="2:8">
      <c r="B418" s="859"/>
      <c r="C418" s="855"/>
      <c r="D418" s="855"/>
      <c r="E418" s="855"/>
      <c r="F418" s="855"/>
      <c r="G418" s="855"/>
      <c r="H418" s="855"/>
    </row>
    <row r="419" spans="2:8">
      <c r="B419" s="859"/>
      <c r="C419" s="855"/>
      <c r="D419" s="855"/>
      <c r="E419" s="855"/>
      <c r="F419" s="855"/>
      <c r="G419" s="855"/>
      <c r="H419" s="855"/>
    </row>
    <row r="420" spans="2:8">
      <c r="B420" s="859"/>
      <c r="C420" s="855"/>
      <c r="D420" s="855"/>
      <c r="E420" s="855"/>
      <c r="F420" s="855"/>
      <c r="G420" s="855"/>
      <c r="H420" s="855"/>
    </row>
    <row r="421" spans="2:8">
      <c r="B421" s="859"/>
      <c r="C421" s="855"/>
      <c r="D421" s="855"/>
      <c r="E421" s="855"/>
      <c r="F421" s="855"/>
      <c r="G421" s="855"/>
      <c r="H421" s="855"/>
    </row>
    <row r="422" spans="2:8">
      <c r="B422" s="859"/>
      <c r="C422" s="855"/>
      <c r="D422" s="855"/>
      <c r="E422" s="855"/>
      <c r="F422" s="855"/>
      <c r="G422" s="855"/>
      <c r="H422" s="855"/>
    </row>
    <row r="423" spans="2:8">
      <c r="B423" s="859"/>
      <c r="C423" s="855"/>
      <c r="D423" s="855"/>
      <c r="E423" s="855"/>
      <c r="F423" s="855"/>
      <c r="G423" s="855"/>
      <c r="H423" s="855"/>
    </row>
    <row r="424" spans="2:8">
      <c r="B424" s="859"/>
      <c r="C424" s="855"/>
      <c r="D424" s="855"/>
      <c r="E424" s="855"/>
      <c r="F424" s="855"/>
      <c r="G424" s="855"/>
      <c r="H424" s="855"/>
    </row>
    <row r="425" spans="2:8">
      <c r="B425" s="859"/>
      <c r="C425" s="855"/>
      <c r="D425" s="855"/>
      <c r="E425" s="855"/>
      <c r="F425" s="855"/>
      <c r="G425" s="855"/>
      <c r="H425" s="855"/>
    </row>
    <row r="426" spans="2:8">
      <c r="B426" s="859"/>
      <c r="C426" s="855"/>
      <c r="D426" s="855"/>
      <c r="E426" s="855"/>
      <c r="F426" s="855"/>
      <c r="G426" s="855"/>
      <c r="H426" s="855"/>
    </row>
    <row r="427" spans="2:8">
      <c r="B427" s="859"/>
      <c r="C427" s="855"/>
      <c r="D427" s="855"/>
      <c r="E427" s="855"/>
      <c r="F427" s="855"/>
      <c r="G427" s="855"/>
      <c r="H427" s="855"/>
    </row>
    <row r="428" spans="2:8">
      <c r="B428" s="859"/>
      <c r="C428" s="855"/>
      <c r="D428" s="855"/>
      <c r="E428" s="855"/>
      <c r="F428" s="855"/>
      <c r="G428" s="855"/>
      <c r="H428" s="855"/>
    </row>
    <row r="429" spans="2:8">
      <c r="B429" s="859"/>
      <c r="C429" s="855"/>
      <c r="D429" s="855"/>
      <c r="E429" s="855"/>
      <c r="F429" s="855"/>
      <c r="G429" s="855"/>
      <c r="H429" s="855"/>
    </row>
    <row r="430" spans="2:8">
      <c r="B430" s="859"/>
      <c r="C430" s="855"/>
      <c r="D430" s="855"/>
      <c r="E430" s="855"/>
      <c r="F430" s="855"/>
      <c r="G430" s="855"/>
      <c r="H430" s="855"/>
    </row>
    <row r="431" spans="2:8">
      <c r="B431" s="859"/>
      <c r="C431" s="855"/>
      <c r="D431" s="855"/>
      <c r="E431" s="855"/>
      <c r="F431" s="855"/>
      <c r="G431" s="855"/>
      <c r="H431" s="855"/>
    </row>
    <row r="432" spans="2:8">
      <c r="B432" s="859"/>
      <c r="C432" s="855"/>
      <c r="D432" s="855"/>
      <c r="E432" s="855"/>
      <c r="F432" s="855"/>
      <c r="G432" s="855"/>
      <c r="H432" s="855"/>
    </row>
    <row r="433" spans="2:8">
      <c r="B433" s="859"/>
      <c r="C433" s="855"/>
      <c r="D433" s="855"/>
      <c r="E433" s="855"/>
      <c r="F433" s="855"/>
      <c r="G433" s="855"/>
      <c r="H433" s="855"/>
    </row>
    <row r="434" spans="2:8">
      <c r="B434" s="859"/>
      <c r="C434" s="855"/>
      <c r="D434" s="855"/>
      <c r="E434" s="855"/>
      <c r="F434" s="855"/>
      <c r="G434" s="855"/>
      <c r="H434" s="855"/>
    </row>
    <row r="435" spans="2:8">
      <c r="B435" s="859"/>
      <c r="C435" s="855"/>
      <c r="D435" s="855"/>
      <c r="E435" s="855"/>
      <c r="F435" s="855"/>
      <c r="G435" s="855"/>
      <c r="H435" s="855"/>
    </row>
    <row r="436" spans="2:8">
      <c r="B436" s="859"/>
      <c r="C436" s="855"/>
      <c r="D436" s="855"/>
      <c r="E436" s="855"/>
      <c r="F436" s="855"/>
      <c r="G436" s="855"/>
      <c r="H436" s="855"/>
    </row>
    <row r="437" spans="2:8">
      <c r="B437" s="859"/>
      <c r="C437" s="855"/>
      <c r="D437" s="855"/>
      <c r="E437" s="855"/>
      <c r="F437" s="855"/>
      <c r="G437" s="855"/>
      <c r="H437" s="855"/>
    </row>
    <row r="438" spans="2:8">
      <c r="B438" s="859"/>
      <c r="C438" s="855"/>
      <c r="D438" s="855"/>
      <c r="E438" s="855"/>
      <c r="F438" s="855"/>
      <c r="G438" s="855"/>
      <c r="H438" s="855"/>
    </row>
    <row r="439" spans="2:8">
      <c r="B439" s="859"/>
      <c r="C439" s="855"/>
      <c r="D439" s="855"/>
      <c r="E439" s="855"/>
      <c r="F439" s="855"/>
      <c r="G439" s="855"/>
      <c r="H439" s="855"/>
    </row>
    <row r="440" spans="2:8">
      <c r="B440" s="859"/>
      <c r="C440" s="855"/>
      <c r="D440" s="855"/>
      <c r="E440" s="855"/>
      <c r="F440" s="855"/>
      <c r="G440" s="855"/>
      <c r="H440" s="855"/>
    </row>
    <row r="441" spans="2:8">
      <c r="B441" s="859"/>
      <c r="C441" s="855"/>
      <c r="D441" s="855"/>
      <c r="E441" s="855"/>
      <c r="F441" s="855"/>
      <c r="G441" s="855"/>
      <c r="H441" s="855"/>
    </row>
    <row r="442" spans="2:8">
      <c r="B442" s="859"/>
      <c r="C442" s="855"/>
      <c r="D442" s="855"/>
      <c r="E442" s="855"/>
      <c r="F442" s="855"/>
      <c r="G442" s="855"/>
      <c r="H442" s="855"/>
    </row>
    <row r="443" spans="2:8">
      <c r="B443" s="859"/>
      <c r="C443" s="855"/>
      <c r="D443" s="855"/>
      <c r="E443" s="855"/>
      <c r="F443" s="855"/>
      <c r="G443" s="855"/>
      <c r="H443" s="855"/>
    </row>
    <row r="444" spans="2:8">
      <c r="B444" s="859"/>
      <c r="C444" s="855"/>
      <c r="D444" s="855"/>
      <c r="E444" s="855"/>
      <c r="F444" s="855"/>
      <c r="G444" s="855"/>
      <c r="H444" s="855"/>
    </row>
    <row r="445" spans="2:8">
      <c r="B445" s="859"/>
      <c r="C445" s="855"/>
      <c r="D445" s="855"/>
      <c r="E445" s="855"/>
      <c r="F445" s="855"/>
      <c r="G445" s="855"/>
      <c r="H445" s="855"/>
    </row>
    <row r="446" spans="2:8">
      <c r="B446" s="859"/>
      <c r="C446" s="855"/>
      <c r="D446" s="855"/>
      <c r="E446" s="855"/>
      <c r="F446" s="855"/>
      <c r="G446" s="855"/>
      <c r="H446" s="855"/>
    </row>
    <row r="447" spans="2:8">
      <c r="B447" s="859"/>
      <c r="C447" s="855"/>
      <c r="D447" s="855"/>
      <c r="E447" s="855"/>
      <c r="F447" s="855"/>
      <c r="G447" s="855"/>
      <c r="H447" s="855"/>
    </row>
    <row r="448" spans="2:8">
      <c r="B448" s="859"/>
      <c r="C448" s="855"/>
      <c r="D448" s="855"/>
      <c r="E448" s="855"/>
      <c r="F448" s="855"/>
      <c r="G448" s="855"/>
      <c r="H448" s="855"/>
    </row>
    <row r="449" spans="2:8">
      <c r="B449" s="859"/>
      <c r="C449" s="855"/>
      <c r="D449" s="855"/>
      <c r="E449" s="855"/>
      <c r="F449" s="855"/>
      <c r="G449" s="855"/>
      <c r="H449" s="855"/>
    </row>
    <row r="450" spans="2:8">
      <c r="B450" s="859"/>
      <c r="C450" s="855"/>
      <c r="D450" s="855"/>
      <c r="E450" s="855"/>
      <c r="F450" s="855"/>
      <c r="G450" s="855"/>
      <c r="H450" s="855"/>
    </row>
    <row r="451" spans="2:8">
      <c r="B451" s="859"/>
      <c r="C451" s="855"/>
      <c r="D451" s="855"/>
      <c r="E451" s="855"/>
      <c r="F451" s="855"/>
      <c r="G451" s="855"/>
      <c r="H451" s="855"/>
    </row>
    <row r="452" spans="2:8">
      <c r="B452" s="859"/>
      <c r="C452" s="855"/>
      <c r="D452" s="855"/>
      <c r="E452" s="855"/>
      <c r="F452" s="855"/>
      <c r="G452" s="855"/>
      <c r="H452" s="855"/>
    </row>
    <row r="453" spans="2:8">
      <c r="B453" s="859"/>
      <c r="C453" s="855"/>
      <c r="D453" s="855"/>
      <c r="E453" s="855"/>
      <c r="F453" s="855"/>
      <c r="G453" s="855"/>
      <c r="H453" s="855"/>
    </row>
    <row r="454" spans="2:8">
      <c r="B454" s="859"/>
      <c r="C454" s="855"/>
      <c r="D454" s="855"/>
      <c r="E454" s="855"/>
      <c r="F454" s="855"/>
      <c r="G454" s="855"/>
      <c r="H454" s="855"/>
    </row>
    <row r="455" spans="2:8">
      <c r="B455" s="859"/>
      <c r="C455" s="855"/>
      <c r="D455" s="855"/>
      <c r="E455" s="855"/>
      <c r="F455" s="855"/>
      <c r="G455" s="855"/>
      <c r="H455" s="855"/>
    </row>
    <row r="456" spans="2:8">
      <c r="B456" s="859"/>
      <c r="C456" s="855"/>
      <c r="D456" s="855"/>
      <c r="E456" s="855"/>
      <c r="F456" s="855"/>
      <c r="G456" s="855"/>
      <c r="H456" s="855"/>
    </row>
    <row r="457" spans="2:8">
      <c r="B457" s="859"/>
      <c r="C457" s="855"/>
      <c r="D457" s="855"/>
      <c r="E457" s="855"/>
      <c r="F457" s="855"/>
      <c r="G457" s="855"/>
      <c r="H457" s="855"/>
    </row>
    <row r="458" spans="2:8">
      <c r="B458" s="859"/>
      <c r="C458" s="855"/>
      <c r="D458" s="855"/>
      <c r="E458" s="855"/>
      <c r="F458" s="855"/>
      <c r="G458" s="855"/>
      <c r="H458" s="855"/>
    </row>
    <row r="459" spans="2:8">
      <c r="B459" s="859"/>
      <c r="C459" s="855"/>
      <c r="D459" s="855"/>
      <c r="E459" s="855"/>
      <c r="F459" s="855"/>
      <c r="G459" s="855"/>
      <c r="H459" s="855"/>
    </row>
    <row r="460" spans="2:8">
      <c r="B460" s="859"/>
      <c r="C460" s="855"/>
      <c r="D460" s="855"/>
      <c r="E460" s="855"/>
      <c r="F460" s="855"/>
      <c r="G460" s="855"/>
      <c r="H460" s="855"/>
    </row>
    <row r="461" spans="2:8">
      <c r="B461" s="859"/>
      <c r="C461" s="855"/>
      <c r="D461" s="855"/>
      <c r="E461" s="855"/>
      <c r="F461" s="855"/>
      <c r="G461" s="855"/>
      <c r="H461" s="855"/>
    </row>
    <row r="462" spans="2:8">
      <c r="B462" s="859"/>
      <c r="C462" s="855"/>
      <c r="D462" s="855"/>
      <c r="E462" s="855"/>
      <c r="F462" s="855"/>
      <c r="G462" s="855"/>
      <c r="H462" s="855"/>
    </row>
    <row r="463" spans="2:8">
      <c r="B463" s="859"/>
      <c r="C463" s="855"/>
      <c r="D463" s="855"/>
      <c r="E463" s="855"/>
      <c r="F463" s="855"/>
      <c r="G463" s="855"/>
      <c r="H463" s="855"/>
    </row>
    <row r="464" spans="2:8">
      <c r="B464" s="859"/>
      <c r="C464" s="855"/>
      <c r="D464" s="855"/>
      <c r="E464" s="855"/>
      <c r="F464" s="855"/>
      <c r="G464" s="855"/>
      <c r="H464" s="855"/>
    </row>
    <row r="465" spans="2:8">
      <c r="B465" s="859"/>
      <c r="C465" s="855"/>
      <c r="D465" s="855"/>
      <c r="E465" s="855"/>
      <c r="F465" s="855"/>
      <c r="G465" s="855"/>
      <c r="H465" s="855"/>
    </row>
    <row r="466" spans="2:8">
      <c r="B466" s="859"/>
      <c r="C466" s="855"/>
      <c r="D466" s="855"/>
      <c r="E466" s="855"/>
      <c r="F466" s="855"/>
      <c r="G466" s="855"/>
      <c r="H466" s="855"/>
    </row>
    <row r="467" spans="2:8">
      <c r="B467" s="859"/>
      <c r="C467" s="855"/>
      <c r="D467" s="855"/>
      <c r="E467" s="855"/>
      <c r="F467" s="855"/>
      <c r="G467" s="855"/>
      <c r="H467" s="855"/>
    </row>
    <row r="468" spans="2:8">
      <c r="B468" s="859"/>
      <c r="C468" s="855"/>
      <c r="D468" s="855"/>
      <c r="E468" s="855"/>
      <c r="F468" s="855"/>
      <c r="G468" s="855"/>
      <c r="H468" s="855"/>
    </row>
    <row r="469" spans="2:8">
      <c r="B469" s="859"/>
      <c r="C469" s="855"/>
      <c r="D469" s="855"/>
      <c r="E469" s="855"/>
      <c r="F469" s="855"/>
      <c r="G469" s="855"/>
      <c r="H469" s="855"/>
    </row>
    <row r="470" spans="2:8">
      <c r="B470" s="859"/>
      <c r="C470" s="855"/>
      <c r="D470" s="855"/>
      <c r="E470" s="855"/>
      <c r="F470" s="855"/>
      <c r="G470" s="855"/>
      <c r="H470" s="855"/>
    </row>
    <row r="471" spans="2:8">
      <c r="B471" s="859"/>
      <c r="C471" s="855"/>
      <c r="D471" s="855"/>
      <c r="E471" s="855"/>
      <c r="F471" s="855"/>
      <c r="G471" s="855"/>
      <c r="H471" s="855"/>
    </row>
    <row r="472" spans="2:8">
      <c r="B472" s="859"/>
      <c r="C472" s="855"/>
      <c r="D472" s="855"/>
      <c r="E472" s="855"/>
      <c r="F472" s="855"/>
      <c r="G472" s="855"/>
      <c r="H472" s="855"/>
    </row>
    <row r="473" spans="2:8">
      <c r="B473" s="859"/>
      <c r="C473" s="855"/>
      <c r="D473" s="855"/>
      <c r="E473" s="855"/>
      <c r="F473" s="855"/>
      <c r="G473" s="855"/>
      <c r="H473" s="855"/>
    </row>
    <row r="474" spans="2:8">
      <c r="B474" s="859"/>
      <c r="C474" s="855"/>
      <c r="D474" s="855"/>
      <c r="E474" s="855"/>
      <c r="F474" s="855"/>
      <c r="G474" s="855"/>
      <c r="H474" s="855"/>
    </row>
    <row r="475" spans="2:8">
      <c r="B475" s="859"/>
      <c r="C475" s="855"/>
      <c r="D475" s="855"/>
      <c r="E475" s="855"/>
      <c r="F475" s="855"/>
      <c r="G475" s="855"/>
      <c r="H475" s="855"/>
    </row>
    <row r="476" spans="2:8">
      <c r="B476" s="859"/>
      <c r="C476" s="855"/>
      <c r="D476" s="855"/>
      <c r="E476" s="855"/>
      <c r="F476" s="855"/>
      <c r="G476" s="855"/>
      <c r="H476" s="855"/>
    </row>
    <row r="477" spans="2:8">
      <c r="B477" s="859"/>
      <c r="C477" s="855"/>
      <c r="D477" s="855"/>
      <c r="E477" s="855"/>
      <c r="F477" s="855"/>
      <c r="G477" s="855"/>
      <c r="H477" s="855"/>
    </row>
    <row r="478" spans="2:8">
      <c r="B478" s="859"/>
      <c r="C478" s="855"/>
      <c r="D478" s="855"/>
      <c r="E478" s="855"/>
      <c r="F478" s="855"/>
      <c r="G478" s="855"/>
      <c r="H478" s="855"/>
    </row>
    <row r="479" spans="2:8">
      <c r="B479" s="859"/>
      <c r="C479" s="855"/>
      <c r="D479" s="855"/>
      <c r="E479" s="855"/>
      <c r="F479" s="855"/>
      <c r="G479" s="855"/>
      <c r="H479" s="855"/>
    </row>
    <row r="480" spans="2:8">
      <c r="B480" s="859"/>
      <c r="C480" s="855"/>
      <c r="D480" s="855"/>
      <c r="E480" s="855"/>
      <c r="F480" s="855"/>
      <c r="G480" s="855"/>
      <c r="H480" s="855"/>
    </row>
    <row r="481" spans="2:8">
      <c r="B481" s="859"/>
      <c r="C481" s="855"/>
      <c r="D481" s="855"/>
      <c r="E481" s="855"/>
      <c r="F481" s="855"/>
      <c r="G481" s="855"/>
      <c r="H481" s="855"/>
    </row>
    <row r="482" spans="2:8">
      <c r="B482" s="859"/>
      <c r="C482" s="855"/>
      <c r="D482" s="855"/>
      <c r="E482" s="855"/>
      <c r="F482" s="855"/>
      <c r="G482" s="855"/>
      <c r="H482" s="855"/>
    </row>
    <row r="483" spans="2:8">
      <c r="B483" s="859"/>
      <c r="C483" s="855"/>
      <c r="D483" s="855"/>
      <c r="E483" s="855"/>
      <c r="F483" s="855"/>
      <c r="G483" s="855"/>
      <c r="H483" s="855"/>
    </row>
    <row r="484" spans="2:8">
      <c r="B484" s="859"/>
      <c r="C484" s="855"/>
      <c r="D484" s="855"/>
      <c r="E484" s="855"/>
      <c r="F484" s="855"/>
      <c r="G484" s="855"/>
      <c r="H484" s="855"/>
    </row>
    <row r="485" spans="2:8">
      <c r="B485" s="859"/>
      <c r="C485" s="855"/>
      <c r="D485" s="855"/>
      <c r="E485" s="855"/>
      <c r="F485" s="855"/>
      <c r="G485" s="855"/>
      <c r="H485" s="855"/>
    </row>
    <row r="486" spans="2:8">
      <c r="B486" s="859"/>
      <c r="C486" s="855"/>
      <c r="D486" s="855"/>
      <c r="E486" s="855"/>
      <c r="F486" s="855"/>
      <c r="G486" s="855"/>
      <c r="H486" s="855"/>
    </row>
    <row r="487" spans="2:8">
      <c r="B487" s="859"/>
      <c r="C487" s="855"/>
      <c r="D487" s="855"/>
      <c r="E487" s="855"/>
      <c r="F487" s="855"/>
      <c r="G487" s="855"/>
      <c r="H487" s="855"/>
    </row>
    <row r="488" spans="2:8">
      <c r="B488" s="859"/>
      <c r="C488" s="855"/>
      <c r="D488" s="855"/>
      <c r="E488" s="855"/>
      <c r="F488" s="855"/>
      <c r="G488" s="855"/>
      <c r="H488" s="855"/>
    </row>
    <row r="489" spans="2:8">
      <c r="B489" s="859"/>
      <c r="C489" s="855"/>
      <c r="D489" s="855"/>
      <c r="E489" s="855"/>
      <c r="F489" s="855"/>
      <c r="G489" s="855"/>
      <c r="H489" s="855"/>
    </row>
    <row r="490" spans="2:8">
      <c r="B490" s="859"/>
      <c r="C490" s="855"/>
      <c r="D490" s="855"/>
      <c r="E490" s="855"/>
      <c r="F490" s="855"/>
      <c r="G490" s="855"/>
      <c r="H490" s="855"/>
    </row>
    <row r="491" spans="2:8">
      <c r="B491" s="859"/>
      <c r="C491" s="855"/>
      <c r="D491" s="855"/>
      <c r="E491" s="855"/>
      <c r="F491" s="855"/>
      <c r="G491" s="855"/>
      <c r="H491" s="855"/>
    </row>
    <row r="492" spans="2:8">
      <c r="B492" s="859"/>
      <c r="C492" s="855"/>
      <c r="D492" s="855"/>
      <c r="E492" s="855"/>
      <c r="F492" s="855"/>
      <c r="G492" s="855"/>
      <c r="H492" s="855"/>
    </row>
    <row r="493" spans="2:8">
      <c r="B493" s="859"/>
      <c r="C493" s="855"/>
      <c r="D493" s="855"/>
      <c r="E493" s="855"/>
      <c r="F493" s="855"/>
      <c r="G493" s="855"/>
      <c r="H493" s="855"/>
    </row>
    <row r="494" spans="2:8">
      <c r="B494" s="859"/>
      <c r="C494" s="855"/>
      <c r="D494" s="855"/>
      <c r="E494" s="855"/>
      <c r="F494" s="855"/>
      <c r="G494" s="855"/>
      <c r="H494" s="855"/>
    </row>
    <row r="495" spans="2:8">
      <c r="B495" s="859"/>
      <c r="C495" s="855"/>
      <c r="D495" s="855"/>
      <c r="E495" s="855"/>
      <c r="F495" s="855"/>
      <c r="G495" s="855"/>
      <c r="H495" s="855"/>
    </row>
    <row r="496" spans="2:8">
      <c r="B496" s="859"/>
      <c r="C496" s="855"/>
      <c r="D496" s="855"/>
      <c r="E496" s="855"/>
      <c r="F496" s="855"/>
      <c r="G496" s="855"/>
      <c r="H496" s="855"/>
    </row>
    <row r="497" spans="2:8">
      <c r="B497" s="859"/>
      <c r="C497" s="855"/>
      <c r="D497" s="855"/>
      <c r="E497" s="855"/>
      <c r="F497" s="855"/>
      <c r="G497" s="855"/>
      <c r="H497" s="855"/>
    </row>
    <row r="498" spans="2:8">
      <c r="B498" s="859"/>
      <c r="C498" s="855"/>
      <c r="D498" s="855"/>
      <c r="E498" s="855"/>
      <c r="F498" s="855"/>
      <c r="G498" s="855"/>
      <c r="H498" s="855"/>
    </row>
    <row r="499" spans="2:8">
      <c r="B499" s="859"/>
      <c r="C499" s="855"/>
      <c r="D499" s="855"/>
      <c r="E499" s="855"/>
      <c r="F499" s="855"/>
      <c r="G499" s="855"/>
      <c r="H499" s="855"/>
    </row>
    <row r="500" spans="2:8">
      <c r="B500" s="859"/>
      <c r="C500" s="855"/>
      <c r="D500" s="855"/>
      <c r="E500" s="855"/>
      <c r="F500" s="855"/>
      <c r="G500" s="855"/>
      <c r="H500" s="855"/>
    </row>
    <row r="501" spans="2:8">
      <c r="B501" s="859"/>
      <c r="C501" s="855"/>
      <c r="D501" s="855"/>
      <c r="E501" s="855"/>
      <c r="F501" s="855"/>
      <c r="G501" s="855"/>
      <c r="H501" s="855"/>
    </row>
    <row r="502" spans="2:8">
      <c r="B502" s="859"/>
      <c r="C502" s="855"/>
      <c r="D502" s="855"/>
      <c r="E502" s="855"/>
      <c r="F502" s="855"/>
      <c r="G502" s="855"/>
      <c r="H502" s="855"/>
    </row>
    <row r="503" spans="2:8">
      <c r="B503" s="859"/>
      <c r="C503" s="855"/>
      <c r="D503" s="855"/>
      <c r="E503" s="855"/>
      <c r="F503" s="855"/>
      <c r="G503" s="855"/>
      <c r="H503" s="855"/>
    </row>
  </sheetData>
  <mergeCells count="11">
    <mergeCell ref="B56:G56"/>
    <mergeCell ref="B60:G60"/>
    <mergeCell ref="B80:G80"/>
    <mergeCell ref="B84:G84"/>
    <mergeCell ref="B87:H87"/>
    <mergeCell ref="B38:G38"/>
    <mergeCell ref="B1:H1"/>
    <mergeCell ref="B2:H2"/>
    <mergeCell ref="B3:H3"/>
    <mergeCell ref="B15:H15"/>
    <mergeCell ref="B34:G34"/>
  </mergeCells>
  <printOptions horizontalCentered="1"/>
  <pageMargins left="0.5" right="0.5" top="0.5" bottom="0.5" header="0.3" footer="0.3"/>
  <pageSetup scale="50" fitToHeight="0" orientation="landscape" r:id="rId1"/>
  <headerFooter alignWithMargins="0"/>
  <rowBreaks count="2" manualBreakCount="2">
    <brk id="40" max="16383" man="1"/>
    <brk id="84" max="16383" man="1"/>
  </rowBreaks>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U503"/>
  <sheetViews>
    <sheetView zoomScale="70" zoomScaleNormal="70" workbookViewId="0"/>
  </sheetViews>
  <sheetFormatPr defaultColWidth="8.88671875" defaultRowHeight="12.75"/>
  <cols>
    <col min="1" max="1" width="5.109375" style="839" customWidth="1"/>
    <col min="2" max="2" width="49.33203125" style="846" customWidth="1"/>
    <col min="3" max="3" width="22.109375" style="839" customWidth="1"/>
    <col min="4" max="4" width="15.109375" style="839" customWidth="1"/>
    <col min="5" max="5" width="12.5546875" style="839" customWidth="1"/>
    <col min="6" max="6" width="11.5546875" style="839" customWidth="1"/>
    <col min="7" max="7" width="14.88671875" style="839" customWidth="1"/>
    <col min="8" max="8" width="79.44140625" style="839" customWidth="1"/>
    <col min="9" max="16384" width="8.88671875" style="839"/>
  </cols>
  <sheetData>
    <row r="1" spans="1:21">
      <c r="B1" s="1206" t="s">
        <v>1059</v>
      </c>
      <c r="C1" s="1206"/>
      <c r="D1" s="1206"/>
      <c r="E1" s="1206"/>
      <c r="F1" s="1206"/>
      <c r="G1" s="1206"/>
      <c r="H1" s="1206"/>
    </row>
    <row r="2" spans="1:21">
      <c r="B2" s="1206" t="s">
        <v>1288</v>
      </c>
      <c r="C2" s="1214"/>
      <c r="D2" s="1214"/>
      <c r="E2" s="1214"/>
      <c r="F2" s="1214"/>
      <c r="G2" s="1214"/>
      <c r="H2" s="1214"/>
    </row>
    <row r="3" spans="1:21">
      <c r="B3" s="1206"/>
      <c r="C3" s="1206"/>
      <c r="D3" s="1206"/>
      <c r="E3" s="1206"/>
      <c r="F3" s="1206"/>
      <c r="G3" s="1206"/>
      <c r="H3" s="1207"/>
    </row>
    <row r="5" spans="1:21">
      <c r="B5" s="849"/>
      <c r="C5" s="847"/>
      <c r="D5" s="841"/>
      <c r="E5" s="841"/>
      <c r="F5" s="847"/>
      <c r="G5" s="841"/>
      <c r="H5" s="847"/>
    </row>
    <row r="6" spans="1:21">
      <c r="B6" s="849"/>
      <c r="C6" s="847"/>
      <c r="D6" s="841"/>
      <c r="E6" s="841"/>
      <c r="F6" s="841"/>
      <c r="G6" s="841"/>
      <c r="H6" s="847"/>
      <c r="I6" s="847"/>
      <c r="J6" s="838"/>
      <c r="K6" s="838"/>
      <c r="L6" s="838"/>
      <c r="M6" s="838"/>
      <c r="N6" s="838"/>
      <c r="O6" s="838"/>
      <c r="P6" s="838"/>
      <c r="Q6" s="838"/>
      <c r="R6" s="838"/>
      <c r="S6" s="838"/>
      <c r="T6" s="838"/>
      <c r="U6" s="841"/>
    </row>
    <row r="7" spans="1:21" s="847" customFormat="1" ht="34.5" customHeight="1">
      <c r="A7" s="896" t="s">
        <v>990</v>
      </c>
      <c r="B7" s="896" t="s">
        <v>1033</v>
      </c>
      <c r="C7" s="897"/>
      <c r="D7" s="897"/>
      <c r="E7" s="898" t="s">
        <v>993</v>
      </c>
      <c r="F7" s="898" t="s">
        <v>994</v>
      </c>
      <c r="G7" s="898" t="s">
        <v>995</v>
      </c>
      <c r="H7" s="897"/>
      <c r="J7" s="838"/>
      <c r="K7" s="838"/>
      <c r="L7" s="838"/>
      <c r="M7" s="838"/>
      <c r="N7" s="838"/>
      <c r="O7" s="838"/>
      <c r="P7" s="838"/>
      <c r="Q7" s="838"/>
      <c r="R7" s="838"/>
      <c r="S7" s="838"/>
      <c r="T7" s="838"/>
      <c r="U7" s="841"/>
    </row>
    <row r="8" spans="1:21">
      <c r="A8" s="848"/>
      <c r="C8" s="847"/>
      <c r="E8" s="847"/>
      <c r="F8" s="847"/>
      <c r="G8" s="847"/>
      <c r="H8" s="847"/>
      <c r="L8" s="665"/>
    </row>
    <row r="9" spans="1:21" ht="20.100000000000001" customHeight="1">
      <c r="A9" s="848">
        <v>1</v>
      </c>
      <c r="B9" s="847" t="s">
        <v>1053</v>
      </c>
      <c r="E9" s="134">
        <f>+E54</f>
        <v>-1351540.8081807005</v>
      </c>
      <c r="F9" s="134">
        <f>+F54</f>
        <v>0</v>
      </c>
      <c r="G9" s="134">
        <f>+G54</f>
        <v>0</v>
      </c>
      <c r="H9" s="847" t="s">
        <v>1034</v>
      </c>
    </row>
    <row r="10" spans="1:21" ht="20.100000000000001" customHeight="1">
      <c r="A10" s="848">
        <f>+A9+1</f>
        <v>2</v>
      </c>
      <c r="B10" s="847" t="s">
        <v>1005</v>
      </c>
      <c r="E10" s="134">
        <f>+E78</f>
        <v>-126071.83442229188</v>
      </c>
      <c r="F10" s="134">
        <f>+F78</f>
        <v>0</v>
      </c>
      <c r="G10" s="134">
        <f>+G78</f>
        <v>0</v>
      </c>
      <c r="H10" s="847" t="s">
        <v>1035</v>
      </c>
    </row>
    <row r="11" spans="1:21" ht="20.100000000000001" customHeight="1">
      <c r="A11" s="848">
        <f>+A10+1</f>
        <v>3</v>
      </c>
      <c r="B11" s="847" t="s">
        <v>1007</v>
      </c>
      <c r="E11" s="134">
        <f>E32</f>
        <v>-8675.6694993924357</v>
      </c>
      <c r="F11" s="134">
        <f>F32</f>
        <v>0</v>
      </c>
      <c r="G11" s="134">
        <f>G32</f>
        <v>0</v>
      </c>
      <c r="H11" s="847" t="s">
        <v>1036</v>
      </c>
    </row>
    <row r="12" spans="1:21" ht="20.100000000000001" customHeight="1">
      <c r="A12" s="848">
        <f>+A11+1</f>
        <v>4</v>
      </c>
      <c r="B12" s="847" t="s">
        <v>1037</v>
      </c>
      <c r="E12" s="134">
        <f>SUM(E9:E11)</f>
        <v>-1486288.3121023849</v>
      </c>
      <c r="F12" s="134">
        <f>SUM(F9:F11)</f>
        <v>0</v>
      </c>
      <c r="G12" s="134">
        <f>SUM(G9:G11)</f>
        <v>0</v>
      </c>
      <c r="H12" s="899" t="s">
        <v>1038</v>
      </c>
    </row>
    <row r="13" spans="1:21" s="847" customFormat="1">
      <c r="A13" s="848"/>
      <c r="D13" s="899"/>
      <c r="H13" s="762"/>
    </row>
    <row r="14" spans="1:21">
      <c r="A14" s="848"/>
      <c r="B14" s="847"/>
      <c r="C14" s="847"/>
      <c r="D14" s="847"/>
      <c r="E14" s="847"/>
      <c r="F14" s="847"/>
      <c r="G14" s="847"/>
      <c r="H14" s="851"/>
    </row>
    <row r="15" spans="1:21">
      <c r="A15" s="848"/>
      <c r="B15" s="1211" t="s">
        <v>1060</v>
      </c>
      <c r="C15" s="1211"/>
      <c r="D15" s="1211"/>
      <c r="E15" s="1211"/>
      <c r="F15" s="1211"/>
      <c r="G15" s="1211"/>
      <c r="H15" s="1211"/>
    </row>
    <row r="16" spans="1:21">
      <c r="A16" s="848"/>
      <c r="B16" s="849"/>
      <c r="C16" s="847"/>
      <c r="D16" s="847"/>
      <c r="E16" s="847"/>
      <c r="F16" s="847"/>
      <c r="G16" s="847"/>
      <c r="H16" s="847"/>
    </row>
    <row r="17" spans="1:9">
      <c r="A17" s="848"/>
      <c r="B17" s="841" t="s">
        <v>75</v>
      </c>
      <c r="C17" s="841" t="s">
        <v>76</v>
      </c>
      <c r="D17" s="841" t="s">
        <v>77</v>
      </c>
      <c r="E17" s="841" t="s">
        <v>78</v>
      </c>
      <c r="F17" s="841" t="s">
        <v>79</v>
      </c>
      <c r="G17" s="841" t="s">
        <v>80</v>
      </c>
      <c r="H17" s="841" t="s">
        <v>81</v>
      </c>
    </row>
    <row r="18" spans="1:9" ht="25.5">
      <c r="A18" s="848"/>
      <c r="B18" s="849" t="s">
        <v>1007</v>
      </c>
      <c r="C18" s="900" t="s">
        <v>21</v>
      </c>
      <c r="D18" s="900" t="s">
        <v>1040</v>
      </c>
      <c r="E18" s="900" t="s">
        <v>993</v>
      </c>
      <c r="F18" s="900" t="s">
        <v>994</v>
      </c>
      <c r="G18" s="900" t="s">
        <v>995</v>
      </c>
      <c r="H18" s="900" t="s">
        <v>1041</v>
      </c>
    </row>
    <row r="19" spans="1:9" ht="30" customHeight="1">
      <c r="A19" s="848">
        <f>A12+1</f>
        <v>5</v>
      </c>
      <c r="B19" s="901"/>
      <c r="C19" s="902"/>
      <c r="D19" s="903"/>
      <c r="E19" s="903"/>
      <c r="F19" s="903"/>
      <c r="G19" s="903"/>
      <c r="H19" s="904"/>
      <c r="I19" s="856"/>
    </row>
    <row r="20" spans="1:9" ht="30" customHeight="1">
      <c r="A20" s="848">
        <f t="shared" ref="A20:A32" si="0">+A19+1</f>
        <v>6</v>
      </c>
      <c r="B20" s="905"/>
      <c r="C20" s="902"/>
      <c r="D20" s="903"/>
      <c r="E20" s="903"/>
      <c r="F20" s="903"/>
      <c r="G20" s="903"/>
      <c r="H20" s="904"/>
      <c r="I20" s="856"/>
    </row>
    <row r="21" spans="1:9" ht="30" customHeight="1">
      <c r="A21" s="848">
        <f t="shared" si="0"/>
        <v>7</v>
      </c>
      <c r="B21" s="905"/>
      <c r="C21" s="902"/>
      <c r="D21" s="903"/>
      <c r="E21" s="903"/>
      <c r="F21" s="903"/>
      <c r="G21" s="903"/>
      <c r="H21" s="904"/>
      <c r="I21" s="856"/>
    </row>
    <row r="22" spans="1:9" ht="30" customHeight="1">
      <c r="A22" s="848">
        <f t="shared" si="0"/>
        <v>8</v>
      </c>
      <c r="B22" s="905"/>
      <c r="C22" s="902"/>
      <c r="D22" s="903"/>
      <c r="E22" s="903"/>
      <c r="F22" s="903"/>
      <c r="G22" s="903"/>
      <c r="H22" s="904"/>
      <c r="I22" s="856"/>
    </row>
    <row r="23" spans="1:9" ht="30" customHeight="1">
      <c r="A23" s="848">
        <f t="shared" si="0"/>
        <v>9</v>
      </c>
      <c r="B23" s="905"/>
      <c r="C23" s="902"/>
      <c r="D23" s="903"/>
      <c r="E23" s="903"/>
      <c r="F23" s="903"/>
      <c r="G23" s="903"/>
      <c r="H23" s="904"/>
      <c r="I23" s="856"/>
    </row>
    <row r="24" spans="1:9" ht="30" customHeight="1">
      <c r="A24" s="848">
        <f t="shared" si="0"/>
        <v>10</v>
      </c>
      <c r="B24" s="905"/>
      <c r="C24" s="902"/>
      <c r="D24" s="903"/>
      <c r="E24" s="903"/>
      <c r="F24" s="903"/>
      <c r="G24" s="903"/>
      <c r="H24" s="904"/>
      <c r="I24" s="856"/>
    </row>
    <row r="25" spans="1:9" ht="30" customHeight="1">
      <c r="A25" s="848">
        <f t="shared" si="0"/>
        <v>11</v>
      </c>
      <c r="B25" s="905"/>
      <c r="C25" s="902"/>
      <c r="D25" s="903"/>
      <c r="E25" s="903"/>
      <c r="F25" s="903"/>
      <c r="G25" s="903"/>
      <c r="H25" s="904"/>
      <c r="I25" s="856"/>
    </row>
    <row r="26" spans="1:9" ht="30" customHeight="1">
      <c r="A26" s="848">
        <f t="shared" si="0"/>
        <v>12</v>
      </c>
      <c r="B26" s="998" t="s">
        <v>1112</v>
      </c>
      <c r="C26" s="902">
        <f>E26</f>
        <v>0</v>
      </c>
      <c r="D26" s="906"/>
      <c r="E26" s="903"/>
      <c r="F26" s="903"/>
      <c r="G26" s="903"/>
      <c r="H26" s="904"/>
      <c r="I26" s="856"/>
    </row>
    <row r="27" spans="1:9" ht="30" customHeight="1">
      <c r="A27" s="848">
        <f t="shared" si="0"/>
        <v>13</v>
      </c>
      <c r="B27" s="998" t="s">
        <v>1113</v>
      </c>
      <c r="C27" s="902">
        <f>E27</f>
        <v>0</v>
      </c>
      <c r="D27" s="903"/>
      <c r="E27" s="903">
        <v>0</v>
      </c>
      <c r="F27" s="903"/>
      <c r="G27" s="903"/>
      <c r="H27" s="904"/>
      <c r="I27" s="856"/>
    </row>
    <row r="28" spans="1:9" ht="30" customHeight="1">
      <c r="A28" s="848">
        <f t="shared" si="0"/>
        <v>14</v>
      </c>
      <c r="B28" s="907" t="s">
        <v>1114</v>
      </c>
      <c r="C28" s="908">
        <f>E28</f>
        <v>-8675.6694993924357</v>
      </c>
      <c r="D28" s="908"/>
      <c r="E28" s="908">
        <f>'GLHP Taxes'!N18</f>
        <v>-8675.6694993924357</v>
      </c>
      <c r="F28" s="908"/>
      <c r="G28" s="908"/>
      <c r="H28" s="909" t="s">
        <v>1043</v>
      </c>
      <c r="I28" s="856"/>
    </row>
    <row r="29" spans="1:9" ht="20.100000000000001" customHeight="1">
      <c r="A29" s="848">
        <f t="shared" si="0"/>
        <v>15</v>
      </c>
      <c r="B29" s="910" t="s">
        <v>1061</v>
      </c>
      <c r="C29" s="911">
        <f>SUBTOTAL(9,C19:C28)</f>
        <v>-8675.6694993924357</v>
      </c>
      <c r="D29" s="912">
        <f>SUM(D19:D28)</f>
        <v>0</v>
      </c>
      <c r="E29" s="912">
        <f>SUM(E19:E28)</f>
        <v>-8675.6694993924357</v>
      </c>
      <c r="F29" s="912">
        <f>SUM(F19:F28)</f>
        <v>0</v>
      </c>
      <c r="G29" s="912">
        <f>SUM(G19:G28)</f>
        <v>0</v>
      </c>
      <c r="H29" s="913"/>
      <c r="I29" s="856"/>
    </row>
    <row r="30" spans="1:9" ht="20.100000000000001" customHeight="1">
      <c r="A30" s="848">
        <f t="shared" si="0"/>
        <v>16</v>
      </c>
      <c r="B30" s="914" t="s">
        <v>1045</v>
      </c>
      <c r="C30" s="915"/>
      <c r="D30" s="915"/>
      <c r="E30" s="915"/>
      <c r="F30" s="916"/>
      <c r="G30" s="917"/>
      <c r="H30" s="904"/>
      <c r="I30" s="856"/>
    </row>
    <row r="31" spans="1:9" ht="20.100000000000001" customHeight="1">
      <c r="A31" s="848">
        <f t="shared" si="0"/>
        <v>17</v>
      </c>
      <c r="B31" s="918" t="s">
        <v>1046</v>
      </c>
      <c r="C31" s="919"/>
      <c r="D31" s="919"/>
      <c r="E31" s="919"/>
      <c r="F31" s="919"/>
      <c r="G31" s="919"/>
      <c r="H31" s="920"/>
      <c r="I31" s="856"/>
    </row>
    <row r="32" spans="1:9" ht="20.100000000000001" customHeight="1" thickBot="1">
      <c r="A32" s="848">
        <f t="shared" si="0"/>
        <v>18</v>
      </c>
      <c r="B32" s="921" t="s">
        <v>21</v>
      </c>
      <c r="C32" s="922">
        <f>+C29-C30-C31</f>
        <v>-8675.6694993924357</v>
      </c>
      <c r="D32" s="922">
        <f>+D29-D30-D31</f>
        <v>0</v>
      </c>
      <c r="E32" s="922">
        <f>+E29-E30-E31</f>
        <v>-8675.6694993924357</v>
      </c>
      <c r="F32" s="922">
        <f>+F29-F30-F31</f>
        <v>0</v>
      </c>
      <c r="G32" s="922">
        <f>+G29-G30-G31</f>
        <v>0</v>
      </c>
      <c r="H32" s="923"/>
      <c r="I32" s="856"/>
    </row>
    <row r="33" spans="1:9" ht="20.100000000000001" customHeight="1" thickTop="1">
      <c r="A33" s="848"/>
      <c r="B33" s="855" t="s">
        <v>1047</v>
      </c>
      <c r="C33" s="924"/>
      <c r="D33" s="925"/>
      <c r="E33" s="860"/>
      <c r="F33" s="856"/>
      <c r="G33" s="926"/>
      <c r="H33" s="856"/>
    </row>
    <row r="34" spans="1:9" ht="20.100000000000001" customHeight="1">
      <c r="A34" s="848"/>
      <c r="B34" s="1210" t="s">
        <v>1048</v>
      </c>
      <c r="C34" s="1212"/>
      <c r="D34" s="1212"/>
      <c r="E34" s="1212"/>
      <c r="F34" s="1212"/>
      <c r="G34" s="1212"/>
      <c r="H34" s="856"/>
    </row>
    <row r="35" spans="1:9" ht="20.100000000000001" customHeight="1">
      <c r="A35" s="848"/>
      <c r="B35" s="859" t="s">
        <v>1049</v>
      </c>
      <c r="C35" s="856"/>
      <c r="D35" s="855"/>
      <c r="E35" s="855"/>
      <c r="F35" s="860"/>
      <c r="G35" s="860"/>
      <c r="H35" s="856"/>
    </row>
    <row r="36" spans="1:9" ht="20.100000000000001" customHeight="1">
      <c r="A36" s="848"/>
      <c r="B36" s="859" t="s">
        <v>1050</v>
      </c>
      <c r="C36" s="856"/>
      <c r="D36" s="855"/>
      <c r="E36" s="855"/>
      <c r="F36" s="860"/>
      <c r="G36" s="860"/>
      <c r="H36" s="856"/>
    </row>
    <row r="37" spans="1:9" ht="20.100000000000001" customHeight="1">
      <c r="A37" s="848"/>
      <c r="B37" s="859" t="s">
        <v>1051</v>
      </c>
      <c r="C37" s="856"/>
      <c r="D37" s="855"/>
      <c r="E37" s="855"/>
      <c r="F37" s="860"/>
      <c r="G37" s="860"/>
      <c r="H37" s="856"/>
    </row>
    <row r="38" spans="1:9" ht="33" customHeight="1">
      <c r="A38" s="848"/>
      <c r="B38" s="1210" t="s">
        <v>1062</v>
      </c>
      <c r="C38" s="1210"/>
      <c r="D38" s="1210"/>
      <c r="E38" s="1210"/>
      <c r="F38" s="1210"/>
      <c r="G38" s="1210"/>
      <c r="H38" s="927"/>
    </row>
    <row r="39" spans="1:9">
      <c r="A39" s="848"/>
      <c r="B39" s="928"/>
      <c r="C39" s="928"/>
      <c r="D39" s="928"/>
      <c r="E39" s="928"/>
      <c r="F39" s="928"/>
      <c r="G39" s="928"/>
      <c r="H39" s="927"/>
    </row>
    <row r="40" spans="1:9" s="847" customFormat="1">
      <c r="A40" s="848"/>
      <c r="B40" s="929"/>
      <c r="C40" s="929"/>
      <c r="D40" s="929"/>
      <c r="E40" s="929"/>
      <c r="F40" s="929"/>
      <c r="G40" s="929"/>
      <c r="H40" s="929"/>
      <c r="I40" s="855"/>
    </row>
    <row r="41" spans="1:9" s="847" customFormat="1">
      <c r="A41" s="848"/>
      <c r="B41" s="841" t="s">
        <v>75</v>
      </c>
      <c r="C41" s="841" t="s">
        <v>76</v>
      </c>
      <c r="D41" s="841" t="s">
        <v>77</v>
      </c>
      <c r="E41" s="841" t="s">
        <v>78</v>
      </c>
      <c r="F41" s="841" t="s">
        <v>79</v>
      </c>
      <c r="G41" s="841" t="s">
        <v>80</v>
      </c>
      <c r="H41" s="841" t="s">
        <v>81</v>
      </c>
      <c r="I41" s="855"/>
    </row>
    <row r="42" spans="1:9" ht="25.5">
      <c r="A42" s="848"/>
      <c r="B42" s="849" t="s">
        <v>997</v>
      </c>
      <c r="C42" s="900" t="s">
        <v>21</v>
      </c>
      <c r="D42" s="900" t="s">
        <v>1040</v>
      </c>
      <c r="E42" s="900" t="s">
        <v>993</v>
      </c>
      <c r="F42" s="900" t="s">
        <v>994</v>
      </c>
      <c r="G42" s="900" t="s">
        <v>995</v>
      </c>
      <c r="H42" s="900" t="s">
        <v>1041</v>
      </c>
    </row>
    <row r="43" spans="1:9" ht="30" customHeight="1">
      <c r="A43" s="848">
        <f>A32+1</f>
        <v>19</v>
      </c>
      <c r="B43" s="905"/>
      <c r="C43" s="902"/>
      <c r="D43" s="903"/>
      <c r="E43" s="903"/>
      <c r="F43" s="903"/>
      <c r="G43" s="903"/>
      <c r="H43" s="904"/>
      <c r="I43" s="856"/>
    </row>
    <row r="44" spans="1:9" ht="30" customHeight="1">
      <c r="A44" s="848">
        <f t="shared" ref="A44:A54" si="1">+A43+1</f>
        <v>20</v>
      </c>
      <c r="B44" s="905"/>
      <c r="C44" s="902"/>
      <c r="D44" s="903"/>
      <c r="E44" s="903"/>
      <c r="F44" s="903"/>
      <c r="G44" s="903"/>
      <c r="H44" s="904"/>
      <c r="I44" s="856"/>
    </row>
    <row r="45" spans="1:9" ht="30" customHeight="1">
      <c r="A45" s="848">
        <f t="shared" si="1"/>
        <v>21</v>
      </c>
      <c r="B45" s="905"/>
      <c r="C45" s="902"/>
      <c r="D45" s="903"/>
      <c r="E45" s="903"/>
      <c r="F45" s="903"/>
      <c r="G45" s="903"/>
      <c r="H45" s="904"/>
      <c r="I45" s="856"/>
    </row>
    <row r="46" spans="1:9" ht="30" customHeight="1">
      <c r="A46" s="848">
        <f t="shared" si="1"/>
        <v>22</v>
      </c>
      <c r="B46" s="905"/>
      <c r="C46" s="902"/>
      <c r="D46" s="903"/>
      <c r="E46" s="903"/>
      <c r="F46" s="903"/>
      <c r="G46" s="903"/>
      <c r="H46" s="904"/>
      <c r="I46" s="856"/>
    </row>
    <row r="47" spans="1:9" ht="30" customHeight="1">
      <c r="A47" s="848">
        <f t="shared" si="1"/>
        <v>23</v>
      </c>
      <c r="B47" s="905"/>
      <c r="C47" s="903"/>
      <c r="D47" s="903"/>
      <c r="E47" s="903"/>
      <c r="F47" s="903"/>
      <c r="G47" s="903"/>
      <c r="H47" s="904"/>
      <c r="I47" s="856"/>
    </row>
    <row r="48" spans="1:9" ht="30" customHeight="1">
      <c r="A48" s="848">
        <f t="shared" si="1"/>
        <v>24</v>
      </c>
      <c r="B48" s="998" t="s">
        <v>1112</v>
      </c>
      <c r="C48" s="903">
        <f>E48</f>
        <v>0</v>
      </c>
      <c r="D48" s="903"/>
      <c r="E48" s="903"/>
      <c r="F48" s="903"/>
      <c r="G48" s="903"/>
      <c r="H48" s="904"/>
      <c r="I48" s="856"/>
    </row>
    <row r="49" spans="1:11" ht="30" customHeight="1">
      <c r="A49" s="848">
        <f t="shared" si="1"/>
        <v>25</v>
      </c>
      <c r="B49" s="998" t="s">
        <v>1113</v>
      </c>
      <c r="C49" s="931">
        <f>E49</f>
        <v>0</v>
      </c>
      <c r="D49" s="931"/>
      <c r="E49" s="931">
        <v>0</v>
      </c>
      <c r="F49" s="931"/>
      <c r="G49" s="931"/>
      <c r="H49" s="904"/>
      <c r="I49" s="856"/>
    </row>
    <row r="50" spans="1:11" ht="30" customHeight="1">
      <c r="A50" s="848">
        <f t="shared" si="1"/>
        <v>26</v>
      </c>
      <c r="B50" s="953" t="s">
        <v>1114</v>
      </c>
      <c r="C50" s="954">
        <f>E50</f>
        <v>-1351540.8081807005</v>
      </c>
      <c r="D50" s="954"/>
      <c r="E50" s="954">
        <f>'GLHP Taxes'!N36</f>
        <v>-1351540.8081807005</v>
      </c>
      <c r="F50" s="954"/>
      <c r="G50" s="954"/>
      <c r="H50" s="909" t="s">
        <v>1043</v>
      </c>
      <c r="I50" s="856"/>
    </row>
    <row r="51" spans="1:11" ht="20.100000000000001" customHeight="1">
      <c r="A51" s="848">
        <f t="shared" si="1"/>
        <v>27</v>
      </c>
      <c r="B51" s="932" t="s">
        <v>1063</v>
      </c>
      <c r="C51" s="912">
        <f>SUBTOTAL(9,C43:C50)</f>
        <v>-1351540.8081807005</v>
      </c>
      <c r="D51" s="912">
        <f>SUM(D43:D50)</f>
        <v>0</v>
      </c>
      <c r="E51" s="912">
        <f>SUM(E43:E50)</f>
        <v>-1351540.8081807005</v>
      </c>
      <c r="F51" s="912">
        <f>SUM(F43:F50)</f>
        <v>0</v>
      </c>
      <c r="G51" s="912">
        <f>SUM(G43:G50)</f>
        <v>0</v>
      </c>
      <c r="H51" s="913"/>
      <c r="I51" s="856"/>
    </row>
    <row r="52" spans="1:11" ht="20.100000000000001" customHeight="1">
      <c r="A52" s="848">
        <f t="shared" si="1"/>
        <v>28</v>
      </c>
      <c r="B52" s="933" t="s">
        <v>1045</v>
      </c>
      <c r="C52" s="915"/>
      <c r="D52" s="915"/>
      <c r="E52" s="915"/>
      <c r="F52" s="915"/>
      <c r="G52" s="915"/>
      <c r="H52" s="904"/>
      <c r="I52" s="856"/>
    </row>
    <row r="53" spans="1:11" ht="20.100000000000001" customHeight="1">
      <c r="A53" s="848">
        <f t="shared" si="1"/>
        <v>29</v>
      </c>
      <c r="B53" s="934" t="s">
        <v>1046</v>
      </c>
      <c r="C53" s="919"/>
      <c r="D53" s="919"/>
      <c r="E53" s="919"/>
      <c r="F53" s="919"/>
      <c r="G53" s="919"/>
      <c r="H53" s="920"/>
      <c r="I53" s="856"/>
    </row>
    <row r="54" spans="1:11" ht="20.100000000000001" customHeight="1" thickBot="1">
      <c r="A54" s="848">
        <f t="shared" si="1"/>
        <v>30</v>
      </c>
      <c r="B54" s="921" t="s">
        <v>21</v>
      </c>
      <c r="C54" s="922">
        <f>+C51-C52-C53</f>
        <v>-1351540.8081807005</v>
      </c>
      <c r="D54" s="922">
        <f>+D51-D52-D53</f>
        <v>0</v>
      </c>
      <c r="E54" s="922">
        <f>+E51-E52-E53</f>
        <v>-1351540.8081807005</v>
      </c>
      <c r="F54" s="922">
        <f>+F51-F52-F53</f>
        <v>0</v>
      </c>
      <c r="G54" s="922">
        <f>+G51-G52-G53</f>
        <v>0</v>
      </c>
      <c r="H54" s="923"/>
      <c r="I54" s="856"/>
    </row>
    <row r="55" spans="1:11" ht="20.100000000000001" customHeight="1" thickTop="1">
      <c r="A55" s="848"/>
      <c r="B55" s="855" t="s">
        <v>1055</v>
      </c>
      <c r="C55" s="855"/>
      <c r="D55" s="860"/>
      <c r="E55" s="925"/>
      <c r="F55" s="856"/>
      <c r="G55" s="927"/>
      <c r="H55" s="856"/>
    </row>
    <row r="56" spans="1:11" ht="20.100000000000001" customHeight="1">
      <c r="A56" s="848"/>
      <c r="B56" s="1210" t="s">
        <v>1048</v>
      </c>
      <c r="C56" s="1212"/>
      <c r="D56" s="1212"/>
      <c r="E56" s="1212"/>
      <c r="F56" s="1212"/>
      <c r="G56" s="1212"/>
      <c r="H56" s="856"/>
    </row>
    <row r="57" spans="1:11" ht="20.100000000000001" customHeight="1">
      <c r="A57" s="848"/>
      <c r="B57" s="859" t="s">
        <v>1049</v>
      </c>
      <c r="C57" s="856"/>
      <c r="D57" s="855"/>
      <c r="E57" s="855"/>
      <c r="F57" s="860"/>
      <c r="G57" s="860"/>
      <c r="H57" s="856"/>
    </row>
    <row r="58" spans="1:11" ht="20.100000000000001" customHeight="1">
      <c r="A58" s="848"/>
      <c r="B58" s="859" t="s">
        <v>1050</v>
      </c>
      <c r="C58" s="856"/>
      <c r="D58" s="855"/>
      <c r="E58" s="855"/>
      <c r="F58" s="860"/>
      <c r="G58" s="860"/>
      <c r="H58" s="856"/>
    </row>
    <row r="59" spans="1:11" ht="20.100000000000001" customHeight="1">
      <c r="A59" s="848"/>
      <c r="B59" s="859" t="s">
        <v>1051</v>
      </c>
      <c r="C59" s="856"/>
      <c r="D59" s="855"/>
      <c r="E59" s="855"/>
      <c r="F59" s="860"/>
      <c r="G59" s="860"/>
      <c r="H59" s="856"/>
    </row>
    <row r="60" spans="1:11" ht="33.75" customHeight="1">
      <c r="A60" s="848"/>
      <c r="B60" s="1210" t="s">
        <v>1052</v>
      </c>
      <c r="C60" s="1210"/>
      <c r="D60" s="1210"/>
      <c r="E60" s="1210"/>
      <c r="F60" s="1210"/>
      <c r="G60" s="1210"/>
      <c r="H60" s="927"/>
    </row>
    <row r="61" spans="1:11" s="847" customFormat="1">
      <c r="A61" s="848"/>
      <c r="B61" s="859"/>
      <c r="C61" s="855"/>
      <c r="D61" s="855"/>
      <c r="E61" s="855"/>
      <c r="F61" s="855"/>
      <c r="G61" s="855"/>
      <c r="H61" s="927"/>
      <c r="I61" s="855"/>
    </row>
    <row r="62" spans="1:11" s="847" customFormat="1">
      <c r="A62" s="848"/>
      <c r="B62" s="859"/>
      <c r="C62" s="855"/>
      <c r="D62" s="855"/>
      <c r="E62" s="855"/>
      <c r="F62" s="855"/>
      <c r="G62" s="855"/>
      <c r="H62" s="927"/>
      <c r="I62" s="855"/>
    </row>
    <row r="63" spans="1:11" s="847" customFormat="1">
      <c r="A63" s="848"/>
      <c r="B63" s="841" t="s">
        <v>75</v>
      </c>
      <c r="C63" s="841" t="s">
        <v>76</v>
      </c>
      <c r="D63" s="841" t="s">
        <v>77</v>
      </c>
      <c r="E63" s="841" t="s">
        <v>78</v>
      </c>
      <c r="F63" s="841" t="s">
        <v>79</v>
      </c>
      <c r="G63" s="841" t="s">
        <v>80</v>
      </c>
      <c r="H63" s="841" t="s">
        <v>81</v>
      </c>
      <c r="I63" s="855"/>
    </row>
    <row r="64" spans="1:11" ht="25.5">
      <c r="A64" s="848"/>
      <c r="B64" s="849" t="s">
        <v>1005</v>
      </c>
      <c r="C64" s="900" t="s">
        <v>21</v>
      </c>
      <c r="D64" s="900" t="s">
        <v>1040</v>
      </c>
      <c r="E64" s="900" t="s">
        <v>993</v>
      </c>
      <c r="F64" s="900" t="s">
        <v>994</v>
      </c>
      <c r="G64" s="900" t="s">
        <v>995</v>
      </c>
      <c r="H64" s="900" t="s">
        <v>1041</v>
      </c>
      <c r="J64" s="855"/>
      <c r="K64" s="855"/>
    </row>
    <row r="65" spans="1:11" ht="30" customHeight="1">
      <c r="A65" s="848">
        <f>A54+1</f>
        <v>31</v>
      </c>
      <c r="B65" s="935"/>
      <c r="C65" s="902"/>
      <c r="D65" s="903"/>
      <c r="E65" s="903"/>
      <c r="F65" s="903"/>
      <c r="G65" s="903"/>
      <c r="H65" s="904"/>
      <c r="I65" s="856"/>
      <c r="J65" s="855"/>
      <c r="K65" s="855"/>
    </row>
    <row r="66" spans="1:11" ht="30" customHeight="1">
      <c r="A66" s="848">
        <f t="shared" ref="A66:A78" si="2">+A65+1</f>
        <v>32</v>
      </c>
      <c r="B66" s="905"/>
      <c r="C66" s="902"/>
      <c r="D66" s="903"/>
      <c r="E66" s="903"/>
      <c r="F66" s="903"/>
      <c r="G66" s="903"/>
      <c r="H66" s="904"/>
      <c r="I66" s="856"/>
      <c r="J66" s="936"/>
      <c r="K66" s="855"/>
    </row>
    <row r="67" spans="1:11" ht="30" customHeight="1">
      <c r="A67" s="848">
        <f t="shared" si="2"/>
        <v>33</v>
      </c>
      <c r="B67" s="905"/>
      <c r="C67" s="902"/>
      <c r="D67" s="903"/>
      <c r="E67" s="903"/>
      <c r="F67" s="903"/>
      <c r="G67" s="903"/>
      <c r="H67" s="904"/>
      <c r="I67" s="856"/>
      <c r="J67" s="855"/>
      <c r="K67" s="855"/>
    </row>
    <row r="68" spans="1:11" ht="30" customHeight="1">
      <c r="A68" s="848">
        <f t="shared" si="2"/>
        <v>34</v>
      </c>
      <c r="B68" s="905"/>
      <c r="C68" s="902"/>
      <c r="D68" s="903"/>
      <c r="E68" s="903"/>
      <c r="F68" s="903"/>
      <c r="G68" s="903"/>
      <c r="H68" s="904"/>
      <c r="I68" s="856"/>
      <c r="J68" s="855"/>
      <c r="K68" s="855"/>
    </row>
    <row r="69" spans="1:11" ht="30" customHeight="1">
      <c r="A69" s="848">
        <f t="shared" si="2"/>
        <v>35</v>
      </c>
      <c r="B69" s="905"/>
      <c r="C69" s="903"/>
      <c r="D69" s="931"/>
      <c r="E69" s="903"/>
      <c r="F69" s="903"/>
      <c r="G69" s="903"/>
      <c r="H69" s="904"/>
      <c r="I69" s="856"/>
      <c r="J69" s="855"/>
      <c r="K69" s="855"/>
    </row>
    <row r="70" spans="1:11" ht="30" customHeight="1">
      <c r="A70" s="848">
        <f t="shared" si="2"/>
        <v>36</v>
      </c>
      <c r="B70" s="905"/>
      <c r="C70" s="903"/>
      <c r="D70" s="931"/>
      <c r="E70" s="903"/>
      <c r="F70" s="903"/>
      <c r="G70" s="903"/>
      <c r="H70" s="904"/>
      <c r="I70" s="856"/>
      <c r="J70" s="855"/>
      <c r="K70" s="855"/>
    </row>
    <row r="71" spans="1:11" ht="30" customHeight="1">
      <c r="A71" s="848">
        <f t="shared" si="2"/>
        <v>37</v>
      </c>
      <c r="B71" s="905"/>
      <c r="C71" s="903"/>
      <c r="D71" s="931"/>
      <c r="E71" s="903"/>
      <c r="F71" s="903"/>
      <c r="G71" s="903"/>
      <c r="H71" s="904"/>
      <c r="I71" s="856"/>
    </row>
    <row r="72" spans="1:11" ht="30" customHeight="1">
      <c r="A72" s="848">
        <f t="shared" si="2"/>
        <v>38</v>
      </c>
      <c r="B72" s="998" t="s">
        <v>1112</v>
      </c>
      <c r="C72" s="903">
        <f>E72</f>
        <v>0</v>
      </c>
      <c r="D72" s="906"/>
      <c r="E72" s="903">
        <v>0</v>
      </c>
      <c r="F72" s="903"/>
      <c r="G72" s="903"/>
      <c r="H72" s="904"/>
      <c r="I72" s="856"/>
    </row>
    <row r="73" spans="1:11" ht="30" customHeight="1">
      <c r="A73" s="848">
        <f t="shared" si="2"/>
        <v>39</v>
      </c>
      <c r="B73" s="998" t="s">
        <v>1113</v>
      </c>
      <c r="C73" s="903">
        <f>E73</f>
        <v>0</v>
      </c>
      <c r="D73" s="903"/>
      <c r="E73" s="903">
        <v>0</v>
      </c>
      <c r="F73" s="903"/>
      <c r="G73" s="903"/>
      <c r="H73" s="904"/>
      <c r="I73" s="856"/>
    </row>
    <row r="74" spans="1:11" ht="30" customHeight="1">
      <c r="A74" s="848">
        <f t="shared" si="2"/>
        <v>40</v>
      </c>
      <c r="B74" s="907" t="s">
        <v>1114</v>
      </c>
      <c r="C74" s="937">
        <f>E74</f>
        <v>-126071.83442229188</v>
      </c>
      <c r="D74" s="937"/>
      <c r="E74" s="937">
        <f>'GLHP Taxes'!N45</f>
        <v>-126071.83442229188</v>
      </c>
      <c r="F74" s="937"/>
      <c r="G74" s="937"/>
      <c r="H74" s="909" t="s">
        <v>1043</v>
      </c>
      <c r="I74" s="856"/>
    </row>
    <row r="75" spans="1:11" ht="20.100000000000001" customHeight="1">
      <c r="A75" s="848">
        <f t="shared" si="2"/>
        <v>41</v>
      </c>
      <c r="B75" s="938" t="s">
        <v>1064</v>
      </c>
      <c r="C75" s="911">
        <f>SUBTOTAL(9,C65:C74)</f>
        <v>-126071.83442229188</v>
      </c>
      <c r="D75" s="911">
        <f>SUM(D65:D74)</f>
        <v>0</v>
      </c>
      <c r="E75" s="911">
        <f>SUM(E65:E74)</f>
        <v>-126071.83442229188</v>
      </c>
      <c r="F75" s="911">
        <f>SUM(F65:F74)</f>
        <v>0</v>
      </c>
      <c r="G75" s="911">
        <f>SUM(G65:G74)</f>
        <v>0</v>
      </c>
      <c r="H75" s="904"/>
      <c r="I75" s="856"/>
    </row>
    <row r="76" spans="1:11" ht="20.100000000000001" customHeight="1">
      <c r="A76" s="848">
        <f t="shared" si="2"/>
        <v>42</v>
      </c>
      <c r="B76" s="939" t="s">
        <v>1045</v>
      </c>
      <c r="C76" s="916"/>
      <c r="D76" s="916"/>
      <c r="E76" s="916"/>
      <c r="F76" s="916"/>
      <c r="G76" s="916"/>
      <c r="H76" s="904"/>
      <c r="I76" s="856"/>
    </row>
    <row r="77" spans="1:11" ht="20.100000000000001" customHeight="1">
      <c r="A77" s="848">
        <f t="shared" si="2"/>
        <v>43</v>
      </c>
      <c r="B77" s="940" t="s">
        <v>1046</v>
      </c>
      <c r="C77" s="941"/>
      <c r="D77" s="941"/>
      <c r="E77" s="941"/>
      <c r="F77" s="941"/>
      <c r="G77" s="941"/>
      <c r="H77" s="920"/>
      <c r="I77" s="856"/>
    </row>
    <row r="78" spans="1:11" ht="20.100000000000001" customHeight="1" thickBot="1">
      <c r="A78" s="848">
        <f t="shared" si="2"/>
        <v>44</v>
      </c>
      <c r="B78" s="921" t="s">
        <v>21</v>
      </c>
      <c r="C78" s="942">
        <f>+C75-C76-C77</f>
        <v>-126071.83442229188</v>
      </c>
      <c r="D78" s="942">
        <f>+D75-D76-D77</f>
        <v>0</v>
      </c>
      <c r="E78" s="942">
        <f>+E75-E76-E77</f>
        <v>-126071.83442229188</v>
      </c>
      <c r="F78" s="942">
        <f>+F75-F76-F77</f>
        <v>0</v>
      </c>
      <c r="G78" s="942">
        <f>+G75-G76-G77</f>
        <v>0</v>
      </c>
      <c r="H78" s="923"/>
      <c r="I78" s="856"/>
    </row>
    <row r="79" spans="1:11" ht="20.100000000000001" customHeight="1" thickTop="1">
      <c r="A79" s="848"/>
      <c r="B79" s="855" t="s">
        <v>1058</v>
      </c>
      <c r="C79" s="855"/>
      <c r="D79" s="855"/>
      <c r="E79" s="860"/>
      <c r="F79" s="860"/>
      <c r="G79" s="856"/>
      <c r="H79" s="943"/>
      <c r="I79" s="856"/>
    </row>
    <row r="80" spans="1:11" ht="20.100000000000001" customHeight="1">
      <c r="A80" s="848"/>
      <c r="B80" s="1210" t="s">
        <v>1048</v>
      </c>
      <c r="C80" s="1212"/>
      <c r="D80" s="1212"/>
      <c r="E80" s="1212"/>
      <c r="F80" s="1212"/>
      <c r="G80" s="1212"/>
      <c r="H80" s="856"/>
    </row>
    <row r="81" spans="1:9" ht="20.100000000000001" customHeight="1">
      <c r="A81" s="848"/>
      <c r="B81" s="859" t="s">
        <v>1049</v>
      </c>
      <c r="C81" s="856"/>
      <c r="D81" s="855"/>
      <c r="E81" s="855"/>
      <c r="F81" s="860"/>
      <c r="G81" s="860"/>
      <c r="H81" s="856"/>
    </row>
    <row r="82" spans="1:9" ht="20.100000000000001" customHeight="1">
      <c r="A82" s="848"/>
      <c r="B82" s="859" t="s">
        <v>1050</v>
      </c>
      <c r="C82" s="856"/>
      <c r="D82" s="855"/>
      <c r="E82" s="855"/>
      <c r="F82" s="860"/>
      <c r="G82" s="860"/>
      <c r="H82" s="856"/>
    </row>
    <row r="83" spans="1:9" ht="20.100000000000001" customHeight="1">
      <c r="A83" s="848"/>
      <c r="B83" s="859" t="s">
        <v>1051</v>
      </c>
      <c r="C83" s="856"/>
      <c r="D83" s="855"/>
      <c r="E83" s="855"/>
      <c r="F83" s="860"/>
      <c r="G83" s="860"/>
      <c r="H83" s="856"/>
    </row>
    <row r="84" spans="1:9" ht="32.25" customHeight="1">
      <c r="A84" s="848"/>
      <c r="B84" s="1210" t="s">
        <v>1052</v>
      </c>
      <c r="C84" s="1210"/>
      <c r="D84" s="1210"/>
      <c r="E84" s="1210"/>
      <c r="F84" s="1210"/>
      <c r="G84" s="1210"/>
      <c r="H84" s="856"/>
    </row>
    <row r="85" spans="1:9">
      <c r="B85" s="944"/>
      <c r="C85" s="856"/>
      <c r="D85" s="856"/>
      <c r="E85" s="856"/>
      <c r="F85" s="856"/>
      <c r="G85" s="856"/>
      <c r="H85" s="856"/>
      <c r="I85" s="856"/>
    </row>
    <row r="86" spans="1:9" ht="15.75" customHeight="1">
      <c r="B86" s="945"/>
      <c r="C86" s="945"/>
      <c r="D86" s="945"/>
      <c r="E86" s="945"/>
      <c r="F86" s="945"/>
      <c r="G86" s="945"/>
      <c r="H86" s="945"/>
      <c r="I86" s="856"/>
    </row>
    <row r="87" spans="1:9">
      <c r="B87" s="1213"/>
      <c r="C87" s="1213"/>
      <c r="D87" s="1213"/>
      <c r="E87" s="1213"/>
      <c r="F87" s="1213"/>
      <c r="G87" s="1213"/>
      <c r="H87" s="1213"/>
      <c r="I87" s="946"/>
    </row>
    <row r="88" spans="1:9">
      <c r="B88" s="855"/>
      <c r="C88" s="855"/>
      <c r="D88" s="855"/>
      <c r="E88" s="855"/>
      <c r="F88" s="855"/>
      <c r="G88" s="855"/>
      <c r="H88" s="855"/>
      <c r="I88" s="856"/>
    </row>
    <row r="89" spans="1:9">
      <c r="B89" s="855"/>
      <c r="C89" s="855"/>
      <c r="D89" s="855"/>
      <c r="E89" s="855"/>
      <c r="F89" s="855"/>
      <c r="G89" s="855"/>
      <c r="H89" s="855"/>
      <c r="I89" s="856"/>
    </row>
    <row r="90" spans="1:9" ht="15.75" customHeight="1">
      <c r="B90" s="855"/>
      <c r="C90" s="855"/>
      <c r="D90" s="855"/>
      <c r="E90" s="855"/>
      <c r="F90" s="855"/>
      <c r="G90" s="855"/>
      <c r="H90" s="855"/>
      <c r="I90" s="856"/>
    </row>
    <row r="91" spans="1:9">
      <c r="B91" s="855"/>
      <c r="C91" s="855"/>
      <c r="D91" s="857"/>
      <c r="E91" s="857"/>
      <c r="F91" s="857"/>
      <c r="G91" s="857"/>
      <c r="H91" s="857"/>
      <c r="I91" s="858"/>
    </row>
    <row r="92" spans="1:9">
      <c r="B92" s="855"/>
      <c r="C92" s="855"/>
      <c r="D92" s="857"/>
      <c r="E92" s="857"/>
      <c r="F92" s="857"/>
      <c r="G92" s="857"/>
      <c r="H92" s="857"/>
      <c r="I92" s="858"/>
    </row>
    <row r="93" spans="1:9">
      <c r="B93" s="859"/>
      <c r="C93" s="855"/>
      <c r="D93" s="860"/>
      <c r="E93" s="860"/>
      <c r="F93" s="855"/>
      <c r="G93" s="855"/>
      <c r="H93" s="855"/>
      <c r="I93" s="856"/>
    </row>
    <row r="94" spans="1:9">
      <c r="B94" s="859"/>
      <c r="C94" s="855"/>
      <c r="D94" s="544"/>
      <c r="E94" s="544"/>
      <c r="F94" s="855"/>
      <c r="G94" s="855"/>
      <c r="H94" s="855"/>
      <c r="I94" s="856"/>
    </row>
    <row r="95" spans="1:9">
      <c r="B95" s="859"/>
      <c r="C95" s="855"/>
      <c r="D95" s="544"/>
      <c r="E95" s="544"/>
      <c r="F95" s="855"/>
      <c r="G95" s="855"/>
      <c r="H95" s="855"/>
      <c r="I95" s="856"/>
    </row>
    <row r="96" spans="1:9">
      <c r="B96" s="859"/>
      <c r="C96" s="855"/>
      <c r="D96" s="544"/>
      <c r="E96" s="544"/>
      <c r="F96" s="855"/>
      <c r="G96" s="855"/>
      <c r="H96" s="855"/>
      <c r="I96" s="856"/>
    </row>
    <row r="97" spans="2:9">
      <c r="B97" s="859"/>
      <c r="C97" s="855"/>
      <c r="D97" s="544"/>
      <c r="E97" s="544"/>
      <c r="F97" s="855"/>
      <c r="G97" s="855"/>
      <c r="H97" s="855"/>
      <c r="I97" s="856"/>
    </row>
    <row r="98" spans="2:9">
      <c r="B98" s="859"/>
      <c r="C98" s="855"/>
      <c r="D98" s="544"/>
      <c r="E98" s="544"/>
      <c r="F98" s="855"/>
      <c r="G98" s="855"/>
      <c r="H98" s="855"/>
      <c r="I98" s="856"/>
    </row>
    <row r="99" spans="2:9">
      <c r="B99" s="859"/>
      <c r="C99" s="855"/>
      <c r="D99" s="544"/>
      <c r="E99" s="544"/>
      <c r="F99" s="855"/>
      <c r="G99" s="855"/>
      <c r="H99" s="855"/>
      <c r="I99" s="856"/>
    </row>
    <row r="100" spans="2:9">
      <c r="B100" s="859"/>
      <c r="C100" s="855"/>
      <c r="D100" s="544"/>
      <c r="E100" s="544"/>
      <c r="F100" s="855"/>
      <c r="G100" s="855"/>
      <c r="H100" s="855"/>
      <c r="I100" s="856"/>
    </row>
    <row r="101" spans="2:9">
      <c r="B101" s="859"/>
      <c r="C101" s="855"/>
      <c r="D101" s="544"/>
      <c r="E101" s="544"/>
      <c r="F101" s="855"/>
      <c r="G101" s="855"/>
      <c r="H101" s="855"/>
      <c r="I101" s="856"/>
    </row>
    <row r="102" spans="2:9">
      <c r="B102" s="859"/>
      <c r="C102" s="855"/>
      <c r="D102" s="544"/>
      <c r="E102" s="544"/>
      <c r="F102" s="855"/>
      <c r="G102" s="855"/>
      <c r="H102" s="855"/>
      <c r="I102" s="856"/>
    </row>
    <row r="103" spans="2:9">
      <c r="B103" s="859"/>
      <c r="C103" s="855"/>
      <c r="D103" s="544"/>
      <c r="E103" s="544"/>
      <c r="F103" s="855"/>
      <c r="G103" s="855"/>
      <c r="H103" s="855"/>
      <c r="I103" s="856"/>
    </row>
    <row r="104" spans="2:9">
      <c r="B104" s="855"/>
      <c r="C104" s="855"/>
      <c r="D104" s="544"/>
      <c r="E104" s="544"/>
      <c r="F104" s="855"/>
      <c r="G104" s="855"/>
      <c r="H104" s="855"/>
      <c r="I104" s="856"/>
    </row>
    <row r="105" spans="2:9">
      <c r="B105" s="859"/>
      <c r="C105" s="855"/>
      <c r="D105" s="544"/>
      <c r="E105" s="544"/>
      <c r="F105" s="855"/>
      <c r="G105" s="855"/>
      <c r="H105" s="855"/>
      <c r="I105" s="856"/>
    </row>
    <row r="106" spans="2:9">
      <c r="B106" s="855"/>
      <c r="C106" s="855"/>
      <c r="D106" s="544"/>
      <c r="E106" s="544"/>
      <c r="F106" s="855"/>
      <c r="G106" s="855"/>
      <c r="H106" s="855"/>
      <c r="I106" s="856"/>
    </row>
    <row r="107" spans="2:9">
      <c r="B107" s="859"/>
      <c r="C107" s="855"/>
      <c r="D107" s="855"/>
      <c r="E107" s="855"/>
      <c r="F107" s="855"/>
      <c r="G107" s="855"/>
      <c r="H107" s="855"/>
      <c r="I107" s="856"/>
    </row>
    <row r="108" spans="2:9">
      <c r="B108" s="859"/>
      <c r="C108" s="855"/>
      <c r="D108" s="855"/>
      <c r="E108" s="855"/>
      <c r="F108" s="855"/>
      <c r="G108" s="855"/>
      <c r="H108" s="855"/>
    </row>
    <row r="109" spans="2:9">
      <c r="B109" s="859"/>
      <c r="C109" s="855"/>
      <c r="D109" s="855"/>
      <c r="E109" s="855"/>
      <c r="F109" s="855"/>
      <c r="G109" s="855"/>
      <c r="H109" s="855"/>
    </row>
    <row r="110" spans="2:9">
      <c r="B110" s="859"/>
      <c r="C110" s="855"/>
      <c r="D110" s="855"/>
      <c r="E110" s="855"/>
      <c r="F110" s="855"/>
      <c r="G110" s="855"/>
      <c r="H110" s="855"/>
    </row>
    <row r="111" spans="2:9">
      <c r="B111" s="859"/>
      <c r="C111" s="855"/>
      <c r="D111" s="855"/>
      <c r="E111" s="855"/>
      <c r="F111" s="855"/>
      <c r="G111" s="855"/>
      <c r="H111" s="855"/>
    </row>
    <row r="112" spans="2:9">
      <c r="B112" s="859"/>
      <c r="C112" s="855"/>
      <c r="D112" s="855"/>
      <c r="E112" s="855"/>
      <c r="F112" s="855"/>
      <c r="G112" s="855"/>
      <c r="H112" s="855"/>
    </row>
    <row r="113" spans="2:8">
      <c r="B113" s="859"/>
      <c r="C113" s="855"/>
      <c r="D113" s="855"/>
      <c r="E113" s="855"/>
      <c r="F113" s="855"/>
      <c r="G113" s="855"/>
      <c r="H113" s="855"/>
    </row>
    <row r="114" spans="2:8">
      <c r="B114" s="859"/>
      <c r="C114" s="855"/>
      <c r="D114" s="855"/>
      <c r="E114" s="855"/>
      <c r="F114" s="855"/>
      <c r="G114" s="855"/>
      <c r="H114" s="855"/>
    </row>
    <row r="115" spans="2:8">
      <c r="B115" s="859"/>
      <c r="C115" s="855"/>
      <c r="D115" s="855"/>
      <c r="E115" s="855"/>
      <c r="F115" s="855"/>
      <c r="G115" s="855"/>
      <c r="H115" s="855"/>
    </row>
    <row r="116" spans="2:8">
      <c r="B116" s="859"/>
      <c r="C116" s="855"/>
      <c r="D116" s="855"/>
      <c r="E116" s="855"/>
      <c r="F116" s="855"/>
      <c r="G116" s="855"/>
      <c r="H116" s="855"/>
    </row>
    <row r="117" spans="2:8">
      <c r="B117" s="859"/>
      <c r="C117" s="855"/>
      <c r="D117" s="855"/>
      <c r="E117" s="855"/>
      <c r="F117" s="855"/>
      <c r="G117" s="855"/>
      <c r="H117" s="855"/>
    </row>
    <row r="118" spans="2:8">
      <c r="B118" s="859"/>
      <c r="C118" s="855"/>
      <c r="D118" s="855"/>
      <c r="E118" s="855"/>
      <c r="F118" s="855"/>
      <c r="G118" s="855"/>
      <c r="H118" s="855"/>
    </row>
    <row r="119" spans="2:8">
      <c r="B119" s="859"/>
      <c r="C119" s="855"/>
      <c r="D119" s="855"/>
      <c r="E119" s="855"/>
      <c r="F119" s="855"/>
      <c r="G119" s="855"/>
      <c r="H119" s="855"/>
    </row>
    <row r="120" spans="2:8">
      <c r="B120" s="859"/>
      <c r="C120" s="855"/>
      <c r="D120" s="855"/>
      <c r="E120" s="855"/>
      <c r="F120" s="855"/>
      <c r="G120" s="855"/>
      <c r="H120" s="855"/>
    </row>
    <row r="121" spans="2:8">
      <c r="B121" s="859"/>
      <c r="C121" s="855"/>
      <c r="D121" s="855"/>
      <c r="E121" s="855"/>
      <c r="F121" s="855"/>
      <c r="G121" s="855"/>
      <c r="H121" s="855"/>
    </row>
    <row r="122" spans="2:8">
      <c r="B122" s="859"/>
      <c r="C122" s="855"/>
      <c r="D122" s="855"/>
      <c r="E122" s="855"/>
      <c r="F122" s="855"/>
      <c r="G122" s="855"/>
      <c r="H122" s="855"/>
    </row>
    <row r="123" spans="2:8">
      <c r="B123" s="859"/>
      <c r="C123" s="855"/>
      <c r="D123" s="855"/>
      <c r="E123" s="855"/>
      <c r="F123" s="855"/>
      <c r="G123" s="855"/>
      <c r="H123" s="855"/>
    </row>
    <row r="124" spans="2:8">
      <c r="B124" s="859"/>
      <c r="C124" s="855"/>
      <c r="D124" s="855"/>
      <c r="E124" s="855"/>
      <c r="F124" s="855"/>
      <c r="G124" s="855"/>
      <c r="H124" s="855"/>
    </row>
    <row r="125" spans="2:8">
      <c r="B125" s="859"/>
      <c r="C125" s="855"/>
      <c r="D125" s="855"/>
      <c r="E125" s="855"/>
      <c r="F125" s="855"/>
      <c r="G125" s="855"/>
      <c r="H125" s="855"/>
    </row>
    <row r="126" spans="2:8">
      <c r="B126" s="859"/>
      <c r="C126" s="855"/>
      <c r="D126" s="855"/>
      <c r="E126" s="855"/>
      <c r="F126" s="855"/>
      <c r="G126" s="855"/>
      <c r="H126" s="855"/>
    </row>
    <row r="127" spans="2:8">
      <c r="B127" s="859"/>
      <c r="C127" s="855"/>
      <c r="D127" s="855"/>
      <c r="E127" s="855"/>
      <c r="F127" s="855"/>
      <c r="G127" s="855"/>
      <c r="H127" s="855"/>
    </row>
    <row r="128" spans="2:8">
      <c r="B128" s="859"/>
      <c r="C128" s="855"/>
      <c r="D128" s="855"/>
      <c r="E128" s="855"/>
      <c r="F128" s="855"/>
      <c r="G128" s="855"/>
      <c r="H128" s="855"/>
    </row>
    <row r="129" spans="2:8">
      <c r="B129" s="859"/>
      <c r="C129" s="855"/>
      <c r="D129" s="855"/>
      <c r="E129" s="855"/>
      <c r="F129" s="855"/>
      <c r="G129" s="855"/>
      <c r="H129" s="855"/>
    </row>
    <row r="130" spans="2:8">
      <c r="B130" s="859"/>
      <c r="C130" s="855"/>
      <c r="D130" s="855"/>
      <c r="E130" s="855"/>
      <c r="F130" s="855"/>
      <c r="G130" s="855"/>
      <c r="H130" s="855"/>
    </row>
    <row r="131" spans="2:8">
      <c r="B131" s="859"/>
      <c r="C131" s="855"/>
      <c r="D131" s="855"/>
      <c r="E131" s="855"/>
      <c r="F131" s="855"/>
      <c r="G131" s="855"/>
      <c r="H131" s="855"/>
    </row>
    <row r="132" spans="2:8">
      <c r="B132" s="859"/>
      <c r="C132" s="855"/>
      <c r="D132" s="855"/>
      <c r="E132" s="855"/>
      <c r="F132" s="855"/>
      <c r="G132" s="855"/>
      <c r="H132" s="855"/>
    </row>
    <row r="133" spans="2:8">
      <c r="B133" s="859"/>
      <c r="C133" s="855"/>
      <c r="D133" s="855"/>
      <c r="E133" s="855"/>
      <c r="F133" s="855"/>
      <c r="G133" s="855"/>
      <c r="H133" s="855"/>
    </row>
    <row r="134" spans="2:8">
      <c r="B134" s="859"/>
      <c r="C134" s="855"/>
      <c r="D134" s="855"/>
      <c r="E134" s="855"/>
      <c r="F134" s="855"/>
      <c r="G134" s="855"/>
      <c r="H134" s="855"/>
    </row>
    <row r="135" spans="2:8">
      <c r="B135" s="859"/>
      <c r="C135" s="855"/>
      <c r="D135" s="855"/>
      <c r="E135" s="855"/>
      <c r="F135" s="855"/>
      <c r="G135" s="855"/>
      <c r="H135" s="855"/>
    </row>
    <row r="136" spans="2:8">
      <c r="B136" s="859"/>
      <c r="C136" s="855"/>
      <c r="D136" s="855"/>
      <c r="E136" s="855"/>
      <c r="F136" s="855"/>
      <c r="G136" s="855"/>
      <c r="H136" s="855"/>
    </row>
    <row r="137" spans="2:8">
      <c r="B137" s="859"/>
      <c r="C137" s="855"/>
      <c r="D137" s="855"/>
      <c r="E137" s="855"/>
      <c r="F137" s="855"/>
      <c r="G137" s="855"/>
      <c r="H137" s="855"/>
    </row>
    <row r="138" spans="2:8">
      <c r="B138" s="859"/>
      <c r="C138" s="855"/>
      <c r="D138" s="855"/>
      <c r="E138" s="855"/>
      <c r="F138" s="855"/>
      <c r="G138" s="855"/>
      <c r="H138" s="855"/>
    </row>
    <row r="139" spans="2:8">
      <c r="B139" s="859"/>
      <c r="C139" s="855"/>
      <c r="D139" s="855"/>
      <c r="E139" s="855"/>
      <c r="F139" s="855"/>
      <c r="G139" s="855"/>
      <c r="H139" s="855"/>
    </row>
    <row r="140" spans="2:8">
      <c r="B140" s="859"/>
      <c r="C140" s="855"/>
      <c r="D140" s="855"/>
      <c r="E140" s="855"/>
      <c r="F140" s="855"/>
      <c r="G140" s="855"/>
      <c r="H140" s="855"/>
    </row>
    <row r="141" spans="2:8">
      <c r="B141" s="859"/>
      <c r="C141" s="855"/>
      <c r="D141" s="855"/>
      <c r="E141" s="855"/>
      <c r="F141" s="855"/>
      <c r="G141" s="855"/>
      <c r="H141" s="855"/>
    </row>
    <row r="142" spans="2:8">
      <c r="B142" s="859"/>
      <c r="C142" s="855"/>
      <c r="D142" s="855"/>
      <c r="E142" s="855"/>
      <c r="F142" s="855"/>
      <c r="G142" s="855"/>
      <c r="H142" s="855"/>
    </row>
    <row r="143" spans="2:8">
      <c r="B143" s="859"/>
      <c r="C143" s="855"/>
      <c r="D143" s="855"/>
      <c r="E143" s="855"/>
      <c r="F143" s="855"/>
      <c r="G143" s="855"/>
      <c r="H143" s="855"/>
    </row>
    <row r="144" spans="2:8">
      <c r="B144" s="859"/>
      <c r="C144" s="855"/>
      <c r="D144" s="855"/>
      <c r="E144" s="855"/>
      <c r="F144" s="855"/>
      <c r="G144" s="855"/>
      <c r="H144" s="855"/>
    </row>
    <row r="145" spans="2:8">
      <c r="B145" s="859"/>
      <c r="C145" s="855"/>
      <c r="D145" s="855"/>
      <c r="E145" s="855"/>
      <c r="F145" s="855"/>
      <c r="G145" s="855"/>
      <c r="H145" s="855"/>
    </row>
    <row r="146" spans="2:8">
      <c r="B146" s="859"/>
      <c r="C146" s="855"/>
      <c r="D146" s="855"/>
      <c r="E146" s="855"/>
      <c r="F146" s="855"/>
      <c r="G146" s="855"/>
      <c r="H146" s="855"/>
    </row>
    <row r="147" spans="2:8">
      <c r="B147" s="859"/>
      <c r="C147" s="855"/>
      <c r="D147" s="855"/>
      <c r="E147" s="855"/>
      <c r="F147" s="855"/>
      <c r="G147" s="855"/>
      <c r="H147" s="855"/>
    </row>
    <row r="148" spans="2:8">
      <c r="B148" s="859"/>
      <c r="C148" s="855"/>
      <c r="D148" s="855"/>
      <c r="E148" s="855"/>
      <c r="F148" s="855"/>
      <c r="G148" s="855"/>
      <c r="H148" s="855"/>
    </row>
    <row r="149" spans="2:8">
      <c r="B149" s="859"/>
      <c r="C149" s="855"/>
      <c r="D149" s="855"/>
      <c r="E149" s="855"/>
      <c r="F149" s="855"/>
      <c r="G149" s="855"/>
      <c r="H149" s="855"/>
    </row>
    <row r="150" spans="2:8">
      <c r="B150" s="859"/>
      <c r="C150" s="855"/>
      <c r="D150" s="855"/>
      <c r="E150" s="855"/>
      <c r="F150" s="855"/>
      <c r="G150" s="855"/>
      <c r="H150" s="855"/>
    </row>
    <row r="151" spans="2:8">
      <c r="B151" s="859"/>
      <c r="C151" s="855"/>
      <c r="D151" s="855"/>
      <c r="E151" s="855"/>
      <c r="F151" s="855"/>
      <c r="G151" s="855"/>
      <c r="H151" s="855"/>
    </row>
    <row r="152" spans="2:8">
      <c r="B152" s="859"/>
      <c r="C152" s="855"/>
      <c r="D152" s="855"/>
      <c r="E152" s="855"/>
      <c r="F152" s="855"/>
      <c r="G152" s="855"/>
      <c r="H152" s="855"/>
    </row>
    <row r="153" spans="2:8">
      <c r="B153" s="859"/>
      <c r="C153" s="855"/>
      <c r="D153" s="855"/>
      <c r="E153" s="855"/>
      <c r="F153" s="855"/>
      <c r="G153" s="855"/>
      <c r="H153" s="855"/>
    </row>
    <row r="154" spans="2:8">
      <c r="B154" s="859"/>
      <c r="C154" s="855"/>
      <c r="D154" s="855"/>
      <c r="E154" s="855"/>
      <c r="F154" s="855"/>
      <c r="G154" s="855"/>
      <c r="H154" s="855"/>
    </row>
    <row r="155" spans="2:8">
      <c r="B155" s="859"/>
      <c r="C155" s="855"/>
      <c r="D155" s="855"/>
      <c r="E155" s="855"/>
      <c r="F155" s="855"/>
      <c r="G155" s="855"/>
      <c r="H155" s="855"/>
    </row>
    <row r="156" spans="2:8">
      <c r="B156" s="859"/>
      <c r="C156" s="855"/>
      <c r="D156" s="855"/>
      <c r="E156" s="855"/>
      <c r="F156" s="855"/>
      <c r="G156" s="855"/>
      <c r="H156" s="855"/>
    </row>
    <row r="157" spans="2:8">
      <c r="B157" s="859"/>
      <c r="C157" s="855"/>
      <c r="D157" s="855"/>
      <c r="E157" s="855"/>
      <c r="F157" s="855"/>
      <c r="G157" s="855"/>
      <c r="H157" s="855"/>
    </row>
    <row r="158" spans="2:8">
      <c r="B158" s="859"/>
      <c r="C158" s="855"/>
      <c r="D158" s="855"/>
      <c r="E158" s="855"/>
      <c r="F158" s="855"/>
      <c r="G158" s="855"/>
      <c r="H158" s="855"/>
    </row>
    <row r="159" spans="2:8">
      <c r="B159" s="859"/>
      <c r="C159" s="855"/>
      <c r="D159" s="855"/>
      <c r="E159" s="855"/>
      <c r="F159" s="855"/>
      <c r="G159" s="855"/>
      <c r="H159" s="855"/>
    </row>
    <row r="160" spans="2:8">
      <c r="B160" s="859"/>
      <c r="C160" s="855"/>
      <c r="D160" s="855"/>
      <c r="E160" s="855"/>
      <c r="F160" s="855"/>
      <c r="G160" s="855"/>
      <c r="H160" s="855"/>
    </row>
    <row r="161" spans="2:8">
      <c r="B161" s="859"/>
      <c r="C161" s="855"/>
      <c r="D161" s="855"/>
      <c r="E161" s="855"/>
      <c r="F161" s="855"/>
      <c r="G161" s="855"/>
      <c r="H161" s="855"/>
    </row>
    <row r="162" spans="2:8">
      <c r="B162" s="859"/>
      <c r="C162" s="855"/>
      <c r="D162" s="855"/>
      <c r="E162" s="855"/>
      <c r="F162" s="855"/>
      <c r="G162" s="855"/>
      <c r="H162" s="855"/>
    </row>
    <row r="163" spans="2:8">
      <c r="B163" s="859"/>
      <c r="C163" s="855"/>
      <c r="D163" s="855"/>
      <c r="E163" s="855"/>
      <c r="F163" s="855"/>
      <c r="G163" s="855"/>
      <c r="H163" s="855"/>
    </row>
    <row r="164" spans="2:8">
      <c r="B164" s="859"/>
      <c r="C164" s="855"/>
      <c r="D164" s="855"/>
      <c r="E164" s="855"/>
      <c r="F164" s="855"/>
      <c r="G164" s="855"/>
      <c r="H164" s="855"/>
    </row>
    <row r="165" spans="2:8">
      <c r="B165" s="859"/>
      <c r="C165" s="855"/>
      <c r="D165" s="855"/>
      <c r="E165" s="855"/>
      <c r="F165" s="855"/>
      <c r="G165" s="855"/>
      <c r="H165" s="855"/>
    </row>
    <row r="166" spans="2:8">
      <c r="B166" s="859"/>
      <c r="C166" s="855"/>
      <c r="D166" s="855"/>
      <c r="E166" s="855"/>
      <c r="F166" s="855"/>
      <c r="G166" s="855"/>
      <c r="H166" s="855"/>
    </row>
    <row r="167" spans="2:8">
      <c r="B167" s="859"/>
      <c r="C167" s="855"/>
      <c r="D167" s="855"/>
      <c r="E167" s="855"/>
      <c r="F167" s="855"/>
      <c r="G167" s="855"/>
      <c r="H167" s="855"/>
    </row>
    <row r="168" spans="2:8">
      <c r="B168" s="859"/>
      <c r="C168" s="855"/>
      <c r="D168" s="855"/>
      <c r="E168" s="855"/>
      <c r="F168" s="855"/>
      <c r="G168" s="855"/>
      <c r="H168" s="855"/>
    </row>
    <row r="169" spans="2:8">
      <c r="B169" s="859"/>
      <c r="C169" s="855"/>
      <c r="D169" s="855"/>
      <c r="E169" s="855"/>
      <c r="F169" s="855"/>
      <c r="G169" s="855"/>
      <c r="H169" s="855"/>
    </row>
    <row r="170" spans="2:8">
      <c r="B170" s="859"/>
      <c r="C170" s="855"/>
      <c r="D170" s="855"/>
      <c r="E170" s="855"/>
      <c r="F170" s="855"/>
      <c r="G170" s="855"/>
      <c r="H170" s="855"/>
    </row>
    <row r="171" spans="2:8">
      <c r="B171" s="859"/>
      <c r="C171" s="855"/>
      <c r="D171" s="855"/>
      <c r="E171" s="855"/>
      <c r="F171" s="855"/>
      <c r="G171" s="855"/>
      <c r="H171" s="855"/>
    </row>
    <row r="172" spans="2:8">
      <c r="B172" s="859"/>
      <c r="C172" s="855"/>
      <c r="D172" s="855"/>
      <c r="E172" s="855"/>
      <c r="F172" s="855"/>
      <c r="G172" s="855"/>
      <c r="H172" s="855"/>
    </row>
    <row r="173" spans="2:8">
      <c r="B173" s="859"/>
      <c r="C173" s="855"/>
      <c r="D173" s="855"/>
      <c r="E173" s="855"/>
      <c r="F173" s="855"/>
      <c r="G173" s="855"/>
      <c r="H173" s="855"/>
    </row>
    <row r="174" spans="2:8">
      <c r="B174" s="859"/>
      <c r="C174" s="855"/>
      <c r="D174" s="855"/>
      <c r="E174" s="855"/>
      <c r="F174" s="855"/>
      <c r="G174" s="855"/>
      <c r="H174" s="855"/>
    </row>
    <row r="175" spans="2:8">
      <c r="B175" s="859"/>
      <c r="C175" s="855"/>
      <c r="D175" s="855"/>
      <c r="E175" s="855"/>
      <c r="F175" s="855"/>
      <c r="G175" s="855"/>
      <c r="H175" s="855"/>
    </row>
    <row r="176" spans="2:8">
      <c r="B176" s="859"/>
      <c r="C176" s="855"/>
      <c r="D176" s="855"/>
      <c r="E176" s="855"/>
      <c r="F176" s="855"/>
      <c r="G176" s="855"/>
      <c r="H176" s="855"/>
    </row>
    <row r="177" spans="2:8">
      <c r="B177" s="859"/>
      <c r="C177" s="855"/>
      <c r="D177" s="855"/>
      <c r="E177" s="855"/>
      <c r="F177" s="855"/>
      <c r="G177" s="855"/>
      <c r="H177" s="855"/>
    </row>
    <row r="178" spans="2:8">
      <c r="B178" s="859"/>
      <c r="C178" s="855"/>
      <c r="D178" s="855"/>
      <c r="E178" s="855"/>
      <c r="F178" s="855"/>
      <c r="G178" s="855"/>
      <c r="H178" s="855"/>
    </row>
    <row r="179" spans="2:8">
      <c r="B179" s="859"/>
      <c r="C179" s="855"/>
      <c r="D179" s="855"/>
      <c r="E179" s="855"/>
      <c r="F179" s="855"/>
      <c r="G179" s="855"/>
      <c r="H179" s="855"/>
    </row>
    <row r="180" spans="2:8">
      <c r="B180" s="859"/>
      <c r="C180" s="855"/>
      <c r="D180" s="855"/>
      <c r="E180" s="855"/>
      <c r="F180" s="855"/>
      <c r="G180" s="855"/>
      <c r="H180" s="855"/>
    </row>
    <row r="181" spans="2:8">
      <c r="B181" s="859"/>
      <c r="C181" s="855"/>
      <c r="D181" s="855"/>
      <c r="E181" s="855"/>
      <c r="F181" s="855"/>
      <c r="G181" s="855"/>
      <c r="H181" s="855"/>
    </row>
    <row r="182" spans="2:8">
      <c r="B182" s="859"/>
      <c r="C182" s="855"/>
      <c r="D182" s="855"/>
      <c r="E182" s="855"/>
      <c r="F182" s="855"/>
      <c r="G182" s="855"/>
      <c r="H182" s="855"/>
    </row>
    <row r="183" spans="2:8">
      <c r="B183" s="859"/>
      <c r="C183" s="855"/>
      <c r="D183" s="855"/>
      <c r="E183" s="855"/>
      <c r="F183" s="855"/>
      <c r="G183" s="855"/>
      <c r="H183" s="855"/>
    </row>
    <row r="184" spans="2:8">
      <c r="B184" s="859"/>
      <c r="C184" s="855"/>
      <c r="D184" s="855"/>
      <c r="E184" s="855"/>
      <c r="F184" s="855"/>
      <c r="G184" s="855"/>
      <c r="H184" s="855"/>
    </row>
    <row r="185" spans="2:8">
      <c r="B185" s="859"/>
      <c r="C185" s="855"/>
      <c r="D185" s="855"/>
      <c r="E185" s="855"/>
      <c r="F185" s="855"/>
      <c r="G185" s="855"/>
      <c r="H185" s="855"/>
    </row>
    <row r="186" spans="2:8">
      <c r="B186" s="859"/>
      <c r="C186" s="855"/>
      <c r="D186" s="855"/>
      <c r="E186" s="855"/>
      <c r="F186" s="855"/>
      <c r="G186" s="855"/>
      <c r="H186" s="855"/>
    </row>
    <row r="187" spans="2:8">
      <c r="B187" s="859"/>
      <c r="C187" s="855"/>
      <c r="D187" s="855"/>
      <c r="E187" s="855"/>
      <c r="F187" s="855"/>
      <c r="G187" s="855"/>
      <c r="H187" s="855"/>
    </row>
    <row r="188" spans="2:8">
      <c r="B188" s="859"/>
      <c r="C188" s="855"/>
      <c r="D188" s="855"/>
      <c r="E188" s="855"/>
      <c r="F188" s="855"/>
      <c r="G188" s="855"/>
      <c r="H188" s="855"/>
    </row>
    <row r="189" spans="2:8">
      <c r="B189" s="859"/>
      <c r="C189" s="855"/>
      <c r="D189" s="855"/>
      <c r="E189" s="855"/>
      <c r="F189" s="855"/>
      <c r="G189" s="855"/>
      <c r="H189" s="855"/>
    </row>
    <row r="190" spans="2:8">
      <c r="B190" s="859"/>
      <c r="C190" s="855"/>
      <c r="D190" s="855"/>
      <c r="E190" s="855"/>
      <c r="F190" s="855"/>
      <c r="G190" s="855"/>
      <c r="H190" s="855"/>
    </row>
    <row r="191" spans="2:8">
      <c r="B191" s="859"/>
      <c r="C191" s="855"/>
      <c r="D191" s="855"/>
      <c r="E191" s="855"/>
      <c r="F191" s="855"/>
      <c r="G191" s="855"/>
      <c r="H191" s="855"/>
    </row>
    <row r="192" spans="2:8">
      <c r="B192" s="859"/>
      <c r="C192" s="855"/>
      <c r="D192" s="855"/>
      <c r="E192" s="855"/>
      <c r="F192" s="855"/>
      <c r="G192" s="855"/>
      <c r="H192" s="855"/>
    </row>
    <row r="193" spans="2:8">
      <c r="B193" s="859"/>
      <c r="C193" s="855"/>
      <c r="D193" s="855"/>
      <c r="E193" s="855"/>
      <c r="F193" s="855"/>
      <c r="G193" s="855"/>
      <c r="H193" s="855"/>
    </row>
    <row r="194" spans="2:8">
      <c r="B194" s="859"/>
      <c r="C194" s="855"/>
      <c r="D194" s="855"/>
      <c r="E194" s="855"/>
      <c r="F194" s="855"/>
      <c r="G194" s="855"/>
      <c r="H194" s="855"/>
    </row>
    <row r="195" spans="2:8">
      <c r="B195" s="859"/>
      <c r="C195" s="855"/>
      <c r="D195" s="855"/>
      <c r="E195" s="855"/>
      <c r="F195" s="855"/>
      <c r="G195" s="855"/>
      <c r="H195" s="855"/>
    </row>
    <row r="196" spans="2:8">
      <c r="B196" s="859"/>
      <c r="C196" s="855"/>
      <c r="D196" s="855"/>
      <c r="E196" s="855"/>
      <c r="F196" s="855"/>
      <c r="G196" s="855"/>
      <c r="H196" s="855"/>
    </row>
    <row r="197" spans="2:8">
      <c r="B197" s="859"/>
      <c r="C197" s="855"/>
      <c r="D197" s="855"/>
      <c r="E197" s="855"/>
      <c r="F197" s="855"/>
      <c r="G197" s="855"/>
      <c r="H197" s="855"/>
    </row>
    <row r="198" spans="2:8">
      <c r="B198" s="859"/>
      <c r="C198" s="855"/>
      <c r="D198" s="855"/>
      <c r="E198" s="855"/>
      <c r="F198" s="855"/>
      <c r="G198" s="855"/>
      <c r="H198" s="855"/>
    </row>
    <row r="199" spans="2:8">
      <c r="B199" s="859"/>
      <c r="C199" s="855"/>
      <c r="D199" s="855"/>
      <c r="E199" s="855"/>
      <c r="F199" s="855"/>
      <c r="G199" s="855"/>
      <c r="H199" s="855"/>
    </row>
    <row r="200" spans="2:8">
      <c r="B200" s="859"/>
      <c r="C200" s="855"/>
      <c r="D200" s="855"/>
      <c r="E200" s="855"/>
      <c r="F200" s="855"/>
      <c r="G200" s="855"/>
      <c r="H200" s="855"/>
    </row>
    <row r="201" spans="2:8">
      <c r="B201" s="859"/>
      <c r="C201" s="855"/>
      <c r="D201" s="855"/>
      <c r="E201" s="855"/>
      <c r="F201" s="855"/>
      <c r="G201" s="855"/>
      <c r="H201" s="855"/>
    </row>
    <row r="202" spans="2:8">
      <c r="B202" s="859"/>
      <c r="C202" s="855"/>
      <c r="D202" s="855"/>
      <c r="E202" s="855"/>
      <c r="F202" s="855"/>
      <c r="G202" s="855"/>
      <c r="H202" s="855"/>
    </row>
    <row r="203" spans="2:8">
      <c r="B203" s="859"/>
      <c r="C203" s="855"/>
      <c r="D203" s="855"/>
      <c r="E203" s="855"/>
      <c r="F203" s="855"/>
      <c r="G203" s="855"/>
      <c r="H203" s="855"/>
    </row>
    <row r="204" spans="2:8">
      <c r="B204" s="859"/>
      <c r="C204" s="855"/>
      <c r="D204" s="855"/>
      <c r="E204" s="855"/>
      <c r="F204" s="855"/>
      <c r="G204" s="855"/>
      <c r="H204" s="855"/>
    </row>
    <row r="205" spans="2:8">
      <c r="B205" s="859"/>
      <c r="C205" s="855"/>
      <c r="D205" s="855"/>
      <c r="E205" s="855"/>
      <c r="F205" s="855"/>
      <c r="G205" s="855"/>
      <c r="H205" s="855"/>
    </row>
    <row r="206" spans="2:8">
      <c r="B206" s="859"/>
      <c r="C206" s="855"/>
      <c r="D206" s="855"/>
      <c r="E206" s="855"/>
      <c r="F206" s="855"/>
      <c r="G206" s="855"/>
      <c r="H206" s="855"/>
    </row>
    <row r="207" spans="2:8">
      <c r="B207" s="859"/>
      <c r="C207" s="855"/>
      <c r="D207" s="855"/>
      <c r="E207" s="855"/>
      <c r="F207" s="855"/>
      <c r="G207" s="855"/>
      <c r="H207" s="855"/>
    </row>
    <row r="208" spans="2:8">
      <c r="B208" s="859"/>
      <c r="C208" s="855"/>
      <c r="D208" s="855"/>
      <c r="E208" s="855"/>
      <c r="F208" s="855"/>
      <c r="G208" s="855"/>
      <c r="H208" s="855"/>
    </row>
    <row r="209" spans="2:9">
      <c r="B209" s="859"/>
      <c r="C209" s="855"/>
      <c r="D209" s="855"/>
      <c r="E209" s="855"/>
      <c r="F209" s="855"/>
      <c r="G209" s="855"/>
      <c r="H209" s="855"/>
    </row>
    <row r="210" spans="2:9">
      <c r="B210" s="859"/>
      <c r="C210" s="855"/>
      <c r="D210" s="855"/>
      <c r="E210" s="855"/>
      <c r="F210" s="855"/>
      <c r="G210" s="855"/>
      <c r="H210" s="855"/>
      <c r="I210" s="861"/>
    </row>
    <row r="211" spans="2:9">
      <c r="B211" s="859"/>
      <c r="C211" s="855"/>
      <c r="D211" s="855"/>
      <c r="E211" s="855"/>
      <c r="F211" s="855"/>
      <c r="G211" s="855"/>
      <c r="H211" s="855"/>
    </row>
    <row r="212" spans="2:9">
      <c r="B212" s="859"/>
      <c r="C212" s="855"/>
      <c r="D212" s="855"/>
      <c r="E212" s="855"/>
      <c r="F212" s="855"/>
      <c r="G212" s="855"/>
      <c r="H212" s="855"/>
    </row>
    <row r="213" spans="2:9">
      <c r="B213" s="859"/>
      <c r="C213" s="855"/>
      <c r="D213" s="855"/>
      <c r="E213" s="855"/>
      <c r="F213" s="855"/>
      <c r="G213" s="855"/>
      <c r="H213" s="855"/>
    </row>
    <row r="214" spans="2:9">
      <c r="B214" s="859"/>
      <c r="C214" s="855"/>
      <c r="D214" s="855"/>
      <c r="E214" s="855"/>
      <c r="F214" s="855"/>
      <c r="G214" s="855"/>
      <c r="H214" s="855"/>
    </row>
    <row r="215" spans="2:9">
      <c r="B215" s="859"/>
      <c r="C215" s="855"/>
      <c r="D215" s="855"/>
      <c r="E215" s="855"/>
      <c r="F215" s="855"/>
      <c r="G215" s="855"/>
      <c r="H215" s="855"/>
    </row>
    <row r="216" spans="2:9">
      <c r="B216" s="859"/>
      <c r="C216" s="855"/>
      <c r="D216" s="855"/>
      <c r="E216" s="855"/>
      <c r="F216" s="855"/>
      <c r="G216" s="855"/>
      <c r="H216" s="855"/>
    </row>
    <row r="217" spans="2:9">
      <c r="B217" s="859"/>
      <c r="C217" s="855"/>
      <c r="D217" s="855"/>
      <c r="E217" s="855"/>
      <c r="F217" s="855"/>
      <c r="G217" s="855"/>
      <c r="H217" s="855"/>
    </row>
    <row r="218" spans="2:9">
      <c r="B218" s="859"/>
      <c r="C218" s="855"/>
      <c r="D218" s="855"/>
      <c r="E218" s="855"/>
      <c r="F218" s="855"/>
      <c r="G218" s="855"/>
      <c r="H218" s="855"/>
    </row>
    <row r="219" spans="2:9">
      <c r="B219" s="859"/>
      <c r="C219" s="855"/>
      <c r="D219" s="855"/>
      <c r="E219" s="855"/>
      <c r="F219" s="855"/>
      <c r="G219" s="855"/>
      <c r="H219" s="855"/>
    </row>
    <row r="220" spans="2:9">
      <c r="B220" s="859"/>
      <c r="C220" s="855"/>
      <c r="D220" s="855"/>
      <c r="E220" s="855"/>
      <c r="F220" s="855"/>
      <c r="G220" s="855"/>
      <c r="H220" s="855"/>
    </row>
    <row r="221" spans="2:9">
      <c r="B221" s="859"/>
      <c r="C221" s="855"/>
      <c r="D221" s="855"/>
      <c r="E221" s="855"/>
      <c r="F221" s="855"/>
      <c r="G221" s="855"/>
      <c r="H221" s="855"/>
    </row>
    <row r="222" spans="2:9">
      <c r="B222" s="859"/>
      <c r="C222" s="855"/>
      <c r="D222" s="855"/>
      <c r="E222" s="855"/>
      <c r="F222" s="855"/>
      <c r="G222" s="855"/>
      <c r="H222" s="855"/>
    </row>
    <row r="223" spans="2:9">
      <c r="B223" s="859"/>
      <c r="C223" s="855"/>
      <c r="D223" s="855"/>
      <c r="E223" s="855"/>
      <c r="F223" s="855"/>
      <c r="G223" s="855"/>
      <c r="H223" s="855"/>
    </row>
    <row r="224" spans="2:9">
      <c r="B224" s="859"/>
      <c r="C224" s="855"/>
      <c r="D224" s="855"/>
      <c r="E224" s="855"/>
      <c r="F224" s="855"/>
      <c r="G224" s="855"/>
      <c r="H224" s="855"/>
    </row>
    <row r="225" spans="2:8">
      <c r="B225" s="859"/>
      <c r="C225" s="855"/>
      <c r="D225" s="855"/>
      <c r="E225" s="855"/>
      <c r="F225" s="855"/>
      <c r="G225" s="855"/>
      <c r="H225" s="855"/>
    </row>
    <row r="226" spans="2:8">
      <c r="B226" s="859"/>
      <c r="C226" s="855"/>
      <c r="D226" s="855"/>
      <c r="E226" s="855"/>
      <c r="F226" s="855"/>
      <c r="G226" s="855"/>
      <c r="H226" s="855"/>
    </row>
    <row r="227" spans="2:8">
      <c r="B227" s="859"/>
      <c r="C227" s="855"/>
      <c r="D227" s="855"/>
      <c r="E227" s="855"/>
      <c r="F227" s="855"/>
      <c r="G227" s="855"/>
      <c r="H227" s="855"/>
    </row>
    <row r="228" spans="2:8">
      <c r="B228" s="859"/>
      <c r="C228" s="855"/>
      <c r="D228" s="855"/>
      <c r="E228" s="855"/>
      <c r="F228" s="855"/>
      <c r="G228" s="855"/>
      <c r="H228" s="855"/>
    </row>
    <row r="229" spans="2:8">
      <c r="B229" s="859"/>
      <c r="C229" s="855"/>
      <c r="D229" s="855"/>
      <c r="E229" s="855"/>
      <c r="F229" s="855"/>
      <c r="G229" s="855"/>
      <c r="H229" s="855"/>
    </row>
    <row r="230" spans="2:8">
      <c r="B230" s="859"/>
      <c r="C230" s="855"/>
      <c r="D230" s="855"/>
      <c r="E230" s="855"/>
      <c r="F230" s="855"/>
      <c r="G230" s="855"/>
      <c r="H230" s="855"/>
    </row>
    <row r="231" spans="2:8">
      <c r="B231" s="859"/>
      <c r="C231" s="855"/>
      <c r="D231" s="855"/>
      <c r="E231" s="855"/>
      <c r="F231" s="855"/>
      <c r="G231" s="855"/>
      <c r="H231" s="855"/>
    </row>
    <row r="232" spans="2:8">
      <c r="B232" s="859"/>
      <c r="C232" s="855"/>
      <c r="D232" s="855"/>
      <c r="E232" s="855"/>
      <c r="F232" s="855"/>
      <c r="G232" s="855"/>
      <c r="H232" s="855"/>
    </row>
    <row r="233" spans="2:8">
      <c r="B233" s="859"/>
      <c r="C233" s="855"/>
      <c r="D233" s="855"/>
      <c r="E233" s="855"/>
      <c r="F233" s="855"/>
      <c r="G233" s="855"/>
      <c r="H233" s="855"/>
    </row>
    <row r="234" spans="2:8">
      <c r="B234" s="859"/>
      <c r="C234" s="855"/>
      <c r="D234" s="855"/>
      <c r="E234" s="855"/>
      <c r="F234" s="855"/>
      <c r="G234" s="855"/>
      <c r="H234" s="855"/>
    </row>
    <row r="235" spans="2:8">
      <c r="B235" s="859"/>
      <c r="C235" s="855"/>
      <c r="D235" s="855"/>
      <c r="E235" s="855"/>
      <c r="F235" s="855"/>
      <c r="G235" s="855"/>
      <c r="H235" s="855"/>
    </row>
    <row r="236" spans="2:8">
      <c r="B236" s="859"/>
      <c r="C236" s="855"/>
      <c r="D236" s="855"/>
      <c r="E236" s="855"/>
      <c r="F236" s="855"/>
      <c r="G236" s="855"/>
      <c r="H236" s="855"/>
    </row>
    <row r="237" spans="2:8">
      <c r="B237" s="859"/>
      <c r="C237" s="855"/>
      <c r="D237" s="855"/>
      <c r="E237" s="855"/>
      <c r="F237" s="855"/>
      <c r="G237" s="855"/>
      <c r="H237" s="855"/>
    </row>
    <row r="238" spans="2:8">
      <c r="B238" s="859"/>
      <c r="C238" s="855"/>
      <c r="D238" s="855"/>
      <c r="E238" s="855"/>
      <c r="F238" s="855"/>
      <c r="G238" s="855"/>
      <c r="H238" s="855"/>
    </row>
    <row r="239" spans="2:8">
      <c r="B239" s="859"/>
      <c r="C239" s="855"/>
      <c r="D239" s="855"/>
      <c r="E239" s="855"/>
      <c r="F239" s="855"/>
      <c r="G239" s="855"/>
      <c r="H239" s="855"/>
    </row>
    <row r="240" spans="2:8">
      <c r="B240" s="859"/>
      <c r="C240" s="855"/>
      <c r="D240" s="855"/>
      <c r="E240" s="855"/>
      <c r="F240" s="855"/>
      <c r="G240" s="855"/>
      <c r="H240" s="855"/>
    </row>
    <row r="241" spans="2:8">
      <c r="B241" s="859"/>
      <c r="C241" s="855"/>
      <c r="D241" s="855"/>
      <c r="E241" s="855"/>
      <c r="F241" s="855"/>
      <c r="G241" s="855"/>
      <c r="H241" s="855"/>
    </row>
    <row r="242" spans="2:8">
      <c r="B242" s="859"/>
      <c r="C242" s="855"/>
      <c r="D242" s="855"/>
      <c r="E242" s="855"/>
      <c r="F242" s="855"/>
      <c r="G242" s="855"/>
      <c r="H242" s="855"/>
    </row>
    <row r="243" spans="2:8">
      <c r="B243" s="859"/>
      <c r="C243" s="855"/>
      <c r="D243" s="855"/>
      <c r="E243" s="855"/>
      <c r="F243" s="855"/>
      <c r="G243" s="855"/>
      <c r="H243" s="855"/>
    </row>
    <row r="244" spans="2:8">
      <c r="B244" s="859"/>
      <c r="C244" s="855"/>
      <c r="D244" s="855"/>
      <c r="E244" s="855"/>
      <c r="F244" s="855"/>
      <c r="G244" s="855"/>
      <c r="H244" s="855"/>
    </row>
    <row r="245" spans="2:8">
      <c r="B245" s="859"/>
      <c r="C245" s="855"/>
      <c r="D245" s="855"/>
      <c r="E245" s="855"/>
      <c r="F245" s="855"/>
      <c r="G245" s="855"/>
      <c r="H245" s="855"/>
    </row>
    <row r="246" spans="2:8">
      <c r="B246" s="859"/>
      <c r="C246" s="855"/>
      <c r="D246" s="855"/>
      <c r="E246" s="855"/>
      <c r="F246" s="855"/>
      <c r="G246" s="855"/>
      <c r="H246" s="855"/>
    </row>
    <row r="247" spans="2:8">
      <c r="B247" s="859"/>
      <c r="C247" s="855"/>
      <c r="D247" s="855"/>
      <c r="E247" s="855"/>
      <c r="F247" s="855"/>
      <c r="G247" s="855"/>
      <c r="H247" s="855"/>
    </row>
    <row r="248" spans="2:8">
      <c r="B248" s="859"/>
      <c r="C248" s="855"/>
      <c r="D248" s="855"/>
      <c r="E248" s="855"/>
      <c r="F248" s="855"/>
      <c r="G248" s="855"/>
      <c r="H248" s="855"/>
    </row>
    <row r="249" spans="2:8">
      <c r="B249" s="859"/>
      <c r="C249" s="855"/>
      <c r="D249" s="855"/>
      <c r="E249" s="855"/>
      <c r="F249" s="855"/>
      <c r="G249" s="855"/>
      <c r="H249" s="855"/>
    </row>
    <row r="250" spans="2:8">
      <c r="B250" s="859"/>
      <c r="C250" s="855"/>
      <c r="D250" s="855"/>
      <c r="E250" s="855"/>
      <c r="F250" s="855"/>
      <c r="G250" s="855"/>
      <c r="H250" s="855"/>
    </row>
    <row r="251" spans="2:8">
      <c r="B251" s="859"/>
      <c r="C251" s="855"/>
      <c r="D251" s="855"/>
      <c r="E251" s="855"/>
      <c r="F251" s="855"/>
      <c r="G251" s="855"/>
      <c r="H251" s="855"/>
    </row>
    <row r="252" spans="2:8">
      <c r="B252" s="859"/>
      <c r="C252" s="855"/>
      <c r="D252" s="855"/>
      <c r="E252" s="855"/>
      <c r="F252" s="855"/>
      <c r="G252" s="855"/>
      <c r="H252" s="855"/>
    </row>
    <row r="253" spans="2:8">
      <c r="B253" s="859"/>
      <c r="C253" s="855"/>
      <c r="D253" s="855"/>
      <c r="E253" s="855"/>
      <c r="F253" s="855"/>
      <c r="G253" s="855"/>
      <c r="H253" s="855"/>
    </row>
    <row r="254" spans="2:8">
      <c r="B254" s="859"/>
      <c r="C254" s="855"/>
      <c r="D254" s="855"/>
      <c r="E254" s="855"/>
      <c r="F254" s="855"/>
      <c r="G254" s="855"/>
      <c r="H254" s="855"/>
    </row>
    <row r="255" spans="2:8">
      <c r="B255" s="859"/>
      <c r="C255" s="855"/>
      <c r="D255" s="855"/>
      <c r="E255" s="855"/>
      <c r="F255" s="855"/>
      <c r="G255" s="855"/>
      <c r="H255" s="855"/>
    </row>
    <row r="256" spans="2:8">
      <c r="B256" s="859"/>
      <c r="C256" s="855"/>
      <c r="D256" s="855"/>
      <c r="E256" s="855"/>
      <c r="F256" s="855"/>
      <c r="G256" s="855"/>
      <c r="H256" s="855"/>
    </row>
    <row r="257" spans="2:8">
      <c r="B257" s="859"/>
      <c r="C257" s="855"/>
      <c r="D257" s="855"/>
      <c r="E257" s="855"/>
      <c r="F257" s="855"/>
      <c r="G257" s="855"/>
      <c r="H257" s="855"/>
    </row>
    <row r="258" spans="2:8">
      <c r="B258" s="859"/>
      <c r="C258" s="855"/>
      <c r="D258" s="855"/>
      <c r="E258" s="855"/>
      <c r="F258" s="855"/>
      <c r="G258" s="855"/>
      <c r="H258" s="855"/>
    </row>
    <row r="259" spans="2:8">
      <c r="B259" s="859"/>
      <c r="C259" s="855"/>
      <c r="D259" s="855"/>
      <c r="E259" s="855"/>
      <c r="F259" s="855"/>
      <c r="G259" s="855"/>
      <c r="H259" s="855"/>
    </row>
    <row r="260" spans="2:8">
      <c r="B260" s="859"/>
      <c r="C260" s="855"/>
      <c r="D260" s="855"/>
      <c r="E260" s="855"/>
      <c r="F260" s="855"/>
      <c r="G260" s="855"/>
      <c r="H260" s="855"/>
    </row>
    <row r="261" spans="2:8">
      <c r="B261" s="859"/>
      <c r="C261" s="855"/>
      <c r="D261" s="855"/>
      <c r="E261" s="855"/>
      <c r="F261" s="855"/>
      <c r="G261" s="855"/>
      <c r="H261" s="855"/>
    </row>
    <row r="262" spans="2:8">
      <c r="B262" s="859"/>
      <c r="C262" s="855"/>
      <c r="D262" s="855"/>
      <c r="E262" s="855"/>
      <c r="F262" s="855"/>
      <c r="G262" s="855"/>
      <c r="H262" s="855"/>
    </row>
    <row r="263" spans="2:8">
      <c r="B263" s="859"/>
      <c r="C263" s="855"/>
      <c r="D263" s="855"/>
      <c r="E263" s="855"/>
      <c r="F263" s="855"/>
      <c r="G263" s="855"/>
      <c r="H263" s="855"/>
    </row>
    <row r="264" spans="2:8">
      <c r="B264" s="859"/>
      <c r="C264" s="855"/>
      <c r="D264" s="855"/>
      <c r="E264" s="855"/>
      <c r="F264" s="855"/>
      <c r="G264" s="855"/>
      <c r="H264" s="855"/>
    </row>
    <row r="265" spans="2:8">
      <c r="B265" s="859"/>
      <c r="C265" s="855"/>
      <c r="D265" s="855"/>
      <c r="E265" s="855"/>
      <c r="F265" s="855"/>
      <c r="G265" s="855"/>
      <c r="H265" s="855"/>
    </row>
    <row r="266" spans="2:8">
      <c r="B266" s="859"/>
      <c r="C266" s="855"/>
      <c r="D266" s="855"/>
      <c r="E266" s="855"/>
      <c r="F266" s="855"/>
      <c r="G266" s="855"/>
      <c r="H266" s="855"/>
    </row>
    <row r="267" spans="2:8">
      <c r="B267" s="859"/>
      <c r="C267" s="855"/>
      <c r="D267" s="855"/>
      <c r="E267" s="855"/>
      <c r="F267" s="855"/>
      <c r="G267" s="855"/>
      <c r="H267" s="855"/>
    </row>
    <row r="268" spans="2:8">
      <c r="B268" s="859"/>
      <c r="C268" s="855"/>
      <c r="D268" s="855"/>
      <c r="E268" s="855"/>
      <c r="F268" s="855"/>
      <c r="G268" s="855"/>
      <c r="H268" s="855"/>
    </row>
    <row r="269" spans="2:8">
      <c r="B269" s="859"/>
      <c r="C269" s="855"/>
      <c r="D269" s="855"/>
      <c r="E269" s="855"/>
      <c r="F269" s="855"/>
      <c r="G269" s="855"/>
      <c r="H269" s="855"/>
    </row>
    <row r="270" spans="2:8">
      <c r="B270" s="859"/>
      <c r="C270" s="855"/>
      <c r="D270" s="855"/>
      <c r="E270" s="855"/>
      <c r="F270" s="855"/>
      <c r="G270" s="855"/>
      <c r="H270" s="855"/>
    </row>
    <row r="271" spans="2:8">
      <c r="B271" s="859"/>
      <c r="C271" s="855"/>
      <c r="D271" s="855"/>
      <c r="E271" s="855"/>
      <c r="F271" s="855"/>
      <c r="G271" s="855"/>
      <c r="H271" s="855"/>
    </row>
    <row r="272" spans="2:8">
      <c r="B272" s="859"/>
      <c r="C272" s="855"/>
      <c r="D272" s="855"/>
      <c r="E272" s="855"/>
      <c r="F272" s="855"/>
      <c r="G272" s="855"/>
      <c r="H272" s="855"/>
    </row>
    <row r="273" spans="2:8">
      <c r="B273" s="859"/>
      <c r="C273" s="855"/>
      <c r="D273" s="855"/>
      <c r="E273" s="855"/>
      <c r="F273" s="855"/>
      <c r="G273" s="855"/>
      <c r="H273" s="855"/>
    </row>
    <row r="274" spans="2:8">
      <c r="B274" s="859"/>
      <c r="C274" s="855"/>
      <c r="D274" s="855"/>
      <c r="E274" s="855"/>
      <c r="F274" s="855"/>
      <c r="G274" s="855"/>
      <c r="H274" s="855"/>
    </row>
    <row r="275" spans="2:8">
      <c r="B275" s="859"/>
      <c r="C275" s="855"/>
      <c r="D275" s="855"/>
      <c r="E275" s="855"/>
      <c r="F275" s="855"/>
      <c r="G275" s="855"/>
      <c r="H275" s="855"/>
    </row>
    <row r="276" spans="2:8">
      <c r="B276" s="859"/>
      <c r="C276" s="855"/>
      <c r="D276" s="855"/>
      <c r="E276" s="855"/>
      <c r="F276" s="855"/>
      <c r="G276" s="855"/>
      <c r="H276" s="855"/>
    </row>
    <row r="277" spans="2:8">
      <c r="B277" s="859"/>
      <c r="C277" s="855"/>
      <c r="D277" s="855"/>
      <c r="E277" s="855"/>
      <c r="F277" s="855"/>
      <c r="G277" s="855"/>
      <c r="H277" s="855"/>
    </row>
    <row r="278" spans="2:8">
      <c r="B278" s="859"/>
      <c r="C278" s="855"/>
      <c r="D278" s="855"/>
      <c r="E278" s="855"/>
      <c r="F278" s="855"/>
      <c r="G278" s="855"/>
      <c r="H278" s="855"/>
    </row>
    <row r="279" spans="2:8">
      <c r="B279" s="859"/>
      <c r="C279" s="855"/>
      <c r="D279" s="855"/>
      <c r="E279" s="855"/>
      <c r="F279" s="855"/>
      <c r="G279" s="855"/>
      <c r="H279" s="855"/>
    </row>
    <row r="280" spans="2:8">
      <c r="B280" s="859"/>
      <c r="C280" s="855"/>
      <c r="D280" s="855"/>
      <c r="E280" s="855"/>
      <c r="F280" s="855"/>
      <c r="G280" s="855"/>
      <c r="H280" s="855"/>
    </row>
    <row r="281" spans="2:8">
      <c r="B281" s="859"/>
      <c r="C281" s="855"/>
      <c r="D281" s="855"/>
      <c r="E281" s="855"/>
      <c r="F281" s="855"/>
      <c r="G281" s="855"/>
      <c r="H281" s="855"/>
    </row>
    <row r="282" spans="2:8">
      <c r="B282" s="859"/>
      <c r="C282" s="855"/>
      <c r="D282" s="855"/>
      <c r="E282" s="855"/>
      <c r="F282" s="855"/>
      <c r="G282" s="855"/>
      <c r="H282" s="855"/>
    </row>
    <row r="283" spans="2:8">
      <c r="B283" s="859"/>
      <c r="C283" s="855"/>
      <c r="D283" s="855"/>
      <c r="E283" s="855"/>
      <c r="F283" s="855"/>
      <c r="G283" s="855"/>
      <c r="H283" s="855"/>
    </row>
    <row r="284" spans="2:8">
      <c r="B284" s="859"/>
      <c r="C284" s="855"/>
      <c r="D284" s="855"/>
      <c r="E284" s="855"/>
      <c r="F284" s="855"/>
      <c r="G284" s="855"/>
      <c r="H284" s="855"/>
    </row>
    <row r="285" spans="2:8">
      <c r="B285" s="859"/>
      <c r="C285" s="855"/>
      <c r="D285" s="855"/>
      <c r="E285" s="855"/>
      <c r="F285" s="855"/>
      <c r="G285" s="855"/>
      <c r="H285" s="855"/>
    </row>
    <row r="286" spans="2:8">
      <c r="B286" s="859"/>
      <c r="C286" s="855"/>
      <c r="D286" s="855"/>
      <c r="E286" s="855"/>
      <c r="F286" s="855"/>
      <c r="G286" s="855"/>
      <c r="H286" s="855"/>
    </row>
    <row r="287" spans="2:8">
      <c r="B287" s="859"/>
      <c r="C287" s="855"/>
      <c r="D287" s="855"/>
      <c r="E287" s="855"/>
      <c r="F287" s="855"/>
      <c r="G287" s="855"/>
      <c r="H287" s="855"/>
    </row>
    <row r="288" spans="2:8">
      <c r="B288" s="859"/>
      <c r="C288" s="855"/>
      <c r="D288" s="855"/>
      <c r="E288" s="855"/>
      <c r="F288" s="855"/>
      <c r="G288" s="855"/>
      <c r="H288" s="855"/>
    </row>
    <row r="289" spans="2:8">
      <c r="B289" s="859"/>
      <c r="C289" s="855"/>
      <c r="D289" s="855"/>
      <c r="E289" s="855"/>
      <c r="F289" s="855"/>
      <c r="G289" s="855"/>
      <c r="H289" s="855"/>
    </row>
    <row r="290" spans="2:8">
      <c r="B290" s="859"/>
      <c r="C290" s="855"/>
      <c r="D290" s="855"/>
      <c r="E290" s="855"/>
      <c r="F290" s="855"/>
      <c r="G290" s="855"/>
      <c r="H290" s="855"/>
    </row>
    <row r="291" spans="2:8">
      <c r="B291" s="859"/>
      <c r="C291" s="855"/>
      <c r="D291" s="855"/>
      <c r="E291" s="855"/>
      <c r="F291" s="855"/>
      <c r="G291" s="855"/>
      <c r="H291" s="855"/>
    </row>
    <row r="292" spans="2:8">
      <c r="B292" s="859"/>
      <c r="C292" s="855"/>
      <c r="D292" s="855"/>
      <c r="E292" s="855"/>
      <c r="F292" s="855"/>
      <c r="G292" s="855"/>
      <c r="H292" s="855"/>
    </row>
    <row r="293" spans="2:8">
      <c r="B293" s="859"/>
      <c r="C293" s="855"/>
      <c r="D293" s="855"/>
      <c r="E293" s="855"/>
      <c r="F293" s="855"/>
      <c r="G293" s="855"/>
      <c r="H293" s="855"/>
    </row>
    <row r="294" spans="2:8">
      <c r="B294" s="859"/>
      <c r="C294" s="855"/>
      <c r="D294" s="855"/>
      <c r="E294" s="855"/>
      <c r="F294" s="855"/>
      <c r="G294" s="855"/>
      <c r="H294" s="855"/>
    </row>
    <row r="295" spans="2:8">
      <c r="B295" s="859"/>
      <c r="C295" s="855"/>
      <c r="D295" s="855"/>
      <c r="E295" s="855"/>
      <c r="F295" s="855"/>
      <c r="G295" s="855"/>
      <c r="H295" s="855"/>
    </row>
    <row r="296" spans="2:8">
      <c r="B296" s="859"/>
      <c r="C296" s="855"/>
      <c r="D296" s="855"/>
      <c r="E296" s="855"/>
      <c r="F296" s="855"/>
      <c r="G296" s="855"/>
      <c r="H296" s="855"/>
    </row>
    <row r="297" spans="2:8">
      <c r="B297" s="859"/>
      <c r="C297" s="855"/>
      <c r="D297" s="855"/>
      <c r="E297" s="855"/>
      <c r="F297" s="855"/>
      <c r="G297" s="855"/>
      <c r="H297" s="855"/>
    </row>
    <row r="298" spans="2:8">
      <c r="B298" s="859"/>
      <c r="C298" s="855"/>
      <c r="D298" s="855"/>
      <c r="E298" s="855"/>
      <c r="F298" s="855"/>
      <c r="G298" s="855"/>
      <c r="H298" s="855"/>
    </row>
    <row r="299" spans="2:8">
      <c r="B299" s="859"/>
      <c r="C299" s="855"/>
      <c r="D299" s="855"/>
      <c r="E299" s="855"/>
      <c r="F299" s="855"/>
      <c r="G299" s="855"/>
      <c r="H299" s="855"/>
    </row>
    <row r="300" spans="2:8">
      <c r="B300" s="859"/>
      <c r="C300" s="855"/>
      <c r="D300" s="855"/>
      <c r="E300" s="855"/>
      <c r="F300" s="855"/>
      <c r="G300" s="855"/>
      <c r="H300" s="855"/>
    </row>
    <row r="301" spans="2:8">
      <c r="B301" s="859"/>
      <c r="C301" s="855"/>
      <c r="D301" s="855"/>
      <c r="E301" s="855"/>
      <c r="F301" s="855"/>
      <c r="G301" s="855"/>
      <c r="H301" s="855"/>
    </row>
    <row r="302" spans="2:8">
      <c r="B302" s="859"/>
      <c r="C302" s="855"/>
      <c r="D302" s="855"/>
      <c r="E302" s="855"/>
      <c r="F302" s="855"/>
      <c r="G302" s="855"/>
      <c r="H302" s="855"/>
    </row>
    <row r="303" spans="2:8">
      <c r="B303" s="859"/>
      <c r="C303" s="855"/>
      <c r="D303" s="855"/>
      <c r="E303" s="855"/>
      <c r="F303" s="855"/>
      <c r="G303" s="855"/>
      <c r="H303" s="855"/>
    </row>
    <row r="304" spans="2:8">
      <c r="B304" s="859"/>
      <c r="C304" s="855"/>
      <c r="D304" s="855"/>
      <c r="E304" s="855"/>
      <c r="F304" s="855"/>
      <c r="G304" s="855"/>
      <c r="H304" s="855"/>
    </row>
    <row r="305" spans="2:8">
      <c r="B305" s="859"/>
      <c r="C305" s="855"/>
      <c r="D305" s="855"/>
      <c r="E305" s="855"/>
      <c r="F305" s="855"/>
      <c r="G305" s="855"/>
      <c r="H305" s="855"/>
    </row>
    <row r="306" spans="2:8">
      <c r="B306" s="859"/>
      <c r="C306" s="855"/>
      <c r="D306" s="855"/>
      <c r="E306" s="855"/>
      <c r="F306" s="855"/>
      <c r="G306" s="855"/>
      <c r="H306" s="855"/>
    </row>
    <row r="307" spans="2:8">
      <c r="B307" s="859"/>
      <c r="C307" s="855"/>
      <c r="D307" s="855"/>
      <c r="E307" s="855"/>
      <c r="F307" s="855"/>
      <c r="G307" s="855"/>
      <c r="H307" s="855"/>
    </row>
    <row r="308" spans="2:8">
      <c r="B308" s="859"/>
      <c r="C308" s="855"/>
      <c r="D308" s="855"/>
      <c r="E308" s="855"/>
      <c r="F308" s="855"/>
      <c r="G308" s="855"/>
      <c r="H308" s="855"/>
    </row>
    <row r="309" spans="2:8">
      <c r="B309" s="859"/>
      <c r="C309" s="855"/>
      <c r="D309" s="855"/>
      <c r="E309" s="855"/>
      <c r="F309" s="855"/>
      <c r="G309" s="855"/>
      <c r="H309" s="855"/>
    </row>
    <row r="310" spans="2:8">
      <c r="B310" s="859"/>
      <c r="C310" s="855"/>
      <c r="D310" s="855"/>
      <c r="E310" s="855"/>
      <c r="F310" s="855"/>
      <c r="G310" s="855"/>
      <c r="H310" s="855"/>
    </row>
    <row r="311" spans="2:8">
      <c r="B311" s="859"/>
      <c r="C311" s="855"/>
      <c r="D311" s="855"/>
      <c r="E311" s="855"/>
      <c r="F311" s="855"/>
      <c r="G311" s="855"/>
      <c r="H311" s="855"/>
    </row>
    <row r="312" spans="2:8">
      <c r="B312" s="859"/>
      <c r="C312" s="855"/>
      <c r="D312" s="855"/>
      <c r="E312" s="855"/>
      <c r="F312" s="855"/>
      <c r="G312" s="855"/>
      <c r="H312" s="855"/>
    </row>
    <row r="313" spans="2:8">
      <c r="B313" s="859"/>
      <c r="C313" s="855"/>
      <c r="D313" s="855"/>
      <c r="E313" s="855"/>
      <c r="F313" s="855"/>
      <c r="G313" s="855"/>
      <c r="H313" s="855"/>
    </row>
    <row r="314" spans="2:8">
      <c r="B314" s="859"/>
      <c r="C314" s="855"/>
      <c r="D314" s="855"/>
      <c r="E314" s="855"/>
      <c r="F314" s="855"/>
      <c r="G314" s="855"/>
      <c r="H314" s="855"/>
    </row>
    <row r="315" spans="2:8">
      <c r="B315" s="859"/>
      <c r="C315" s="855"/>
      <c r="D315" s="855"/>
      <c r="E315" s="855"/>
      <c r="F315" s="855"/>
      <c r="G315" s="855"/>
      <c r="H315" s="855"/>
    </row>
    <row r="316" spans="2:8">
      <c r="B316" s="859"/>
      <c r="C316" s="855"/>
      <c r="D316" s="855"/>
      <c r="E316" s="855"/>
      <c r="F316" s="855"/>
      <c r="G316" s="855"/>
      <c r="H316" s="855"/>
    </row>
    <row r="317" spans="2:8">
      <c r="B317" s="859"/>
      <c r="C317" s="855"/>
      <c r="D317" s="855"/>
      <c r="E317" s="855"/>
      <c r="F317" s="855"/>
      <c r="G317" s="855"/>
      <c r="H317" s="855"/>
    </row>
    <row r="318" spans="2:8">
      <c r="B318" s="859"/>
      <c r="C318" s="855"/>
      <c r="D318" s="855"/>
      <c r="E318" s="855"/>
      <c r="F318" s="855"/>
      <c r="G318" s="855"/>
      <c r="H318" s="855"/>
    </row>
    <row r="319" spans="2:8">
      <c r="B319" s="859"/>
      <c r="C319" s="855"/>
      <c r="D319" s="855"/>
      <c r="E319" s="855"/>
      <c r="F319" s="855"/>
      <c r="G319" s="855"/>
      <c r="H319" s="855"/>
    </row>
    <row r="320" spans="2:8">
      <c r="B320" s="859"/>
      <c r="C320" s="855"/>
      <c r="D320" s="855"/>
      <c r="E320" s="855"/>
      <c r="F320" s="855"/>
      <c r="G320" s="855"/>
      <c r="H320" s="855"/>
    </row>
    <row r="321" spans="2:8">
      <c r="B321" s="859"/>
      <c r="C321" s="855"/>
      <c r="D321" s="855"/>
      <c r="E321" s="855"/>
      <c r="F321" s="855"/>
      <c r="G321" s="855"/>
      <c r="H321" s="855"/>
    </row>
    <row r="322" spans="2:8">
      <c r="B322" s="859"/>
      <c r="C322" s="855"/>
      <c r="D322" s="855"/>
      <c r="E322" s="855"/>
      <c r="F322" s="855"/>
      <c r="G322" s="855"/>
      <c r="H322" s="855"/>
    </row>
    <row r="323" spans="2:8">
      <c r="B323" s="859"/>
      <c r="C323" s="855"/>
      <c r="D323" s="855"/>
      <c r="E323" s="855"/>
      <c r="F323" s="855"/>
      <c r="G323" s="855"/>
      <c r="H323" s="855"/>
    </row>
    <row r="324" spans="2:8">
      <c r="B324" s="859"/>
      <c r="C324" s="855"/>
      <c r="D324" s="855"/>
      <c r="E324" s="855"/>
      <c r="F324" s="855"/>
      <c r="G324" s="855"/>
      <c r="H324" s="855"/>
    </row>
    <row r="325" spans="2:8">
      <c r="B325" s="859"/>
      <c r="C325" s="855"/>
      <c r="D325" s="855"/>
      <c r="E325" s="855"/>
      <c r="F325" s="855"/>
      <c r="G325" s="855"/>
      <c r="H325" s="855"/>
    </row>
    <row r="326" spans="2:8">
      <c r="B326" s="859"/>
      <c r="C326" s="855"/>
      <c r="D326" s="855"/>
      <c r="E326" s="855"/>
      <c r="F326" s="855"/>
      <c r="G326" s="855"/>
      <c r="H326" s="855"/>
    </row>
    <row r="327" spans="2:8">
      <c r="B327" s="859"/>
      <c r="C327" s="855"/>
      <c r="D327" s="855"/>
      <c r="E327" s="855"/>
      <c r="F327" s="855"/>
      <c r="G327" s="855"/>
      <c r="H327" s="855"/>
    </row>
    <row r="328" spans="2:8">
      <c r="B328" s="859"/>
      <c r="C328" s="855"/>
      <c r="D328" s="855"/>
      <c r="E328" s="855"/>
      <c r="F328" s="855"/>
      <c r="G328" s="855"/>
      <c r="H328" s="855"/>
    </row>
    <row r="329" spans="2:8">
      <c r="B329" s="859"/>
      <c r="C329" s="855"/>
      <c r="D329" s="855"/>
      <c r="E329" s="855"/>
      <c r="F329" s="855"/>
      <c r="G329" s="855"/>
      <c r="H329" s="855"/>
    </row>
    <row r="330" spans="2:8">
      <c r="B330" s="859"/>
      <c r="C330" s="855"/>
      <c r="D330" s="855"/>
      <c r="E330" s="855"/>
      <c r="F330" s="855"/>
      <c r="G330" s="855"/>
      <c r="H330" s="855"/>
    </row>
    <row r="331" spans="2:8">
      <c r="B331" s="859"/>
      <c r="C331" s="855"/>
      <c r="D331" s="855"/>
      <c r="E331" s="855"/>
      <c r="F331" s="855"/>
      <c r="G331" s="855"/>
      <c r="H331" s="855"/>
    </row>
    <row r="332" spans="2:8">
      <c r="B332" s="859"/>
      <c r="C332" s="855"/>
      <c r="D332" s="855"/>
      <c r="E332" s="855"/>
      <c r="F332" s="855"/>
      <c r="G332" s="855"/>
      <c r="H332" s="855"/>
    </row>
    <row r="333" spans="2:8">
      <c r="B333" s="859"/>
      <c r="C333" s="855"/>
      <c r="D333" s="855"/>
      <c r="E333" s="855"/>
      <c r="F333" s="855"/>
      <c r="G333" s="855"/>
      <c r="H333" s="855"/>
    </row>
    <row r="334" spans="2:8">
      <c r="B334" s="859"/>
      <c r="C334" s="855"/>
      <c r="D334" s="855"/>
      <c r="E334" s="855"/>
      <c r="F334" s="855"/>
      <c r="G334" s="855"/>
      <c r="H334" s="855"/>
    </row>
    <row r="335" spans="2:8">
      <c r="B335" s="859"/>
      <c r="C335" s="855"/>
      <c r="D335" s="855"/>
      <c r="E335" s="855"/>
      <c r="F335" s="855"/>
      <c r="G335" s="855"/>
      <c r="H335" s="855"/>
    </row>
    <row r="336" spans="2:8">
      <c r="B336" s="859"/>
      <c r="C336" s="855"/>
      <c r="D336" s="855"/>
      <c r="E336" s="855"/>
      <c r="F336" s="855"/>
      <c r="G336" s="855"/>
      <c r="H336" s="855"/>
    </row>
    <row r="337" spans="2:8">
      <c r="B337" s="859"/>
      <c r="C337" s="855"/>
      <c r="D337" s="855"/>
      <c r="E337" s="855"/>
      <c r="F337" s="855"/>
      <c r="G337" s="855"/>
      <c r="H337" s="855"/>
    </row>
    <row r="338" spans="2:8">
      <c r="B338" s="859"/>
      <c r="C338" s="855"/>
      <c r="D338" s="855"/>
      <c r="E338" s="855"/>
      <c r="F338" s="855"/>
      <c r="G338" s="855"/>
      <c r="H338" s="855"/>
    </row>
    <row r="339" spans="2:8">
      <c r="B339" s="859"/>
      <c r="C339" s="855"/>
      <c r="D339" s="855"/>
      <c r="E339" s="855"/>
      <c r="F339" s="855"/>
      <c r="G339" s="855"/>
      <c r="H339" s="855"/>
    </row>
    <row r="340" spans="2:8">
      <c r="B340" s="859"/>
      <c r="C340" s="855"/>
      <c r="D340" s="855"/>
      <c r="E340" s="855"/>
      <c r="F340" s="855"/>
      <c r="G340" s="855"/>
      <c r="H340" s="855"/>
    </row>
    <row r="341" spans="2:8">
      <c r="B341" s="859"/>
      <c r="C341" s="855"/>
      <c r="D341" s="855"/>
      <c r="E341" s="855"/>
      <c r="F341" s="855"/>
      <c r="G341" s="855"/>
      <c r="H341" s="855"/>
    </row>
    <row r="342" spans="2:8">
      <c r="B342" s="859"/>
      <c r="C342" s="855"/>
      <c r="D342" s="855"/>
      <c r="E342" s="855"/>
      <c r="F342" s="855"/>
      <c r="G342" s="855"/>
      <c r="H342" s="855"/>
    </row>
    <row r="343" spans="2:8">
      <c r="B343" s="859"/>
      <c r="C343" s="855"/>
      <c r="D343" s="855"/>
      <c r="E343" s="855"/>
      <c r="F343" s="855"/>
      <c r="G343" s="855"/>
      <c r="H343" s="855"/>
    </row>
    <row r="344" spans="2:8">
      <c r="B344" s="859"/>
      <c r="C344" s="855"/>
      <c r="D344" s="855"/>
      <c r="E344" s="855"/>
      <c r="F344" s="855"/>
      <c r="G344" s="855"/>
      <c r="H344" s="855"/>
    </row>
    <row r="345" spans="2:8">
      <c r="B345" s="859"/>
      <c r="C345" s="855"/>
      <c r="D345" s="855"/>
      <c r="E345" s="855"/>
      <c r="F345" s="855"/>
      <c r="G345" s="855"/>
      <c r="H345" s="855"/>
    </row>
    <row r="346" spans="2:8">
      <c r="B346" s="859"/>
      <c r="C346" s="855"/>
      <c r="D346" s="855"/>
      <c r="E346" s="855"/>
      <c r="F346" s="855"/>
      <c r="G346" s="855"/>
      <c r="H346" s="855"/>
    </row>
    <row r="347" spans="2:8">
      <c r="B347" s="859"/>
      <c r="C347" s="855"/>
      <c r="D347" s="855"/>
      <c r="E347" s="855"/>
      <c r="F347" s="855"/>
      <c r="G347" s="855"/>
      <c r="H347" s="855"/>
    </row>
    <row r="348" spans="2:8">
      <c r="B348" s="859"/>
      <c r="C348" s="855"/>
      <c r="D348" s="855"/>
      <c r="E348" s="855"/>
      <c r="F348" s="855"/>
      <c r="G348" s="855"/>
      <c r="H348" s="855"/>
    </row>
    <row r="349" spans="2:8">
      <c r="B349" s="859"/>
      <c r="C349" s="855"/>
      <c r="D349" s="855"/>
      <c r="E349" s="855"/>
      <c r="F349" s="855"/>
      <c r="G349" s="855"/>
      <c r="H349" s="855"/>
    </row>
    <row r="350" spans="2:8">
      <c r="B350" s="859"/>
      <c r="C350" s="855"/>
      <c r="D350" s="855"/>
      <c r="E350" s="855"/>
      <c r="F350" s="855"/>
      <c r="G350" s="855"/>
      <c r="H350" s="855"/>
    </row>
    <row r="351" spans="2:8">
      <c r="B351" s="859"/>
      <c r="C351" s="855"/>
      <c r="D351" s="855"/>
      <c r="E351" s="855"/>
      <c r="F351" s="855"/>
      <c r="G351" s="855"/>
      <c r="H351" s="855"/>
    </row>
    <row r="352" spans="2:8">
      <c r="B352" s="859"/>
      <c r="C352" s="855"/>
      <c r="D352" s="855"/>
      <c r="E352" s="855"/>
      <c r="F352" s="855"/>
      <c r="G352" s="855"/>
      <c r="H352" s="855"/>
    </row>
    <row r="353" spans="2:8">
      <c r="B353" s="859"/>
      <c r="C353" s="855"/>
      <c r="D353" s="855"/>
      <c r="E353" s="855"/>
      <c r="F353" s="855"/>
      <c r="G353" s="855"/>
      <c r="H353" s="855"/>
    </row>
    <row r="354" spans="2:8">
      <c r="B354" s="859"/>
      <c r="C354" s="855"/>
      <c r="D354" s="855"/>
      <c r="E354" s="855"/>
      <c r="F354" s="855"/>
      <c r="G354" s="855"/>
      <c r="H354" s="855"/>
    </row>
    <row r="355" spans="2:8">
      <c r="B355" s="859"/>
      <c r="C355" s="855"/>
      <c r="D355" s="855"/>
      <c r="E355" s="855"/>
      <c r="F355" s="855"/>
      <c r="G355" s="855"/>
      <c r="H355" s="855"/>
    </row>
    <row r="356" spans="2:8">
      <c r="B356" s="859"/>
      <c r="C356" s="855"/>
      <c r="D356" s="855"/>
      <c r="E356" s="855"/>
      <c r="F356" s="855"/>
      <c r="G356" s="855"/>
      <c r="H356" s="855"/>
    </row>
    <row r="357" spans="2:8">
      <c r="B357" s="859"/>
      <c r="C357" s="855"/>
      <c r="D357" s="855"/>
      <c r="E357" s="855"/>
      <c r="F357" s="855"/>
      <c r="G357" s="855"/>
      <c r="H357" s="855"/>
    </row>
    <row r="358" spans="2:8">
      <c r="B358" s="859"/>
      <c r="C358" s="855"/>
      <c r="D358" s="855"/>
      <c r="E358" s="855"/>
      <c r="F358" s="855"/>
      <c r="G358" s="855"/>
      <c r="H358" s="855"/>
    </row>
    <row r="359" spans="2:8">
      <c r="B359" s="859"/>
      <c r="C359" s="855"/>
      <c r="D359" s="855"/>
      <c r="E359" s="855"/>
      <c r="F359" s="855"/>
      <c r="G359" s="855"/>
      <c r="H359" s="855"/>
    </row>
    <row r="360" spans="2:8">
      <c r="B360" s="859"/>
      <c r="C360" s="855"/>
      <c r="D360" s="855"/>
      <c r="E360" s="855"/>
      <c r="F360" s="855"/>
      <c r="G360" s="855"/>
      <c r="H360" s="855"/>
    </row>
    <row r="361" spans="2:8">
      <c r="B361" s="859"/>
      <c r="C361" s="855"/>
      <c r="D361" s="855"/>
      <c r="E361" s="855"/>
      <c r="F361" s="855"/>
      <c r="G361" s="855"/>
      <c r="H361" s="855"/>
    </row>
    <row r="362" spans="2:8">
      <c r="B362" s="859"/>
      <c r="C362" s="855"/>
      <c r="D362" s="855"/>
      <c r="E362" s="855"/>
      <c r="F362" s="855"/>
      <c r="G362" s="855"/>
      <c r="H362" s="855"/>
    </row>
    <row r="363" spans="2:8">
      <c r="B363" s="859"/>
      <c r="C363" s="855"/>
      <c r="D363" s="855"/>
      <c r="E363" s="855"/>
      <c r="F363" s="855"/>
      <c r="G363" s="855"/>
      <c r="H363" s="855"/>
    </row>
    <row r="364" spans="2:8">
      <c r="B364" s="859"/>
      <c r="C364" s="855"/>
      <c r="D364" s="855"/>
      <c r="E364" s="855"/>
      <c r="F364" s="855"/>
      <c r="G364" s="855"/>
      <c r="H364" s="855"/>
    </row>
    <row r="365" spans="2:8">
      <c r="B365" s="859"/>
      <c r="C365" s="855"/>
      <c r="D365" s="855"/>
      <c r="E365" s="855"/>
      <c r="F365" s="855"/>
      <c r="G365" s="855"/>
      <c r="H365" s="855"/>
    </row>
    <row r="366" spans="2:8">
      <c r="B366" s="859"/>
      <c r="C366" s="855"/>
      <c r="D366" s="855"/>
      <c r="E366" s="855"/>
      <c r="F366" s="855"/>
      <c r="G366" s="855"/>
      <c r="H366" s="855"/>
    </row>
    <row r="367" spans="2:8">
      <c r="B367" s="859"/>
      <c r="C367" s="855"/>
      <c r="D367" s="855"/>
      <c r="E367" s="855"/>
      <c r="F367" s="855"/>
      <c r="G367" s="855"/>
      <c r="H367" s="855"/>
    </row>
    <row r="368" spans="2:8">
      <c r="B368" s="859"/>
      <c r="C368" s="855"/>
      <c r="D368" s="855"/>
      <c r="E368" s="855"/>
      <c r="F368" s="855"/>
      <c r="G368" s="855"/>
      <c r="H368" s="855"/>
    </row>
    <row r="369" spans="2:8">
      <c r="B369" s="859"/>
      <c r="C369" s="855"/>
      <c r="D369" s="855"/>
      <c r="E369" s="855"/>
      <c r="F369" s="855"/>
      <c r="G369" s="855"/>
      <c r="H369" s="855"/>
    </row>
    <row r="370" spans="2:8">
      <c r="B370" s="859"/>
      <c r="C370" s="855"/>
      <c r="D370" s="855"/>
      <c r="E370" s="855"/>
      <c r="F370" s="855"/>
      <c r="G370" s="855"/>
      <c r="H370" s="855"/>
    </row>
    <row r="371" spans="2:8">
      <c r="B371" s="859"/>
      <c r="C371" s="855"/>
      <c r="D371" s="855"/>
      <c r="E371" s="855"/>
      <c r="F371" s="855"/>
      <c r="G371" s="855"/>
      <c r="H371" s="855"/>
    </row>
    <row r="372" spans="2:8">
      <c r="B372" s="859"/>
      <c r="C372" s="855"/>
      <c r="D372" s="855"/>
      <c r="E372" s="855"/>
      <c r="F372" s="855"/>
      <c r="G372" s="855"/>
      <c r="H372" s="855"/>
    </row>
    <row r="373" spans="2:8">
      <c r="B373" s="859"/>
      <c r="C373" s="855"/>
      <c r="D373" s="855"/>
      <c r="E373" s="855"/>
      <c r="F373" s="855"/>
      <c r="G373" s="855"/>
      <c r="H373" s="855"/>
    </row>
    <row r="374" spans="2:8">
      <c r="B374" s="859"/>
      <c r="C374" s="855"/>
      <c r="D374" s="855"/>
      <c r="E374" s="855"/>
      <c r="F374" s="855"/>
      <c r="G374" s="855"/>
      <c r="H374" s="855"/>
    </row>
    <row r="375" spans="2:8">
      <c r="B375" s="859"/>
      <c r="C375" s="855"/>
      <c r="D375" s="855"/>
      <c r="E375" s="855"/>
      <c r="F375" s="855"/>
      <c r="G375" s="855"/>
      <c r="H375" s="855"/>
    </row>
    <row r="376" spans="2:8">
      <c r="B376" s="859"/>
      <c r="C376" s="855"/>
      <c r="D376" s="855"/>
      <c r="E376" s="855"/>
      <c r="F376" s="855"/>
      <c r="G376" s="855"/>
      <c r="H376" s="855"/>
    </row>
    <row r="377" spans="2:8">
      <c r="B377" s="859"/>
      <c r="C377" s="855"/>
      <c r="D377" s="855"/>
      <c r="E377" s="855"/>
      <c r="F377" s="855"/>
      <c r="G377" s="855"/>
      <c r="H377" s="855"/>
    </row>
    <row r="378" spans="2:8">
      <c r="B378" s="859"/>
      <c r="C378" s="855"/>
      <c r="D378" s="855"/>
      <c r="E378" s="855"/>
      <c r="F378" s="855"/>
      <c r="G378" s="855"/>
      <c r="H378" s="855"/>
    </row>
    <row r="379" spans="2:8">
      <c r="B379" s="859"/>
      <c r="C379" s="855"/>
      <c r="D379" s="855"/>
      <c r="E379" s="855"/>
      <c r="F379" s="855"/>
      <c r="G379" s="855"/>
      <c r="H379" s="855"/>
    </row>
    <row r="380" spans="2:8">
      <c r="B380" s="859"/>
      <c r="C380" s="855"/>
      <c r="D380" s="855"/>
      <c r="E380" s="855"/>
      <c r="F380" s="855"/>
      <c r="G380" s="855"/>
      <c r="H380" s="855"/>
    </row>
    <row r="381" spans="2:8">
      <c r="B381" s="859"/>
      <c r="C381" s="855"/>
      <c r="D381" s="855"/>
      <c r="E381" s="855"/>
      <c r="F381" s="855"/>
      <c r="G381" s="855"/>
      <c r="H381" s="855"/>
    </row>
    <row r="382" spans="2:8">
      <c r="B382" s="859"/>
      <c r="C382" s="855"/>
      <c r="D382" s="855"/>
      <c r="E382" s="855"/>
      <c r="F382" s="855"/>
      <c r="G382" s="855"/>
      <c r="H382" s="855"/>
    </row>
    <row r="383" spans="2:8">
      <c r="B383" s="859"/>
      <c r="C383" s="855"/>
      <c r="D383" s="855"/>
      <c r="E383" s="855"/>
      <c r="F383" s="855"/>
      <c r="G383" s="855"/>
      <c r="H383" s="855"/>
    </row>
    <row r="384" spans="2:8">
      <c r="B384" s="859"/>
      <c r="C384" s="855"/>
      <c r="D384" s="855"/>
      <c r="E384" s="855"/>
      <c r="F384" s="855"/>
      <c r="G384" s="855"/>
      <c r="H384" s="855"/>
    </row>
    <row r="385" spans="2:8">
      <c r="B385" s="859"/>
      <c r="C385" s="855"/>
      <c r="D385" s="855"/>
      <c r="E385" s="855"/>
      <c r="F385" s="855"/>
      <c r="G385" s="855"/>
      <c r="H385" s="855"/>
    </row>
    <row r="386" spans="2:8">
      <c r="B386" s="859"/>
      <c r="C386" s="855"/>
      <c r="D386" s="855"/>
      <c r="E386" s="855"/>
      <c r="F386" s="855"/>
      <c r="G386" s="855"/>
      <c r="H386" s="855"/>
    </row>
    <row r="387" spans="2:8">
      <c r="B387" s="859"/>
      <c r="C387" s="855"/>
      <c r="D387" s="855"/>
      <c r="E387" s="855"/>
      <c r="F387" s="855"/>
      <c r="G387" s="855"/>
      <c r="H387" s="855"/>
    </row>
    <row r="388" spans="2:8">
      <c r="B388" s="859"/>
      <c r="C388" s="855"/>
      <c r="D388" s="855"/>
      <c r="E388" s="855"/>
      <c r="F388" s="855"/>
      <c r="G388" s="855"/>
      <c r="H388" s="855"/>
    </row>
    <row r="389" spans="2:8">
      <c r="B389" s="859"/>
      <c r="C389" s="855"/>
      <c r="D389" s="855"/>
      <c r="E389" s="855"/>
      <c r="F389" s="855"/>
      <c r="G389" s="855"/>
      <c r="H389" s="855"/>
    </row>
    <row r="390" spans="2:8">
      <c r="B390" s="859"/>
      <c r="C390" s="855"/>
      <c r="D390" s="855"/>
      <c r="E390" s="855"/>
      <c r="F390" s="855"/>
      <c r="G390" s="855"/>
      <c r="H390" s="855"/>
    </row>
    <row r="391" spans="2:8">
      <c r="B391" s="859"/>
      <c r="C391" s="855"/>
      <c r="D391" s="855"/>
      <c r="E391" s="855"/>
      <c r="F391" s="855"/>
      <c r="G391" s="855"/>
      <c r="H391" s="855"/>
    </row>
    <row r="392" spans="2:8">
      <c r="B392" s="859"/>
      <c r="C392" s="855"/>
      <c r="D392" s="855"/>
      <c r="E392" s="855"/>
      <c r="F392" s="855"/>
      <c r="G392" s="855"/>
      <c r="H392" s="855"/>
    </row>
    <row r="393" spans="2:8">
      <c r="B393" s="859"/>
      <c r="C393" s="855"/>
      <c r="D393" s="855"/>
      <c r="E393" s="855"/>
      <c r="F393" s="855"/>
      <c r="G393" s="855"/>
      <c r="H393" s="855"/>
    </row>
    <row r="394" spans="2:8">
      <c r="B394" s="859"/>
      <c r="C394" s="855"/>
      <c r="D394" s="855"/>
      <c r="E394" s="855"/>
      <c r="F394" s="855"/>
      <c r="G394" s="855"/>
      <c r="H394" s="855"/>
    </row>
    <row r="395" spans="2:8">
      <c r="B395" s="859"/>
      <c r="C395" s="855"/>
      <c r="D395" s="855"/>
      <c r="E395" s="855"/>
      <c r="F395" s="855"/>
      <c r="G395" s="855"/>
      <c r="H395" s="855"/>
    </row>
    <row r="396" spans="2:8">
      <c r="B396" s="859"/>
      <c r="C396" s="855"/>
      <c r="D396" s="855"/>
      <c r="E396" s="855"/>
      <c r="F396" s="855"/>
      <c r="G396" s="855"/>
      <c r="H396" s="855"/>
    </row>
    <row r="397" spans="2:8">
      <c r="B397" s="859"/>
      <c r="C397" s="855"/>
      <c r="D397" s="855"/>
      <c r="E397" s="855"/>
      <c r="F397" s="855"/>
      <c r="G397" s="855"/>
      <c r="H397" s="855"/>
    </row>
    <row r="398" spans="2:8">
      <c r="B398" s="859"/>
      <c r="C398" s="855"/>
      <c r="D398" s="855"/>
      <c r="E398" s="855"/>
      <c r="F398" s="855"/>
      <c r="G398" s="855"/>
      <c r="H398" s="855"/>
    </row>
    <row r="399" spans="2:8">
      <c r="B399" s="859"/>
      <c r="C399" s="855"/>
      <c r="D399" s="855"/>
      <c r="E399" s="855"/>
      <c r="F399" s="855"/>
      <c r="G399" s="855"/>
      <c r="H399" s="855"/>
    </row>
    <row r="400" spans="2:8">
      <c r="B400" s="859"/>
      <c r="C400" s="855"/>
      <c r="D400" s="855"/>
      <c r="E400" s="855"/>
      <c r="F400" s="855"/>
      <c r="G400" s="855"/>
      <c r="H400" s="855"/>
    </row>
    <row r="401" spans="2:8">
      <c r="B401" s="859"/>
      <c r="C401" s="855"/>
      <c r="D401" s="855"/>
      <c r="E401" s="855"/>
      <c r="F401" s="855"/>
      <c r="G401" s="855"/>
      <c r="H401" s="855"/>
    </row>
    <row r="402" spans="2:8">
      <c r="B402" s="859"/>
      <c r="C402" s="855"/>
      <c r="D402" s="855"/>
      <c r="E402" s="855"/>
      <c r="F402" s="855"/>
      <c r="G402" s="855"/>
      <c r="H402" s="855"/>
    </row>
    <row r="403" spans="2:8">
      <c r="B403" s="859"/>
      <c r="C403" s="855"/>
      <c r="D403" s="855"/>
      <c r="E403" s="855"/>
      <c r="F403" s="855"/>
      <c r="G403" s="855"/>
      <c r="H403" s="855"/>
    </row>
    <row r="404" spans="2:8">
      <c r="B404" s="859"/>
      <c r="C404" s="855"/>
      <c r="D404" s="855"/>
      <c r="E404" s="855"/>
      <c r="F404" s="855"/>
      <c r="G404" s="855"/>
      <c r="H404" s="855"/>
    </row>
    <row r="405" spans="2:8">
      <c r="B405" s="859"/>
      <c r="C405" s="855"/>
      <c r="D405" s="855"/>
      <c r="E405" s="855"/>
      <c r="F405" s="855"/>
      <c r="G405" s="855"/>
      <c r="H405" s="855"/>
    </row>
    <row r="406" spans="2:8">
      <c r="B406" s="859"/>
      <c r="C406" s="855"/>
      <c r="D406" s="855"/>
      <c r="E406" s="855"/>
      <c r="F406" s="855"/>
      <c r="G406" s="855"/>
      <c r="H406" s="855"/>
    </row>
    <row r="407" spans="2:8">
      <c r="B407" s="859"/>
      <c r="C407" s="855"/>
      <c r="D407" s="855"/>
      <c r="E407" s="855"/>
      <c r="F407" s="855"/>
      <c r="G407" s="855"/>
      <c r="H407" s="855"/>
    </row>
    <row r="408" spans="2:8">
      <c r="B408" s="859"/>
      <c r="C408" s="855"/>
      <c r="D408" s="855"/>
      <c r="E408" s="855"/>
      <c r="F408" s="855"/>
      <c r="G408" s="855"/>
      <c r="H408" s="855"/>
    </row>
    <row r="409" spans="2:8">
      <c r="B409" s="859"/>
      <c r="C409" s="855"/>
      <c r="D409" s="855"/>
      <c r="E409" s="855"/>
      <c r="F409" s="855"/>
      <c r="G409" s="855"/>
      <c r="H409" s="855"/>
    </row>
    <row r="410" spans="2:8">
      <c r="B410" s="859"/>
      <c r="C410" s="855"/>
      <c r="D410" s="855"/>
      <c r="E410" s="855"/>
      <c r="F410" s="855"/>
      <c r="G410" s="855"/>
      <c r="H410" s="855"/>
    </row>
    <row r="411" spans="2:8">
      <c r="B411" s="859"/>
      <c r="C411" s="855"/>
      <c r="D411" s="855"/>
      <c r="E411" s="855"/>
      <c r="F411" s="855"/>
      <c r="G411" s="855"/>
      <c r="H411" s="855"/>
    </row>
    <row r="412" spans="2:8">
      <c r="B412" s="859"/>
      <c r="C412" s="855"/>
      <c r="D412" s="855"/>
      <c r="E412" s="855"/>
      <c r="F412" s="855"/>
      <c r="G412" s="855"/>
      <c r="H412" s="855"/>
    </row>
    <row r="413" spans="2:8">
      <c r="B413" s="859"/>
      <c r="C413" s="855"/>
      <c r="D413" s="855"/>
      <c r="E413" s="855"/>
      <c r="F413" s="855"/>
      <c r="G413" s="855"/>
      <c r="H413" s="855"/>
    </row>
    <row r="414" spans="2:8">
      <c r="B414" s="859"/>
      <c r="C414" s="855"/>
      <c r="D414" s="855"/>
      <c r="E414" s="855"/>
      <c r="F414" s="855"/>
      <c r="G414" s="855"/>
      <c r="H414" s="855"/>
    </row>
    <row r="415" spans="2:8">
      <c r="B415" s="859"/>
      <c r="C415" s="855"/>
      <c r="D415" s="855"/>
      <c r="E415" s="855"/>
      <c r="F415" s="855"/>
      <c r="G415" s="855"/>
      <c r="H415" s="855"/>
    </row>
    <row r="416" spans="2:8">
      <c r="B416" s="859"/>
      <c r="C416" s="855"/>
      <c r="D416" s="855"/>
      <c r="E416" s="855"/>
      <c r="F416" s="855"/>
      <c r="G416" s="855"/>
      <c r="H416" s="855"/>
    </row>
    <row r="417" spans="2:8">
      <c r="B417" s="859"/>
      <c r="C417" s="855"/>
      <c r="D417" s="855"/>
      <c r="E417" s="855"/>
      <c r="F417" s="855"/>
      <c r="G417" s="855"/>
      <c r="H417" s="855"/>
    </row>
    <row r="418" spans="2:8">
      <c r="B418" s="859"/>
      <c r="C418" s="855"/>
      <c r="D418" s="855"/>
      <c r="E418" s="855"/>
      <c r="F418" s="855"/>
      <c r="G418" s="855"/>
      <c r="H418" s="855"/>
    </row>
    <row r="419" spans="2:8">
      <c r="B419" s="859"/>
      <c r="C419" s="855"/>
      <c r="D419" s="855"/>
      <c r="E419" s="855"/>
      <c r="F419" s="855"/>
      <c r="G419" s="855"/>
      <c r="H419" s="855"/>
    </row>
    <row r="420" spans="2:8">
      <c r="B420" s="859"/>
      <c r="C420" s="855"/>
      <c r="D420" s="855"/>
      <c r="E420" s="855"/>
      <c r="F420" s="855"/>
      <c r="G420" s="855"/>
      <c r="H420" s="855"/>
    </row>
    <row r="421" spans="2:8">
      <c r="B421" s="859"/>
      <c r="C421" s="855"/>
      <c r="D421" s="855"/>
      <c r="E421" s="855"/>
      <c r="F421" s="855"/>
      <c r="G421" s="855"/>
      <c r="H421" s="855"/>
    </row>
    <row r="422" spans="2:8">
      <c r="B422" s="859"/>
      <c r="C422" s="855"/>
      <c r="D422" s="855"/>
      <c r="E422" s="855"/>
      <c r="F422" s="855"/>
      <c r="G422" s="855"/>
      <c r="H422" s="855"/>
    </row>
    <row r="423" spans="2:8">
      <c r="B423" s="859"/>
      <c r="C423" s="855"/>
      <c r="D423" s="855"/>
      <c r="E423" s="855"/>
      <c r="F423" s="855"/>
      <c r="G423" s="855"/>
      <c r="H423" s="855"/>
    </row>
    <row r="424" spans="2:8">
      <c r="B424" s="859"/>
      <c r="C424" s="855"/>
      <c r="D424" s="855"/>
      <c r="E424" s="855"/>
      <c r="F424" s="855"/>
      <c r="G424" s="855"/>
      <c r="H424" s="855"/>
    </row>
    <row r="425" spans="2:8">
      <c r="B425" s="859"/>
      <c r="C425" s="855"/>
      <c r="D425" s="855"/>
      <c r="E425" s="855"/>
      <c r="F425" s="855"/>
      <c r="G425" s="855"/>
      <c r="H425" s="855"/>
    </row>
    <row r="426" spans="2:8">
      <c r="B426" s="859"/>
      <c r="C426" s="855"/>
      <c r="D426" s="855"/>
      <c r="E426" s="855"/>
      <c r="F426" s="855"/>
      <c r="G426" s="855"/>
      <c r="H426" s="855"/>
    </row>
    <row r="427" spans="2:8">
      <c r="B427" s="859"/>
      <c r="C427" s="855"/>
      <c r="D427" s="855"/>
      <c r="E427" s="855"/>
      <c r="F427" s="855"/>
      <c r="G427" s="855"/>
      <c r="H427" s="855"/>
    </row>
    <row r="428" spans="2:8">
      <c r="B428" s="859"/>
      <c r="C428" s="855"/>
      <c r="D428" s="855"/>
      <c r="E428" s="855"/>
      <c r="F428" s="855"/>
      <c r="G428" s="855"/>
      <c r="H428" s="855"/>
    </row>
    <row r="429" spans="2:8">
      <c r="B429" s="859"/>
      <c r="C429" s="855"/>
      <c r="D429" s="855"/>
      <c r="E429" s="855"/>
      <c r="F429" s="855"/>
      <c r="G429" s="855"/>
      <c r="H429" s="855"/>
    </row>
    <row r="430" spans="2:8">
      <c r="B430" s="859"/>
      <c r="C430" s="855"/>
      <c r="D430" s="855"/>
      <c r="E430" s="855"/>
      <c r="F430" s="855"/>
      <c r="G430" s="855"/>
      <c r="H430" s="855"/>
    </row>
    <row r="431" spans="2:8">
      <c r="B431" s="859"/>
      <c r="C431" s="855"/>
      <c r="D431" s="855"/>
      <c r="E431" s="855"/>
      <c r="F431" s="855"/>
      <c r="G431" s="855"/>
      <c r="H431" s="855"/>
    </row>
    <row r="432" spans="2:8">
      <c r="B432" s="859"/>
      <c r="C432" s="855"/>
      <c r="D432" s="855"/>
      <c r="E432" s="855"/>
      <c r="F432" s="855"/>
      <c r="G432" s="855"/>
      <c r="H432" s="855"/>
    </row>
    <row r="433" spans="2:8">
      <c r="B433" s="859"/>
      <c r="C433" s="855"/>
      <c r="D433" s="855"/>
      <c r="E433" s="855"/>
      <c r="F433" s="855"/>
      <c r="G433" s="855"/>
      <c r="H433" s="855"/>
    </row>
    <row r="434" spans="2:8">
      <c r="B434" s="859"/>
      <c r="C434" s="855"/>
      <c r="D434" s="855"/>
      <c r="E434" s="855"/>
      <c r="F434" s="855"/>
      <c r="G434" s="855"/>
      <c r="H434" s="855"/>
    </row>
    <row r="435" spans="2:8">
      <c r="B435" s="859"/>
      <c r="C435" s="855"/>
      <c r="D435" s="855"/>
      <c r="E435" s="855"/>
      <c r="F435" s="855"/>
      <c r="G435" s="855"/>
      <c r="H435" s="855"/>
    </row>
    <row r="436" spans="2:8">
      <c r="B436" s="859"/>
      <c r="C436" s="855"/>
      <c r="D436" s="855"/>
      <c r="E436" s="855"/>
      <c r="F436" s="855"/>
      <c r="G436" s="855"/>
      <c r="H436" s="855"/>
    </row>
    <row r="437" spans="2:8">
      <c r="B437" s="859"/>
      <c r="C437" s="855"/>
      <c r="D437" s="855"/>
      <c r="E437" s="855"/>
      <c r="F437" s="855"/>
      <c r="G437" s="855"/>
      <c r="H437" s="855"/>
    </row>
    <row r="438" spans="2:8">
      <c r="B438" s="859"/>
      <c r="C438" s="855"/>
      <c r="D438" s="855"/>
      <c r="E438" s="855"/>
      <c r="F438" s="855"/>
      <c r="G438" s="855"/>
      <c r="H438" s="855"/>
    </row>
    <row r="439" spans="2:8">
      <c r="B439" s="859"/>
      <c r="C439" s="855"/>
      <c r="D439" s="855"/>
      <c r="E439" s="855"/>
      <c r="F439" s="855"/>
      <c r="G439" s="855"/>
      <c r="H439" s="855"/>
    </row>
    <row r="440" spans="2:8">
      <c r="B440" s="859"/>
      <c r="C440" s="855"/>
      <c r="D440" s="855"/>
      <c r="E440" s="855"/>
      <c r="F440" s="855"/>
      <c r="G440" s="855"/>
      <c r="H440" s="855"/>
    </row>
    <row r="441" spans="2:8">
      <c r="B441" s="859"/>
      <c r="C441" s="855"/>
      <c r="D441" s="855"/>
      <c r="E441" s="855"/>
      <c r="F441" s="855"/>
      <c r="G441" s="855"/>
      <c r="H441" s="855"/>
    </row>
    <row r="442" spans="2:8">
      <c r="B442" s="859"/>
      <c r="C442" s="855"/>
      <c r="D442" s="855"/>
      <c r="E442" s="855"/>
      <c r="F442" s="855"/>
      <c r="G442" s="855"/>
      <c r="H442" s="855"/>
    </row>
    <row r="443" spans="2:8">
      <c r="B443" s="859"/>
      <c r="C443" s="855"/>
      <c r="D443" s="855"/>
      <c r="E443" s="855"/>
      <c r="F443" s="855"/>
      <c r="G443" s="855"/>
      <c r="H443" s="855"/>
    </row>
    <row r="444" spans="2:8">
      <c r="B444" s="859"/>
      <c r="C444" s="855"/>
      <c r="D444" s="855"/>
      <c r="E444" s="855"/>
      <c r="F444" s="855"/>
      <c r="G444" s="855"/>
      <c r="H444" s="855"/>
    </row>
    <row r="445" spans="2:8">
      <c r="B445" s="859"/>
      <c r="C445" s="855"/>
      <c r="D445" s="855"/>
      <c r="E445" s="855"/>
      <c r="F445" s="855"/>
      <c r="G445" s="855"/>
      <c r="H445" s="855"/>
    </row>
    <row r="446" spans="2:8">
      <c r="B446" s="859"/>
      <c r="C446" s="855"/>
      <c r="D446" s="855"/>
      <c r="E446" s="855"/>
      <c r="F446" s="855"/>
      <c r="G446" s="855"/>
      <c r="H446" s="855"/>
    </row>
    <row r="447" spans="2:8">
      <c r="B447" s="859"/>
      <c r="C447" s="855"/>
      <c r="D447" s="855"/>
      <c r="E447" s="855"/>
      <c r="F447" s="855"/>
      <c r="G447" s="855"/>
      <c r="H447" s="855"/>
    </row>
    <row r="448" spans="2:8">
      <c r="B448" s="859"/>
      <c r="C448" s="855"/>
      <c r="D448" s="855"/>
      <c r="E448" s="855"/>
      <c r="F448" s="855"/>
      <c r="G448" s="855"/>
      <c r="H448" s="855"/>
    </row>
    <row r="449" spans="2:8">
      <c r="B449" s="859"/>
      <c r="C449" s="855"/>
      <c r="D449" s="855"/>
      <c r="E449" s="855"/>
      <c r="F449" s="855"/>
      <c r="G449" s="855"/>
      <c r="H449" s="855"/>
    </row>
    <row r="450" spans="2:8">
      <c r="B450" s="859"/>
      <c r="C450" s="855"/>
      <c r="D450" s="855"/>
      <c r="E450" s="855"/>
      <c r="F450" s="855"/>
      <c r="G450" s="855"/>
      <c r="H450" s="855"/>
    </row>
    <row r="451" spans="2:8">
      <c r="B451" s="859"/>
      <c r="C451" s="855"/>
      <c r="D451" s="855"/>
      <c r="E451" s="855"/>
      <c r="F451" s="855"/>
      <c r="G451" s="855"/>
      <c r="H451" s="855"/>
    </row>
    <row r="452" spans="2:8">
      <c r="B452" s="859"/>
      <c r="C452" s="855"/>
      <c r="D452" s="855"/>
      <c r="E452" s="855"/>
      <c r="F452" s="855"/>
      <c r="G452" s="855"/>
      <c r="H452" s="855"/>
    </row>
    <row r="453" spans="2:8">
      <c r="B453" s="859"/>
      <c r="C453" s="855"/>
      <c r="D453" s="855"/>
      <c r="E453" s="855"/>
      <c r="F453" s="855"/>
      <c r="G453" s="855"/>
      <c r="H453" s="855"/>
    </row>
    <row r="454" spans="2:8">
      <c r="B454" s="859"/>
      <c r="C454" s="855"/>
      <c r="D454" s="855"/>
      <c r="E454" s="855"/>
      <c r="F454" s="855"/>
      <c r="G454" s="855"/>
      <c r="H454" s="855"/>
    </row>
    <row r="455" spans="2:8">
      <c r="B455" s="859"/>
      <c r="C455" s="855"/>
      <c r="D455" s="855"/>
      <c r="E455" s="855"/>
      <c r="F455" s="855"/>
      <c r="G455" s="855"/>
      <c r="H455" s="855"/>
    </row>
    <row r="456" spans="2:8">
      <c r="B456" s="859"/>
      <c r="C456" s="855"/>
      <c r="D456" s="855"/>
      <c r="E456" s="855"/>
      <c r="F456" s="855"/>
      <c r="G456" s="855"/>
      <c r="H456" s="855"/>
    </row>
    <row r="457" spans="2:8">
      <c r="B457" s="859"/>
      <c r="C457" s="855"/>
      <c r="D457" s="855"/>
      <c r="E457" s="855"/>
      <c r="F457" s="855"/>
      <c r="G457" s="855"/>
      <c r="H457" s="855"/>
    </row>
    <row r="458" spans="2:8">
      <c r="B458" s="859"/>
      <c r="C458" s="855"/>
      <c r="D458" s="855"/>
      <c r="E458" s="855"/>
      <c r="F458" s="855"/>
      <c r="G458" s="855"/>
      <c r="H458" s="855"/>
    </row>
    <row r="459" spans="2:8">
      <c r="B459" s="859"/>
      <c r="C459" s="855"/>
      <c r="D459" s="855"/>
      <c r="E459" s="855"/>
      <c r="F459" s="855"/>
      <c r="G459" s="855"/>
      <c r="H459" s="855"/>
    </row>
    <row r="460" spans="2:8">
      <c r="B460" s="859"/>
      <c r="C460" s="855"/>
      <c r="D460" s="855"/>
      <c r="E460" s="855"/>
      <c r="F460" s="855"/>
      <c r="G460" s="855"/>
      <c r="H460" s="855"/>
    </row>
    <row r="461" spans="2:8">
      <c r="B461" s="859"/>
      <c r="C461" s="855"/>
      <c r="D461" s="855"/>
      <c r="E461" s="855"/>
      <c r="F461" s="855"/>
      <c r="G461" s="855"/>
      <c r="H461" s="855"/>
    </row>
    <row r="462" spans="2:8">
      <c r="B462" s="859"/>
      <c r="C462" s="855"/>
      <c r="D462" s="855"/>
      <c r="E462" s="855"/>
      <c r="F462" s="855"/>
      <c r="G462" s="855"/>
      <c r="H462" s="855"/>
    </row>
    <row r="463" spans="2:8">
      <c r="B463" s="859"/>
      <c r="C463" s="855"/>
      <c r="D463" s="855"/>
      <c r="E463" s="855"/>
      <c r="F463" s="855"/>
      <c r="G463" s="855"/>
      <c r="H463" s="855"/>
    </row>
    <row r="464" spans="2:8">
      <c r="B464" s="859"/>
      <c r="C464" s="855"/>
      <c r="D464" s="855"/>
      <c r="E464" s="855"/>
      <c r="F464" s="855"/>
      <c r="G464" s="855"/>
      <c r="H464" s="855"/>
    </row>
    <row r="465" spans="2:8">
      <c r="B465" s="859"/>
      <c r="C465" s="855"/>
      <c r="D465" s="855"/>
      <c r="E465" s="855"/>
      <c r="F465" s="855"/>
      <c r="G465" s="855"/>
      <c r="H465" s="855"/>
    </row>
    <row r="466" spans="2:8">
      <c r="B466" s="859"/>
      <c r="C466" s="855"/>
      <c r="D466" s="855"/>
      <c r="E466" s="855"/>
      <c r="F466" s="855"/>
      <c r="G466" s="855"/>
      <c r="H466" s="855"/>
    </row>
    <row r="467" spans="2:8">
      <c r="B467" s="859"/>
      <c r="C467" s="855"/>
      <c r="D467" s="855"/>
      <c r="E467" s="855"/>
      <c r="F467" s="855"/>
      <c r="G467" s="855"/>
      <c r="H467" s="855"/>
    </row>
    <row r="468" spans="2:8">
      <c r="B468" s="859"/>
      <c r="C468" s="855"/>
      <c r="D468" s="855"/>
      <c r="E468" s="855"/>
      <c r="F468" s="855"/>
      <c r="G468" s="855"/>
      <c r="H468" s="855"/>
    </row>
    <row r="469" spans="2:8">
      <c r="B469" s="859"/>
      <c r="C469" s="855"/>
      <c r="D469" s="855"/>
      <c r="E469" s="855"/>
      <c r="F469" s="855"/>
      <c r="G469" s="855"/>
      <c r="H469" s="855"/>
    </row>
    <row r="470" spans="2:8">
      <c r="B470" s="859"/>
      <c r="C470" s="855"/>
      <c r="D470" s="855"/>
      <c r="E470" s="855"/>
      <c r="F470" s="855"/>
      <c r="G470" s="855"/>
      <c r="H470" s="855"/>
    </row>
    <row r="471" spans="2:8">
      <c r="B471" s="859"/>
      <c r="C471" s="855"/>
      <c r="D471" s="855"/>
      <c r="E471" s="855"/>
      <c r="F471" s="855"/>
      <c r="G471" s="855"/>
      <c r="H471" s="855"/>
    </row>
    <row r="472" spans="2:8">
      <c r="B472" s="859"/>
      <c r="C472" s="855"/>
      <c r="D472" s="855"/>
      <c r="E472" s="855"/>
      <c r="F472" s="855"/>
      <c r="G472" s="855"/>
      <c r="H472" s="855"/>
    </row>
    <row r="473" spans="2:8">
      <c r="B473" s="859"/>
      <c r="C473" s="855"/>
      <c r="D473" s="855"/>
      <c r="E473" s="855"/>
      <c r="F473" s="855"/>
      <c r="G473" s="855"/>
      <c r="H473" s="855"/>
    </row>
    <row r="474" spans="2:8">
      <c r="B474" s="859"/>
      <c r="C474" s="855"/>
      <c r="D474" s="855"/>
      <c r="E474" s="855"/>
      <c r="F474" s="855"/>
      <c r="G474" s="855"/>
      <c r="H474" s="855"/>
    </row>
    <row r="475" spans="2:8">
      <c r="B475" s="859"/>
      <c r="C475" s="855"/>
      <c r="D475" s="855"/>
      <c r="E475" s="855"/>
      <c r="F475" s="855"/>
      <c r="G475" s="855"/>
      <c r="H475" s="855"/>
    </row>
    <row r="476" spans="2:8">
      <c r="B476" s="859"/>
      <c r="C476" s="855"/>
      <c r="D476" s="855"/>
      <c r="E476" s="855"/>
      <c r="F476" s="855"/>
      <c r="G476" s="855"/>
      <c r="H476" s="855"/>
    </row>
    <row r="477" spans="2:8">
      <c r="B477" s="859"/>
      <c r="C477" s="855"/>
      <c r="D477" s="855"/>
      <c r="E477" s="855"/>
      <c r="F477" s="855"/>
      <c r="G477" s="855"/>
      <c r="H477" s="855"/>
    </row>
    <row r="478" spans="2:8">
      <c r="B478" s="859"/>
      <c r="C478" s="855"/>
      <c r="D478" s="855"/>
      <c r="E478" s="855"/>
      <c r="F478" s="855"/>
      <c r="G478" s="855"/>
      <c r="H478" s="855"/>
    </row>
    <row r="479" spans="2:8">
      <c r="B479" s="859"/>
      <c r="C479" s="855"/>
      <c r="D479" s="855"/>
      <c r="E479" s="855"/>
      <c r="F479" s="855"/>
      <c r="G479" s="855"/>
      <c r="H479" s="855"/>
    </row>
    <row r="480" spans="2:8">
      <c r="B480" s="859"/>
      <c r="C480" s="855"/>
      <c r="D480" s="855"/>
      <c r="E480" s="855"/>
      <c r="F480" s="855"/>
      <c r="G480" s="855"/>
      <c r="H480" s="855"/>
    </row>
    <row r="481" spans="2:8">
      <c r="B481" s="859"/>
      <c r="C481" s="855"/>
      <c r="D481" s="855"/>
      <c r="E481" s="855"/>
      <c r="F481" s="855"/>
      <c r="G481" s="855"/>
      <c r="H481" s="855"/>
    </row>
    <row r="482" spans="2:8">
      <c r="B482" s="859"/>
      <c r="C482" s="855"/>
      <c r="D482" s="855"/>
      <c r="E482" s="855"/>
      <c r="F482" s="855"/>
      <c r="G482" s="855"/>
      <c r="H482" s="855"/>
    </row>
    <row r="483" spans="2:8">
      <c r="B483" s="859"/>
      <c r="C483" s="855"/>
      <c r="D483" s="855"/>
      <c r="E483" s="855"/>
      <c r="F483" s="855"/>
      <c r="G483" s="855"/>
      <c r="H483" s="855"/>
    </row>
    <row r="484" spans="2:8">
      <c r="B484" s="859"/>
      <c r="C484" s="855"/>
      <c r="D484" s="855"/>
      <c r="E484" s="855"/>
      <c r="F484" s="855"/>
      <c r="G484" s="855"/>
      <c r="H484" s="855"/>
    </row>
    <row r="485" spans="2:8">
      <c r="B485" s="859"/>
      <c r="C485" s="855"/>
      <c r="D485" s="855"/>
      <c r="E485" s="855"/>
      <c r="F485" s="855"/>
      <c r="G485" s="855"/>
      <c r="H485" s="855"/>
    </row>
    <row r="486" spans="2:8">
      <c r="B486" s="859"/>
      <c r="C486" s="855"/>
      <c r="D486" s="855"/>
      <c r="E486" s="855"/>
      <c r="F486" s="855"/>
      <c r="G486" s="855"/>
      <c r="H486" s="855"/>
    </row>
    <row r="487" spans="2:8">
      <c r="B487" s="859"/>
      <c r="C487" s="855"/>
      <c r="D487" s="855"/>
      <c r="E487" s="855"/>
      <c r="F487" s="855"/>
      <c r="G487" s="855"/>
      <c r="H487" s="855"/>
    </row>
    <row r="488" spans="2:8">
      <c r="B488" s="859"/>
      <c r="C488" s="855"/>
      <c r="D488" s="855"/>
      <c r="E488" s="855"/>
      <c r="F488" s="855"/>
      <c r="G488" s="855"/>
      <c r="H488" s="855"/>
    </row>
    <row r="489" spans="2:8">
      <c r="B489" s="859"/>
      <c r="C489" s="855"/>
      <c r="D489" s="855"/>
      <c r="E489" s="855"/>
      <c r="F489" s="855"/>
      <c r="G489" s="855"/>
      <c r="H489" s="855"/>
    </row>
    <row r="490" spans="2:8">
      <c r="B490" s="859"/>
      <c r="C490" s="855"/>
      <c r="D490" s="855"/>
      <c r="E490" s="855"/>
      <c r="F490" s="855"/>
      <c r="G490" s="855"/>
      <c r="H490" s="855"/>
    </row>
    <row r="491" spans="2:8">
      <c r="B491" s="859"/>
      <c r="C491" s="855"/>
      <c r="D491" s="855"/>
      <c r="E491" s="855"/>
      <c r="F491" s="855"/>
      <c r="G491" s="855"/>
      <c r="H491" s="855"/>
    </row>
    <row r="492" spans="2:8">
      <c r="B492" s="859"/>
      <c r="C492" s="855"/>
      <c r="D492" s="855"/>
      <c r="E492" s="855"/>
      <c r="F492" s="855"/>
      <c r="G492" s="855"/>
      <c r="H492" s="855"/>
    </row>
    <row r="493" spans="2:8">
      <c r="B493" s="859"/>
      <c r="C493" s="855"/>
      <c r="D493" s="855"/>
      <c r="E493" s="855"/>
      <c r="F493" s="855"/>
      <c r="G493" s="855"/>
      <c r="H493" s="855"/>
    </row>
    <row r="494" spans="2:8">
      <c r="B494" s="859"/>
      <c r="C494" s="855"/>
      <c r="D494" s="855"/>
      <c r="E494" s="855"/>
      <c r="F494" s="855"/>
      <c r="G494" s="855"/>
      <c r="H494" s="855"/>
    </row>
    <row r="495" spans="2:8">
      <c r="B495" s="859"/>
      <c r="C495" s="855"/>
      <c r="D495" s="855"/>
      <c r="E495" s="855"/>
      <c r="F495" s="855"/>
      <c r="G495" s="855"/>
      <c r="H495" s="855"/>
    </row>
    <row r="496" spans="2:8">
      <c r="B496" s="859"/>
      <c r="C496" s="855"/>
      <c r="D496" s="855"/>
      <c r="E496" s="855"/>
      <c r="F496" s="855"/>
      <c r="G496" s="855"/>
      <c r="H496" s="855"/>
    </row>
    <row r="497" spans="2:8">
      <c r="B497" s="859"/>
      <c r="C497" s="855"/>
      <c r="D497" s="855"/>
      <c r="E497" s="855"/>
      <c r="F497" s="855"/>
      <c r="G497" s="855"/>
      <c r="H497" s="855"/>
    </row>
    <row r="498" spans="2:8">
      <c r="B498" s="859"/>
      <c r="C498" s="855"/>
      <c r="D498" s="855"/>
      <c r="E498" s="855"/>
      <c r="F498" s="855"/>
      <c r="G498" s="855"/>
      <c r="H498" s="855"/>
    </row>
    <row r="499" spans="2:8">
      <c r="B499" s="859"/>
      <c r="C499" s="855"/>
      <c r="D499" s="855"/>
      <c r="E499" s="855"/>
      <c r="F499" s="855"/>
      <c r="G499" s="855"/>
      <c r="H499" s="855"/>
    </row>
    <row r="500" spans="2:8">
      <c r="B500" s="859"/>
      <c r="C500" s="855"/>
      <c r="D500" s="855"/>
      <c r="E500" s="855"/>
      <c r="F500" s="855"/>
      <c r="G500" s="855"/>
      <c r="H500" s="855"/>
    </row>
    <row r="501" spans="2:8">
      <c r="B501" s="859"/>
      <c r="C501" s="855"/>
      <c r="D501" s="855"/>
      <c r="E501" s="855"/>
      <c r="F501" s="855"/>
      <c r="G501" s="855"/>
      <c r="H501" s="855"/>
    </row>
    <row r="502" spans="2:8">
      <c r="B502" s="859"/>
      <c r="C502" s="855"/>
      <c r="D502" s="855"/>
      <c r="E502" s="855"/>
      <c r="F502" s="855"/>
      <c r="G502" s="855"/>
      <c r="H502" s="855"/>
    </row>
    <row r="503" spans="2:8">
      <c r="B503" s="859"/>
      <c r="C503" s="855"/>
      <c r="D503" s="855"/>
      <c r="E503" s="855"/>
      <c r="F503" s="855"/>
      <c r="G503" s="855"/>
      <c r="H503" s="855"/>
    </row>
  </sheetData>
  <mergeCells count="11">
    <mergeCell ref="B56:G56"/>
    <mergeCell ref="B60:G60"/>
    <mergeCell ref="B80:G80"/>
    <mergeCell ref="B84:G84"/>
    <mergeCell ref="B87:H87"/>
    <mergeCell ref="B38:G38"/>
    <mergeCell ref="B1:H1"/>
    <mergeCell ref="B2:H2"/>
    <mergeCell ref="B3:H3"/>
    <mergeCell ref="B15:H15"/>
    <mergeCell ref="B34:G34"/>
  </mergeCells>
  <printOptions horizontalCentered="1"/>
  <pageMargins left="0.5" right="0.5" top="0.5" bottom="0.5" header="0.33" footer="0.5"/>
  <pageSetup scale="50" fitToHeight="0" orientation="landscape" r:id="rId1"/>
  <headerFooter alignWithMargins="0"/>
  <rowBreaks count="1" manualBreakCount="1">
    <brk id="39" max="7" man="1"/>
  </row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FE16AEA9E78843A4F2ABC0E8E4C15A" ma:contentTypeVersion="17" ma:contentTypeDescription="Create a new document." ma:contentTypeScope="" ma:versionID="7ba185b929f40fc327a8bb672973224f">
  <xsd:schema xmlns:xsd="http://www.w3.org/2001/XMLSchema" xmlns:xs="http://www.w3.org/2001/XMLSchema" xmlns:p="http://schemas.microsoft.com/office/2006/metadata/properties" xmlns:ns2="57fd0499-4d08-43aa-b485-74857217199e" xmlns:ns3="44bb2e18-b621-4b79-9709-e425321f44c0" targetNamespace="http://schemas.microsoft.com/office/2006/metadata/properties" ma:root="true" ma:fieldsID="89ae029f324a6109b958c4043f063633" ns2:_="" ns3:_="">
    <xsd:import namespace="57fd0499-4d08-43aa-b485-74857217199e"/>
    <xsd:import namespace="44bb2e18-b621-4b79-9709-e425321f44c0"/>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2:LastSharedByUser" minOccurs="0"/>
                <xsd:element ref="ns2:LastSharedByTime" minOccurs="0"/>
                <xsd:element ref="ns3:e14172f09c524a93b6dd463260c21cae" minOccurs="0"/>
                <xsd:element ref="ns2:TaxCatchAll" minOccurs="0"/>
                <xsd:element ref="ns3:Accounting_x0020_Doc_x0020_Type" minOccurs="0"/>
                <xsd:element ref="ns3:Vendor" minOccurs="0"/>
                <xsd:element ref="ns3:Invoice_x0020_Date" minOccurs="0"/>
                <xsd:element ref="ns3:Approver_x0020_1" minOccurs="0"/>
                <xsd:element ref="ns3:Approver_x0020_2"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fd0499-4d08-43aa-b485-74857217199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element name="TaxCatchAll" ma:index="17" nillable="true" ma:displayName="Taxonomy Catch All Column" ma:description="" ma:hidden="true" ma:list="{7089dbff-b1de-413d-bf17-65e1a9a2bcff}" ma:internalName="TaxCatchAll" ma:showField="CatchAllData" ma:web="57fd0499-4d08-43aa-b485-74857217199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bb2e18-b621-4b79-9709-e425321f44c0" elementFormDefault="qualified">
    <xsd:import namespace="http://schemas.microsoft.com/office/2006/documentManagement/types"/>
    <xsd:import namespace="http://schemas.microsoft.com/office/infopath/2007/PartnerControls"/>
    <xsd:element name="e14172f09c524a93b6dd463260c21cae" ma:index="16" nillable="true" ma:taxonomy="true" ma:internalName="e14172f09c524a93b6dd463260c21cae" ma:taxonomyFieldName="Department" ma:displayName="Department" ma:default="" ma:fieldId="{e14172f0-9c52-4a93-b6dd-463260c21cae}" ma:sspId="8f173cb5-2c43-45bb-9c17-e897180e9c4a" ma:termSetId="204c630e-9f68-410a-9033-75b74d9c0a0a" ma:anchorId="00000000-0000-0000-0000-000000000000" ma:open="true" ma:isKeyword="false">
      <xsd:complexType>
        <xsd:sequence>
          <xsd:element ref="pc:Terms" minOccurs="0" maxOccurs="1"/>
        </xsd:sequence>
      </xsd:complexType>
    </xsd:element>
    <xsd:element name="Accounting_x0020_Doc_x0020_Type" ma:index="18" nillable="true" ma:displayName="Accounting Doc Type" ma:format="Dropdown" ma:internalName="Accounting_x0020_Doc_x0020_Type">
      <xsd:simpleType>
        <xsd:restriction base="dms:Choice">
          <xsd:enumeration value="Invoice"/>
        </xsd:restriction>
      </xsd:simpleType>
    </xsd:element>
    <xsd:element name="Vendor" ma:index="19" nillable="true" ma:displayName="Vendor" ma:internalName="Vendor">
      <xsd:simpleType>
        <xsd:restriction base="dms:Text">
          <xsd:maxLength value="255"/>
        </xsd:restriction>
      </xsd:simpleType>
    </xsd:element>
    <xsd:element name="Invoice_x0020_Date" ma:index="20" nillable="true" ma:displayName="Invoice Date" ma:internalName="Invoice_x0020_Date">
      <xsd:simpleType>
        <xsd:restriction base="dms:Text">
          <xsd:maxLength value="255"/>
        </xsd:restriction>
      </xsd:simpleType>
    </xsd:element>
    <xsd:element name="Approver_x0020_1" ma:index="21" nillable="true" ma:displayName="Approver 1" ma:list="UserInfo" ma:SharePointGroup="0" ma:internalName="Approver_x0020_1"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_x0020_2" ma:index="22" nillable="true" ma:displayName="Approver 2" ma:list="UserInfo" ma:SharePointGroup="0" ma:internalName="Approver_x0020_2"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23" nillable="true" ma:displayName="MediaServiceMetadata" ma:description="" ma:hidden="true" ma:internalName="MediaServiceMetadata" ma:readOnly="true">
      <xsd:simpleType>
        <xsd:restriction base="dms:Note"/>
      </xsd:simpleType>
    </xsd:element>
    <xsd:element name="MediaServiceFastMetadata" ma:index="2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7fd0499-4d08-43aa-b485-74857217199e">5W34HDKMVS23-123873917-18064</_dlc_DocId>
    <_dlc_DocIdUrl xmlns="57fd0499-4d08-43aa-b485-74857217199e">
      <Url>https://gridliance.sharepoint.com/sites/dms/_layouts/15/DocIdRedir.aspx?ID=5W34HDKMVS23-123873917-18064</Url>
      <Description>5W34HDKMVS23-123873917-18064</Description>
    </_dlc_DocIdUrl>
    <Invoice_x0020_Date xmlns="44bb2e18-b621-4b79-9709-e425321f44c0" xsi:nil="true"/>
    <e14172f09c524a93b6dd463260c21cae xmlns="44bb2e18-b621-4b79-9709-e425321f44c0">
      <Terms xmlns="http://schemas.microsoft.com/office/infopath/2007/PartnerControls"/>
    </e14172f09c524a93b6dd463260c21cae>
    <Approver_x0020_2 xmlns="44bb2e18-b621-4b79-9709-e425321f44c0">
      <UserInfo>
        <DisplayName/>
        <AccountId xsi:nil="true"/>
        <AccountType/>
      </UserInfo>
    </Approver_x0020_2>
    <Accounting_x0020_Doc_x0020_Type xmlns="44bb2e18-b621-4b79-9709-e425321f44c0" xsi:nil="true"/>
    <TaxCatchAll xmlns="57fd0499-4d08-43aa-b485-74857217199e"/>
    <Vendor xmlns="44bb2e18-b621-4b79-9709-e425321f44c0" xsi:nil="true"/>
    <Approver_x0020_1 xmlns="44bb2e18-b621-4b79-9709-e425321f44c0">
      <UserInfo>
        <DisplayName/>
        <AccountId xsi:nil="true"/>
        <AccountType/>
      </UserInfo>
    </Approver_x0020_1>
  </documentManagement>
</p:properties>
</file>

<file path=customXml/itemProps1.xml><?xml version="1.0" encoding="utf-8"?>
<ds:datastoreItem xmlns:ds="http://schemas.openxmlformats.org/officeDocument/2006/customXml" ds:itemID="{6C0DD44D-50DD-40E3-9A20-0A31406151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fd0499-4d08-43aa-b485-74857217199e"/>
    <ds:schemaRef ds:uri="44bb2e18-b621-4b79-9709-e425321f44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E2C1DA-A6D0-4F95-8B1A-88ADDEF73894}">
  <ds:schemaRefs>
    <ds:schemaRef ds:uri="http://schemas.microsoft.com/sharepoint/events"/>
  </ds:schemaRefs>
</ds:datastoreItem>
</file>

<file path=customXml/itemProps3.xml><?xml version="1.0" encoding="utf-8"?>
<ds:datastoreItem xmlns:ds="http://schemas.openxmlformats.org/officeDocument/2006/customXml" ds:itemID="{FD723D70-A657-44DA-B12B-0E0123C8D40A}">
  <ds:schemaRefs>
    <ds:schemaRef ds:uri="http://schemas.microsoft.com/sharepoint/v3/contenttype/forms"/>
  </ds:schemaRefs>
</ds:datastoreItem>
</file>

<file path=customXml/itemProps4.xml><?xml version="1.0" encoding="utf-8"?>
<ds:datastoreItem xmlns:ds="http://schemas.openxmlformats.org/officeDocument/2006/customXml" ds:itemID="{988DBC8E-E135-4F5E-ADEE-BD14D77AAFE6}">
  <ds:schemaRefs>
    <ds:schemaRef ds:uri="http://schemas.microsoft.com/office/infopath/2007/PartnerControls"/>
    <ds:schemaRef ds:uri="http://purl.org/dc/terms/"/>
    <ds:schemaRef ds:uri="http://schemas.microsoft.com/office/2006/documentManagement/types"/>
    <ds:schemaRef ds:uri="44bb2e18-b621-4b79-9709-e425321f44c0"/>
    <ds:schemaRef ds:uri="http://schemas.openxmlformats.org/package/2006/metadata/core-properties"/>
    <ds:schemaRef ds:uri="http://purl.org/dc/elements/1.1/"/>
    <ds:schemaRef ds:uri="http://schemas.microsoft.com/office/2006/metadata/properties"/>
    <ds:schemaRef ds:uri="57fd0499-4d08-43aa-b485-7485721719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Attachment H</vt:lpstr>
      <vt:lpstr>1-Project Rev Req</vt:lpstr>
      <vt:lpstr>2-Incentive ROE</vt:lpstr>
      <vt:lpstr>3-Project True-up</vt:lpstr>
      <vt:lpstr>4- Rate Base</vt:lpstr>
      <vt:lpstr>4a-ADIT Projection</vt:lpstr>
      <vt:lpstr>4b-ADIT Projection Proration</vt:lpstr>
      <vt:lpstr>4c- ADIT BOY</vt:lpstr>
      <vt:lpstr>4d- ADIT EOY</vt:lpstr>
      <vt:lpstr>4e-ADIT True-up</vt:lpstr>
      <vt:lpstr>4f-ADIT True-up Proration</vt:lpstr>
      <vt:lpstr>5-P3 Support</vt:lpstr>
      <vt:lpstr>6-True-Up Interest</vt:lpstr>
      <vt:lpstr>7 - PBOP</vt:lpstr>
      <vt:lpstr>8-Construction Loan</vt:lpstr>
      <vt:lpstr>9 - Const Loan True-up</vt:lpstr>
      <vt:lpstr>10-Dep Rates</vt:lpstr>
      <vt:lpstr>GLHP Taxes</vt:lpstr>
      <vt:lpstr>GLHP Excess Deferreds</vt:lpstr>
      <vt:lpstr>11-Wholesale Distribution</vt:lpstr>
      <vt:lpstr>11a-Wholesale Distribution </vt:lpstr>
      <vt:lpstr>12 Wholesale Dist True-Up</vt:lpstr>
      <vt:lpstr>'10-Dep Rates'!Print_Area</vt:lpstr>
      <vt:lpstr>'11a-Wholesale Distribution '!Print_Area</vt:lpstr>
      <vt:lpstr>'11-Wholesale Distribution'!Print_Area</vt:lpstr>
      <vt:lpstr>'1-Project Rev Req'!Print_Area</vt:lpstr>
      <vt:lpstr>'2-Incentive ROE'!Print_Area</vt:lpstr>
      <vt:lpstr>'3-Project True-up'!Print_Area</vt:lpstr>
      <vt:lpstr>'4- Rate Base'!Print_Area</vt:lpstr>
      <vt:lpstr>'4a-ADIT Projection'!Print_Area</vt:lpstr>
      <vt:lpstr>'4b-ADIT Projection Proration'!Print_Area</vt:lpstr>
      <vt:lpstr>'4c- ADIT BOY'!Print_Area</vt:lpstr>
      <vt:lpstr>'4d- ADIT EOY'!Print_Area</vt:lpstr>
      <vt:lpstr>'4e-ADIT True-up'!Print_Area</vt:lpstr>
      <vt:lpstr>'4f-ADIT True-up Proration'!Print_Area</vt:lpstr>
      <vt:lpstr>'5-P3 Support'!Print_Area</vt:lpstr>
      <vt:lpstr>'7 - PBOP'!Print_Area</vt:lpstr>
      <vt:lpstr>'8-Construction Loan'!Print_Area</vt:lpstr>
      <vt:lpstr>'Attachment H'!Print_Area</vt:lpstr>
      <vt:lpstr>'4a-ADIT Projection'!Print_Titles</vt:lpstr>
      <vt:lpstr>'4b-ADIT Projection Proration'!Print_Titles</vt:lpstr>
      <vt:lpstr>'4e-ADIT True-up'!Print_Titles</vt:lpstr>
      <vt:lpstr>'4f-ADIT True-up Proration'!Print_Titles</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Shea, Steven</cp:lastModifiedBy>
  <cp:lastPrinted>2023-09-29T17:35:55Z</cp:lastPrinted>
  <dcterms:created xsi:type="dcterms:W3CDTF">1970-01-01T04:00:00Z</dcterms:created>
  <dcterms:modified xsi:type="dcterms:W3CDTF">2025-09-24T19:55:45Z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D">
    <vt:lpwstr>C:\Documents and Settings\hcurlee\Local Settings\Temporary Internet Files\Content.Outlook\N3FKE9C2\RITELine Reg Asset formula final 7-12-2011.xls</vt:lpwstr>
  </property>
  <property fmtid="{D5CDD505-2E9C-101B-9397-08002B2CF9AE}" pid="3" name="_NewReviewCycle">
    <vt:lpwstr/>
  </property>
  <property fmtid="{D5CDD505-2E9C-101B-9397-08002B2CF9AE}" pid="4" name="ContentTypeId">
    <vt:lpwstr>0x01010074FE16AEA9E78843A4F2ABC0E8E4C15A</vt:lpwstr>
  </property>
  <property fmtid="{D5CDD505-2E9C-101B-9397-08002B2CF9AE}" pid="5" name="_dlc_DocIdItemGuid">
    <vt:lpwstr>517232c4-5f2b-419c-ba46-5444f2c99e79</vt:lpwstr>
  </property>
  <property fmtid="{D5CDD505-2E9C-101B-9397-08002B2CF9AE}" pid="6" name="{A44787D4-0540-4523-9961-78E4036D8C6D}">
    <vt:lpwstr>{7A29DD10-A22F-40BD-9C41-8777F6BA9C44}</vt:lpwstr>
  </property>
  <property fmtid="{D5CDD505-2E9C-101B-9397-08002B2CF9AE}" pid="7" name="Department">
    <vt:lpwstr/>
  </property>
  <property fmtid="{D5CDD505-2E9C-101B-9397-08002B2CF9AE}" pid="8" name="CustomUiType">
    <vt:lpwstr>2</vt:lpwstr>
  </property>
</Properties>
</file>