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e.sharepoint.com/teams/EXT_NEETRegulatory/GLW Discovery/California DWR RFIs/2027 Projection/"/>
    </mc:Choice>
  </mc:AlternateContent>
  <xr:revisionPtr revIDLastSave="237" documentId="8_{4EF639C4-41A7-4364-9892-32F50B67C48D}" xr6:coauthVersionLast="47" xr6:coauthVersionMax="47" xr10:uidLastSave="{505C2C92-8033-4695-A448-821CA83E7FD3}"/>
  <bookViews>
    <workbookView xWindow="57480" yWindow="-8415" windowWidth="29040" windowHeight="15720" activeTab="2" xr2:uid="{29B41576-228D-4D1A-8EC2-0A7168FBCDB5}"/>
  </bookViews>
  <sheets>
    <sheet name="2025 PPA Summary" sheetId="3" r:id="rId1"/>
    <sheet name="2021 &amp; 2022 Revenue Projections" sheetId="1" r:id="rId2"/>
    <sheet name="2021 &amp; 2022 TU Calculation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12" i="5" l="1"/>
  <c r="H12" i="5"/>
  <c r="H23" i="3"/>
  <c r="J23" i="3" s="1"/>
  <c r="F41" i="5"/>
  <c r="F43" i="5" s="1"/>
  <c r="C39" i="3"/>
  <c r="T55" i="5"/>
  <c r="T12" i="5"/>
  <c r="U12" i="5" s="1"/>
  <c r="S62" i="5"/>
  <c r="U60" i="5"/>
  <c r="W60" i="5" s="1"/>
  <c r="U59" i="5"/>
  <c r="U58" i="5"/>
  <c r="W58" i="5" s="1"/>
  <c r="U57" i="5"/>
  <c r="W57" i="5" s="1"/>
  <c r="U56" i="5"/>
  <c r="W56" i="5" s="1"/>
  <c r="T19" i="5"/>
  <c r="S19" i="5"/>
  <c r="U17" i="5"/>
  <c r="W17" i="5" s="1"/>
  <c r="U16" i="5"/>
  <c r="W16" i="5" s="1"/>
  <c r="U15" i="5"/>
  <c r="W15" i="5" s="1"/>
  <c r="U14" i="5"/>
  <c r="W14" i="5" s="1"/>
  <c r="U13" i="5"/>
  <c r="W13" i="5" s="1"/>
  <c r="C24" i="3"/>
  <c r="C23" i="3"/>
  <c r="G55" i="5"/>
  <c r="G12" i="5"/>
  <c r="F84" i="5"/>
  <c r="F86" i="5" s="1"/>
  <c r="F62" i="5"/>
  <c r="E62" i="5"/>
  <c r="G60" i="5"/>
  <c r="I60" i="5" s="1"/>
  <c r="G59" i="5"/>
  <c r="I59" i="5" s="1"/>
  <c r="G58" i="5"/>
  <c r="I58" i="5" s="1"/>
  <c r="G57" i="5"/>
  <c r="I57" i="5" s="1"/>
  <c r="G56" i="5"/>
  <c r="I56" i="5" s="1"/>
  <c r="F19" i="5"/>
  <c r="E19" i="5"/>
  <c r="G17" i="5"/>
  <c r="I17" i="5" s="1"/>
  <c r="G16" i="5"/>
  <c r="I16" i="5" s="1"/>
  <c r="G15" i="5"/>
  <c r="I15" i="5" s="1"/>
  <c r="G14" i="5"/>
  <c r="I14" i="5" s="1"/>
  <c r="G13" i="5"/>
  <c r="I13" i="5" s="1"/>
  <c r="R14" i="3"/>
  <c r="R16" i="3" s="1"/>
  <c r="C7" i="3"/>
  <c r="C6" i="3"/>
  <c r="C8" i="3" s="1"/>
  <c r="C25" i="3" l="1"/>
  <c r="C38" i="3"/>
  <c r="C40" i="3" s="1"/>
  <c r="T62" i="5"/>
  <c r="U55" i="5"/>
  <c r="T41" i="5"/>
  <c r="T43" i="5" s="1"/>
  <c r="D24" i="3"/>
  <c r="D39" i="3" s="1"/>
  <c r="D7" i="3"/>
  <c r="D23" i="3"/>
  <c r="D6" i="3"/>
  <c r="E7" i="3"/>
  <c r="H7" i="3" s="1"/>
  <c r="U62" i="5"/>
  <c r="W59" i="5"/>
  <c r="U19" i="5"/>
  <c r="G62" i="5"/>
  <c r="D25" i="3"/>
  <c r="E24" i="3"/>
  <c r="H55" i="5"/>
  <c r="G19" i="5"/>
  <c r="E23" i="3" l="1"/>
  <c r="E38" i="3" s="1"/>
  <c r="D38" i="3"/>
  <c r="D40" i="3" s="1"/>
  <c r="E25" i="3"/>
  <c r="E39" i="3"/>
  <c r="E40" i="3"/>
  <c r="D8" i="3"/>
  <c r="E6" i="3"/>
  <c r="H6" i="3" s="1"/>
  <c r="T84" i="5"/>
  <c r="T86" i="5" s="1"/>
  <c r="V55" i="5" s="1"/>
  <c r="F7" i="3"/>
  <c r="F24" i="3"/>
  <c r="F6" i="3"/>
  <c r="F23" i="3"/>
  <c r="F38" i="3" s="1"/>
  <c r="G7" i="3"/>
  <c r="V19" i="5"/>
  <c r="W12" i="5"/>
  <c r="W19" i="5" s="1"/>
  <c r="H62" i="5"/>
  <c r="I55" i="5"/>
  <c r="I62" i="5" s="1"/>
  <c r="H19" i="5"/>
  <c r="I12" i="5"/>
  <c r="I19" i="5" s="1"/>
  <c r="G24" i="3" l="1"/>
  <c r="G39" i="3" s="1"/>
  <c r="F39" i="3"/>
  <c r="F40" i="3" s="1"/>
  <c r="H38" i="3"/>
  <c r="E8" i="3"/>
  <c r="G6" i="3"/>
  <c r="G8" i="3" s="1"/>
  <c r="F8" i="3"/>
  <c r="V62" i="5"/>
  <c r="H24" i="3" s="1"/>
  <c r="W55" i="5"/>
  <c r="W62" i="5" s="1"/>
  <c r="G23" i="3"/>
  <c r="F25" i="3"/>
  <c r="I24" i="3"/>
  <c r="I39" i="3" s="1"/>
  <c r="I7" i="3"/>
  <c r="I23" i="3"/>
  <c r="I6" i="3"/>
  <c r="G25" i="3" l="1"/>
  <c r="G38" i="3"/>
  <c r="G40" i="3" s="1"/>
  <c r="J24" i="3"/>
  <c r="H25" i="3"/>
  <c r="H39" i="3"/>
  <c r="H40" i="3" s="1"/>
  <c r="I38" i="3"/>
  <c r="I40" i="3" s="1"/>
  <c r="I25" i="3"/>
  <c r="I8" i="3"/>
  <c r="J6" i="3"/>
  <c r="K6" i="3" s="1"/>
  <c r="J7" i="3"/>
  <c r="H8" i="3"/>
  <c r="J39" i="3" l="1"/>
  <c r="K24" i="3"/>
  <c r="J25" i="3"/>
  <c r="K23" i="3"/>
  <c r="P25" i="3" s="1"/>
  <c r="J38" i="3"/>
  <c r="J40" i="3" s="1"/>
  <c r="P34" i="3"/>
  <c r="P31" i="3"/>
  <c r="Q37" i="3"/>
  <c r="Q38" i="3"/>
  <c r="Q39" i="3"/>
  <c r="Q40" i="3"/>
  <c r="Q41" i="3"/>
  <c r="Q42" i="3"/>
  <c r="Q43" i="3"/>
  <c r="Q44" i="3"/>
  <c r="Q45" i="3"/>
  <c r="Q46" i="3"/>
  <c r="Q35" i="3"/>
  <c r="Q36" i="3"/>
  <c r="K7" i="3"/>
  <c r="J8" i="3"/>
  <c r="P29" i="3" l="1"/>
  <c r="P24" i="3"/>
  <c r="P46" i="3"/>
  <c r="P45" i="3"/>
  <c r="P44" i="3"/>
  <c r="P43" i="3"/>
  <c r="P36" i="3"/>
  <c r="P39" i="3"/>
  <c r="P35" i="3"/>
  <c r="P38" i="3"/>
  <c r="P33" i="3"/>
  <c r="P37" i="3"/>
  <c r="P32" i="3"/>
  <c r="P30" i="3"/>
  <c r="P23" i="3"/>
  <c r="K38" i="3"/>
  <c r="K40" i="3" s="1"/>
  <c r="P26" i="3"/>
  <c r="P27" i="3"/>
  <c r="P28" i="3"/>
  <c r="K8" i="3"/>
  <c r="K9" i="3" s="1"/>
  <c r="K10" i="3" s="1"/>
  <c r="K39" i="3"/>
  <c r="P40" i="3"/>
  <c r="P41" i="3"/>
  <c r="P42" i="3"/>
  <c r="K25" i="3"/>
  <c r="Q21" i="3"/>
  <c r="P21" i="3" l="1"/>
  <c r="K26" i="3"/>
  <c r="K41" i="3" s="1"/>
  <c r="K42" i="3" s="1"/>
  <c r="K27" i="3"/>
  <c r="R70" i="3" l="1"/>
  <c r="R69" i="3"/>
  <c r="R47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21" i="3" l="1"/>
  <c r="K43" i="3" s="1"/>
  <c r="K44" i="3" s="1"/>
</calcChain>
</file>

<file path=xl/sharedStrings.xml><?xml version="1.0" encoding="utf-8"?>
<sst xmlns="http://schemas.openxmlformats.org/spreadsheetml/2006/main" count="450" uniqueCount="161">
  <si>
    <t xml:space="preserve">Rate Formula Template </t>
  </si>
  <si>
    <t>Projected Annual Transmission Revenue Requirement</t>
  </si>
  <si>
    <t xml:space="preserve"> Utilizing FERC Form 1 Data</t>
  </si>
  <si>
    <t>For The 12 Months Ended 12/31/2021</t>
  </si>
  <si>
    <t>GridLiance West LLC (GLW)</t>
  </si>
  <si>
    <t xml:space="preserve">Formula Rate - Non-Levelized </t>
  </si>
  <si>
    <t>(1)</t>
  </si>
  <si>
    <t>(2)</t>
  </si>
  <si>
    <t>(3)</t>
  </si>
  <si>
    <t>Line</t>
  </si>
  <si>
    <t>Allocated</t>
  </si>
  <si>
    <t>No.</t>
  </si>
  <si>
    <t>Amount</t>
  </si>
  <si>
    <t xml:space="preserve">GROSS REVENUE REQUIREMENT    </t>
  </si>
  <si>
    <t>(line 67)</t>
  </si>
  <si>
    <t xml:space="preserve"> </t>
  </si>
  <si>
    <t xml:space="preserve">REVENUE CREDITS </t>
  </si>
  <si>
    <t>Total</t>
  </si>
  <si>
    <t>Allocator</t>
  </si>
  <si>
    <t>Total Revenue Credits</t>
  </si>
  <si>
    <t>Attach 1, line 7</t>
  </si>
  <si>
    <t>TP</t>
  </si>
  <si>
    <t>True-up Adjustment</t>
  </si>
  <si>
    <t>Attach 5, Line 3, column G</t>
  </si>
  <si>
    <t>DA</t>
  </si>
  <si>
    <t>NET REVENUE REQUIREMENT</t>
  </si>
  <si>
    <t>(line 1 minus line 2 plus line 3)</t>
  </si>
  <si>
    <t>For The 12 Months Ended 12/31/2022</t>
  </si>
  <si>
    <t>Year</t>
  </si>
  <si>
    <t>Annual True-Up Calculation</t>
  </si>
  <si>
    <t>A</t>
  </si>
  <si>
    <t>B</t>
  </si>
  <si>
    <t>C</t>
  </si>
  <si>
    <t>D</t>
  </si>
  <si>
    <t>E</t>
  </si>
  <si>
    <t>F</t>
  </si>
  <si>
    <t>G</t>
  </si>
  <si>
    <t xml:space="preserve">Net </t>
  </si>
  <si>
    <t>Adjusted</t>
  </si>
  <si>
    <t>Under/(Over)</t>
  </si>
  <si>
    <t>Interest</t>
  </si>
  <si>
    <t>Total True-Up</t>
  </si>
  <si>
    <t>Project</t>
  </si>
  <si>
    <t>Net Revenue</t>
  </si>
  <si>
    <t>Collection</t>
  </si>
  <si>
    <t>Income</t>
  </si>
  <si>
    <t>Adjustment</t>
  </si>
  <si>
    <t>Identification</t>
  </si>
  <si>
    <t>Project Name</t>
  </si>
  <si>
    <r>
      <t>Requirement</t>
    </r>
    <r>
      <rPr>
        <vertAlign val="superscript"/>
        <sz val="12"/>
        <color theme="1"/>
        <rFont val="Times New Roman"/>
        <family val="1"/>
      </rPr>
      <t>1</t>
    </r>
  </si>
  <si>
    <r>
      <t>Revenue Received</t>
    </r>
    <r>
      <rPr>
        <vertAlign val="superscript"/>
        <sz val="12"/>
        <color theme="1"/>
        <rFont val="Times New Roman"/>
        <family val="1"/>
      </rPr>
      <t>2</t>
    </r>
  </si>
  <si>
    <t>(C-D)</t>
  </si>
  <si>
    <t>(Expense)</t>
  </si>
  <si>
    <t>(E + F)</t>
  </si>
  <si>
    <t>Southwest Nevada Asset</t>
  </si>
  <si>
    <t>Southwest Nevada</t>
  </si>
  <si>
    <t>2a</t>
  </si>
  <si>
    <t>2b</t>
  </si>
  <si>
    <t>2c</t>
  </si>
  <si>
    <t>2d</t>
  </si>
  <si>
    <t>Notes</t>
  </si>
  <si>
    <t xml:space="preserve">1.  From Attachment 4, Column M for the period being trued-up </t>
  </si>
  <si>
    <t>2.  The "revenue received" is the total amount of revenue distributed to GWT in the True-Up Year. The amounts do not include any true-ups, prior period</t>
  </si>
  <si>
    <t xml:space="preserve">     adjustments, or TRBAA amounts and reflects any Competitive Bid Concessions</t>
  </si>
  <si>
    <t>3. Then Monthly Interest Rate shall be equal to the interest rate set forth below on line 13 and be applied to the amount in Column E for a period of 24 months</t>
  </si>
  <si>
    <t>4. The True-Up Adjustment is applied to each project pro rata based its contribution to the Revenue Requirement shown in Attachment 4</t>
  </si>
  <si>
    <t>FERC Refund Interest Rate</t>
  </si>
  <si>
    <t>(a)</t>
  </si>
  <si>
    <t>(b)</t>
  </si>
  <si>
    <t>(c)</t>
  </si>
  <si>
    <t>(d)</t>
  </si>
  <si>
    <t>Interest Rate:</t>
  </si>
  <si>
    <t>Quarter</t>
  </si>
  <si>
    <t>Quarterly Interest Rate under Section 35.19(a)</t>
  </si>
  <si>
    <t>1st Qtr.</t>
  </si>
  <si>
    <t xml:space="preserve">2nd Qtr </t>
  </si>
  <si>
    <t xml:space="preserve">3rd Qtr </t>
  </si>
  <si>
    <t>4th Qtr</t>
  </si>
  <si>
    <t xml:space="preserve">1st Qtr </t>
  </si>
  <si>
    <t>Sum lines 5-11</t>
  </si>
  <si>
    <t>Avg. Monthly FERC Rate</t>
  </si>
  <si>
    <t>Line 12 divided by 7</t>
  </si>
  <si>
    <t>D = C-B</t>
  </si>
  <si>
    <t>F = D-E</t>
  </si>
  <si>
    <t>H</t>
  </si>
  <si>
    <t>I = G-H</t>
  </si>
  <si>
    <t>J = F+I</t>
  </si>
  <si>
    <t>Projection</t>
  </si>
  <si>
    <t>Actual</t>
  </si>
  <si>
    <t>under / (over)</t>
  </si>
  <si>
    <t>income / (expense)</t>
  </si>
  <si>
    <t>Expense True-Up</t>
  </si>
  <si>
    <t>True-Up Filed w/ FERC</t>
  </si>
  <si>
    <t>True-Up Diff</t>
  </si>
  <si>
    <t>Interest
Expense True-Up</t>
  </si>
  <si>
    <t>Interest
Filed w/ FERC</t>
  </si>
  <si>
    <t>Interest Diff</t>
  </si>
  <si>
    <t>Total Diff</t>
  </si>
  <si>
    <t>Prior period adjustment</t>
  </si>
  <si>
    <t>Total Prior Period Adjustments</t>
  </si>
  <si>
    <t>Interest on prior perod</t>
  </si>
  <si>
    <t>Total Prior Period Due</t>
  </si>
  <si>
    <t xml:space="preserve">Interest Rates used in 2023 True-Up </t>
  </si>
  <si>
    <t>Revised True-Up Calculations</t>
  </si>
  <si>
    <t>Original True-Up Calculations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</si>
  <si>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</si>
  <si>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</si>
  <si>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</si>
  <si>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</si>
  <si>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</si>
  <si>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</si>
  <si>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</si>
  <si>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</si>
  <si>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</si>
  <si>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</si>
  <si>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</si>
  <si>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</si>
  <si>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</si>
  <si>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</si>
  <si>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</si>
  <si>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</si>
  <si>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</si>
  <si>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</si>
  <si>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</si>
  <si>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</si>
  <si>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</si>
  <si>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</si>
  <si>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</si>
  <si>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</si>
  <si>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</si>
  <si>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</si>
  <si>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</si>
  <si>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</si>
  <si>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</si>
  <si>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</si>
  <si>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</si>
  <si>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</si>
  <si>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</si>
  <si>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</si>
  <si>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</si>
  <si>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</si>
  <si>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</si>
  <si>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</si>
  <si>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</si>
  <si>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</si>
  <si>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</si>
  <si>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</si>
  <si>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</si>
  <si>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</si>
  <si>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</si>
  <si>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</si>
  <si>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2021 Correction</t>
  </si>
  <si>
    <t>2022 Correction</t>
  </si>
  <si>
    <t>Monthly FERC Rate</t>
  </si>
  <si>
    <t>2025 PPA</t>
  </si>
  <si>
    <t>2025 PPA Interest</t>
  </si>
  <si>
    <t>Total to be Returned</t>
  </si>
  <si>
    <t>2026-11</t>
  </si>
  <si>
    <t>2026-12</t>
  </si>
  <si>
    <t>2025 Prior Period Adjustment (Filed with 2027 Projection)</t>
  </si>
  <si>
    <t>Original PPA - Filed with 2023 True-up/2025 Projection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</si>
</sst>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&quot;$&quot;#,##0.00"/>
    <numFmt numFmtId="167" formatCode="_(* #,##0.0000_);_(* \(#,##0.0000\);_(* &quot;-&quot;??_);_(@_)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name val="Arial MT"/>
      <family val="2"/>
    </font>
    <font>
      <sz val="12"/>
      <name val="Arial Narrow"/>
      <family val="2"/>
    </font>
    <font>
      <sz val="12"/>
      <name val="Cambria"/>
      <family val="1"/>
    </font>
    <font>
      <b/>
      <sz val="14"/>
      <name val="Arial Narrow"/>
      <family val="2"/>
    </font>
    <font>
      <sz val="12"/>
      <color theme="1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 applyProtection="0"/>
    <xf numFmtId="43" fontId="9" fillId="0" borderId="0" applyFont="0" applyFill="0" applyBorder="0" applyAlignment="0" applyProtection="0"/>
    <xf numFmtId="166" fontId="4" fillId="0" borderId="0" applyProtection="0"/>
    <xf numFmtId="0" fontId="9" fillId="0" borderId="0"/>
  </cellStyleXfs>
  <cellXfs count="129">
    <xf numFmtId="0" fontId="0" fillId="0" borderId="0" xfId="0"/>
    <xf numFmtId="0" fontId="3" fillId="2" borderId="0" xfId="0" applyFont="1" applyFill="1"/>
    <xf numFmtId="0" fontId="0" fillId="2" borderId="0" xfId="0" applyFill="1"/>
    <xf numFmtId="0" fontId="5" fillId="0" borderId="0" xfId="2" applyFont="1"/>
    <xf numFmtId="0" fontId="5" fillId="0" borderId="0" xfId="2" quotePrefix="1" applyFont="1" applyAlignment="1" applyProtection="1">
      <alignment horizontal="left"/>
      <protection locked="0"/>
    </xf>
    <xf numFmtId="0" fontId="5" fillId="0" borderId="0" xfId="2" quotePrefix="1" applyFont="1" applyAlignment="1" applyProtection="1">
      <alignment horizontal="center"/>
      <protection locked="0"/>
    </xf>
    <xf numFmtId="0" fontId="5" fillId="0" borderId="0" xfId="2" applyFont="1" applyProtection="1">
      <protection locked="0"/>
    </xf>
    <xf numFmtId="0" fontId="5" fillId="3" borderId="0" xfId="2" applyFont="1" applyFill="1"/>
    <xf numFmtId="0" fontId="0" fillId="3" borderId="0" xfId="0" applyFill="1"/>
    <xf numFmtId="0" fontId="6" fillId="3" borderId="0" xfId="2" applyFont="1" applyFill="1" applyAlignment="1">
      <alignment horizontal="right"/>
    </xf>
    <xf numFmtId="3" fontId="5" fillId="0" borderId="0" xfId="2" applyNumberFormat="1" applyFont="1"/>
    <xf numFmtId="3" fontId="5" fillId="0" borderId="0" xfId="2" applyNumberFormat="1" applyFont="1" applyAlignment="1">
      <alignment horizontal="center"/>
    </xf>
    <xf numFmtId="0" fontId="5" fillId="3" borderId="0" xfId="2" applyFont="1" applyFill="1" applyProtection="1">
      <protection locked="0"/>
    </xf>
    <xf numFmtId="0" fontId="6" fillId="3" borderId="0" xfId="2" quotePrefix="1" applyFont="1" applyFill="1" applyAlignment="1" applyProtection="1">
      <alignment horizontal="right"/>
      <protection locked="0"/>
    </xf>
    <xf numFmtId="0" fontId="7" fillId="0" borderId="0" xfId="0" applyFont="1" applyAlignment="1">
      <alignment horizontal="center"/>
    </xf>
    <xf numFmtId="0" fontId="5" fillId="0" borderId="0" xfId="2" applyFont="1" applyAlignment="1" applyProtection="1">
      <alignment horizontal="center"/>
      <protection locked="0"/>
    </xf>
    <xf numFmtId="49" fontId="5" fillId="0" borderId="0" xfId="2" applyNumberFormat="1" applyFont="1"/>
    <xf numFmtId="49" fontId="5" fillId="0" borderId="0" xfId="2" quotePrefix="1" applyNumberFormat="1" applyFont="1" applyAlignment="1">
      <alignment horizontal="center"/>
    </xf>
    <xf numFmtId="0" fontId="5" fillId="0" borderId="1" xfId="2" applyFont="1" applyBorder="1" applyAlignment="1" applyProtection="1">
      <alignment horizontal="center"/>
      <protection locked="0"/>
    </xf>
    <xf numFmtId="0" fontId="8" fillId="0" borderId="0" xfId="2" applyFont="1"/>
    <xf numFmtId="42" fontId="5" fillId="0" borderId="0" xfId="2" applyNumberFormat="1" applyFont="1"/>
    <xf numFmtId="164" fontId="5" fillId="0" borderId="0" xfId="3" applyNumberFormat="1" applyFont="1" applyFill="1"/>
    <xf numFmtId="164" fontId="5" fillId="0" borderId="0" xfId="3" applyNumberFormat="1" applyFont="1"/>
    <xf numFmtId="0" fontId="5" fillId="0" borderId="1" xfId="2" applyFont="1" applyBorder="1" applyAlignment="1" applyProtection="1">
      <alignment horizontal="centerContinuous"/>
      <protection locked="0"/>
    </xf>
    <xf numFmtId="164" fontId="5" fillId="0" borderId="0" xfId="3" applyNumberFormat="1" applyFont="1" applyFill="1" applyAlignment="1"/>
    <xf numFmtId="165" fontId="5" fillId="0" borderId="0" xfId="3" applyNumberFormat="1" applyFont="1" applyAlignment="1"/>
    <xf numFmtId="0" fontId="5" fillId="0" borderId="0" xfId="2" applyFont="1" applyAlignment="1">
      <alignment horizontal="left" wrapText="1"/>
    </xf>
    <xf numFmtId="164" fontId="5" fillId="4" borderId="0" xfId="3" applyNumberFormat="1" applyFont="1" applyFill="1" applyAlignment="1"/>
    <xf numFmtId="165" fontId="5" fillId="0" borderId="0" xfId="2" applyNumberFormat="1" applyFont="1"/>
    <xf numFmtId="164" fontId="5" fillId="0" borderId="0" xfId="3" applyNumberFormat="1" applyFont="1" applyAlignment="1"/>
    <xf numFmtId="42" fontId="5" fillId="0" borderId="2" xfId="2" applyNumberFormat="1" applyFont="1" applyBorder="1" applyAlignment="1" applyProtection="1">
      <alignment horizontal="right"/>
      <protection locked="0"/>
    </xf>
    <xf numFmtId="166" fontId="10" fillId="0" borderId="0" xfId="4" applyFont="1"/>
    <xf numFmtId="166" fontId="5" fillId="0" borderId="0" xfId="4" applyFont="1"/>
    <xf numFmtId="0" fontId="12" fillId="0" borderId="0" xfId="0" applyFont="1"/>
    <xf numFmtId="166" fontId="5" fillId="0" borderId="0" xfId="4" applyFont="1" applyAlignment="1">
      <alignment horizontal="center"/>
    </xf>
    <xf numFmtId="0" fontId="12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166" fontId="10" fillId="0" borderId="0" xfId="4" applyFont="1" applyAlignment="1">
      <alignment horizontal="center"/>
    </xf>
    <xf numFmtId="0" fontId="10" fillId="0" borderId="0" xfId="3" applyNumberFormat="1" applyFont="1" applyFill="1" applyBorder="1" applyAlignment="1">
      <alignment horizontal="center"/>
    </xf>
    <xf numFmtId="0" fontId="12" fillId="4" borderId="0" xfId="0" applyFont="1" applyFill="1" applyAlignment="1">
      <alignment horizontal="left"/>
    </xf>
    <xf numFmtId="0" fontId="12" fillId="0" borderId="9" xfId="0" applyFont="1" applyBorder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3" xfId="0" applyFont="1" applyBorder="1"/>
    <xf numFmtId="0" fontId="10" fillId="0" borderId="13" xfId="0" applyFont="1" applyBorder="1" applyAlignment="1">
      <alignment horizontal="center"/>
    </xf>
    <xf numFmtId="0" fontId="10" fillId="0" borderId="13" xfId="5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9" xfId="0" applyFont="1" applyFill="1" applyBorder="1"/>
    <xf numFmtId="164" fontId="12" fillId="4" borderId="3" xfId="3" applyNumberFormat="1" applyFont="1" applyFill="1" applyBorder="1"/>
    <xf numFmtId="164" fontId="12" fillId="4" borderId="3" xfId="3" applyNumberFormat="1" applyFont="1" applyFill="1" applyBorder="1" applyAlignment="1">
      <alignment horizontal="center"/>
    </xf>
    <xf numFmtId="164" fontId="12" fillId="0" borderId="9" xfId="3" applyNumberFormat="1" applyFont="1" applyFill="1" applyBorder="1"/>
    <xf numFmtId="164" fontId="12" fillId="4" borderId="9" xfId="3" applyNumberFormat="1" applyFont="1" applyFill="1" applyBorder="1"/>
    <xf numFmtId="164" fontId="12" fillId="0" borderId="9" xfId="3" applyNumberFormat="1" applyFont="1" applyBorder="1" applyAlignment="1">
      <alignment horizontal="center"/>
    </xf>
    <xf numFmtId="0" fontId="12" fillId="4" borderId="13" xfId="0" applyFont="1" applyFill="1" applyBorder="1"/>
    <xf numFmtId="43" fontId="12" fillId="4" borderId="14" xfId="3" applyFont="1" applyFill="1" applyBorder="1"/>
    <xf numFmtId="43" fontId="12" fillId="4" borderId="14" xfId="3" applyFont="1" applyFill="1" applyBorder="1" applyAlignment="1">
      <alignment horizontal="center"/>
    </xf>
    <xf numFmtId="43" fontId="12" fillId="0" borderId="13" xfId="3" applyFont="1" applyFill="1" applyBorder="1"/>
    <xf numFmtId="43" fontId="12" fillId="4" borderId="13" xfId="3" applyFont="1" applyFill="1" applyBorder="1"/>
    <xf numFmtId="43" fontId="12" fillId="0" borderId="13" xfId="3" applyFont="1" applyBorder="1"/>
    <xf numFmtId="0" fontId="12" fillId="4" borderId="12" xfId="0" applyFont="1" applyFill="1" applyBorder="1"/>
    <xf numFmtId="43" fontId="12" fillId="4" borderId="6" xfId="3" applyFont="1" applyFill="1" applyBorder="1"/>
    <xf numFmtId="43" fontId="12" fillId="4" borderId="6" xfId="3" applyFont="1" applyFill="1" applyBorder="1" applyAlignment="1">
      <alignment horizontal="center"/>
    </xf>
    <xf numFmtId="43" fontId="12" fillId="0" borderId="12" xfId="3" applyFont="1" applyFill="1" applyBorder="1"/>
    <xf numFmtId="43" fontId="12" fillId="4" borderId="12" xfId="3" applyFont="1" applyFill="1" applyBorder="1"/>
    <xf numFmtId="43" fontId="12" fillId="0" borderId="12" xfId="3" applyFont="1" applyBorder="1"/>
    <xf numFmtId="43" fontId="12" fillId="0" borderId="0" xfId="3" applyFont="1" applyFill="1" applyBorder="1"/>
    <xf numFmtId="43" fontId="12" fillId="0" borderId="0" xfId="3" applyFont="1" applyFill="1" applyBorder="1" applyAlignment="1">
      <alignment horizontal="center"/>
    </xf>
    <xf numFmtId="164" fontId="10" fillId="0" borderId="0" xfId="3" applyNumberFormat="1" applyFont="1" applyFill="1" applyBorder="1" applyAlignment="1"/>
    <xf numFmtId="164" fontId="12" fillId="0" borderId="0" xfId="3" applyNumberFormat="1" applyFont="1" applyFill="1" applyBorder="1"/>
    <xf numFmtId="164" fontId="10" fillId="0" borderId="0" xfId="3" applyNumberFormat="1" applyFont="1" applyAlignment="1">
      <alignment horizontal="left" vertical="top"/>
    </xf>
    <xf numFmtId="0" fontId="10" fillId="0" borderId="0" xfId="0" applyFont="1"/>
    <xf numFmtId="164" fontId="10" fillId="0" borderId="0" xfId="3" applyNumberFormat="1" applyFont="1"/>
    <xf numFmtId="0" fontId="10" fillId="0" borderId="0" xfId="0" applyFont="1" applyProtection="1">
      <protection locked="0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166" fontId="11" fillId="0" borderId="0" xfId="4" applyFont="1"/>
    <xf numFmtId="0" fontId="10" fillId="0" borderId="0" xfId="0" applyFont="1" applyAlignment="1">
      <alignment horizontal="center"/>
    </xf>
    <xf numFmtId="49" fontId="10" fillId="0" borderId="0" xfId="3" applyNumberFormat="1" applyFont="1" applyAlignment="1">
      <alignment horizontal="center"/>
    </xf>
    <xf numFmtId="166" fontId="10" fillId="0" borderId="0" xfId="4" quotePrefix="1" applyFont="1" applyAlignment="1">
      <alignment horizontal="left"/>
    </xf>
    <xf numFmtId="166" fontId="10" fillId="0" borderId="0" xfId="4" applyFont="1" applyAlignment="1">
      <alignment horizontal="center" wrapText="1"/>
    </xf>
    <xf numFmtId="0" fontId="10" fillId="4" borderId="0" xfId="3" applyNumberFormat="1" applyFont="1" applyFill="1" applyAlignment="1">
      <alignment horizontal="left"/>
    </xf>
    <xf numFmtId="167" fontId="10" fillId="4" borderId="0" xfId="3" applyNumberFormat="1" applyFont="1" applyFill="1" applyAlignment="1"/>
    <xf numFmtId="43" fontId="10" fillId="0" borderId="0" xfId="3" applyFont="1" applyAlignment="1"/>
    <xf numFmtId="165" fontId="10" fillId="0" borderId="4" xfId="3" applyNumberFormat="1" applyFont="1" applyBorder="1" applyAlignment="1"/>
    <xf numFmtId="43" fontId="10" fillId="0" borderId="0" xfId="3" applyFont="1" applyBorder="1" applyAlignment="1"/>
    <xf numFmtId="166" fontId="10" fillId="0" borderId="0" xfId="4" applyFont="1" applyAlignment="1">
      <alignment horizontal="left"/>
    </xf>
    <xf numFmtId="165" fontId="10" fillId="0" borderId="0" xfId="3" applyNumberFormat="1" applyFont="1" applyAlignment="1"/>
    <xf numFmtId="164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4" fillId="5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5" borderId="10" xfId="0" applyFont="1" applyFill="1" applyBorder="1" applyAlignment="1">
      <alignment horizontal="center" wrapText="1"/>
    </xf>
    <xf numFmtId="0" fontId="2" fillId="0" borderId="0" xfId="0" applyFont="1"/>
    <xf numFmtId="164" fontId="0" fillId="0" borderId="0" xfId="0" applyNumberFormat="1"/>
    <xf numFmtId="164" fontId="0" fillId="0" borderId="0" xfId="1" applyNumberFormat="1" applyFont="1"/>
    <xf numFmtId="0" fontId="15" fillId="0" borderId="0" xfId="0" applyFont="1"/>
    <xf numFmtId="164" fontId="16" fillId="0" borderId="0" xfId="0" applyNumberFormat="1" applyFont="1"/>
    <xf numFmtId="164" fontId="15" fillId="0" borderId="0" xfId="0" applyNumberFormat="1" applyFont="1"/>
    <xf numFmtId="0" fontId="15" fillId="0" borderId="7" xfId="0" applyFont="1" applyBorder="1"/>
    <xf numFmtId="164" fontId="16" fillId="0" borderId="7" xfId="0" applyNumberFormat="1" applyFont="1" applyBorder="1"/>
    <xf numFmtId="164" fontId="15" fillId="0" borderId="7" xfId="0" applyNumberFormat="1" applyFont="1" applyBorder="1"/>
    <xf numFmtId="164" fontId="15" fillId="0" borderId="0" xfId="1" applyNumberFormat="1" applyFont="1"/>
    <xf numFmtId="164" fontId="17" fillId="0" borderId="0" xfId="1" applyNumberFormat="1" applyFont="1" applyBorder="1"/>
    <xf numFmtId="164" fontId="17" fillId="6" borderId="0" xfId="1" applyNumberFormat="1" applyFont="1" applyFill="1" applyBorder="1"/>
    <xf numFmtId="0" fontId="18" fillId="6" borderId="0" xfId="0" applyFont="1" applyFill="1"/>
    <xf numFmtId="164" fontId="15" fillId="0" borderId="7" xfId="1" applyNumberFormat="1" applyFont="1" applyBorder="1"/>
    <xf numFmtId="164" fontId="18" fillId="0" borderId="0" xfId="0" applyNumberFormat="1" applyFont="1"/>
    <xf numFmtId="0" fontId="18" fillId="0" borderId="0" xfId="0" applyFont="1"/>
    <xf numFmtId="0" fontId="0" fillId="7" borderId="0" xfId="0" applyFill="1"/>
    <xf numFmtId="0" fontId="20" fillId="0" borderId="0" xfId="0" applyFont="1" applyAlignment="1">
      <alignment horizontal="center"/>
    </xf>
    <xf numFmtId="167" fontId="0" fillId="0" borderId="0" xfId="1" applyNumberFormat="1" applyFont="1"/>
    <xf numFmtId="0" fontId="0" fillId="0" borderId="4" xfId="0" applyBorder="1"/>
    <xf numFmtId="164" fontId="0" fillId="0" borderId="4" xfId="0" applyNumberFormat="1" applyBorder="1"/>
    <xf numFmtId="164" fontId="2" fillId="0" borderId="15" xfId="0" applyNumberFormat="1" applyFont="1" applyBorder="1"/>
    <xf numFmtId="0" fontId="2" fillId="0" borderId="15" xfId="0" applyFont="1" applyBorder="1"/>
    <xf numFmtId="167" fontId="0" fillId="0" borderId="4" xfId="1" applyNumberFormat="1" applyFont="1" applyBorder="1"/>
    <xf numFmtId="0" fontId="19" fillId="6" borderId="0" xfId="0" applyFont="1" applyFill="1" applyAlignment="1">
      <alignment horizontal="center"/>
    </xf>
    <xf numFmtId="164" fontId="2" fillId="5" borderId="10" xfId="1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 wrapText="1"/>
    </xf>
    <xf numFmtId="0" fontId="14" fillId="5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Comma" xfId="1" builtinId="3"/>
    <cellStyle name="Comma 10 10" xfId="3" xr:uid="{51B223BF-A319-4794-B6E7-AADC4102272F}"/>
    <cellStyle name="Normal" xfId="0" builtinId="0"/>
    <cellStyle name="Normal 2" xfId="5" xr:uid="{A68976FF-75B1-4A26-AB33-4861C6089C5A}"/>
    <cellStyle name="Normal 7" xfId="4" xr:uid="{961DF0B9-10CE-4E8F-A08B-02EABBD3FE40}"/>
    <cellStyle name="Normal_21 Exh B" xfId="2" xr:uid="{BF3AB9DB-5AF1-4676-A660-82489A66F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1390650</xdr:colOff>
      <xdr:row>8</xdr:row>
      <xdr:rowOff>152400</xdr:rowOff>
    </xdr:from>
    <xdr:to>
      <xdr:col>13</xdr:col>
      <xdr:colOff>257175</xdr:colOff>
      <xdr:row>15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63FDC16-33D1-3F5B-E16D-BDD398EB94F3}"/>
            </a:ext>
          </a:extLst>
        </xdr:cNvPr>
        <xdr:cNvCxnSpPr/>
      </xdr:nvCxnSpPr>
      <xdr:spPr>
        <a:xfrm flipH="1" flipV="1">
          <a:off x="10115550" y="3095625"/>
          <a:ext cx="1400175" cy="13430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7F26-0242-4D02-9AF6-81E42F892DB2}">
  <dimension ref="B2:R70"/>
  <sheetViews>
    <sheetView topLeftCell="A13" zoomScale="60" zoomScaleNormal="60" workbookViewId="0">
      <selection activeCell="H23" sqref="H23"/>
    </sheetView>
  </sheetViews>
  <sheetFormatPr defaultRowHeight="14.5"/>
  <cols>
    <col min="2" max="2" width="6.453125" bestFit="1" customWidth="1"/>
    <col min="3" max="3" width="16.26953125" customWidth="1"/>
    <col min="4" max="4" width="23.7265625" customWidth="1"/>
    <col min="5" max="5" width="19.1796875" bestFit="1" customWidth="1"/>
    <col min="6" max="11" width="20.26953125" customWidth="1"/>
    <col min="12" max="12" width="28.81640625" bestFit="1" customWidth="1"/>
    <col min="15" max="15" width="24" bestFit="1" customWidth="1"/>
    <col min="16" max="16" width="19.1796875" bestFit="1" customWidth="1"/>
    <col min="17" max="17" width="14.7265625" bestFit="1" customWidth="1"/>
    <col min="18" max="18" width="10.26953125" bestFit="1" customWidth="1"/>
  </cols>
  <sheetData>
    <row r="2" spans="2:18" ht="18.5">
      <c r="B2" s="120" t="s">
        <v>160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2:18">
      <c r="B3" s="91" t="s">
        <v>30</v>
      </c>
      <c r="C3" s="92" t="s">
        <v>31</v>
      </c>
      <c r="D3" s="92" t="s">
        <v>32</v>
      </c>
      <c r="E3" s="92" t="s">
        <v>82</v>
      </c>
      <c r="F3" s="92" t="s">
        <v>34</v>
      </c>
      <c r="G3" s="92" t="s">
        <v>83</v>
      </c>
      <c r="H3" s="92" t="s">
        <v>36</v>
      </c>
      <c r="I3" s="92" t="s">
        <v>84</v>
      </c>
      <c r="J3" s="92" t="s">
        <v>85</v>
      </c>
      <c r="K3" s="92" t="s">
        <v>86</v>
      </c>
      <c r="N3" s="124" t="s">
        <v>102</v>
      </c>
      <c r="O3" s="124"/>
      <c r="P3" s="124"/>
      <c r="Q3" s="124"/>
      <c r="R3" s="124"/>
    </row>
    <row r="4" spans="2:18" ht="15.5">
      <c r="B4" s="121" t="s">
        <v>28</v>
      </c>
      <c r="C4" s="122" t="s">
        <v>87</v>
      </c>
      <c r="D4" s="122" t="s">
        <v>88</v>
      </c>
      <c r="E4" s="123" t="s">
        <v>89</v>
      </c>
      <c r="F4" s="123"/>
      <c r="G4" s="123"/>
      <c r="H4" s="123" t="s">
        <v>90</v>
      </c>
      <c r="I4" s="123"/>
      <c r="J4" s="123"/>
      <c r="K4" s="93" t="s">
        <v>89</v>
      </c>
      <c r="L4" s="94"/>
      <c r="N4" s="31"/>
      <c r="O4" s="31"/>
      <c r="P4" s="31"/>
      <c r="Q4" s="31"/>
      <c r="R4" s="31"/>
    </row>
    <row r="5" spans="2:18" ht="29">
      <c r="B5" s="121"/>
      <c r="C5" s="122"/>
      <c r="D5" s="122"/>
      <c r="E5" s="95" t="s">
        <v>91</v>
      </c>
      <c r="F5" s="95" t="s">
        <v>92</v>
      </c>
      <c r="G5" s="95" t="s">
        <v>93</v>
      </c>
      <c r="H5" s="95" t="s">
        <v>94</v>
      </c>
      <c r="I5" s="95" t="s">
        <v>95</v>
      </c>
      <c r="J5" s="95" t="s">
        <v>96</v>
      </c>
      <c r="K5" s="95" t="s">
        <v>97</v>
      </c>
      <c r="L5" s="96"/>
      <c r="N5" s="31"/>
      <c r="O5" s="80" t="s">
        <v>67</v>
      </c>
      <c r="P5" s="80" t="s">
        <v>68</v>
      </c>
      <c r="Q5" s="80" t="s">
        <v>69</v>
      </c>
      <c r="R5" s="80" t="s">
        <v>70</v>
      </c>
    </row>
    <row r="6" spans="2:18" ht="93">
      <c r="B6" s="99">
        <v>2021</v>
      </c>
      <c r="C6" s="100">
        <f>+'2021 &amp; 2022 Revenue Projections'!L13-'2021 &amp; 2022 Revenue Projections'!L17</f>
        <v>39498880</v>
      </c>
      <c r="D6" s="100">
        <f>+'2021 &amp; 2022 TU Calculations'!E19</f>
        <v>40218327.444195487</v>
      </c>
      <c r="E6" s="100">
        <f>+D6-C6</f>
        <v>719447.44419548661</v>
      </c>
      <c r="F6" s="100">
        <f>+'2021 &amp; 2022 TU Calculations'!G19</f>
        <v>-2037142.5558045134</v>
      </c>
      <c r="G6" s="100">
        <f t="shared" ref="G6:G7" si="0">+E6-F6</f>
        <v>2756590</v>
      </c>
      <c r="H6" s="100">
        <f>+E6*'2021 &amp; 2022 TU Calculations'!F43*24</f>
        <v>53773.557543296956</v>
      </c>
      <c r="I6" s="100">
        <f>+'2021 &amp; 2022 TU Calculations'!H19</f>
        <v>-152261.85502813166</v>
      </c>
      <c r="J6" s="100">
        <f t="shared" ref="J6:J7" si="1">+H6-I6</f>
        <v>206035.41257142861</v>
      </c>
      <c r="K6" s="100">
        <f t="shared" ref="K6:K7" si="2">+G6+J6</f>
        <v>2962625.4125714288</v>
      </c>
      <c r="L6" s="101" t="s">
        <v>98</v>
      </c>
      <c r="N6" s="81">
        <v>4</v>
      </c>
      <c r="O6" s="82" t="s">
        <v>71</v>
      </c>
      <c r="P6" s="38" t="s">
        <v>72</v>
      </c>
      <c r="Q6" s="38" t="s">
        <v>28</v>
      </c>
      <c r="R6" s="83" t="s">
        <v>73</v>
      </c>
    </row>
    <row r="7" spans="2:18" ht="15.5">
      <c r="B7" s="102">
        <v>2022</v>
      </c>
      <c r="C7" s="103">
        <f>+'2021 &amp; 2022 Revenue Projections'!L36-'2021 &amp; 2022 Revenue Projections'!L40</f>
        <v>39171566</v>
      </c>
      <c r="D7" s="103">
        <f>+'2021 &amp; 2022 TU Calculations'!E62</f>
        <v>45359894.102101274</v>
      </c>
      <c r="E7" s="103">
        <f>+D7-C7</f>
        <v>6188328.1021012738</v>
      </c>
      <c r="F7" s="103">
        <f>+'2021 &amp; 2022 TU Calculations'!G62</f>
        <v>-934980.89789872617</v>
      </c>
      <c r="G7" s="103">
        <f t="shared" si="0"/>
        <v>7123309</v>
      </c>
      <c r="H7" s="103">
        <f>+E7*'2021 &amp; 2022 TU Calculations'!F86*24</f>
        <v>407722.41724130104</v>
      </c>
      <c r="I7" s="103">
        <f>+'2021 &amp; 2022 TU Calculations'!H62</f>
        <v>-61601.884301556071</v>
      </c>
      <c r="J7" s="103">
        <f t="shared" si="1"/>
        <v>469324.30154285708</v>
      </c>
      <c r="K7" s="103">
        <f t="shared" si="2"/>
        <v>7592633.3015428567</v>
      </c>
      <c r="L7" s="104" t="s">
        <v>98</v>
      </c>
      <c r="N7" s="81">
        <v>5</v>
      </c>
      <c r="O7" s="31"/>
      <c r="P7" s="82" t="s">
        <v>74</v>
      </c>
      <c r="Q7" s="84">
        <v>2023</v>
      </c>
      <c r="R7" s="85">
        <v>5.3E-3</v>
      </c>
    </row>
    <row r="8" spans="2:18" ht="15.5">
      <c r="B8" s="105"/>
      <c r="C8" s="106">
        <f t="shared" ref="C8:K8" si="3">+SUM(C6:C7)</f>
        <v>78670446</v>
      </c>
      <c r="D8" s="106">
        <f t="shared" si="3"/>
        <v>85578221.54629676</v>
      </c>
      <c r="E8" s="106">
        <f t="shared" si="3"/>
        <v>6907775.5462967604</v>
      </c>
      <c r="F8" s="106">
        <f t="shared" si="3"/>
        <v>-2972123.4537032396</v>
      </c>
      <c r="G8" s="106">
        <f t="shared" si="3"/>
        <v>9879899</v>
      </c>
      <c r="H8" s="106">
        <f t="shared" si="3"/>
        <v>461495.97478459799</v>
      </c>
      <c r="I8" s="106">
        <f t="shared" si="3"/>
        <v>-213863.73932968773</v>
      </c>
      <c r="J8" s="106">
        <f t="shared" si="3"/>
        <v>675359.71411428566</v>
      </c>
      <c r="K8" s="107">
        <f t="shared" si="3"/>
        <v>10555258.714114286</v>
      </c>
      <c r="L8" s="108" t="s">
        <v>99</v>
      </c>
      <c r="N8" s="81">
        <v>6</v>
      </c>
      <c r="O8" s="31"/>
      <c r="P8" s="82" t="s">
        <v>75</v>
      </c>
      <c r="Q8" s="84">
        <v>2023</v>
      </c>
      <c r="R8" s="85">
        <v>6.3E-3</v>
      </c>
    </row>
    <row r="9" spans="2:18" ht="15.5">
      <c r="B9" s="105"/>
      <c r="C9" s="99"/>
      <c r="D9" s="99"/>
      <c r="E9" s="99"/>
      <c r="F9" s="99"/>
      <c r="G9" s="99"/>
      <c r="H9" s="99"/>
      <c r="I9" s="99"/>
      <c r="J9" s="99"/>
      <c r="K9" s="109">
        <f>+K8*R16*24</f>
        <v>1686428.7636950598</v>
      </c>
      <c r="L9" s="102" t="s">
        <v>100</v>
      </c>
      <c r="N9" s="81">
        <v>7</v>
      </c>
      <c r="O9" s="31"/>
      <c r="P9" s="82" t="s">
        <v>76</v>
      </c>
      <c r="Q9" s="84">
        <v>2023</v>
      </c>
      <c r="R9" s="85">
        <v>6.7000000000000002E-3</v>
      </c>
    </row>
    <row r="10" spans="2:18" ht="15.5">
      <c r="B10" s="105"/>
      <c r="C10" s="99"/>
      <c r="D10" s="99"/>
      <c r="E10" s="99"/>
      <c r="F10" s="99"/>
      <c r="G10" s="99"/>
      <c r="H10" s="99"/>
      <c r="I10" s="99"/>
      <c r="J10" s="99"/>
      <c r="K10" s="110">
        <f>+K8+K9</f>
        <v>12241687.477809345</v>
      </c>
      <c r="L10" s="111" t="s">
        <v>101</v>
      </c>
      <c r="N10" s="81">
        <v>8</v>
      </c>
      <c r="O10" s="31"/>
      <c r="P10" s="82" t="s">
        <v>77</v>
      </c>
      <c r="Q10" s="84">
        <v>2023</v>
      </c>
      <c r="R10" s="85">
        <v>7.0000000000000001E-3</v>
      </c>
    </row>
    <row r="11" spans="2:18" ht="15.5">
      <c r="N11" s="81">
        <v>9</v>
      </c>
      <c r="O11" s="31"/>
      <c r="P11" s="82" t="s">
        <v>74</v>
      </c>
      <c r="Q11" s="84">
        <v>2024</v>
      </c>
      <c r="R11" s="85">
        <v>7.1000000000000004E-3</v>
      </c>
    </row>
    <row r="12" spans="2:18" ht="15.5">
      <c r="N12" s="81">
        <v>10</v>
      </c>
      <c r="O12" s="31"/>
      <c r="P12" s="82" t="s">
        <v>75</v>
      </c>
      <c r="Q12" s="84">
        <v>2024</v>
      </c>
      <c r="R12" s="85">
        <v>7.1000000000000004E-3</v>
      </c>
    </row>
    <row r="13" spans="2:18" ht="15.5">
      <c r="N13" s="81">
        <v>11</v>
      </c>
      <c r="O13" s="31"/>
      <c r="P13" s="82" t="s">
        <v>76</v>
      </c>
      <c r="Q13" s="84">
        <v>2024</v>
      </c>
      <c r="R13" s="85">
        <v>7.1000000000000004E-3</v>
      </c>
    </row>
    <row r="14" spans="2:18" ht="15.5">
      <c r="N14" s="81">
        <v>12</v>
      </c>
      <c r="O14" s="31"/>
      <c r="P14" s="31" t="s">
        <v>79</v>
      </c>
      <c r="Q14" s="86"/>
      <c r="R14" s="87">
        <f>SUM(R7:R13)</f>
        <v>4.6600000000000003E-2</v>
      </c>
    </row>
    <row r="15" spans="2:18" ht="15.5">
      <c r="N15" s="81"/>
      <c r="O15" s="31"/>
      <c r="P15" s="82"/>
      <c r="Q15" s="88"/>
      <c r="R15" s="88"/>
    </row>
    <row r="16" spans="2:18" ht="15.5">
      <c r="N16" s="81">
        <v>13</v>
      </c>
      <c r="O16" s="89" t="s">
        <v>80</v>
      </c>
      <c r="P16" s="31" t="s">
        <v>81</v>
      </c>
      <c r="Q16" s="88"/>
      <c r="R16" s="90">
        <f>R14/7</f>
        <v>6.6571428571428571E-3</v>
      </c>
    </row>
    <row r="19" spans="2:18" ht="18.5">
      <c r="B19" s="120" t="s">
        <v>103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</row>
    <row r="20" spans="2:18">
      <c r="B20" s="91" t="s">
        <v>30</v>
      </c>
      <c r="C20" s="92" t="s">
        <v>31</v>
      </c>
      <c r="D20" s="92" t="s">
        <v>32</v>
      </c>
      <c r="E20" s="92" t="s">
        <v>82</v>
      </c>
      <c r="F20" s="92" t="s">
        <v>34</v>
      </c>
      <c r="G20" s="92" t="s">
        <v>83</v>
      </c>
      <c r="H20" s="92" t="s">
        <v>36</v>
      </c>
      <c r="I20" s="92" t="s">
        <v>84</v>
      </c>
      <c r="J20" s="92" t="s">
        <v>85</v>
      </c>
      <c r="K20" s="92" t="s">
        <v>86</v>
      </c>
    </row>
    <row r="21" spans="2:18">
      <c r="B21" s="121" t="s">
        <v>28</v>
      </c>
      <c r="C21" s="122" t="s">
        <v>87</v>
      </c>
      <c r="D21" s="122" t="s">
        <v>88</v>
      </c>
      <c r="E21" s="123" t="s">
        <v>89</v>
      </c>
      <c r="F21" s="123"/>
      <c r="G21" s="123"/>
      <c r="H21" s="123" t="s">
        <v>90</v>
      </c>
      <c r="I21" s="123"/>
      <c r="J21" s="123"/>
      <c r="K21" s="93" t="s">
        <v>89</v>
      </c>
      <c r="L21" s="94"/>
      <c r="P21" s="97">
        <f>+SUM(P23:P46)</f>
        <v>474472.0344258417</v>
      </c>
      <c r="Q21" s="97">
        <f>+SUM(Q35:Q46)</f>
        <v>664696.17854371655</v>
      </c>
      <c r="R21" s="97">
        <f>+SUM(R47:R70)</f>
        <v>-44677.578554583321</v>
      </c>
    </row>
    <row r="22" spans="2:18" ht="29">
      <c r="B22" s="121"/>
      <c r="C22" s="122"/>
      <c r="D22" s="122"/>
      <c r="E22" s="95" t="s">
        <v>91</v>
      </c>
      <c r="F22" s="95" t="s">
        <v>92</v>
      </c>
      <c r="G22" s="95" t="s">
        <v>93</v>
      </c>
      <c r="H22" s="95" t="s">
        <v>94</v>
      </c>
      <c r="I22" s="95" t="s">
        <v>95</v>
      </c>
      <c r="J22" s="95" t="s">
        <v>96</v>
      </c>
      <c r="K22" s="95" t="s">
        <v>97</v>
      </c>
      <c r="L22" s="96"/>
      <c r="O22" t="s">
        <v>153</v>
      </c>
      <c r="P22" t="s">
        <v>151</v>
      </c>
      <c r="Q22" t="s">
        <v>152</v>
      </c>
      <c r="R22" t="s">
        <v>154</v>
      </c>
    </row>
    <row r="23" spans="2:18">
      <c r="B23" s="99">
        <v>2021</v>
      </c>
      <c r="C23" s="100">
        <f>+'2021 &amp; 2022 Revenue Projections'!L13-'2021 &amp; 2022 Revenue Projections'!L17</f>
        <v>39498880</v>
      </c>
      <c r="D23" s="100">
        <f>+'2021 &amp; 2022 TU Calculations'!E19</f>
        <v>40218327.444195487</v>
      </c>
      <c r="E23" s="100">
        <f>+D23-C23</f>
        <v>719447.44419548661</v>
      </c>
      <c r="F23" s="100">
        <f>+'2021 &amp; 2022 TU Calculations'!G19</f>
        <v>-2037142.5558045134</v>
      </c>
      <c r="G23" s="100">
        <f t="shared" ref="G23:G24" si="4">+E23-F23</f>
        <v>2756590</v>
      </c>
      <c r="H23" s="100">
        <f>+'2021 &amp; 2022 TU Calculations'!V19</f>
        <v>47360.197469325751</v>
      </c>
      <c r="I23" s="100">
        <f>+'2021 &amp; 2022 TU Calculations'!H19</f>
        <v>-152261.85502813166</v>
      </c>
      <c r="J23" s="100">
        <f>+H23-I23</f>
        <v>199622.05249745742</v>
      </c>
      <c r="K23" s="100">
        <f t="shared" ref="K23:K24" si="5">+G23+J23</f>
        <v>2956212.0524974572</v>
      </c>
      <c r="L23" s="101" t="s">
        <v>98</v>
      </c>
      <c r="N23" t="s">
        <v>105</v>
      </c>
      <c r="O23">
        <v>5.4000000000000003E-3</v>
      </c>
      <c r="P23" s="98">
        <f>+$K$23*O23</f>
        <v>15963.54508348627</v>
      </c>
    </row>
    <row r="24" spans="2:18">
      <c r="B24" s="102">
        <v>2022</v>
      </c>
      <c r="C24" s="103">
        <f>+'2021 &amp; 2022 Revenue Projections'!L36-'2021 &amp; 2022 Revenue Projections'!L40</f>
        <v>39171566</v>
      </c>
      <c r="D24" s="103">
        <f>+'2021 &amp; 2022 TU Calculations'!E62</f>
        <v>45359894.102101274</v>
      </c>
      <c r="E24" s="103">
        <f>+D24-C24</f>
        <v>6188328.1021012738</v>
      </c>
      <c r="F24" s="103">
        <f>+'2021 &amp; 2022 TU Calculations'!G62</f>
        <v>-934980.89789872617</v>
      </c>
      <c r="G24" s="103">
        <f t="shared" si="4"/>
        <v>7123309</v>
      </c>
      <c r="H24" s="103">
        <f>+'2021 &amp; 2022 TU Calculations'!V62</f>
        <v>653487.44758189446</v>
      </c>
      <c r="I24" s="103">
        <f>+'2021 &amp; 2022 TU Calculations'!H62</f>
        <v>-61601.884301556071</v>
      </c>
      <c r="J24" s="103">
        <f t="shared" ref="J24" si="6">+H24-I24</f>
        <v>715089.3318834505</v>
      </c>
      <c r="K24" s="103">
        <f t="shared" si="5"/>
        <v>7838398.331883451</v>
      </c>
      <c r="L24" s="104" t="s">
        <v>98</v>
      </c>
      <c r="N24" t="s">
        <v>106</v>
      </c>
      <c r="O24" s="114">
        <v>4.7999999999999996E-3</v>
      </c>
      <c r="P24" s="98">
        <f t="shared" ref="P24:P46" si="7">+$K$23*O24</f>
        <v>14189.817851987793</v>
      </c>
    </row>
    <row r="25" spans="2:18">
      <c r="B25" s="105"/>
      <c r="C25" s="106">
        <f t="shared" ref="C25:K25" si="8">+SUM(C23:C24)</f>
        <v>78670446</v>
      </c>
      <c r="D25" s="106">
        <f t="shared" si="8"/>
        <v>85578221.54629676</v>
      </c>
      <c r="E25" s="106">
        <f t="shared" si="8"/>
        <v>6907775.5462967604</v>
      </c>
      <c r="F25" s="106">
        <f t="shared" si="8"/>
        <v>-2972123.4537032396</v>
      </c>
      <c r="G25" s="106">
        <f t="shared" si="8"/>
        <v>9879899</v>
      </c>
      <c r="H25" s="106">
        <f t="shared" si="8"/>
        <v>700847.6450512202</v>
      </c>
      <c r="I25" s="106">
        <f t="shared" si="8"/>
        <v>-213863.73932968773</v>
      </c>
      <c r="J25" s="106">
        <f t="shared" si="8"/>
        <v>914711.38438090798</v>
      </c>
      <c r="K25" s="107">
        <f t="shared" si="8"/>
        <v>10794610.384380909</v>
      </c>
      <c r="L25" s="108" t="s">
        <v>99</v>
      </c>
      <c r="N25" t="s">
        <v>107</v>
      </c>
      <c r="O25" s="114">
        <v>5.4000000000000003E-3</v>
      </c>
      <c r="P25" s="98">
        <f t="shared" si="7"/>
        <v>15963.54508348627</v>
      </c>
    </row>
    <row r="26" spans="2:18">
      <c r="B26" s="105"/>
      <c r="C26" s="99"/>
      <c r="D26" s="99"/>
      <c r="E26" s="99"/>
      <c r="F26" s="99"/>
      <c r="G26" s="99"/>
      <c r="H26" s="99"/>
      <c r="I26" s="99"/>
      <c r="J26" s="99"/>
      <c r="K26" s="109">
        <f>+P21+Q21</f>
        <v>1139168.2129695583</v>
      </c>
      <c r="L26" s="102" t="s">
        <v>100</v>
      </c>
      <c r="N26" t="s">
        <v>108</v>
      </c>
      <c r="O26" s="114">
        <v>6.1999999999999998E-3</v>
      </c>
      <c r="P26" s="98">
        <f t="shared" si="7"/>
        <v>18328.514725484234</v>
      </c>
    </row>
    <row r="27" spans="2:18">
      <c r="B27" s="105"/>
      <c r="C27" s="99"/>
      <c r="D27" s="99"/>
      <c r="E27" s="99"/>
      <c r="F27" s="99"/>
      <c r="G27" s="99"/>
      <c r="H27" s="99"/>
      <c r="I27" s="99"/>
      <c r="J27" s="99"/>
      <c r="K27" s="110">
        <f>+K25+K26</f>
        <v>11933778.597350467</v>
      </c>
      <c r="L27" s="111" t="s">
        <v>101</v>
      </c>
      <c r="N27" t="s">
        <v>109</v>
      </c>
      <c r="O27" s="114">
        <v>6.4000000000000003E-3</v>
      </c>
      <c r="P27" s="98">
        <f t="shared" si="7"/>
        <v>18919.757135983727</v>
      </c>
    </row>
    <row r="28" spans="2:18">
      <c r="N28" t="s">
        <v>110</v>
      </c>
      <c r="O28" s="114">
        <v>6.1999999999999998E-3</v>
      </c>
      <c r="P28" s="98">
        <f t="shared" si="7"/>
        <v>18328.514725484234</v>
      </c>
    </row>
    <row r="29" spans="2:18">
      <c r="N29" t="s">
        <v>111</v>
      </c>
      <c r="O29" s="114">
        <v>6.7999999999999996E-3</v>
      </c>
      <c r="P29" s="98">
        <f t="shared" si="7"/>
        <v>20102.241956982707</v>
      </c>
    </row>
    <row r="30" spans="2:18">
      <c r="N30" t="s">
        <v>112</v>
      </c>
      <c r="O30" s="114">
        <v>6.7999999999999996E-3</v>
      </c>
      <c r="P30" s="98">
        <f t="shared" si="7"/>
        <v>20102.241956982707</v>
      </c>
    </row>
    <row r="31" spans="2:18">
      <c r="N31" t="s">
        <v>113</v>
      </c>
      <c r="O31" s="114">
        <v>6.6E-3</v>
      </c>
      <c r="P31" s="98">
        <f t="shared" si="7"/>
        <v>19510.999546483217</v>
      </c>
    </row>
    <row r="32" spans="2:18">
      <c r="N32" t="s">
        <v>114</v>
      </c>
      <c r="O32" s="114">
        <v>7.1000000000000004E-3</v>
      </c>
      <c r="P32" s="98">
        <f t="shared" si="7"/>
        <v>20989.105572731947</v>
      </c>
    </row>
    <row r="33" spans="2:18">
      <c r="N33" t="s">
        <v>115</v>
      </c>
      <c r="O33" s="114">
        <v>6.8999999999999999E-3</v>
      </c>
      <c r="P33" s="98">
        <f t="shared" si="7"/>
        <v>20397.863162232454</v>
      </c>
    </row>
    <row r="34" spans="2:18" ht="18.5">
      <c r="B34" s="120" t="s">
        <v>159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N34" t="s">
        <v>116</v>
      </c>
      <c r="O34" s="114">
        <v>7.1000000000000004E-3</v>
      </c>
      <c r="P34" s="98">
        <f t="shared" si="7"/>
        <v>20989.105572731947</v>
      </c>
    </row>
    <row r="35" spans="2:18">
      <c r="B35" s="91" t="s">
        <v>30</v>
      </c>
      <c r="C35" s="92" t="s">
        <v>31</v>
      </c>
      <c r="D35" s="92" t="s">
        <v>32</v>
      </c>
      <c r="E35" s="92" t="s">
        <v>82</v>
      </c>
      <c r="F35" s="92" t="s">
        <v>34</v>
      </c>
      <c r="G35" s="92" t="s">
        <v>83</v>
      </c>
      <c r="H35" s="92" t="s">
        <v>36</v>
      </c>
      <c r="I35" s="92" t="s">
        <v>84</v>
      </c>
      <c r="J35" s="92" t="s">
        <v>85</v>
      </c>
      <c r="K35" s="92" t="s">
        <v>86</v>
      </c>
      <c r="N35" t="s">
        <v>117</v>
      </c>
      <c r="O35" s="114">
        <v>7.1999999999999998E-3</v>
      </c>
      <c r="P35" s="98">
        <f t="shared" si="7"/>
        <v>21284.72677798169</v>
      </c>
      <c r="Q35" s="98">
        <f>+$K$24*O35</f>
        <v>56436.467989560842</v>
      </c>
    </row>
    <row r="36" spans="2:18">
      <c r="B36" s="121" t="s">
        <v>28</v>
      </c>
      <c r="C36" s="122" t="s">
        <v>87</v>
      </c>
      <c r="D36" s="122" t="s">
        <v>88</v>
      </c>
      <c r="E36" s="123" t="s">
        <v>89</v>
      </c>
      <c r="F36" s="123"/>
      <c r="G36" s="123"/>
      <c r="H36" s="123" t="s">
        <v>90</v>
      </c>
      <c r="I36" s="123"/>
      <c r="J36" s="123"/>
      <c r="K36" s="93" t="s">
        <v>89</v>
      </c>
      <c r="L36" s="94"/>
      <c r="N36" t="s">
        <v>118</v>
      </c>
      <c r="O36" s="114">
        <v>6.7999999999999996E-3</v>
      </c>
      <c r="P36" s="98">
        <f t="shared" si="7"/>
        <v>20102.241956982707</v>
      </c>
      <c r="Q36" s="98">
        <f t="shared" ref="Q36:Q46" si="9">+$K$24*O36</f>
        <v>53301.108656807461</v>
      </c>
    </row>
    <row r="37" spans="2:18" ht="29">
      <c r="B37" s="121"/>
      <c r="C37" s="122"/>
      <c r="D37" s="122"/>
      <c r="E37" s="95" t="s">
        <v>91</v>
      </c>
      <c r="F37" s="95" t="s">
        <v>92</v>
      </c>
      <c r="G37" s="95" t="s">
        <v>93</v>
      </c>
      <c r="H37" s="95" t="s">
        <v>94</v>
      </c>
      <c r="I37" s="95" t="s">
        <v>95</v>
      </c>
      <c r="J37" s="95" t="s">
        <v>96</v>
      </c>
      <c r="K37" s="95" t="s">
        <v>97</v>
      </c>
      <c r="L37" s="96"/>
      <c r="N37" t="s">
        <v>119</v>
      </c>
      <c r="O37" s="114">
        <v>7.1999999999999998E-3</v>
      </c>
      <c r="P37" s="98">
        <f t="shared" si="7"/>
        <v>21284.72677798169</v>
      </c>
      <c r="Q37" s="98">
        <f t="shared" si="9"/>
        <v>56436.467989560842</v>
      </c>
    </row>
    <row r="38" spans="2:18">
      <c r="B38" s="99">
        <v>2021</v>
      </c>
      <c r="C38" s="100">
        <f>+C23-C6</f>
        <v>0</v>
      </c>
      <c r="D38" s="100">
        <f t="shared" ref="D38:K38" si="10">+D23-D6</f>
        <v>0</v>
      </c>
      <c r="E38" s="100">
        <f t="shared" si="10"/>
        <v>0</v>
      </c>
      <c r="F38" s="100">
        <f t="shared" si="10"/>
        <v>0</v>
      </c>
      <c r="G38" s="100">
        <f t="shared" si="10"/>
        <v>0</v>
      </c>
      <c r="H38" s="100">
        <f t="shared" si="10"/>
        <v>-6413.3600739712056</v>
      </c>
      <c r="I38" s="100">
        <f t="shared" si="10"/>
        <v>0</v>
      </c>
      <c r="J38" s="100">
        <f t="shared" si="10"/>
        <v>-6413.3600739711837</v>
      </c>
      <c r="K38" s="100">
        <f t="shared" si="10"/>
        <v>-6413.3600739715621</v>
      </c>
      <c r="L38" s="101" t="s">
        <v>98</v>
      </c>
      <c r="N38" t="s">
        <v>120</v>
      </c>
      <c r="O38" s="114">
        <v>7.0000000000000001E-3</v>
      </c>
      <c r="P38" s="98">
        <f t="shared" si="7"/>
        <v>20693.4843674822</v>
      </c>
      <c r="Q38" s="98">
        <f t="shared" si="9"/>
        <v>54868.788323184155</v>
      </c>
    </row>
    <row r="39" spans="2:18">
      <c r="B39" s="102">
        <v>2022</v>
      </c>
      <c r="C39" s="103">
        <f t="shared" ref="C39:K41" si="11">+C24-C7</f>
        <v>0</v>
      </c>
      <c r="D39" s="103">
        <f t="shared" si="11"/>
        <v>0</v>
      </c>
      <c r="E39" s="103">
        <f t="shared" si="11"/>
        <v>0</v>
      </c>
      <c r="F39" s="103">
        <f t="shared" si="11"/>
        <v>0</v>
      </c>
      <c r="G39" s="103">
        <f t="shared" si="11"/>
        <v>0</v>
      </c>
      <c r="H39" s="103">
        <f t="shared" si="11"/>
        <v>245765.03034059342</v>
      </c>
      <c r="I39" s="103">
        <f t="shared" si="11"/>
        <v>0</v>
      </c>
      <c r="J39" s="103">
        <f t="shared" si="11"/>
        <v>245765.03034059342</v>
      </c>
      <c r="K39" s="103">
        <f t="shared" si="11"/>
        <v>245765.03034059424</v>
      </c>
      <c r="L39" s="104" t="s">
        <v>98</v>
      </c>
      <c r="N39" t="s">
        <v>121</v>
      </c>
      <c r="O39" s="114">
        <v>6.7999999999999996E-3</v>
      </c>
      <c r="P39" s="98">
        <f t="shared" si="7"/>
        <v>20102.241956982707</v>
      </c>
      <c r="Q39" s="98">
        <f t="shared" si="9"/>
        <v>53301.108656807461</v>
      </c>
    </row>
    <row r="40" spans="2:18">
      <c r="B40" s="105"/>
      <c r="C40" s="106">
        <f t="shared" ref="C40:K40" si="12">+SUM(C38:C39)</f>
        <v>0</v>
      </c>
      <c r="D40" s="106">
        <f t="shared" si="12"/>
        <v>0</v>
      </c>
      <c r="E40" s="106">
        <f t="shared" si="12"/>
        <v>0</v>
      </c>
      <c r="F40" s="106">
        <f t="shared" si="12"/>
        <v>0</v>
      </c>
      <c r="G40" s="106">
        <f t="shared" si="12"/>
        <v>0</v>
      </c>
      <c r="H40" s="106">
        <f t="shared" si="12"/>
        <v>239351.67026662221</v>
      </c>
      <c r="I40" s="106">
        <f t="shared" si="12"/>
        <v>0</v>
      </c>
      <c r="J40" s="106">
        <f t="shared" si="12"/>
        <v>239351.67026662224</v>
      </c>
      <c r="K40" s="107">
        <f t="shared" si="12"/>
        <v>239351.67026662268</v>
      </c>
      <c r="L40" s="108" t="s">
        <v>99</v>
      </c>
      <c r="N40" t="s">
        <v>122</v>
      </c>
      <c r="O40" s="114">
        <v>7.0000000000000001E-3</v>
      </c>
      <c r="P40" s="98">
        <f t="shared" si="7"/>
        <v>20693.4843674822</v>
      </c>
      <c r="Q40" s="98">
        <f t="shared" si="9"/>
        <v>54868.788323184155</v>
      </c>
    </row>
    <row r="41" spans="2:18">
      <c r="B41" s="105"/>
      <c r="C41" s="99"/>
      <c r="D41" s="99"/>
      <c r="E41" s="99"/>
      <c r="F41" s="99"/>
      <c r="G41" s="99"/>
      <c r="H41" s="99"/>
      <c r="I41" s="99"/>
      <c r="J41" s="99"/>
      <c r="K41" s="109">
        <f t="shared" si="11"/>
        <v>-547260.5507255015</v>
      </c>
      <c r="L41" s="102" t="s">
        <v>100</v>
      </c>
      <c r="N41" t="s">
        <v>123</v>
      </c>
      <c r="O41" s="114">
        <v>7.1999999999999998E-3</v>
      </c>
      <c r="P41" s="98">
        <f t="shared" si="7"/>
        <v>21284.72677798169</v>
      </c>
      <c r="Q41" s="98">
        <f t="shared" si="9"/>
        <v>56436.467989560842</v>
      </c>
    </row>
    <row r="42" spans="2:18">
      <c r="B42" s="105"/>
      <c r="C42" s="99"/>
      <c r="D42" s="99"/>
      <c r="E42" s="99"/>
      <c r="F42" s="99"/>
      <c r="G42" s="99"/>
      <c r="H42" s="99"/>
      <c r="I42" s="101"/>
      <c r="J42" s="99"/>
      <c r="K42" s="110">
        <f>+K40+K41</f>
        <v>-307908.88045887882</v>
      </c>
      <c r="L42" s="111" t="s">
        <v>101</v>
      </c>
      <c r="N42" t="s">
        <v>124</v>
      </c>
      <c r="O42" s="114">
        <v>7.1999999999999998E-3</v>
      </c>
      <c r="P42" s="98">
        <f t="shared" si="7"/>
        <v>21284.72677798169</v>
      </c>
      <c r="Q42" s="98">
        <f t="shared" si="9"/>
        <v>56436.467989560842</v>
      </c>
    </row>
    <row r="43" spans="2:18">
      <c r="I43" s="101"/>
      <c r="K43" s="97">
        <f>+R21</f>
        <v>-44677.578554583321</v>
      </c>
      <c r="L43" t="s">
        <v>155</v>
      </c>
      <c r="N43" t="s">
        <v>125</v>
      </c>
      <c r="O43" s="114">
        <v>7.0000000000000001E-3</v>
      </c>
      <c r="P43" s="98">
        <f t="shared" si="7"/>
        <v>20693.4843674822</v>
      </c>
      <c r="Q43" s="98">
        <f t="shared" si="9"/>
        <v>54868.788323184155</v>
      </c>
    </row>
    <row r="44" spans="2:18" ht="15" thickBot="1">
      <c r="I44" s="101"/>
      <c r="K44" s="117">
        <f>+K42+K43</f>
        <v>-352586.45901346212</v>
      </c>
      <c r="L44" s="118" t="s">
        <v>156</v>
      </c>
      <c r="N44" t="s">
        <v>126</v>
      </c>
      <c r="O44" s="114">
        <v>7.1999999999999998E-3</v>
      </c>
      <c r="P44" s="98">
        <f t="shared" si="7"/>
        <v>21284.72677798169</v>
      </c>
      <c r="Q44" s="98">
        <f t="shared" si="9"/>
        <v>56436.467989560842</v>
      </c>
    </row>
    <row r="45" spans="2:18" ht="15" thickTop="1">
      <c r="N45" t="s">
        <v>127</v>
      </c>
      <c r="O45" s="114">
        <v>7.0000000000000001E-3</v>
      </c>
      <c r="P45" s="98">
        <f t="shared" si="7"/>
        <v>20693.4843674822</v>
      </c>
      <c r="Q45" s="98">
        <f t="shared" si="9"/>
        <v>54868.788323184155</v>
      </c>
    </row>
    <row r="46" spans="2:18">
      <c r="N46" t="s">
        <v>128</v>
      </c>
      <c r="O46" s="114">
        <v>7.1999999999999998E-3</v>
      </c>
      <c r="P46" s="98">
        <f t="shared" si="7"/>
        <v>21284.72677798169</v>
      </c>
      <c r="Q46" s="98">
        <f t="shared" si="9"/>
        <v>56436.467989560842</v>
      </c>
    </row>
    <row r="47" spans="2:18">
      <c r="N47" s="115" t="s">
        <v>129</v>
      </c>
      <c r="O47" s="119">
        <v>6.7999999999999996E-3</v>
      </c>
      <c r="P47" s="116"/>
      <c r="Q47" s="116"/>
      <c r="R47" s="98">
        <f>+$K$42*O47</f>
        <v>-2093.780387120376</v>
      </c>
    </row>
    <row r="48" spans="2:18">
      <c r="N48" t="s">
        <v>130</v>
      </c>
      <c r="O48" s="114">
        <v>6.1999999999999998E-3</v>
      </c>
      <c r="R48" s="98">
        <f t="shared" ref="R48:R70" si="13">+$K$42*O48</f>
        <v>-1909.0350588450485</v>
      </c>
    </row>
    <row r="49" spans="14:18">
      <c r="N49" t="s">
        <v>131</v>
      </c>
      <c r="O49" s="114">
        <v>6.7999999999999996E-3</v>
      </c>
      <c r="R49" s="98">
        <f t="shared" si="13"/>
        <v>-2093.780387120376</v>
      </c>
    </row>
    <row r="50" spans="14:18">
      <c r="N50" t="s">
        <v>132</v>
      </c>
      <c r="O50" s="114">
        <v>6.1999999999999998E-3</v>
      </c>
      <c r="R50" s="98">
        <f t="shared" si="13"/>
        <v>-1909.0350588450485</v>
      </c>
    </row>
    <row r="51" spans="14:18">
      <c r="N51" t="s">
        <v>133</v>
      </c>
      <c r="O51" s="114">
        <v>6.4000000000000003E-3</v>
      </c>
      <c r="R51" s="98">
        <f t="shared" si="13"/>
        <v>-1970.6168349368245</v>
      </c>
    </row>
    <row r="52" spans="14:18">
      <c r="N52" t="s">
        <v>134</v>
      </c>
      <c r="O52" s="114">
        <v>6.1999999999999998E-3</v>
      </c>
      <c r="R52" s="98">
        <f t="shared" si="13"/>
        <v>-1909.0350588450485</v>
      </c>
    </row>
    <row r="53" spans="14:18">
      <c r="N53" t="s">
        <v>135</v>
      </c>
      <c r="O53" s="114">
        <v>6.4000000000000003E-3</v>
      </c>
      <c r="R53" s="98">
        <f t="shared" si="13"/>
        <v>-1970.6168349368245</v>
      </c>
    </row>
    <row r="54" spans="14:18">
      <c r="N54" t="s">
        <v>136</v>
      </c>
      <c r="O54" s="114">
        <v>6.4000000000000003E-3</v>
      </c>
      <c r="R54" s="98">
        <f t="shared" si="13"/>
        <v>-1970.6168349368245</v>
      </c>
    </row>
    <row r="55" spans="14:18">
      <c r="N55" t="s">
        <v>137</v>
      </c>
      <c r="O55" s="114">
        <v>6.1999999999999998E-3</v>
      </c>
      <c r="R55" s="98">
        <f t="shared" si="13"/>
        <v>-1909.0350588450485</v>
      </c>
    </row>
    <row r="56" spans="14:18">
      <c r="N56" t="s">
        <v>138</v>
      </c>
      <c r="O56" s="114">
        <v>6.4000000000000003E-3</v>
      </c>
      <c r="R56" s="98">
        <f t="shared" si="13"/>
        <v>-1970.6168349368245</v>
      </c>
    </row>
    <row r="57" spans="14:18">
      <c r="N57" t="s">
        <v>139</v>
      </c>
      <c r="O57" s="114">
        <v>6.1999999999999998E-3</v>
      </c>
      <c r="R57" s="98">
        <f t="shared" si="13"/>
        <v>-1909.0350588450485</v>
      </c>
    </row>
    <row r="58" spans="14:18">
      <c r="N58" t="s">
        <v>140</v>
      </c>
      <c r="O58" s="114">
        <v>6.4000000000000003E-3</v>
      </c>
      <c r="R58" s="98">
        <f t="shared" si="13"/>
        <v>-1970.6168349368245</v>
      </c>
    </row>
    <row r="59" spans="14:18">
      <c r="N59" t="s">
        <v>141</v>
      </c>
      <c r="O59" s="114">
        <v>6.1000000000000004E-3</v>
      </c>
      <c r="R59" s="98">
        <f t="shared" si="13"/>
        <v>-1878.2441707991609</v>
      </c>
    </row>
    <row r="60" spans="14:18">
      <c r="N60" t="s">
        <v>142</v>
      </c>
      <c r="O60" s="114">
        <v>5.4999999999999997E-3</v>
      </c>
      <c r="R60" s="98">
        <f t="shared" si="13"/>
        <v>-1693.4988425238334</v>
      </c>
    </row>
    <row r="61" spans="14:18">
      <c r="N61" t="s">
        <v>143</v>
      </c>
      <c r="O61" s="114">
        <v>6.1000000000000004E-3</v>
      </c>
      <c r="R61" s="98">
        <f t="shared" si="13"/>
        <v>-1878.2441707991609</v>
      </c>
    </row>
    <row r="62" spans="14:18">
      <c r="N62" t="s">
        <v>144</v>
      </c>
      <c r="O62" s="114">
        <v>5.5999999999999999E-3</v>
      </c>
      <c r="R62" s="98">
        <f t="shared" si="13"/>
        <v>-1724.2897305697213</v>
      </c>
    </row>
    <row r="63" spans="14:18">
      <c r="N63" t="s">
        <v>145</v>
      </c>
      <c r="O63" s="114">
        <v>5.7999999999999996E-3</v>
      </c>
      <c r="R63" s="98">
        <f t="shared" si="13"/>
        <v>-1785.8715066614971</v>
      </c>
    </row>
    <row r="64" spans="14:18">
      <c r="N64" t="s">
        <v>146</v>
      </c>
      <c r="O64" s="114">
        <v>5.5999999999999999E-3</v>
      </c>
      <c r="R64" s="98">
        <f t="shared" si="13"/>
        <v>-1724.2897305697213</v>
      </c>
    </row>
    <row r="65" spans="14:18">
      <c r="N65" t="s">
        <v>147</v>
      </c>
      <c r="O65" s="114">
        <v>5.7000000000000002E-3</v>
      </c>
      <c r="R65" s="98">
        <f t="shared" si="13"/>
        <v>-1755.0806186156094</v>
      </c>
    </row>
    <row r="66" spans="14:18">
      <c r="N66" t="s">
        <v>148</v>
      </c>
      <c r="O66" s="114">
        <v>5.7000000000000002E-3</v>
      </c>
      <c r="R66" s="98">
        <f t="shared" si="13"/>
        <v>-1755.0806186156094</v>
      </c>
    </row>
    <row r="67" spans="14:18">
      <c r="N67" t="s">
        <v>149</v>
      </c>
      <c r="O67" s="114">
        <v>5.4999999999999997E-3</v>
      </c>
      <c r="R67" s="98">
        <f t="shared" si="13"/>
        <v>-1693.4988425238334</v>
      </c>
    </row>
    <row r="68" spans="14:18">
      <c r="N68" t="s">
        <v>150</v>
      </c>
      <c r="O68" s="114">
        <v>5.7000000000000002E-3</v>
      </c>
      <c r="R68" s="98">
        <f t="shared" si="13"/>
        <v>-1755.0806186156094</v>
      </c>
    </row>
    <row r="69" spans="14:18">
      <c r="N69" t="s">
        <v>157</v>
      </c>
      <c r="O69" s="114">
        <v>5.7000000000000002E-3</v>
      </c>
      <c r="R69" s="98">
        <f t="shared" si="13"/>
        <v>-1755.0806186156094</v>
      </c>
    </row>
    <row r="70" spans="14:18">
      <c r="N70" t="s">
        <v>158</v>
      </c>
      <c r="O70" s="114">
        <v>5.4999999999999997E-3</v>
      </c>
      <c r="R70" s="98">
        <f t="shared" si="13"/>
        <v>-1693.4988425238334</v>
      </c>
    </row>
  </sheetData>
  <mergeCells count="19">
    <mergeCell ref="N3:R3"/>
    <mergeCell ref="B2:L2"/>
    <mergeCell ref="B19:L19"/>
    <mergeCell ref="B21:B22"/>
    <mergeCell ref="C21:C22"/>
    <mergeCell ref="D21:D22"/>
    <mergeCell ref="E21:G21"/>
    <mergeCell ref="H21:J21"/>
    <mergeCell ref="B4:B5"/>
    <mergeCell ref="C4:C5"/>
    <mergeCell ref="D4:D5"/>
    <mergeCell ref="E4:G4"/>
    <mergeCell ref="H4:J4"/>
    <mergeCell ref="B34:L34"/>
    <mergeCell ref="B36:B37"/>
    <mergeCell ref="C36:C37"/>
    <mergeCell ref="D36:D37"/>
    <mergeCell ref="E36:G36"/>
    <mergeCell ref="H36:J36"/>
  </mergeCells>
  <phoneticPr fontId="2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7D17-5D48-463C-956F-82DC5F13D636}">
  <dimension ref="B2:N44"/>
  <sheetViews>
    <sheetView zoomScale="70" zoomScaleNormal="70" workbookViewId="0">
      <selection activeCell="G44" sqref="G44"/>
    </sheetView>
  </sheetViews>
  <sheetFormatPr defaultRowHeight="14.5"/>
  <cols>
    <col min="2" max="2" width="5" bestFit="1" customWidth="1"/>
    <col min="3" max="3" width="4.54296875" bestFit="1" customWidth="1"/>
    <col min="5" max="5" width="34.453125" bestFit="1" customWidth="1"/>
    <col min="6" max="6" width="27.26953125" bestFit="1" customWidth="1"/>
    <col min="7" max="7" width="32.1796875" bestFit="1" customWidth="1"/>
    <col min="9" max="9" width="3.54296875" bestFit="1" customWidth="1"/>
    <col min="10" max="10" width="6.7265625" bestFit="1" customWidth="1"/>
    <col min="12" max="12" width="12.26953125" bestFit="1" customWidth="1"/>
    <col min="14" max="14" width="56.26953125" bestFit="1" customWidth="1"/>
  </cols>
  <sheetData>
    <row r="2" spans="2:14">
      <c r="B2" s="1">
        <v>2021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5" spans="2:14" ht="15.5">
      <c r="C5" s="3"/>
      <c r="D5" s="3"/>
      <c r="E5" s="3"/>
      <c r="F5" s="4"/>
      <c r="G5" s="5" t="s">
        <v>0</v>
      </c>
      <c r="H5" s="6"/>
      <c r="I5" s="6"/>
      <c r="J5" s="6"/>
      <c r="K5" s="6"/>
      <c r="L5" s="7"/>
      <c r="M5" s="8"/>
      <c r="N5" s="9" t="s">
        <v>1</v>
      </c>
    </row>
    <row r="6" spans="2:14" ht="15.5">
      <c r="C6" s="3"/>
      <c r="D6" s="3"/>
      <c r="E6" s="6"/>
      <c r="F6" s="10"/>
      <c r="G6" s="11" t="s">
        <v>2</v>
      </c>
      <c r="H6" s="10"/>
      <c r="I6" s="10"/>
      <c r="J6" s="10"/>
      <c r="K6" s="6"/>
      <c r="L6" s="12"/>
      <c r="M6" s="8"/>
      <c r="N6" s="13" t="s">
        <v>3</v>
      </c>
    </row>
    <row r="7" spans="2:14" ht="18">
      <c r="C7" s="3"/>
      <c r="D7" s="3"/>
      <c r="E7" s="3"/>
      <c r="F7" s="3"/>
      <c r="G7" s="14" t="s">
        <v>4</v>
      </c>
      <c r="H7" s="3"/>
      <c r="I7" s="3"/>
      <c r="J7" s="3"/>
      <c r="K7" s="3"/>
      <c r="L7" s="3"/>
    </row>
    <row r="8" spans="2:14" ht="15.5">
      <c r="C8" s="15"/>
      <c r="D8" s="3"/>
      <c r="E8" s="6" t="s">
        <v>5</v>
      </c>
      <c r="F8" s="3"/>
      <c r="G8" s="16"/>
      <c r="H8" s="3"/>
      <c r="I8" s="3"/>
      <c r="J8" s="3"/>
      <c r="K8" s="3"/>
      <c r="L8" s="3"/>
    </row>
    <row r="9" spans="2:14" ht="15.5">
      <c r="C9" s="15"/>
      <c r="D9" s="3"/>
      <c r="E9" s="3"/>
      <c r="F9" s="3"/>
      <c r="G9" s="17" t="s">
        <v>6</v>
      </c>
      <c r="H9" s="3"/>
      <c r="I9" s="3"/>
      <c r="J9" s="17" t="s">
        <v>7</v>
      </c>
      <c r="K9" s="3"/>
      <c r="L9" s="17" t="s">
        <v>8</v>
      </c>
    </row>
    <row r="10" spans="2:14" ht="15.5">
      <c r="C10" s="15"/>
      <c r="D10" s="3"/>
      <c r="E10" s="3"/>
      <c r="F10" s="3"/>
      <c r="G10" s="3"/>
      <c r="H10" s="3"/>
      <c r="I10" s="3"/>
      <c r="J10" s="3"/>
      <c r="K10" s="3"/>
      <c r="L10" s="3"/>
    </row>
    <row r="11" spans="2:14" ht="15.5">
      <c r="C11" s="15" t="s">
        <v>9</v>
      </c>
      <c r="D11" s="3"/>
      <c r="E11" s="3"/>
      <c r="F11" s="3"/>
      <c r="G11" s="16"/>
      <c r="H11" s="3"/>
      <c r="I11" s="3"/>
      <c r="J11" s="3"/>
      <c r="K11" s="3"/>
      <c r="L11" s="15" t="s">
        <v>10</v>
      </c>
    </row>
    <row r="12" spans="2:14" ht="16" thickBot="1">
      <c r="C12" s="18" t="s">
        <v>11</v>
      </c>
      <c r="D12" s="3"/>
      <c r="E12" s="3"/>
      <c r="F12" s="3"/>
      <c r="G12" s="3"/>
      <c r="H12" s="3"/>
      <c r="I12" s="3"/>
      <c r="J12" s="3"/>
      <c r="K12" s="3"/>
      <c r="L12" s="18" t="s">
        <v>12</v>
      </c>
    </row>
    <row r="13" spans="2:14" ht="15.5">
      <c r="C13" s="15">
        <v>1</v>
      </c>
      <c r="D13" s="3"/>
      <c r="E13" s="3" t="s">
        <v>13</v>
      </c>
      <c r="F13" s="3" t="s">
        <v>14</v>
      </c>
      <c r="G13" s="10"/>
      <c r="H13" s="3"/>
      <c r="I13" s="3"/>
      <c r="J13" s="19" t="s">
        <v>15</v>
      </c>
      <c r="K13" s="3"/>
      <c r="L13" s="20">
        <v>39537538</v>
      </c>
    </row>
    <row r="14" spans="2:14" ht="15.5">
      <c r="C14" s="15"/>
      <c r="D14" s="3"/>
      <c r="E14" s="3"/>
      <c r="F14" s="3"/>
      <c r="G14" s="3"/>
      <c r="H14" s="3"/>
      <c r="I14" s="3"/>
      <c r="J14" s="3"/>
      <c r="K14" s="3"/>
      <c r="L14" s="21"/>
    </row>
    <row r="15" spans="2:14" ht="15.5">
      <c r="C15" s="15"/>
      <c r="D15" s="3"/>
      <c r="E15" s="3"/>
      <c r="F15" s="3"/>
      <c r="G15" s="3"/>
      <c r="H15" s="3"/>
      <c r="I15" s="3"/>
      <c r="J15" s="3"/>
      <c r="K15" s="3"/>
      <c r="L15" s="22"/>
    </row>
    <row r="16" spans="2:14" ht="16" thickBot="1">
      <c r="C16" s="15" t="s">
        <v>15</v>
      </c>
      <c r="D16" s="3"/>
      <c r="E16" s="3" t="s">
        <v>16</v>
      </c>
      <c r="F16" s="10"/>
      <c r="G16" s="18" t="s">
        <v>17</v>
      </c>
      <c r="H16" s="10"/>
      <c r="I16" s="23" t="s">
        <v>18</v>
      </c>
      <c r="J16" s="23"/>
      <c r="K16" s="3"/>
      <c r="L16" s="22"/>
    </row>
    <row r="17" spans="2:14" ht="15.5">
      <c r="C17" s="15">
        <v>2</v>
      </c>
      <c r="D17" s="3"/>
      <c r="E17" s="3" t="s">
        <v>19</v>
      </c>
      <c r="F17" s="10" t="s">
        <v>20</v>
      </c>
      <c r="G17" s="24">
        <v>38658</v>
      </c>
      <c r="H17" s="10"/>
      <c r="I17" s="10" t="s">
        <v>21</v>
      </c>
      <c r="J17" s="25">
        <v>1</v>
      </c>
      <c r="K17" s="10"/>
      <c r="L17" s="24">
        <v>38658</v>
      </c>
    </row>
    <row r="18" spans="2:14" ht="15.5">
      <c r="C18" s="15">
        <v>3</v>
      </c>
      <c r="D18" s="3"/>
      <c r="E18" s="3" t="s">
        <v>22</v>
      </c>
      <c r="F18" s="26" t="s">
        <v>23</v>
      </c>
      <c r="G18" s="27">
        <v>-1860877</v>
      </c>
      <c r="H18" s="3"/>
      <c r="I18" s="3" t="s">
        <v>24</v>
      </c>
      <c r="J18" s="28">
        <v>1</v>
      </c>
      <c r="K18" s="3"/>
      <c r="L18" s="29">
        <v>-1860877</v>
      </c>
    </row>
    <row r="19" spans="2:14" ht="15.5">
      <c r="C19" s="15"/>
      <c r="D19" s="3"/>
      <c r="E19" s="3"/>
      <c r="F19" s="3"/>
      <c r="G19" s="3"/>
      <c r="H19" s="3"/>
      <c r="I19" s="3"/>
      <c r="J19" s="3"/>
      <c r="K19" s="3"/>
      <c r="L19" s="10"/>
    </row>
    <row r="20" spans="2:14" ht="16" thickBot="1">
      <c r="C20" s="15">
        <v>4</v>
      </c>
      <c r="D20" s="3"/>
      <c r="E20" s="3" t="s">
        <v>25</v>
      </c>
      <c r="F20" s="3" t="s">
        <v>26</v>
      </c>
      <c r="G20" s="3"/>
      <c r="H20" s="10"/>
      <c r="I20" s="10"/>
      <c r="J20" s="10"/>
      <c r="K20" s="10"/>
      <c r="L20" s="30">
        <v>37638003</v>
      </c>
    </row>
    <row r="21" spans="2:14" ht="15" thickTop="1"/>
    <row r="25" spans="2:14">
      <c r="B25" s="1">
        <v>2022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8" spans="2:14" ht="15.5">
      <c r="C28" s="3"/>
      <c r="D28" s="3"/>
      <c r="E28" s="3"/>
      <c r="F28" s="4"/>
      <c r="G28" s="5" t="s">
        <v>0</v>
      </c>
      <c r="H28" s="6"/>
      <c r="I28" s="6"/>
      <c r="J28" s="6"/>
      <c r="K28" s="6"/>
      <c r="L28" s="7"/>
      <c r="M28" s="8"/>
      <c r="N28" s="9" t="s">
        <v>1</v>
      </c>
    </row>
    <row r="29" spans="2:14" ht="15.5">
      <c r="C29" s="3"/>
      <c r="D29" s="3"/>
      <c r="E29" s="6"/>
      <c r="F29" s="10"/>
      <c r="G29" s="11" t="s">
        <v>2</v>
      </c>
      <c r="H29" s="10"/>
      <c r="I29" s="10"/>
      <c r="J29" s="10"/>
      <c r="K29" s="6"/>
      <c r="L29" s="12"/>
      <c r="M29" s="8"/>
      <c r="N29" s="13" t="s">
        <v>27</v>
      </c>
    </row>
    <row r="30" spans="2:14" ht="18">
      <c r="C30" s="3"/>
      <c r="D30" s="3"/>
      <c r="E30" s="3"/>
      <c r="F30" s="3"/>
      <c r="G30" s="14" t="s">
        <v>4</v>
      </c>
      <c r="H30" s="3"/>
      <c r="I30" s="3"/>
      <c r="J30" s="3"/>
      <c r="K30" s="3"/>
      <c r="L30" s="3"/>
    </row>
    <row r="31" spans="2:14" ht="15.5">
      <c r="C31" s="15"/>
      <c r="D31" s="3"/>
      <c r="E31" s="6" t="s">
        <v>5</v>
      </c>
      <c r="F31" s="3"/>
      <c r="G31" s="16"/>
      <c r="H31" s="3"/>
      <c r="I31" s="3"/>
      <c r="J31" s="3"/>
      <c r="K31" s="3"/>
      <c r="L31" s="3"/>
    </row>
    <row r="32" spans="2:14" ht="15.5">
      <c r="C32" s="15"/>
      <c r="D32" s="3"/>
      <c r="E32" s="3"/>
      <c r="F32" s="3"/>
      <c r="G32" s="17" t="s">
        <v>6</v>
      </c>
      <c r="H32" s="3"/>
      <c r="I32" s="3"/>
      <c r="J32" s="17" t="s">
        <v>7</v>
      </c>
      <c r="K32" s="3"/>
      <c r="L32" s="17" t="s">
        <v>8</v>
      </c>
    </row>
    <row r="33" spans="3:12" ht="15.5">
      <c r="C33" s="15"/>
      <c r="D33" s="3"/>
      <c r="E33" s="3"/>
      <c r="F33" s="3"/>
      <c r="G33" s="3"/>
      <c r="H33" s="3"/>
      <c r="I33" s="3"/>
      <c r="J33" s="3"/>
      <c r="K33" s="3"/>
      <c r="L33" s="3"/>
    </row>
    <row r="34" spans="3:12" ht="15.5">
      <c r="C34" s="15" t="s">
        <v>9</v>
      </c>
      <c r="D34" s="3"/>
      <c r="E34" s="3"/>
      <c r="F34" s="3"/>
      <c r="G34" s="16"/>
      <c r="H34" s="3"/>
      <c r="I34" s="3"/>
      <c r="J34" s="3"/>
      <c r="K34" s="3"/>
      <c r="L34" s="15" t="s">
        <v>10</v>
      </c>
    </row>
    <row r="35" spans="3:12" ht="16" thickBot="1">
      <c r="C35" s="18" t="s">
        <v>11</v>
      </c>
      <c r="D35" s="3"/>
      <c r="E35" s="3"/>
      <c r="F35" s="3"/>
      <c r="G35" s="3"/>
      <c r="H35" s="3"/>
      <c r="I35" s="3"/>
      <c r="J35" s="3"/>
      <c r="K35" s="3"/>
      <c r="L35" s="18" t="s">
        <v>12</v>
      </c>
    </row>
    <row r="36" spans="3:12" ht="15.5">
      <c r="C36" s="15">
        <v>1</v>
      </c>
      <c r="D36" s="3"/>
      <c r="E36" s="3" t="s">
        <v>13</v>
      </c>
      <c r="F36" s="3" t="s">
        <v>14</v>
      </c>
      <c r="G36" s="10"/>
      <c r="H36" s="3"/>
      <c r="I36" s="3"/>
      <c r="J36" s="19" t="s">
        <v>15</v>
      </c>
      <c r="K36" s="3"/>
      <c r="L36" s="20">
        <v>39210224</v>
      </c>
    </row>
    <row r="37" spans="3:12" ht="15.5">
      <c r="C37" s="15"/>
      <c r="D37" s="3"/>
      <c r="E37" s="3"/>
      <c r="F37" s="3"/>
      <c r="G37" s="3"/>
      <c r="H37" s="3"/>
      <c r="I37" s="3"/>
      <c r="J37" s="3"/>
      <c r="K37" s="3"/>
      <c r="L37" s="21"/>
    </row>
    <row r="38" spans="3:12" ht="15.5">
      <c r="C38" s="15"/>
      <c r="D38" s="3"/>
      <c r="E38" s="3"/>
      <c r="F38" s="3"/>
      <c r="G38" s="3"/>
      <c r="H38" s="3"/>
      <c r="I38" s="3"/>
      <c r="J38" s="3"/>
      <c r="K38" s="3"/>
      <c r="L38" s="22"/>
    </row>
    <row r="39" spans="3:12" ht="16" thickBot="1">
      <c r="C39" s="15" t="s">
        <v>15</v>
      </c>
      <c r="D39" s="3"/>
      <c r="E39" s="3" t="s">
        <v>16</v>
      </c>
      <c r="F39" s="10"/>
      <c r="G39" s="18" t="s">
        <v>17</v>
      </c>
      <c r="H39" s="10"/>
      <c r="I39" s="23" t="s">
        <v>18</v>
      </c>
      <c r="J39" s="23"/>
      <c r="K39" s="3"/>
      <c r="L39" s="22"/>
    </row>
    <row r="40" spans="3:12" ht="15.5">
      <c r="C40" s="15">
        <v>2</v>
      </c>
      <c r="D40" s="3"/>
      <c r="E40" s="3" t="s">
        <v>19</v>
      </c>
      <c r="F40" s="10" t="s">
        <v>20</v>
      </c>
      <c r="G40" s="24">
        <v>38658</v>
      </c>
      <c r="H40" s="10"/>
      <c r="I40" s="10" t="s">
        <v>21</v>
      </c>
      <c r="J40" s="25">
        <v>1</v>
      </c>
      <c r="K40" s="10"/>
      <c r="L40" s="24">
        <v>38658</v>
      </c>
    </row>
    <row r="41" spans="3:12" ht="15.5">
      <c r="C41" s="15">
        <v>3</v>
      </c>
      <c r="D41" s="3"/>
      <c r="E41" s="3" t="s">
        <v>22</v>
      </c>
      <c r="F41" s="26" t="s">
        <v>23</v>
      </c>
      <c r="G41" s="27">
        <v>-4763841</v>
      </c>
      <c r="H41" s="3"/>
      <c r="I41" s="3" t="s">
        <v>24</v>
      </c>
      <c r="J41" s="28">
        <v>1</v>
      </c>
      <c r="K41" s="3"/>
      <c r="L41" s="29">
        <v>-4763841</v>
      </c>
    </row>
    <row r="42" spans="3:12" ht="15.5">
      <c r="C42" s="15"/>
      <c r="D42" s="3"/>
      <c r="E42" s="3"/>
      <c r="F42" s="3"/>
      <c r="G42" s="3"/>
      <c r="H42" s="3"/>
      <c r="I42" s="3"/>
      <c r="J42" s="3"/>
      <c r="K42" s="3"/>
      <c r="L42" s="10"/>
    </row>
    <row r="43" spans="3:12" ht="16" thickBot="1">
      <c r="C43" s="15">
        <v>4</v>
      </c>
      <c r="D43" s="3"/>
      <c r="E43" s="3" t="s">
        <v>25</v>
      </c>
      <c r="F43" s="3" t="s">
        <v>26</v>
      </c>
      <c r="G43" s="3"/>
      <c r="H43" s="10"/>
      <c r="I43" s="10"/>
      <c r="J43" s="10"/>
      <c r="K43" s="10"/>
      <c r="L43" s="30">
        <v>34407725</v>
      </c>
    </row>
    <row r="44" spans="3:12" ht="15" thickTop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11CD-B5BD-4106-958E-8448B87379FD}">
  <dimension ref="A1:Y87"/>
  <sheetViews>
    <sheetView tabSelected="1" zoomScale="47" zoomScaleNormal="80" workbookViewId="0">
      <selection activeCell="V13" sqref="V13"/>
    </sheetView>
  </sheetViews>
  <sheetFormatPr defaultRowHeight="14.5"/>
  <cols>
    <col min="2" max="2" width="3.26953125" bestFit="1" customWidth="1"/>
    <col min="3" max="3" width="27.54296875" customWidth="1"/>
    <col min="4" max="4" width="19.1796875" bestFit="1" customWidth="1"/>
    <col min="5" max="5" width="17.1796875" customWidth="1"/>
    <col min="6" max="6" width="23.453125" bestFit="1" customWidth="1"/>
    <col min="7" max="7" width="16.453125" customWidth="1"/>
    <col min="8" max="8" width="15.7265625" customWidth="1"/>
    <col min="9" max="9" width="15" bestFit="1" customWidth="1"/>
    <col min="14" max="14" width="9.1796875" style="112"/>
    <col min="16" max="16" width="3.26953125" bestFit="1" customWidth="1"/>
    <col min="17" max="17" width="25.54296875" customWidth="1"/>
    <col min="18" max="18" width="23.7265625" customWidth="1"/>
    <col min="19" max="19" width="19.1796875" customWidth="1"/>
    <col min="20" max="20" width="23.453125" bestFit="1" customWidth="1"/>
    <col min="21" max="21" width="15.6328125" customWidth="1"/>
    <col min="22" max="22" width="17.26953125" customWidth="1"/>
    <col min="23" max="23" width="15" bestFit="1" customWidth="1"/>
  </cols>
  <sheetData>
    <row r="1" spans="1:25" ht="21">
      <c r="A1" s="128" t="s">
        <v>104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O1" s="128" t="s">
        <v>103</v>
      </c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2" spans="1:25" ht="21">
      <c r="P2" s="113"/>
      <c r="Q2" s="113"/>
      <c r="R2" s="113"/>
      <c r="S2" s="113"/>
      <c r="T2" s="113"/>
      <c r="U2" s="113"/>
      <c r="V2" s="113"/>
      <c r="W2" s="113"/>
      <c r="X2" s="113"/>
      <c r="Y2" s="113"/>
    </row>
    <row r="4" spans="1:25" ht="15.5">
      <c r="B4" s="32"/>
      <c r="C4" s="33"/>
      <c r="D4" s="33"/>
      <c r="E4" s="33"/>
      <c r="F4" s="34"/>
      <c r="G4" s="35"/>
      <c r="H4" s="36"/>
      <c r="I4" s="37"/>
      <c r="P4" s="32"/>
      <c r="Q4" s="33"/>
      <c r="R4" s="33"/>
      <c r="S4" s="33"/>
      <c r="T4" s="34"/>
      <c r="U4" s="35"/>
      <c r="V4" s="36"/>
      <c r="W4" s="37"/>
    </row>
    <row r="5" spans="1:25" ht="15.5">
      <c r="B5" s="38"/>
      <c r="C5" s="33" t="s">
        <v>28</v>
      </c>
      <c r="D5" s="33"/>
      <c r="E5" s="33"/>
      <c r="F5" s="31"/>
      <c r="G5" s="125" t="s">
        <v>29</v>
      </c>
      <c r="H5" s="126"/>
      <c r="I5" s="127"/>
      <c r="P5" s="38"/>
      <c r="Q5" s="33" t="s">
        <v>28</v>
      </c>
      <c r="R5" s="33"/>
      <c r="S5" s="33"/>
      <c r="T5" s="31"/>
      <c r="U5" s="125" t="s">
        <v>29</v>
      </c>
      <c r="V5" s="126"/>
      <c r="W5" s="127"/>
    </row>
    <row r="6" spans="1:25" ht="15.5">
      <c r="B6" s="39">
        <v>1</v>
      </c>
      <c r="C6" s="40">
        <v>2021</v>
      </c>
      <c r="D6" s="33"/>
      <c r="E6" s="41"/>
      <c r="F6" s="41"/>
      <c r="G6" s="41"/>
      <c r="H6" s="41"/>
      <c r="I6" s="41"/>
      <c r="P6" s="39">
        <v>1</v>
      </c>
      <c r="Q6" s="40">
        <v>2021</v>
      </c>
      <c r="R6" s="33"/>
      <c r="S6" s="41"/>
      <c r="T6" s="41"/>
      <c r="U6" s="41"/>
      <c r="V6" s="41"/>
      <c r="W6" s="41"/>
    </row>
    <row r="7" spans="1:25" ht="15.5">
      <c r="B7" s="39"/>
      <c r="C7" s="42" t="s">
        <v>30</v>
      </c>
      <c r="D7" s="43" t="s">
        <v>31</v>
      </c>
      <c r="E7" s="44" t="s">
        <v>32</v>
      </c>
      <c r="F7" s="44" t="s">
        <v>33</v>
      </c>
      <c r="G7" s="44" t="s">
        <v>34</v>
      </c>
      <c r="H7" s="44" t="s">
        <v>35</v>
      </c>
      <c r="I7" s="44" t="s">
        <v>36</v>
      </c>
      <c r="P7" s="39"/>
      <c r="Q7" s="42" t="s">
        <v>30</v>
      </c>
      <c r="R7" s="43" t="s">
        <v>31</v>
      </c>
      <c r="S7" s="44" t="s">
        <v>32</v>
      </c>
      <c r="T7" s="44" t="s">
        <v>33</v>
      </c>
      <c r="U7" s="44" t="s">
        <v>34</v>
      </c>
      <c r="V7" s="44" t="s">
        <v>35</v>
      </c>
      <c r="W7" s="44" t="s">
        <v>36</v>
      </c>
    </row>
    <row r="8" spans="1:25" ht="15.5">
      <c r="B8" s="39"/>
      <c r="C8" s="45"/>
      <c r="D8" s="45"/>
      <c r="E8" s="46"/>
      <c r="F8" s="46"/>
      <c r="G8" s="46" t="s">
        <v>37</v>
      </c>
      <c r="H8" s="47"/>
      <c r="I8" s="47"/>
      <c r="P8" s="39"/>
      <c r="Q8" s="45"/>
      <c r="R8" s="45"/>
      <c r="S8" s="46"/>
      <c r="T8" s="46"/>
      <c r="U8" s="46" t="s">
        <v>37</v>
      </c>
      <c r="V8" s="47"/>
      <c r="W8" s="47"/>
    </row>
    <row r="9" spans="1:25" ht="15.5">
      <c r="B9" s="39"/>
      <c r="C9" s="48"/>
      <c r="D9" s="46"/>
      <c r="E9" s="46" t="s">
        <v>38</v>
      </c>
      <c r="F9" s="46"/>
      <c r="G9" s="46" t="s">
        <v>39</v>
      </c>
      <c r="H9" s="46" t="s">
        <v>40</v>
      </c>
      <c r="I9" s="48" t="s">
        <v>41</v>
      </c>
      <c r="P9" s="39"/>
      <c r="Q9" s="48"/>
      <c r="R9" s="46"/>
      <c r="S9" s="46" t="s">
        <v>38</v>
      </c>
      <c r="T9" s="46"/>
      <c r="U9" s="46" t="s">
        <v>39</v>
      </c>
      <c r="V9" s="46" t="s">
        <v>40</v>
      </c>
      <c r="W9" s="48" t="s">
        <v>41</v>
      </c>
    </row>
    <row r="10" spans="1:25" ht="15.5">
      <c r="B10" s="39"/>
      <c r="C10" s="49" t="s">
        <v>42</v>
      </c>
      <c r="D10" s="46"/>
      <c r="E10" s="46" t="s">
        <v>43</v>
      </c>
      <c r="F10" s="46"/>
      <c r="G10" s="46" t="s">
        <v>44</v>
      </c>
      <c r="H10" s="46" t="s">
        <v>45</v>
      </c>
      <c r="I10" s="48" t="s">
        <v>46</v>
      </c>
      <c r="P10" s="39"/>
      <c r="Q10" s="49" t="s">
        <v>42</v>
      </c>
      <c r="R10" s="46"/>
      <c r="S10" s="46" t="s">
        <v>43</v>
      </c>
      <c r="T10" s="46"/>
      <c r="U10" s="46" t="s">
        <v>44</v>
      </c>
      <c r="V10" s="46" t="s">
        <v>45</v>
      </c>
      <c r="W10" s="48" t="s">
        <v>46</v>
      </c>
    </row>
    <row r="11" spans="1:25" ht="18.5">
      <c r="B11" s="39"/>
      <c r="C11" s="44" t="s">
        <v>47</v>
      </c>
      <c r="D11" s="44" t="s">
        <v>48</v>
      </c>
      <c r="E11" s="44" t="s">
        <v>49</v>
      </c>
      <c r="F11" s="50" t="s">
        <v>50</v>
      </c>
      <c r="G11" s="44" t="s">
        <v>51</v>
      </c>
      <c r="H11" s="44" t="s">
        <v>52</v>
      </c>
      <c r="I11" s="44" t="s">
        <v>53</v>
      </c>
      <c r="P11" s="39"/>
      <c r="Q11" s="44" t="s">
        <v>47</v>
      </c>
      <c r="R11" s="44" t="s">
        <v>48</v>
      </c>
      <c r="S11" s="44" t="s">
        <v>49</v>
      </c>
      <c r="T11" s="50" t="s">
        <v>50</v>
      </c>
      <c r="U11" s="44" t="s">
        <v>51</v>
      </c>
      <c r="V11" s="44" t="s">
        <v>52</v>
      </c>
      <c r="W11" s="44" t="s">
        <v>53</v>
      </c>
    </row>
    <row r="12" spans="1:25" ht="15.5">
      <c r="B12" s="39">
        <v>2</v>
      </c>
      <c r="C12" s="51" t="s">
        <v>54</v>
      </c>
      <c r="D12" s="51" t="s">
        <v>55</v>
      </c>
      <c r="E12" s="52">
        <v>40218327.444195487</v>
      </c>
      <c r="F12" s="53">
        <v>42255470</v>
      </c>
      <c r="G12" s="54">
        <f t="shared" ref="G12:G17" si="0">E12-F12</f>
        <v>-2037142.5558045134</v>
      </c>
      <c r="H12" s="55">
        <f>G12*(F43*24)</f>
        <v>-152261.85502813166</v>
      </c>
      <c r="I12" s="56">
        <f t="shared" ref="I12:I17" si="1">+G12+H12</f>
        <v>-2189404.4108326449</v>
      </c>
      <c r="P12" s="39">
        <v>2</v>
      </c>
      <c r="Q12" s="51" t="s">
        <v>54</v>
      </c>
      <c r="R12" s="51" t="s">
        <v>55</v>
      </c>
      <c r="S12" s="52">
        <v>40218327.444195487</v>
      </c>
      <c r="T12" s="53">
        <f>+'2021 &amp; 2022 Revenue Projections'!L13-'2021 &amp; 2022 Revenue Projections'!L17</f>
        <v>39498880</v>
      </c>
      <c r="U12" s="54">
        <f t="shared" ref="U12:U17" si="2">S12-T12</f>
        <v>719447.44419548661</v>
      </c>
      <c r="V12" s="55">
        <f>U12*(T43*24)</f>
        <v>47360.197469325751</v>
      </c>
      <c r="W12" s="56">
        <f t="shared" ref="W12:W17" si="3">+U12+V12</f>
        <v>766807.64166481234</v>
      </c>
    </row>
    <row r="13" spans="1:25" ht="15.5">
      <c r="B13" s="39" t="s">
        <v>56</v>
      </c>
      <c r="C13" s="57"/>
      <c r="D13" s="57"/>
      <c r="E13" s="58">
        <v>0</v>
      </c>
      <c r="F13" s="59">
        <v>0</v>
      </c>
      <c r="G13" s="60">
        <f t="shared" si="0"/>
        <v>0</v>
      </c>
      <c r="H13" s="61">
        <v>0</v>
      </c>
      <c r="I13" s="62">
        <f t="shared" si="1"/>
        <v>0</v>
      </c>
      <c r="P13" s="39" t="s">
        <v>56</v>
      </c>
      <c r="Q13" s="57"/>
      <c r="R13" s="57"/>
      <c r="S13" s="58">
        <v>0</v>
      </c>
      <c r="T13" s="59">
        <v>0</v>
      </c>
      <c r="U13" s="60">
        <f t="shared" si="2"/>
        <v>0</v>
      </c>
      <c r="V13" s="61">
        <v>0</v>
      </c>
      <c r="W13" s="62">
        <f t="shared" si="3"/>
        <v>0</v>
      </c>
    </row>
    <row r="14" spans="1:25" ht="15.5">
      <c r="B14" s="39" t="s">
        <v>57</v>
      </c>
      <c r="C14" s="57"/>
      <c r="D14" s="57"/>
      <c r="E14" s="58">
        <v>0</v>
      </c>
      <c r="F14" s="59">
        <v>0</v>
      </c>
      <c r="G14" s="60">
        <f t="shared" si="0"/>
        <v>0</v>
      </c>
      <c r="H14" s="61">
        <v>0</v>
      </c>
      <c r="I14" s="62">
        <f t="shared" si="1"/>
        <v>0</v>
      </c>
      <c r="P14" s="39" t="s">
        <v>57</v>
      </c>
      <c r="Q14" s="57"/>
      <c r="R14" s="57"/>
      <c r="S14" s="58">
        <v>0</v>
      </c>
      <c r="T14" s="59">
        <v>0</v>
      </c>
      <c r="U14" s="60">
        <f t="shared" si="2"/>
        <v>0</v>
      </c>
      <c r="V14" s="61">
        <v>0</v>
      </c>
      <c r="W14" s="62">
        <f t="shared" si="3"/>
        <v>0</v>
      </c>
    </row>
    <row r="15" spans="1:25" ht="15.5">
      <c r="B15" s="39" t="s">
        <v>58</v>
      </c>
      <c r="C15" s="57"/>
      <c r="D15" s="57"/>
      <c r="E15" s="58">
        <v>0</v>
      </c>
      <c r="F15" s="59">
        <v>0</v>
      </c>
      <c r="G15" s="60">
        <f t="shared" si="0"/>
        <v>0</v>
      </c>
      <c r="H15" s="61">
        <v>0</v>
      </c>
      <c r="I15" s="62">
        <f t="shared" si="1"/>
        <v>0</v>
      </c>
      <c r="P15" s="39" t="s">
        <v>58</v>
      </c>
      <c r="Q15" s="57"/>
      <c r="R15" s="57"/>
      <c r="S15" s="58">
        <v>0</v>
      </c>
      <c r="T15" s="59">
        <v>0</v>
      </c>
      <c r="U15" s="60">
        <f t="shared" si="2"/>
        <v>0</v>
      </c>
      <c r="V15" s="61">
        <v>0</v>
      </c>
      <c r="W15" s="62">
        <f t="shared" si="3"/>
        <v>0</v>
      </c>
    </row>
    <row r="16" spans="1:25" ht="15.5">
      <c r="B16" s="39" t="s">
        <v>59</v>
      </c>
      <c r="C16" s="57"/>
      <c r="D16" s="57"/>
      <c r="E16" s="58">
        <v>0</v>
      </c>
      <c r="F16" s="59">
        <v>0</v>
      </c>
      <c r="G16" s="60">
        <f t="shared" si="0"/>
        <v>0</v>
      </c>
      <c r="H16" s="61">
        <v>0</v>
      </c>
      <c r="I16" s="62">
        <f t="shared" si="1"/>
        <v>0</v>
      </c>
      <c r="P16" s="39" t="s">
        <v>59</v>
      </c>
      <c r="Q16" s="57"/>
      <c r="R16" s="57"/>
      <c r="S16" s="58">
        <v>0</v>
      </c>
      <c r="T16" s="59">
        <v>0</v>
      </c>
      <c r="U16" s="60">
        <f t="shared" si="2"/>
        <v>0</v>
      </c>
      <c r="V16" s="61">
        <v>0</v>
      </c>
      <c r="W16" s="62">
        <f t="shared" si="3"/>
        <v>0</v>
      </c>
    </row>
    <row r="17" spans="2:23" ht="15.5">
      <c r="B17" s="39"/>
      <c r="C17" s="63"/>
      <c r="D17" s="63"/>
      <c r="E17" s="64">
        <v>0</v>
      </c>
      <c r="F17" s="65">
        <v>0</v>
      </c>
      <c r="G17" s="66">
        <f t="shared" si="0"/>
        <v>0</v>
      </c>
      <c r="H17" s="67">
        <v>0</v>
      </c>
      <c r="I17" s="68">
        <f t="shared" si="1"/>
        <v>0</v>
      </c>
      <c r="P17" s="39"/>
      <c r="Q17" s="63"/>
      <c r="R17" s="63"/>
      <c r="S17" s="64">
        <v>0</v>
      </c>
      <c r="T17" s="65">
        <v>0</v>
      </c>
      <c r="U17" s="66">
        <f t="shared" si="2"/>
        <v>0</v>
      </c>
      <c r="V17" s="67">
        <v>0</v>
      </c>
      <c r="W17" s="68">
        <f t="shared" si="3"/>
        <v>0</v>
      </c>
    </row>
    <row r="18" spans="2:23" ht="15.5">
      <c r="B18" s="39"/>
      <c r="C18" s="33"/>
      <c r="D18" s="69"/>
      <c r="E18" s="69"/>
      <c r="F18" s="69"/>
      <c r="G18" s="69"/>
      <c r="H18" s="69"/>
      <c r="I18" s="70"/>
      <c r="P18" s="39"/>
      <c r="Q18" s="33"/>
      <c r="R18" s="69"/>
      <c r="S18" s="69"/>
      <c r="T18" s="69"/>
      <c r="U18" s="69"/>
      <c r="V18" s="69"/>
      <c r="W18" s="70"/>
    </row>
    <row r="19" spans="2:23" ht="15.5">
      <c r="B19" s="39">
        <v>3</v>
      </c>
      <c r="C19" s="71" t="s">
        <v>17</v>
      </c>
      <c r="D19" s="69"/>
      <c r="E19" s="72">
        <f>SUM(E12:E17)</f>
        <v>40218327.444195487</v>
      </c>
      <c r="F19" s="72">
        <f t="shared" ref="F19" si="4">SUM(F12:F17)</f>
        <v>42255470</v>
      </c>
      <c r="G19" s="72">
        <f>SUM(G12:G17)</f>
        <v>-2037142.5558045134</v>
      </c>
      <c r="H19" s="72">
        <f>SUM(H12:H17)</f>
        <v>-152261.85502813166</v>
      </c>
      <c r="I19" s="72">
        <f>SUM(I12:I17)</f>
        <v>-2189404.4108326449</v>
      </c>
      <c r="P19" s="39">
        <v>3</v>
      </c>
      <c r="Q19" s="71" t="s">
        <v>17</v>
      </c>
      <c r="R19" s="69"/>
      <c r="S19" s="72">
        <f>SUM(S12:S17)</f>
        <v>40218327.444195487</v>
      </c>
      <c r="T19" s="72">
        <f t="shared" ref="T19" si="5">SUM(T12:T17)</f>
        <v>39498880</v>
      </c>
      <c r="U19" s="72">
        <f>SUM(U12:U17)</f>
        <v>719447.44419548661</v>
      </c>
      <c r="V19" s="72">
        <f>SUM(V12:V17)</f>
        <v>47360.197469325751</v>
      </c>
      <c r="W19" s="72">
        <f>SUM(W12:W17)</f>
        <v>766807.64166481234</v>
      </c>
    </row>
    <row r="20" spans="2:23" ht="15.5">
      <c r="B20" s="39"/>
      <c r="C20" s="33"/>
      <c r="D20" s="69"/>
      <c r="E20" s="69"/>
      <c r="F20" s="69"/>
      <c r="G20" s="69"/>
      <c r="H20" s="69"/>
      <c r="I20" s="69"/>
      <c r="P20" s="39"/>
      <c r="Q20" s="33"/>
      <c r="R20" s="69"/>
      <c r="S20" s="69"/>
      <c r="T20" s="69"/>
      <c r="U20" s="69"/>
      <c r="V20" s="69"/>
      <c r="W20" s="69"/>
    </row>
    <row r="21" spans="2:23" ht="15.5">
      <c r="B21" s="71"/>
      <c r="C21" s="33"/>
      <c r="D21" s="69"/>
      <c r="E21" s="69"/>
      <c r="F21" s="69"/>
      <c r="G21" s="69"/>
      <c r="H21" s="69"/>
      <c r="I21" s="69"/>
      <c r="P21" s="71"/>
      <c r="Q21" s="33"/>
      <c r="R21" s="69"/>
      <c r="S21" s="69"/>
      <c r="T21" s="69"/>
      <c r="U21" s="69"/>
      <c r="V21" s="69"/>
      <c r="W21" s="69"/>
    </row>
    <row r="22" spans="2:23" ht="15.5">
      <c r="B22" s="71"/>
      <c r="C22" s="73" t="s">
        <v>60</v>
      </c>
      <c r="D22" s="74"/>
      <c r="E22" s="74"/>
      <c r="F22" s="74"/>
      <c r="G22" s="75"/>
      <c r="H22" s="75"/>
      <c r="I22" s="74"/>
      <c r="P22" s="71"/>
      <c r="Q22" s="73" t="s">
        <v>60</v>
      </c>
      <c r="R22" s="74"/>
      <c r="S22" s="74"/>
      <c r="T22" s="74"/>
      <c r="U22" s="75"/>
      <c r="V22" s="75"/>
      <c r="W22" s="74"/>
    </row>
    <row r="23" spans="2:23" ht="15.5">
      <c r="B23" s="71"/>
      <c r="C23" s="74" t="s">
        <v>61</v>
      </c>
      <c r="D23" s="74"/>
      <c r="E23" s="74"/>
      <c r="F23" s="74"/>
      <c r="G23" s="74"/>
      <c r="H23" s="74"/>
      <c r="I23" s="74"/>
      <c r="P23" s="71"/>
      <c r="Q23" s="74" t="s">
        <v>61</v>
      </c>
      <c r="R23" s="74"/>
      <c r="S23" s="74"/>
      <c r="T23" s="74"/>
      <c r="U23" s="74"/>
      <c r="V23" s="74"/>
      <c r="W23" s="74"/>
    </row>
    <row r="24" spans="2:23" ht="15.5">
      <c r="B24" s="71"/>
      <c r="C24" s="74" t="s">
        <v>62</v>
      </c>
      <c r="D24" s="74"/>
      <c r="E24" s="74"/>
      <c r="F24" s="74"/>
      <c r="G24" s="74"/>
      <c r="H24" s="74"/>
      <c r="I24" s="74"/>
      <c r="P24" s="71"/>
      <c r="Q24" s="74" t="s">
        <v>62</v>
      </c>
      <c r="R24" s="74"/>
      <c r="S24" s="74"/>
      <c r="T24" s="74"/>
      <c r="U24" s="74"/>
      <c r="V24" s="74"/>
      <c r="W24" s="74"/>
    </row>
    <row r="25" spans="2:23" ht="15.5">
      <c r="B25" s="71"/>
      <c r="C25" s="74" t="s">
        <v>63</v>
      </c>
      <c r="D25" s="74"/>
      <c r="E25" s="74"/>
      <c r="F25" s="74"/>
      <c r="G25" s="74"/>
      <c r="H25" s="74"/>
      <c r="I25" s="74"/>
      <c r="P25" s="71"/>
      <c r="Q25" s="74" t="s">
        <v>63</v>
      </c>
      <c r="R25" s="74"/>
      <c r="S25" s="74"/>
      <c r="T25" s="74"/>
      <c r="U25" s="74"/>
      <c r="V25" s="74"/>
      <c r="W25" s="74"/>
    </row>
    <row r="26" spans="2:23" ht="15.5">
      <c r="B26" s="71"/>
      <c r="C26" s="76" t="s">
        <v>64</v>
      </c>
      <c r="D26" s="74"/>
      <c r="E26" s="74"/>
      <c r="F26" s="74"/>
      <c r="G26" s="74"/>
      <c r="H26" s="74"/>
      <c r="I26" s="74"/>
      <c r="P26" s="71"/>
      <c r="Q26" s="76" t="s">
        <v>64</v>
      </c>
      <c r="R26" s="74"/>
      <c r="S26" s="74"/>
      <c r="T26" s="74"/>
      <c r="U26" s="74"/>
      <c r="V26" s="74"/>
      <c r="W26" s="74"/>
    </row>
    <row r="27" spans="2:23" ht="15.5">
      <c r="B27" s="71"/>
      <c r="C27" s="76" t="s">
        <v>65</v>
      </c>
      <c r="D27" s="74"/>
      <c r="E27" s="74"/>
      <c r="F27" s="74"/>
      <c r="G27" s="74"/>
      <c r="H27" s="74"/>
      <c r="I27" s="74"/>
      <c r="P27" s="71"/>
      <c r="Q27" s="76" t="s">
        <v>65</v>
      </c>
      <c r="R27" s="74"/>
      <c r="S27" s="74"/>
      <c r="T27" s="74"/>
      <c r="U27" s="74"/>
      <c r="V27" s="74"/>
      <c r="W27" s="74"/>
    </row>
    <row r="28" spans="2:23" ht="15.5">
      <c r="B28" s="71"/>
      <c r="C28" s="74"/>
      <c r="D28" s="74"/>
      <c r="E28" s="74"/>
      <c r="F28" s="74"/>
      <c r="G28" s="74"/>
      <c r="H28" s="74"/>
      <c r="I28" s="74"/>
      <c r="P28" s="71"/>
      <c r="Q28" s="74"/>
      <c r="R28" s="74"/>
      <c r="S28" s="74"/>
      <c r="T28" s="74"/>
      <c r="U28" s="74"/>
      <c r="V28" s="74"/>
      <c r="W28" s="74"/>
    </row>
    <row r="29" spans="2:23" ht="15.5">
      <c r="B29" s="77"/>
      <c r="C29" s="78"/>
      <c r="D29" s="78"/>
      <c r="E29" s="78"/>
      <c r="F29" s="78"/>
      <c r="G29" s="78"/>
      <c r="H29" s="78"/>
      <c r="I29" s="78"/>
      <c r="P29" s="77"/>
      <c r="Q29" s="78"/>
      <c r="R29" s="78"/>
      <c r="S29" s="78"/>
      <c r="T29" s="78"/>
      <c r="U29" s="78"/>
      <c r="V29" s="78"/>
      <c r="W29" s="78"/>
    </row>
    <row r="30" spans="2:23" ht="15.5">
      <c r="B30" s="74"/>
      <c r="C30" s="79" t="s">
        <v>66</v>
      </c>
      <c r="D30" s="31"/>
      <c r="E30" s="31"/>
      <c r="F30" s="31"/>
      <c r="G30" s="31"/>
      <c r="H30" s="74"/>
      <c r="I30" s="74"/>
      <c r="P30" s="74"/>
      <c r="Q30" s="79" t="s">
        <v>66</v>
      </c>
      <c r="R30" s="31"/>
      <c r="S30" s="31"/>
      <c r="T30" s="31"/>
      <c r="U30" s="31"/>
      <c r="V30" s="74"/>
      <c r="W30" s="74"/>
    </row>
    <row r="31" spans="2:23" ht="15.5">
      <c r="B31" s="31"/>
      <c r="C31" s="31"/>
      <c r="D31" s="31"/>
      <c r="E31" s="31"/>
      <c r="F31" s="31"/>
      <c r="G31" s="31"/>
      <c r="H31" s="74"/>
      <c r="I31" s="74"/>
      <c r="P31" s="31"/>
      <c r="Q31" s="31"/>
      <c r="R31" s="31"/>
      <c r="S31" s="31"/>
      <c r="T31" s="31"/>
      <c r="U31" s="31"/>
      <c r="V31" s="74"/>
      <c r="W31" s="74"/>
    </row>
    <row r="32" spans="2:23" ht="15.5">
      <c r="B32" s="31"/>
      <c r="C32" s="80" t="s">
        <v>67</v>
      </c>
      <c r="D32" s="80" t="s">
        <v>68</v>
      </c>
      <c r="E32" s="80" t="s">
        <v>69</v>
      </c>
      <c r="F32" s="80" t="s">
        <v>70</v>
      </c>
      <c r="G32" s="31"/>
      <c r="H32" s="74"/>
      <c r="I32" s="74"/>
      <c r="P32" s="31"/>
      <c r="Q32" s="80" t="s">
        <v>67</v>
      </c>
      <c r="R32" s="80" t="s">
        <v>68</v>
      </c>
      <c r="S32" s="80" t="s">
        <v>69</v>
      </c>
      <c r="T32" s="80" t="s">
        <v>70</v>
      </c>
      <c r="U32" s="31"/>
      <c r="V32" s="74"/>
      <c r="W32" s="74"/>
    </row>
    <row r="33" spans="2:23" ht="31">
      <c r="B33" s="81">
        <v>4</v>
      </c>
      <c r="C33" s="82" t="s">
        <v>71</v>
      </c>
      <c r="D33" s="38" t="s">
        <v>72</v>
      </c>
      <c r="E33" s="38" t="s">
        <v>28</v>
      </c>
      <c r="F33" s="83" t="s">
        <v>73</v>
      </c>
      <c r="G33" s="31"/>
      <c r="H33" s="74"/>
      <c r="I33" s="74"/>
      <c r="P33" s="81">
        <v>4</v>
      </c>
      <c r="Q33" s="82" t="s">
        <v>71</v>
      </c>
      <c r="R33" s="38" t="s">
        <v>72</v>
      </c>
      <c r="S33" s="38" t="s">
        <v>28</v>
      </c>
      <c r="T33" s="83" t="s">
        <v>73</v>
      </c>
      <c r="U33" s="31"/>
      <c r="V33" s="74"/>
      <c r="W33" s="74"/>
    </row>
    <row r="34" spans="2:23" ht="15.5">
      <c r="B34" s="81">
        <v>5</v>
      </c>
      <c r="C34" s="31"/>
      <c r="D34" s="82" t="s">
        <v>74</v>
      </c>
      <c r="E34" s="84">
        <v>2020</v>
      </c>
      <c r="F34" s="85">
        <v>4.1000000000000003E-3</v>
      </c>
      <c r="G34" s="86"/>
      <c r="H34" s="74"/>
      <c r="I34" s="74"/>
      <c r="P34" s="81">
        <v>5</v>
      </c>
      <c r="Q34" s="31"/>
      <c r="R34" s="82" t="s">
        <v>74</v>
      </c>
      <c r="S34" s="84">
        <v>2021</v>
      </c>
      <c r="T34" s="85">
        <v>2.6999999999999997E-3</v>
      </c>
      <c r="U34" s="86"/>
      <c r="V34" s="74"/>
      <c r="W34" s="74"/>
    </row>
    <row r="35" spans="2:23" ht="15.5">
      <c r="B35" s="81">
        <v>6</v>
      </c>
      <c r="C35" s="31"/>
      <c r="D35" s="82" t="s">
        <v>75</v>
      </c>
      <c r="E35" s="84">
        <v>2020</v>
      </c>
      <c r="F35" s="85">
        <v>4.0000000000000001E-3</v>
      </c>
      <c r="G35" s="86"/>
      <c r="H35" s="74"/>
      <c r="I35" s="74"/>
      <c r="P35" s="81">
        <v>6</v>
      </c>
      <c r="Q35" s="31"/>
      <c r="R35" s="82" t="s">
        <v>75</v>
      </c>
      <c r="S35" s="84">
        <v>2021</v>
      </c>
      <c r="T35" s="85">
        <v>2.6999999999999997E-3</v>
      </c>
      <c r="U35" s="86"/>
      <c r="V35" s="74"/>
      <c r="W35" s="74"/>
    </row>
    <row r="36" spans="2:23" ht="15.5">
      <c r="B36" s="81">
        <v>7</v>
      </c>
      <c r="C36" s="31"/>
      <c r="D36" s="82" t="s">
        <v>76</v>
      </c>
      <c r="E36" s="84">
        <v>2020</v>
      </c>
      <c r="F36" s="85">
        <v>2.8999999999999998E-3</v>
      </c>
      <c r="G36" s="86"/>
      <c r="H36" s="74"/>
      <c r="I36" s="74"/>
      <c r="P36" s="81">
        <v>7</v>
      </c>
      <c r="Q36" s="31"/>
      <c r="R36" s="82" t="s">
        <v>76</v>
      </c>
      <c r="S36" s="84">
        <v>2021</v>
      </c>
      <c r="T36" s="85">
        <v>2.6999999999999997E-3</v>
      </c>
      <c r="U36" s="86"/>
      <c r="V36" s="74"/>
      <c r="W36" s="74"/>
    </row>
    <row r="37" spans="2:23" ht="15.5">
      <c r="B37" s="81">
        <v>8</v>
      </c>
      <c r="C37" s="31"/>
      <c r="D37" s="82" t="s">
        <v>77</v>
      </c>
      <c r="E37" s="84">
        <v>2020</v>
      </c>
      <c r="F37" s="85">
        <v>2.7000000000000001E-3</v>
      </c>
      <c r="G37" s="86"/>
      <c r="H37" s="74"/>
      <c r="I37" s="74"/>
      <c r="P37" s="81">
        <v>8</v>
      </c>
      <c r="Q37" s="31"/>
      <c r="R37" s="82" t="s">
        <v>77</v>
      </c>
      <c r="S37" s="84">
        <v>2021</v>
      </c>
      <c r="T37" s="85">
        <v>2.6999999999999997E-3</v>
      </c>
      <c r="U37" s="86"/>
      <c r="V37" s="74"/>
      <c r="W37" s="74"/>
    </row>
    <row r="38" spans="2:23" ht="15.5">
      <c r="B38" s="81">
        <v>9</v>
      </c>
      <c r="C38" s="31"/>
      <c r="D38" s="82" t="s">
        <v>78</v>
      </c>
      <c r="E38" s="84">
        <v>2021</v>
      </c>
      <c r="F38" s="85">
        <v>2.7000000000000001E-3</v>
      </c>
      <c r="G38" s="86"/>
      <c r="H38" s="74"/>
      <c r="I38" s="74"/>
      <c r="P38" s="81">
        <v>9</v>
      </c>
      <c r="Q38" s="31"/>
      <c r="R38" s="82" t="s">
        <v>78</v>
      </c>
      <c r="S38" s="84">
        <v>2022</v>
      </c>
      <c r="T38" s="85">
        <v>2.6999999999999997E-3</v>
      </c>
      <c r="U38" s="86"/>
      <c r="V38" s="74"/>
      <c r="W38" s="74"/>
    </row>
    <row r="39" spans="2:23" ht="15.5">
      <c r="B39" s="81">
        <v>10</v>
      </c>
      <c r="C39" s="31"/>
      <c r="D39" s="82" t="s">
        <v>75</v>
      </c>
      <c r="E39" s="84">
        <v>2021</v>
      </c>
      <c r="F39" s="85">
        <v>2.7000000000000001E-3</v>
      </c>
      <c r="G39" s="86"/>
      <c r="H39" s="74"/>
      <c r="I39" s="74"/>
      <c r="P39" s="81">
        <v>10</v>
      </c>
      <c r="Q39" s="31"/>
      <c r="R39" s="82" t="s">
        <v>75</v>
      </c>
      <c r="S39" s="84">
        <v>2022</v>
      </c>
      <c r="T39" s="85">
        <v>2.6999999999999997E-3</v>
      </c>
      <c r="U39" s="86"/>
      <c r="V39" s="74"/>
      <c r="W39" s="74"/>
    </row>
    <row r="40" spans="2:23" ht="15.5">
      <c r="B40" s="81">
        <v>11</v>
      </c>
      <c r="C40" s="31"/>
      <c r="D40" s="82" t="s">
        <v>76</v>
      </c>
      <c r="E40" s="84">
        <v>2021</v>
      </c>
      <c r="F40" s="85">
        <v>2.7000000000000001E-3</v>
      </c>
      <c r="G40" s="86"/>
      <c r="H40" s="74"/>
      <c r="I40" s="74"/>
      <c r="P40" s="81">
        <v>11</v>
      </c>
      <c r="Q40" s="31"/>
      <c r="R40" s="82" t="s">
        <v>76</v>
      </c>
      <c r="S40" s="84">
        <v>2022</v>
      </c>
      <c r="T40" s="85">
        <v>3.0000000000000005E-3</v>
      </c>
      <c r="U40" s="86"/>
      <c r="V40" s="74"/>
      <c r="W40" s="74"/>
    </row>
    <row r="41" spans="2:23" ht="15.5">
      <c r="B41" s="81">
        <v>12</v>
      </c>
      <c r="C41" s="31"/>
      <c r="D41" s="31" t="s">
        <v>79</v>
      </c>
      <c r="E41" s="86"/>
      <c r="F41" s="87">
        <f>SUM(F34:F40)</f>
        <v>2.1800000000000003E-2</v>
      </c>
      <c r="G41" s="86"/>
      <c r="H41" s="74"/>
      <c r="I41" s="74"/>
      <c r="P41" s="81">
        <v>12</v>
      </c>
      <c r="Q41" s="31"/>
      <c r="R41" s="31" t="s">
        <v>79</v>
      </c>
      <c r="S41" s="86"/>
      <c r="T41" s="87">
        <f>SUM(T34:T40)</f>
        <v>1.9199999999999998E-2</v>
      </c>
      <c r="U41" s="86"/>
      <c r="V41" s="74"/>
      <c r="W41" s="74"/>
    </row>
    <row r="42" spans="2:23" ht="15.5">
      <c r="B42" s="81"/>
      <c r="C42" s="31"/>
      <c r="D42" s="82"/>
      <c r="E42" s="88"/>
      <c r="F42" s="88"/>
      <c r="G42" s="86"/>
      <c r="H42" s="74"/>
      <c r="I42" s="74"/>
      <c r="P42" s="81"/>
      <c r="Q42" s="31"/>
      <c r="R42" s="82"/>
      <c r="S42" s="88"/>
      <c r="T42" s="88"/>
      <c r="U42" s="86"/>
      <c r="V42" s="74"/>
      <c r="W42" s="74"/>
    </row>
    <row r="43" spans="2:23" ht="15.5">
      <c r="B43" s="81">
        <v>13</v>
      </c>
      <c r="C43" s="89" t="s">
        <v>80</v>
      </c>
      <c r="D43" s="31" t="s">
        <v>81</v>
      </c>
      <c r="E43" s="88"/>
      <c r="F43" s="90">
        <f>F41/7</f>
        <v>3.1142857142857148E-3</v>
      </c>
      <c r="G43" s="86"/>
      <c r="H43" s="74"/>
      <c r="I43" s="74"/>
      <c r="P43" s="81">
        <v>13</v>
      </c>
      <c r="Q43" s="89" t="s">
        <v>80</v>
      </c>
      <c r="R43" s="31" t="s">
        <v>81</v>
      </c>
      <c r="S43" s="88"/>
      <c r="T43" s="90">
        <f>T41/7</f>
        <v>2.7428571428571428E-3</v>
      </c>
      <c r="U43" s="86"/>
      <c r="V43" s="74"/>
      <c r="W43" s="74"/>
    </row>
    <row r="44" spans="2:23" ht="15.5">
      <c r="B44" s="80"/>
      <c r="C44" s="74"/>
      <c r="D44" s="74"/>
      <c r="E44" s="74"/>
      <c r="F44" s="74"/>
      <c r="G44" s="74"/>
      <c r="H44" s="74"/>
      <c r="I44" s="74"/>
      <c r="P44" s="80"/>
      <c r="Q44" s="74"/>
      <c r="R44" s="74"/>
      <c r="S44" s="74"/>
      <c r="T44" s="74"/>
      <c r="U44" s="74"/>
      <c r="V44" s="74"/>
      <c r="W44" s="74"/>
    </row>
    <row r="45" spans="2:23" ht="15.5">
      <c r="B45" s="80"/>
      <c r="C45" s="74"/>
      <c r="D45" s="74"/>
      <c r="E45" s="74"/>
      <c r="F45" s="74"/>
      <c r="G45" s="74"/>
      <c r="H45" s="74"/>
      <c r="I45" s="74"/>
      <c r="P45" s="80"/>
      <c r="Q45" s="74"/>
      <c r="R45" s="74"/>
      <c r="S45" s="74"/>
      <c r="T45" s="74"/>
      <c r="U45" s="74"/>
      <c r="V45" s="74"/>
      <c r="W45" s="74"/>
    </row>
    <row r="46" spans="2:23" ht="15.5">
      <c r="B46" s="80"/>
      <c r="C46" s="74"/>
      <c r="D46" s="74"/>
      <c r="E46" s="74"/>
      <c r="F46" s="74"/>
      <c r="G46" s="74"/>
      <c r="H46" s="74"/>
      <c r="I46" s="74"/>
      <c r="P46" s="80"/>
      <c r="Q46" s="74"/>
      <c r="R46" s="74"/>
      <c r="S46" s="74"/>
      <c r="T46" s="74"/>
      <c r="U46" s="74"/>
      <c r="V46" s="74"/>
      <c r="W46" s="74"/>
    </row>
    <row r="47" spans="2:23" ht="15.5">
      <c r="B47" s="32"/>
      <c r="C47" s="33"/>
      <c r="D47" s="33"/>
      <c r="E47" s="33"/>
      <c r="F47" s="34"/>
      <c r="G47" s="35"/>
      <c r="H47" s="36"/>
      <c r="I47" s="37"/>
      <c r="P47" s="32"/>
      <c r="Q47" s="33"/>
      <c r="R47" s="33"/>
      <c r="S47" s="33"/>
      <c r="T47" s="34"/>
      <c r="U47" s="35"/>
      <c r="V47" s="36"/>
      <c r="W47" s="37"/>
    </row>
    <row r="48" spans="2:23" ht="15.5">
      <c r="B48" s="38"/>
      <c r="C48" s="33" t="s">
        <v>28</v>
      </c>
      <c r="D48" s="33"/>
      <c r="E48" s="33"/>
      <c r="F48" s="31"/>
      <c r="G48" s="125" t="s">
        <v>29</v>
      </c>
      <c r="H48" s="126"/>
      <c r="I48" s="127"/>
      <c r="P48" s="38"/>
      <c r="Q48" s="33" t="s">
        <v>28</v>
      </c>
      <c r="R48" s="33"/>
      <c r="S48" s="33"/>
      <c r="T48" s="31"/>
      <c r="U48" s="125" t="s">
        <v>29</v>
      </c>
      <c r="V48" s="126"/>
      <c r="W48" s="127"/>
    </row>
    <row r="49" spans="2:23" ht="15.5">
      <c r="B49" s="39">
        <v>1</v>
      </c>
      <c r="C49" s="40">
        <v>2022</v>
      </c>
      <c r="D49" s="33"/>
      <c r="E49" s="41"/>
      <c r="F49" s="41"/>
      <c r="G49" s="41"/>
      <c r="H49" s="41"/>
      <c r="I49" s="41"/>
      <c r="P49" s="39">
        <v>1</v>
      </c>
      <c r="Q49" s="40">
        <v>2022</v>
      </c>
      <c r="R49" s="33"/>
      <c r="S49" s="41"/>
      <c r="T49" s="41"/>
      <c r="U49" s="41"/>
      <c r="V49" s="41"/>
      <c r="W49" s="41"/>
    </row>
    <row r="50" spans="2:23" ht="15.5">
      <c r="B50" s="39"/>
      <c r="C50" s="42" t="s">
        <v>30</v>
      </c>
      <c r="D50" s="43" t="s">
        <v>31</v>
      </c>
      <c r="E50" s="44" t="s">
        <v>32</v>
      </c>
      <c r="F50" s="44" t="s">
        <v>33</v>
      </c>
      <c r="G50" s="44" t="s">
        <v>34</v>
      </c>
      <c r="H50" s="44" t="s">
        <v>35</v>
      </c>
      <c r="I50" s="44" t="s">
        <v>36</v>
      </c>
      <c r="P50" s="39"/>
      <c r="Q50" s="42" t="s">
        <v>30</v>
      </c>
      <c r="R50" s="43" t="s">
        <v>31</v>
      </c>
      <c r="S50" s="44" t="s">
        <v>32</v>
      </c>
      <c r="T50" s="44" t="s">
        <v>33</v>
      </c>
      <c r="U50" s="44" t="s">
        <v>34</v>
      </c>
      <c r="V50" s="44" t="s">
        <v>35</v>
      </c>
      <c r="W50" s="44" t="s">
        <v>36</v>
      </c>
    </row>
    <row r="51" spans="2:23" ht="15.5">
      <c r="B51" s="39"/>
      <c r="C51" s="45"/>
      <c r="D51" s="45"/>
      <c r="E51" s="46"/>
      <c r="F51" s="46"/>
      <c r="G51" s="46" t="s">
        <v>37</v>
      </c>
      <c r="H51" s="47"/>
      <c r="I51" s="47"/>
      <c r="P51" s="39"/>
      <c r="Q51" s="45"/>
      <c r="R51" s="45"/>
      <c r="S51" s="46"/>
      <c r="T51" s="46"/>
      <c r="U51" s="46" t="s">
        <v>37</v>
      </c>
      <c r="V51" s="47"/>
      <c r="W51" s="47"/>
    </row>
    <row r="52" spans="2:23" ht="15.5">
      <c r="B52" s="39"/>
      <c r="C52" s="48"/>
      <c r="D52" s="46"/>
      <c r="E52" s="46" t="s">
        <v>38</v>
      </c>
      <c r="F52" s="46"/>
      <c r="G52" s="46" t="s">
        <v>39</v>
      </c>
      <c r="H52" s="46" t="s">
        <v>40</v>
      </c>
      <c r="I52" s="48" t="s">
        <v>41</v>
      </c>
      <c r="P52" s="39"/>
      <c r="Q52" s="48"/>
      <c r="R52" s="46"/>
      <c r="S52" s="46" t="s">
        <v>38</v>
      </c>
      <c r="T52" s="46"/>
      <c r="U52" s="46" t="s">
        <v>39</v>
      </c>
      <c r="V52" s="46" t="s">
        <v>40</v>
      </c>
      <c r="W52" s="48" t="s">
        <v>41</v>
      </c>
    </row>
    <row r="53" spans="2:23" ht="15.5">
      <c r="B53" s="39"/>
      <c r="C53" s="49" t="s">
        <v>42</v>
      </c>
      <c r="D53" s="46"/>
      <c r="E53" s="46" t="s">
        <v>43</v>
      </c>
      <c r="F53" s="46"/>
      <c r="G53" s="46" t="s">
        <v>44</v>
      </c>
      <c r="H53" s="46" t="s">
        <v>45</v>
      </c>
      <c r="I53" s="48" t="s">
        <v>46</v>
      </c>
      <c r="P53" s="39"/>
      <c r="Q53" s="49" t="s">
        <v>42</v>
      </c>
      <c r="R53" s="46"/>
      <c r="S53" s="46" t="s">
        <v>43</v>
      </c>
      <c r="T53" s="46"/>
      <c r="U53" s="46" t="s">
        <v>44</v>
      </c>
      <c r="V53" s="46" t="s">
        <v>45</v>
      </c>
      <c r="W53" s="48" t="s">
        <v>46</v>
      </c>
    </row>
    <row r="54" spans="2:23" ht="18.5">
      <c r="B54" s="39"/>
      <c r="C54" s="44" t="s">
        <v>47</v>
      </c>
      <c r="D54" s="44" t="s">
        <v>48</v>
      </c>
      <c r="E54" s="44" t="s">
        <v>49</v>
      </c>
      <c r="F54" s="50" t="s">
        <v>50</v>
      </c>
      <c r="G54" s="44" t="s">
        <v>51</v>
      </c>
      <c r="H54" s="44" t="s">
        <v>52</v>
      </c>
      <c r="I54" s="44" t="s">
        <v>53</v>
      </c>
      <c r="P54" s="39"/>
      <c r="Q54" s="44" t="s">
        <v>47</v>
      </c>
      <c r="R54" s="44" t="s">
        <v>48</v>
      </c>
      <c r="S54" s="44" t="s">
        <v>49</v>
      </c>
      <c r="T54" s="50" t="s">
        <v>50</v>
      </c>
      <c r="U54" s="44" t="s">
        <v>51</v>
      </c>
      <c r="V54" s="44" t="s">
        <v>52</v>
      </c>
      <c r="W54" s="44" t="s">
        <v>53</v>
      </c>
    </row>
    <row r="55" spans="2:23" ht="15.5">
      <c r="B55" s="39">
        <v>2</v>
      </c>
      <c r="C55" s="51" t="s">
        <v>54</v>
      </c>
      <c r="D55" s="51" t="s">
        <v>55</v>
      </c>
      <c r="E55" s="52">
        <v>45359894.102101274</v>
      </c>
      <c r="F55" s="53">
        <v>46294875</v>
      </c>
      <c r="G55" s="54">
        <f>E55-F55</f>
        <v>-934980.89789872617</v>
      </c>
      <c r="H55" s="55">
        <f>G55*(F86*24)</f>
        <v>-61601.884301556071</v>
      </c>
      <c r="I55" s="56">
        <f t="shared" ref="I55:I60" si="6">+G55+H55</f>
        <v>-996582.78220028221</v>
      </c>
      <c r="P55" s="39">
        <v>2</v>
      </c>
      <c r="Q55" s="51" t="s">
        <v>54</v>
      </c>
      <c r="R55" s="51" t="s">
        <v>55</v>
      </c>
      <c r="S55" s="52">
        <v>45359894.102101274</v>
      </c>
      <c r="T55" s="53">
        <f>+'2021 &amp; 2022 Revenue Projections'!L36-'2021 &amp; 2022 Revenue Projections'!L40</f>
        <v>39171566</v>
      </c>
      <c r="U55" s="54">
        <f t="shared" ref="U55:U60" si="7">S55-T55</f>
        <v>6188328.1021012738</v>
      </c>
      <c r="V55" s="55">
        <f>U55*(T86*24)</f>
        <v>653487.44758189446</v>
      </c>
      <c r="W55" s="56">
        <f t="shared" ref="W55:W60" si="8">+U55+V55</f>
        <v>6841815.5496831685</v>
      </c>
    </row>
    <row r="56" spans="2:23" ht="15.5">
      <c r="B56" s="39" t="s">
        <v>56</v>
      </c>
      <c r="C56" s="57"/>
      <c r="D56" s="57"/>
      <c r="E56" s="58">
        <v>0</v>
      </c>
      <c r="F56" s="59">
        <v>0</v>
      </c>
      <c r="G56" s="60">
        <f t="shared" ref="G56:G60" si="9">E56-F56</f>
        <v>0</v>
      </c>
      <c r="H56" s="61">
        <v>0</v>
      </c>
      <c r="I56" s="62">
        <f t="shared" si="6"/>
        <v>0</v>
      </c>
      <c r="P56" s="39" t="s">
        <v>56</v>
      </c>
      <c r="Q56" s="57"/>
      <c r="R56" s="57"/>
      <c r="S56" s="58">
        <v>0</v>
      </c>
      <c r="T56" s="59">
        <v>0</v>
      </c>
      <c r="U56" s="60">
        <f t="shared" si="7"/>
        <v>0</v>
      </c>
      <c r="V56" s="61">
        <v>0</v>
      </c>
      <c r="W56" s="62">
        <f t="shared" si="8"/>
        <v>0</v>
      </c>
    </row>
    <row r="57" spans="2:23" ht="15.5">
      <c r="B57" s="39" t="s">
        <v>57</v>
      </c>
      <c r="C57" s="57"/>
      <c r="D57" s="57"/>
      <c r="E57" s="58">
        <v>0</v>
      </c>
      <c r="F57" s="59">
        <v>0</v>
      </c>
      <c r="G57" s="60">
        <f t="shared" si="9"/>
        <v>0</v>
      </c>
      <c r="H57" s="61">
        <v>0</v>
      </c>
      <c r="I57" s="62">
        <f t="shared" si="6"/>
        <v>0</v>
      </c>
      <c r="P57" s="39" t="s">
        <v>57</v>
      </c>
      <c r="Q57" s="57"/>
      <c r="R57" s="57"/>
      <c r="S57" s="58">
        <v>0</v>
      </c>
      <c r="T57" s="59">
        <v>0</v>
      </c>
      <c r="U57" s="60">
        <f t="shared" si="7"/>
        <v>0</v>
      </c>
      <c r="V57" s="61">
        <v>0</v>
      </c>
      <c r="W57" s="62">
        <f t="shared" si="8"/>
        <v>0</v>
      </c>
    </row>
    <row r="58" spans="2:23" ht="15.5">
      <c r="B58" s="39" t="s">
        <v>58</v>
      </c>
      <c r="C58" s="57"/>
      <c r="D58" s="57"/>
      <c r="E58" s="58">
        <v>0</v>
      </c>
      <c r="F58" s="59">
        <v>0</v>
      </c>
      <c r="G58" s="60">
        <f t="shared" si="9"/>
        <v>0</v>
      </c>
      <c r="H58" s="61">
        <v>0</v>
      </c>
      <c r="I58" s="62">
        <f t="shared" si="6"/>
        <v>0</v>
      </c>
      <c r="P58" s="39" t="s">
        <v>58</v>
      </c>
      <c r="Q58" s="57"/>
      <c r="R58" s="57"/>
      <c r="S58" s="58">
        <v>0</v>
      </c>
      <c r="T58" s="59">
        <v>0</v>
      </c>
      <c r="U58" s="60">
        <f t="shared" si="7"/>
        <v>0</v>
      </c>
      <c r="V58" s="61">
        <v>0</v>
      </c>
      <c r="W58" s="62">
        <f t="shared" si="8"/>
        <v>0</v>
      </c>
    </row>
    <row r="59" spans="2:23" ht="15.5">
      <c r="B59" s="39" t="s">
        <v>59</v>
      </c>
      <c r="C59" s="57"/>
      <c r="D59" s="57"/>
      <c r="E59" s="58">
        <v>0</v>
      </c>
      <c r="F59" s="59">
        <v>0</v>
      </c>
      <c r="G59" s="60">
        <f t="shared" si="9"/>
        <v>0</v>
      </c>
      <c r="H59" s="61">
        <v>0</v>
      </c>
      <c r="I59" s="62">
        <f t="shared" si="6"/>
        <v>0</v>
      </c>
      <c r="P59" s="39" t="s">
        <v>59</v>
      </c>
      <c r="Q59" s="57"/>
      <c r="R59" s="57"/>
      <c r="S59" s="58">
        <v>0</v>
      </c>
      <c r="T59" s="59">
        <v>0</v>
      </c>
      <c r="U59" s="60">
        <f t="shared" si="7"/>
        <v>0</v>
      </c>
      <c r="V59" s="61">
        <v>0</v>
      </c>
      <c r="W59" s="62">
        <f t="shared" si="8"/>
        <v>0</v>
      </c>
    </row>
    <row r="60" spans="2:23" ht="15.5">
      <c r="B60" s="39"/>
      <c r="C60" s="63"/>
      <c r="D60" s="63"/>
      <c r="E60" s="64">
        <v>0</v>
      </c>
      <c r="F60" s="65">
        <v>0</v>
      </c>
      <c r="G60" s="66">
        <f t="shared" si="9"/>
        <v>0</v>
      </c>
      <c r="H60" s="67">
        <v>0</v>
      </c>
      <c r="I60" s="68">
        <f t="shared" si="6"/>
        <v>0</v>
      </c>
      <c r="P60" s="39"/>
      <c r="Q60" s="63"/>
      <c r="R60" s="63"/>
      <c r="S60" s="64">
        <v>0</v>
      </c>
      <c r="T60" s="65">
        <v>0</v>
      </c>
      <c r="U60" s="66">
        <f t="shared" si="7"/>
        <v>0</v>
      </c>
      <c r="V60" s="67">
        <v>0</v>
      </c>
      <c r="W60" s="68">
        <f t="shared" si="8"/>
        <v>0</v>
      </c>
    </row>
    <row r="61" spans="2:23" ht="15.5">
      <c r="B61" s="39"/>
      <c r="C61" s="33"/>
      <c r="D61" s="69"/>
      <c r="E61" s="69"/>
      <c r="F61" s="69"/>
      <c r="G61" s="69"/>
      <c r="H61" s="69"/>
      <c r="I61" s="70"/>
      <c r="P61" s="39"/>
      <c r="Q61" s="33"/>
      <c r="R61" s="69"/>
      <c r="S61" s="69"/>
      <c r="T61" s="69"/>
      <c r="U61" s="69"/>
      <c r="V61" s="69"/>
      <c r="W61" s="70"/>
    </row>
    <row r="62" spans="2:23" ht="15.5">
      <c r="B62" s="39">
        <v>3</v>
      </c>
      <c r="C62" s="71" t="s">
        <v>17</v>
      </c>
      <c r="D62" s="69"/>
      <c r="E62" s="72">
        <f>SUM(E55:E60)</f>
        <v>45359894.102101274</v>
      </c>
      <c r="F62" s="72">
        <f t="shared" ref="F62" si="10">SUM(F55:F60)</f>
        <v>46294875</v>
      </c>
      <c r="G62" s="72">
        <f>SUM(G55:G60)</f>
        <v>-934980.89789872617</v>
      </c>
      <c r="H62" s="72">
        <f>SUM(H55:H60)</f>
        <v>-61601.884301556071</v>
      </c>
      <c r="I62" s="72">
        <f>SUM(I55:I60)</f>
        <v>-996582.78220028221</v>
      </c>
      <c r="P62" s="39">
        <v>3</v>
      </c>
      <c r="Q62" s="71" t="s">
        <v>17</v>
      </c>
      <c r="R62" s="69"/>
      <c r="S62" s="72">
        <f>SUM(S55:S60)</f>
        <v>45359894.102101274</v>
      </c>
      <c r="T62" s="72">
        <f t="shared" ref="T62" si="11">SUM(T55:T60)</f>
        <v>39171566</v>
      </c>
      <c r="U62" s="72">
        <f>SUM(U55:U60)</f>
        <v>6188328.1021012738</v>
      </c>
      <c r="V62" s="72">
        <f>SUM(V55:V60)</f>
        <v>653487.44758189446</v>
      </c>
      <c r="W62" s="72">
        <f>SUM(W55:W60)</f>
        <v>6841815.5496831685</v>
      </c>
    </row>
    <row r="63" spans="2:23" ht="15.5">
      <c r="B63" s="39"/>
      <c r="C63" s="33"/>
      <c r="D63" s="69"/>
      <c r="E63" s="69"/>
      <c r="F63" s="69"/>
      <c r="G63" s="69"/>
      <c r="H63" s="69"/>
      <c r="I63" s="69"/>
      <c r="P63" s="39"/>
      <c r="Q63" s="33"/>
      <c r="R63" s="69"/>
      <c r="S63" s="69"/>
      <c r="T63" s="69"/>
      <c r="U63" s="69"/>
      <c r="V63" s="69"/>
      <c r="W63" s="69"/>
    </row>
    <row r="64" spans="2:23" ht="15.5">
      <c r="B64" s="71"/>
      <c r="C64" s="33"/>
      <c r="D64" s="69"/>
      <c r="E64" s="69"/>
      <c r="F64" s="69"/>
      <c r="G64" s="69"/>
      <c r="H64" s="69"/>
      <c r="I64" s="69"/>
      <c r="P64" s="71"/>
      <c r="Q64" s="33"/>
      <c r="R64" s="69"/>
      <c r="S64" s="69"/>
      <c r="T64" s="69"/>
      <c r="U64" s="69"/>
      <c r="V64" s="69"/>
      <c r="W64" s="69"/>
    </row>
    <row r="65" spans="2:23" ht="15.5">
      <c r="B65" s="71"/>
      <c r="C65" s="73" t="s">
        <v>60</v>
      </c>
      <c r="D65" s="74"/>
      <c r="E65" s="74"/>
      <c r="F65" s="74"/>
      <c r="G65" s="75"/>
      <c r="H65" s="75"/>
      <c r="I65" s="74"/>
      <c r="P65" s="71"/>
      <c r="Q65" s="73" t="s">
        <v>60</v>
      </c>
      <c r="R65" s="74"/>
      <c r="S65" s="74"/>
      <c r="T65" s="74"/>
      <c r="U65" s="75"/>
      <c r="V65" s="75"/>
      <c r="W65" s="74"/>
    </row>
    <row r="66" spans="2:23" ht="15.5">
      <c r="B66" s="71"/>
      <c r="C66" s="74" t="s">
        <v>61</v>
      </c>
      <c r="D66" s="74"/>
      <c r="E66" s="74"/>
      <c r="F66" s="74"/>
      <c r="G66" s="74"/>
      <c r="H66" s="74"/>
      <c r="I66" s="74"/>
      <c r="P66" s="71"/>
      <c r="Q66" s="74" t="s">
        <v>61</v>
      </c>
      <c r="R66" s="74"/>
      <c r="S66" s="74"/>
      <c r="T66" s="74"/>
      <c r="U66" s="74"/>
      <c r="V66" s="74"/>
      <c r="W66" s="74"/>
    </row>
    <row r="67" spans="2:23" ht="15.5">
      <c r="B67" s="71"/>
      <c r="C67" s="74" t="s">
        <v>62</v>
      </c>
      <c r="D67" s="74"/>
      <c r="E67" s="74"/>
      <c r="F67" s="74"/>
      <c r="G67" s="74"/>
      <c r="H67" s="74"/>
      <c r="I67" s="74"/>
      <c r="P67" s="71"/>
      <c r="Q67" s="74" t="s">
        <v>62</v>
      </c>
      <c r="R67" s="74"/>
      <c r="S67" s="74"/>
      <c r="T67" s="74"/>
      <c r="U67" s="74"/>
      <c r="V67" s="74"/>
      <c r="W67" s="74"/>
    </row>
    <row r="68" spans="2:23" ht="15.5">
      <c r="B68" s="71"/>
      <c r="C68" s="74" t="s">
        <v>63</v>
      </c>
      <c r="D68" s="74"/>
      <c r="E68" s="74"/>
      <c r="F68" s="74"/>
      <c r="G68" s="74"/>
      <c r="H68" s="74"/>
      <c r="I68" s="74"/>
      <c r="P68" s="71"/>
      <c r="Q68" s="74" t="s">
        <v>63</v>
      </c>
      <c r="R68" s="74"/>
      <c r="S68" s="74"/>
      <c r="T68" s="74"/>
      <c r="U68" s="74"/>
      <c r="V68" s="74"/>
      <c r="W68" s="74"/>
    </row>
    <row r="69" spans="2:23" ht="15.5">
      <c r="B69" s="71"/>
      <c r="C69" s="76" t="s">
        <v>64</v>
      </c>
      <c r="D69" s="74"/>
      <c r="E69" s="74"/>
      <c r="F69" s="74"/>
      <c r="G69" s="74"/>
      <c r="H69" s="74"/>
      <c r="I69" s="74"/>
      <c r="P69" s="71"/>
      <c r="Q69" s="76" t="s">
        <v>64</v>
      </c>
      <c r="R69" s="74"/>
      <c r="S69" s="74"/>
      <c r="T69" s="74"/>
      <c r="U69" s="74"/>
      <c r="V69" s="74"/>
      <c r="W69" s="74"/>
    </row>
    <row r="70" spans="2:23" ht="15.5">
      <c r="B70" s="71"/>
      <c r="C70" s="76" t="s">
        <v>65</v>
      </c>
      <c r="D70" s="74"/>
      <c r="E70" s="74"/>
      <c r="F70" s="74"/>
      <c r="G70" s="74"/>
      <c r="H70" s="74"/>
      <c r="I70" s="74"/>
      <c r="P70" s="71"/>
      <c r="Q70" s="76" t="s">
        <v>65</v>
      </c>
      <c r="R70" s="74"/>
      <c r="S70" s="74"/>
      <c r="T70" s="74"/>
      <c r="U70" s="74"/>
      <c r="V70" s="74"/>
      <c r="W70" s="74"/>
    </row>
    <row r="71" spans="2:23" ht="15.5">
      <c r="B71" s="71"/>
      <c r="C71" s="74"/>
      <c r="D71" s="74"/>
      <c r="E71" s="74"/>
      <c r="F71" s="74"/>
      <c r="G71" s="74"/>
      <c r="H71" s="74"/>
      <c r="I71" s="74"/>
      <c r="P71" s="71"/>
      <c r="Q71" s="74"/>
      <c r="R71" s="74"/>
      <c r="S71" s="74"/>
      <c r="T71" s="74"/>
      <c r="U71" s="74"/>
      <c r="V71" s="74"/>
      <c r="W71" s="74"/>
    </row>
    <row r="72" spans="2:23" ht="15.5">
      <c r="B72" s="77"/>
      <c r="C72" s="78"/>
      <c r="D72" s="78"/>
      <c r="E72" s="78"/>
      <c r="F72" s="78"/>
      <c r="G72" s="78"/>
      <c r="H72" s="78"/>
      <c r="I72" s="78"/>
      <c r="P72" s="77"/>
      <c r="Q72" s="78"/>
      <c r="R72" s="78"/>
      <c r="S72" s="78"/>
      <c r="T72" s="78"/>
      <c r="U72" s="78"/>
      <c r="V72" s="78"/>
      <c r="W72" s="78"/>
    </row>
    <row r="73" spans="2:23" ht="15.5">
      <c r="B73" s="74"/>
      <c r="C73" s="79" t="s">
        <v>66</v>
      </c>
      <c r="D73" s="31"/>
      <c r="E73" s="31"/>
      <c r="F73" s="31"/>
      <c r="G73" s="31"/>
      <c r="H73" s="74"/>
      <c r="I73" s="74"/>
      <c r="P73" s="74"/>
      <c r="Q73" s="79" t="s">
        <v>66</v>
      </c>
      <c r="R73" s="31"/>
      <c r="S73" s="31"/>
      <c r="T73" s="31"/>
      <c r="U73" s="31"/>
      <c r="V73" s="74"/>
      <c r="W73" s="74"/>
    </row>
    <row r="74" spans="2:23" ht="15.5">
      <c r="B74" s="31"/>
      <c r="C74" s="31"/>
      <c r="D74" s="31"/>
      <c r="E74" s="31"/>
      <c r="F74" s="31"/>
      <c r="G74" s="31"/>
      <c r="H74" s="74"/>
      <c r="I74" s="74"/>
      <c r="P74" s="31"/>
      <c r="Q74" s="31"/>
      <c r="R74" s="31"/>
      <c r="S74" s="31"/>
      <c r="T74" s="31"/>
      <c r="U74" s="31"/>
      <c r="V74" s="74"/>
      <c r="W74" s="74"/>
    </row>
    <row r="75" spans="2:23" ht="15.5">
      <c r="B75" s="31"/>
      <c r="C75" s="80" t="s">
        <v>67</v>
      </c>
      <c r="D75" s="80" t="s">
        <v>68</v>
      </c>
      <c r="E75" s="80" t="s">
        <v>69</v>
      </c>
      <c r="F75" s="80" t="s">
        <v>70</v>
      </c>
      <c r="G75" s="31"/>
      <c r="H75" s="74"/>
      <c r="I75" s="74"/>
      <c r="P75" s="31"/>
      <c r="Q75" s="80" t="s">
        <v>67</v>
      </c>
      <c r="R75" s="80" t="s">
        <v>68</v>
      </c>
      <c r="S75" s="80" t="s">
        <v>69</v>
      </c>
      <c r="T75" s="80" t="s">
        <v>70</v>
      </c>
      <c r="U75" s="31"/>
      <c r="V75" s="74"/>
      <c r="W75" s="74"/>
    </row>
    <row r="76" spans="2:23" ht="31">
      <c r="B76" s="81">
        <v>4</v>
      </c>
      <c r="C76" s="82" t="s">
        <v>71</v>
      </c>
      <c r="D76" s="38" t="s">
        <v>72</v>
      </c>
      <c r="E76" s="38" t="s">
        <v>28</v>
      </c>
      <c r="F76" s="83" t="s">
        <v>73</v>
      </c>
      <c r="G76" s="31"/>
      <c r="H76" s="74"/>
      <c r="I76" s="74"/>
      <c r="P76" s="81">
        <v>4</v>
      </c>
      <c r="Q76" s="82" t="s">
        <v>71</v>
      </c>
      <c r="R76" s="38" t="s">
        <v>72</v>
      </c>
      <c r="S76" s="38" t="s">
        <v>28</v>
      </c>
      <c r="T76" s="83" t="s">
        <v>73</v>
      </c>
      <c r="U76" s="31"/>
      <c r="V76" s="74"/>
      <c r="W76" s="74"/>
    </row>
    <row r="77" spans="2:23" ht="15.5">
      <c r="B77" s="81">
        <v>5</v>
      </c>
      <c r="C77" s="31"/>
      <c r="D77" s="82" t="s">
        <v>74</v>
      </c>
      <c r="E77" s="84">
        <v>2021</v>
      </c>
      <c r="F77" s="85">
        <v>2.7000000000000001E-3</v>
      </c>
      <c r="G77" s="86"/>
      <c r="H77" s="74"/>
      <c r="I77" s="74"/>
      <c r="P77" s="81">
        <v>5</v>
      </c>
      <c r="Q77" s="31"/>
      <c r="R77" s="82" t="s">
        <v>74</v>
      </c>
      <c r="S77" s="84">
        <v>2022</v>
      </c>
      <c r="T77" s="85">
        <v>2.6999999999999997E-3</v>
      </c>
      <c r="U77" s="86"/>
      <c r="V77" s="74"/>
      <c r="W77" s="74"/>
    </row>
    <row r="78" spans="2:23" ht="15.5">
      <c r="B78" s="81">
        <v>6</v>
      </c>
      <c r="C78" s="31"/>
      <c r="D78" s="82" t="s">
        <v>75</v>
      </c>
      <c r="E78" s="84">
        <v>2021</v>
      </c>
      <c r="F78" s="85">
        <v>2.7000000000000001E-3</v>
      </c>
      <c r="G78" s="86"/>
      <c r="H78" s="74"/>
      <c r="I78" s="74"/>
      <c r="P78" s="81">
        <v>6</v>
      </c>
      <c r="Q78" s="31"/>
      <c r="R78" s="82" t="s">
        <v>75</v>
      </c>
      <c r="S78" s="84">
        <v>2022</v>
      </c>
      <c r="T78" s="85">
        <v>2.6999999999999997E-3</v>
      </c>
      <c r="U78" s="86"/>
      <c r="V78" s="74"/>
      <c r="W78" s="74"/>
    </row>
    <row r="79" spans="2:23" ht="15.5">
      <c r="B79" s="81">
        <v>7</v>
      </c>
      <c r="C79" s="31"/>
      <c r="D79" s="82" t="s">
        <v>76</v>
      </c>
      <c r="E79" s="84">
        <v>2021</v>
      </c>
      <c r="F79" s="85">
        <v>2.7000000000000001E-3</v>
      </c>
      <c r="G79" s="86"/>
      <c r="H79" s="74"/>
      <c r="I79" s="74"/>
      <c r="P79" s="81">
        <v>7</v>
      </c>
      <c r="Q79" s="31"/>
      <c r="R79" s="82" t="s">
        <v>76</v>
      </c>
      <c r="S79" s="84">
        <v>2022</v>
      </c>
      <c r="T79" s="85">
        <v>3.0000000000000005E-3</v>
      </c>
      <c r="U79" s="86"/>
      <c r="V79" s="74"/>
      <c r="W79" s="74"/>
    </row>
    <row r="80" spans="2:23" ht="15.5">
      <c r="B80" s="81">
        <v>8</v>
      </c>
      <c r="C80" s="31"/>
      <c r="D80" s="82" t="s">
        <v>77</v>
      </c>
      <c r="E80" s="84">
        <v>2021</v>
      </c>
      <c r="F80" s="85">
        <v>2.7000000000000001E-3</v>
      </c>
      <c r="G80" s="86"/>
      <c r="H80" s="74"/>
      <c r="I80" s="74"/>
      <c r="P80" s="81">
        <v>8</v>
      </c>
      <c r="Q80" s="31"/>
      <c r="R80" s="82" t="s">
        <v>77</v>
      </c>
      <c r="S80" s="84">
        <v>2022</v>
      </c>
      <c r="T80" s="85">
        <v>4.1000000000000003E-3</v>
      </c>
      <c r="U80" s="86"/>
      <c r="V80" s="74"/>
      <c r="W80" s="74"/>
    </row>
    <row r="81" spans="2:23" ht="15.5">
      <c r="B81" s="81">
        <v>9</v>
      </c>
      <c r="C81" s="31"/>
      <c r="D81" s="82" t="s">
        <v>78</v>
      </c>
      <c r="E81" s="84">
        <v>2022</v>
      </c>
      <c r="F81" s="85">
        <v>2.7083333333333334E-3</v>
      </c>
      <c r="G81" s="86"/>
      <c r="H81" s="74"/>
      <c r="I81" s="74"/>
      <c r="P81" s="81">
        <v>9</v>
      </c>
      <c r="Q81" s="31"/>
      <c r="R81" s="82" t="s">
        <v>78</v>
      </c>
      <c r="S81" s="84">
        <v>2023</v>
      </c>
      <c r="T81" s="85">
        <v>5.3E-3</v>
      </c>
      <c r="U81" s="86"/>
      <c r="V81" s="74"/>
      <c r="W81" s="74"/>
    </row>
    <row r="82" spans="2:23" ht="15.5">
      <c r="B82" s="81">
        <v>10</v>
      </c>
      <c r="C82" s="31"/>
      <c r="D82" s="82" t="s">
        <v>75</v>
      </c>
      <c r="E82" s="84">
        <v>2022</v>
      </c>
      <c r="F82" s="85">
        <v>2.7083333333333334E-3</v>
      </c>
      <c r="G82" s="86"/>
      <c r="H82" s="74"/>
      <c r="I82" s="74"/>
      <c r="P82" s="81">
        <v>10</v>
      </c>
      <c r="Q82" s="31"/>
      <c r="R82" s="82" t="s">
        <v>75</v>
      </c>
      <c r="S82" s="84">
        <v>2023</v>
      </c>
      <c r="T82" s="85">
        <v>6.3E-3</v>
      </c>
      <c r="U82" s="86"/>
      <c r="V82" s="74"/>
      <c r="W82" s="74"/>
    </row>
    <row r="83" spans="2:23" ht="15.5">
      <c r="B83" s="81">
        <v>11</v>
      </c>
      <c r="C83" s="31"/>
      <c r="D83" s="82" t="s">
        <v>76</v>
      </c>
      <c r="E83" s="84">
        <v>2022</v>
      </c>
      <c r="F83" s="85">
        <v>2.9999999999999996E-3</v>
      </c>
      <c r="G83" s="86"/>
      <c r="H83" s="74"/>
      <c r="I83" s="74"/>
      <c r="P83" s="81">
        <v>11</v>
      </c>
      <c r="Q83" s="31"/>
      <c r="R83" s="82" t="s">
        <v>76</v>
      </c>
      <c r="S83" s="84">
        <v>2023</v>
      </c>
      <c r="T83" s="85">
        <v>6.7000000000000002E-3</v>
      </c>
      <c r="U83" s="86"/>
      <c r="V83" s="74"/>
      <c r="W83" s="74"/>
    </row>
    <row r="84" spans="2:23" ht="15.5">
      <c r="B84" s="81">
        <v>12</v>
      </c>
      <c r="C84" s="31"/>
      <c r="D84" s="31" t="s">
        <v>79</v>
      </c>
      <c r="E84" s="86"/>
      <c r="F84" s="87">
        <f>SUM(F77:F83)</f>
        <v>1.9216666666666667E-2</v>
      </c>
      <c r="G84" s="86"/>
      <c r="H84" s="74"/>
      <c r="I84" s="74"/>
      <c r="P84" s="81">
        <v>12</v>
      </c>
      <c r="Q84" s="31"/>
      <c r="R84" s="31" t="s">
        <v>79</v>
      </c>
      <c r="S84" s="86"/>
      <c r="T84" s="87">
        <f>SUM(T77:T83)</f>
        <v>3.0800000000000001E-2</v>
      </c>
      <c r="U84" s="86"/>
      <c r="V84" s="74"/>
      <c r="W84" s="74"/>
    </row>
    <row r="85" spans="2:23" ht="15.5">
      <c r="B85" s="81"/>
      <c r="C85" s="31"/>
      <c r="D85" s="82"/>
      <c r="E85" s="88"/>
      <c r="F85" s="88"/>
      <c r="G85" s="86"/>
      <c r="H85" s="74"/>
      <c r="I85" s="74"/>
      <c r="P85" s="81"/>
      <c r="Q85" s="31"/>
      <c r="R85" s="82"/>
      <c r="S85" s="88"/>
      <c r="T85" s="88"/>
      <c r="U85" s="86"/>
      <c r="V85" s="74"/>
      <c r="W85" s="74"/>
    </row>
    <row r="86" spans="2:23" ht="15.5">
      <c r="B86" s="81">
        <v>13</v>
      </c>
      <c r="C86" s="89" t="s">
        <v>80</v>
      </c>
      <c r="D86" s="31" t="s">
        <v>81</v>
      </c>
      <c r="E86" s="88"/>
      <c r="F86" s="90">
        <f>F84/7</f>
        <v>2.7452380952380953E-3</v>
      </c>
      <c r="G86" s="86"/>
      <c r="H86" s="74"/>
      <c r="I86" s="74"/>
      <c r="P86" s="81">
        <v>13</v>
      </c>
      <c r="Q86" s="89" t="s">
        <v>80</v>
      </c>
      <c r="R86" s="31" t="s">
        <v>81</v>
      </c>
      <c r="S86" s="88"/>
      <c r="T86" s="90">
        <f>T84/7</f>
        <v>4.4000000000000003E-3</v>
      </c>
      <c r="U86" s="86"/>
      <c r="V86" s="74"/>
      <c r="W86" s="74"/>
    </row>
    <row r="87" spans="2:23" ht="15.5">
      <c r="P87" s="80"/>
      <c r="Q87" s="74"/>
      <c r="R87" s="74"/>
      <c r="S87" s="74"/>
      <c r="T87" s="74"/>
      <c r="U87" s="74"/>
      <c r="V87" s="74"/>
      <c r="W87" s="74"/>
    </row>
  </sheetData>
  <mergeCells count="6">
    <mergeCell ref="G5:I5"/>
    <mergeCell ref="G48:I48"/>
    <mergeCell ref="A1:M1"/>
    <mergeCell ref="O1:Y1"/>
    <mergeCell ref="U5:W5"/>
    <mergeCell ref="U48:W4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ority_x003f_ xmlns="9eced3be-022e-477b-b626-b6e8f48f84ce" xsi:nil="true"/>
    <Need_x0020_to_x0020_Supplement_x003f_ xmlns="9eced3be-022e-477b-b626-b6e8f48f84ce" xsi:nil="true"/>
    <DR_x0020__x0023_ xmlns="9eced3be-022e-477b-b626-b6e8f48f84ce" xsi:nil="true"/>
    <Focus xmlns="9eced3be-022e-477b-b626-b6e8f48f84ce" xsi:nil="true"/>
    <Attachments_x003f_ xmlns="9eced3be-022e-477b-b626-b6e8f48f84ce" xsi:nil="true"/>
    <Set_x0020__x0023_ xmlns="9eced3be-022e-477b-b626-b6e8f48f84ce" xsi:nil="true"/>
    <Tab_x0023_ xmlns="9eced3be-022e-477b-b626-b6e8f48f84ce" xsi:nil="true"/>
    <Attorney xmlns="9eced3be-022e-477b-b626-b6e8f48f84ce" xsi:nil="true"/>
    <Application_x0020_Reference xmlns="9eced3be-022e-477b-b626-b6e8f48f84ce" xsi:nil="true"/>
    <Reg_x0020_Analyst xmlns="9eced3be-022e-477b-b626-b6e8f48f84ce" xsi:nil="true"/>
    <DateReceived xmlns="9eced3be-022e-477b-b626-b6e8f48f84ce" xsi:nil="true"/>
    <Object_x003f_ xmlns="9eced3be-022e-477b-b626-b6e8f48f84ce" xsi:nil="true"/>
    <Management_x0020_Review_x0020_Required_x0020_By xmlns="9eced3be-022e-477b-b626-b6e8f48f84ce" xsi:nil="true"/>
    <Comments xmlns="9eced3be-022e-477b-b626-b6e8f48f84ce" xsi:nil="true"/>
    <Confidential_x003f_ xmlns="9eced3be-022e-477b-b626-b6e8f48f84ce" xsi:nil="true"/>
    <Topic xmlns="9eced3be-022e-477b-b626-b6e8f48f84ce" xsi:nil="true"/>
    <Subtopic xmlns="9eced3be-022e-477b-b626-b6e8f48f84ce" xsi:nil="true"/>
    <Witness xmlns="9eced3be-022e-477b-b626-b6e8f48f84ce" xsi:nil="true"/>
    <Exhibit xmlns="9eced3be-022e-477b-b626-b6e8f48f84ce" xsi:nil="true"/>
    <Theme xmlns="9eced3be-022e-477b-b626-b6e8f48f84ce" xsi:nil="true"/>
    <Support xmlns="9eced3be-022e-477b-b626-b6e8f48f84ce">
      <UserInfo>
        <DisplayName/>
        <AccountId xsi:nil="true"/>
        <AccountType/>
      </UserInfo>
    </Support>
    <DateDue xmlns="9eced3be-022e-477b-b626-b6e8f48f84ce" xsi:nil="true"/>
    <Drafter_x0020_new xmlns="9eced3be-022e-477b-b626-b6e8f48f84ce" xsi:nil="true"/>
    <Status xmlns="9eced3be-022e-477b-b626-b6e8f48f84ce">New</Status>
    <Party xmlns="9eced3be-022e-477b-b626-b6e8f48f84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2D6F62E5D474192ABCE09A3F0DCB5" ma:contentTypeVersion="2" ma:contentTypeDescription="Create a new document." ma:contentTypeScope="" ma:versionID="a99cfbf7229c42a7a4a0b2681472fc9d">
  <xsd:schema xmlns:xsd="http://www.w3.org/2001/XMLSchema" xmlns:xs="http://www.w3.org/2001/XMLSchema" xmlns:p="http://schemas.microsoft.com/office/2006/metadata/properties" xmlns:ns2="9eced3be-022e-477b-b626-b6e8f48f84ce" targetNamespace="http://schemas.microsoft.com/office/2006/metadata/properties" ma:root="true" ma:fieldsID="f2e3ee3faef7a1f0dbfaca4dc3db0004" ns2:_="">
    <xsd:import namespace="9eced3be-022e-477b-b626-b6e8f48f84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2:SharedWithUsers" minOccurs="0"/>
                <xsd:element ref="ns2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d3be-022e-477b-b626-b6e8f48f84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</xsd:restriction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STAFF"/>
          <xsd:enumeration value="Avangrid"/>
          <xsd:enumeration value="Cal DWR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Travis Contratto"/>
          <xsd:enumeration value="Mark Johnson"/>
          <xsd:enumeration value="Anna Galanis"/>
          <xsd:enumeration value="Elizabeth Ramey"/>
          <xsd:enumeration value="Tracy Davis"/>
          <xsd:enumeration value="Choice 6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Kimberly Ledford"/>
        </xsd:restriction>
      </xsd:simpleType>
    </xsd:element>
    <xsd:element name="Witness" ma:index="24" nillable="true" ma:displayName="Witness" ma:format="Dropdown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tephanie Castaneda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format="Dropdown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Legal"/>
                    <xsd:enumeration value="Fazle Biswas"/>
                    <xsd:enumeration value="Kim Ioannides"/>
                    <xsd:enumeration value="Amber Rudnik"/>
                    <xsd:enumeration value="Matthew Downs"/>
                    <xsd:enumeration value="Choice 6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02A1FB-3A01-40D8-AB57-786D6CB55A1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eced3be-022e-477b-b626-b6e8f48f84ce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D35939-D6A8-4675-8F90-ED5246E9B4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66D6AB-C538-4741-B5A7-9A70A1161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ced3be-022e-477b-b626-b6e8f48f84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 PPA Summary</vt:lpstr>
      <vt:lpstr>2021 &amp; 2022 Revenue Projections</vt:lpstr>
      <vt:lpstr>2021 &amp; 2022 TU Calculations</vt:lpstr>
    </vt:vector>
  </TitlesOfParts>
  <Company>NexteraEnergy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Ioannides, Kimberly</dc:creator>
  <cp:lastModifiedBy>Katherine O'Konski</cp:lastModifiedBy>
  <dcterms:created xsi:type="dcterms:W3CDTF">2026-10-28T17:46:04Z</dcterms:created>
  <dcterms:modified xsi:type="dcterms:W3CDTF">2026-10-29T15:20:19Z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0x0101000342D6F62E5D474192ABCE09A3F0DCB5</vt:lpwstr>
  </property>
</Properties>
</file>